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https://d.docs.live.net/a81685cd5063f9d2/Dokumenty/"/>
    </mc:Choice>
  </mc:AlternateContent>
  <xr:revisionPtr revIDLastSave="1354" documentId="8_{FD18428F-AE7F-4243-8782-E9615B492783}" xr6:coauthVersionLast="47" xr6:coauthVersionMax="47" xr10:uidLastSave="{8902C60B-5C82-4A76-B1A4-D573DE66FDC3}"/>
  <bookViews>
    <workbookView xWindow="-120" yWindow="-120" windowWidth="29040" windowHeight="15840" activeTab="1" xr2:uid="{C2A537D2-81CC-41DE-90E3-F8EDF7DA01A3}"/>
  </bookViews>
  <sheets>
    <sheet name="Main" sheetId="1" r:id="rId1"/>
    <sheet name="Model" sheetId="2" r:id="rId2"/>
    <sheet name="Energy"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9" i="3" l="1"/>
  <c r="J13" i="3"/>
  <c r="K13" i="3"/>
  <c r="L13" i="3"/>
  <c r="M13" i="3"/>
  <c r="N13" i="3"/>
  <c r="O13" i="3"/>
  <c r="P13" i="3"/>
  <c r="Q13" i="3"/>
  <c r="R13" i="3"/>
  <c r="S13" i="3"/>
  <c r="T13" i="3"/>
  <c r="U13" i="3"/>
  <c r="V13" i="3"/>
  <c r="W13" i="3"/>
  <c r="X13" i="3"/>
  <c r="Y13" i="3"/>
  <c r="Z13" i="3"/>
  <c r="AA13" i="3"/>
  <c r="AB13" i="3"/>
  <c r="AC13" i="3"/>
  <c r="AD13" i="3"/>
  <c r="AE13" i="3"/>
  <c r="AF13" i="3"/>
  <c r="AG13" i="3"/>
  <c r="AH13" i="3"/>
  <c r="AI13" i="3"/>
  <c r="AJ13" i="3"/>
  <c r="AK13" i="3"/>
  <c r="AL13" i="3"/>
  <c r="AM13" i="3"/>
  <c r="AN13" i="3"/>
  <c r="AO13" i="3"/>
  <c r="AP13" i="3"/>
  <c r="AQ13" i="3"/>
  <c r="AR13" i="3"/>
  <c r="AS13" i="3"/>
  <c r="AT13" i="3"/>
  <c r="AU13" i="3"/>
  <c r="AV13" i="3"/>
  <c r="AW13" i="3"/>
  <c r="AX13" i="3"/>
  <c r="AY13" i="3"/>
  <c r="AZ13" i="3"/>
  <c r="BA13" i="3"/>
  <c r="BB13" i="3"/>
  <c r="BC13" i="3"/>
  <c r="BD13" i="3"/>
  <c r="BE13" i="3"/>
  <c r="BF13" i="3"/>
  <c r="BG13" i="3"/>
  <c r="BH13" i="3"/>
  <c r="BI13" i="3"/>
  <c r="BJ13" i="3"/>
  <c r="BK13" i="3"/>
  <c r="BL13" i="3"/>
  <c r="BM13" i="3"/>
  <c r="BN13" i="3"/>
  <c r="BO13" i="3"/>
  <c r="BP13" i="3"/>
  <c r="BQ13" i="3"/>
  <c r="BR13" i="3"/>
  <c r="BS13" i="3"/>
  <c r="BT13" i="3"/>
  <c r="BU13" i="3"/>
  <c r="BV13" i="3"/>
  <c r="BW13" i="3"/>
  <c r="BX13" i="3"/>
  <c r="BY13" i="3"/>
  <c r="BZ13" i="3"/>
  <c r="CA13" i="3"/>
  <c r="CB13" i="3"/>
  <c r="CC13" i="3"/>
  <c r="CD13" i="3"/>
  <c r="CE13" i="3"/>
  <c r="CF13" i="3"/>
  <c r="CG13" i="3"/>
  <c r="CH13" i="3"/>
  <c r="CI13" i="3"/>
  <c r="CJ13" i="3"/>
  <c r="CK13" i="3"/>
  <c r="CL13" i="3"/>
  <c r="CM13" i="3"/>
  <c r="CN13" i="3"/>
  <c r="CO13" i="3"/>
  <c r="CP13" i="3"/>
  <c r="CQ13" i="3"/>
  <c r="CR13" i="3"/>
  <c r="CS13" i="3"/>
  <c r="CT13" i="3"/>
  <c r="CU13" i="3"/>
  <c r="CV13" i="3"/>
  <c r="CW13" i="3"/>
  <c r="CX13" i="3"/>
  <c r="CY13" i="3"/>
  <c r="CZ13" i="3"/>
  <c r="DA13" i="3"/>
  <c r="DB13" i="3"/>
  <c r="DC13" i="3"/>
  <c r="DD13" i="3"/>
  <c r="DE13" i="3"/>
  <c r="DF13" i="3"/>
  <c r="DG13" i="3"/>
  <c r="DH13" i="3"/>
  <c r="DI13" i="3"/>
  <c r="DJ13" i="3"/>
  <c r="DK13" i="3"/>
  <c r="DL13" i="3"/>
  <c r="DM13" i="3"/>
  <c r="DN13" i="3"/>
  <c r="DO13" i="3"/>
  <c r="DP13" i="3"/>
  <c r="DQ13" i="3"/>
  <c r="DR13" i="3"/>
  <c r="I13" i="3"/>
  <c r="I12" i="3"/>
  <c r="J5" i="3"/>
  <c r="K5" i="3"/>
  <c r="L5" i="3"/>
  <c r="M5" i="3"/>
  <c r="N5" i="3"/>
  <c r="O5" i="3"/>
  <c r="P5" i="3"/>
  <c r="Q5" i="3"/>
  <c r="R5" i="3"/>
  <c r="S5" i="3"/>
  <c r="T5" i="3"/>
  <c r="I5" i="3"/>
  <c r="J11" i="3"/>
  <c r="K11" i="3"/>
  <c r="L11" i="3"/>
  <c r="M11" i="3"/>
  <c r="N11" i="3"/>
  <c r="O11" i="3"/>
  <c r="P11" i="3"/>
  <c r="Q11" i="3" s="1"/>
  <c r="I11" i="3"/>
  <c r="I3" i="3"/>
  <c r="D11" i="3"/>
  <c r="E11" i="3"/>
  <c r="F11" i="3"/>
  <c r="G11" i="3"/>
  <c r="H11" i="3"/>
  <c r="D3" i="3"/>
  <c r="E3" i="3"/>
  <c r="F3" i="3"/>
  <c r="G3" i="3"/>
  <c r="D9" i="3"/>
  <c r="E9" i="3"/>
  <c r="F9" i="3"/>
  <c r="G9" i="3"/>
  <c r="H9" i="3"/>
  <c r="H3" i="3"/>
  <c r="U5" i="3" l="1"/>
  <c r="R11" i="3"/>
  <c r="S11" i="3"/>
  <c r="T11" i="3"/>
  <c r="V5" i="3" l="1"/>
  <c r="W5" i="3"/>
  <c r="U11" i="3"/>
  <c r="X5" i="3" l="1"/>
  <c r="V11" i="3"/>
  <c r="Y5" i="3" l="1"/>
  <c r="Z5" i="3"/>
  <c r="W11" i="3"/>
  <c r="AA5" i="3" l="1"/>
  <c r="X11" i="3"/>
  <c r="Y11" i="3"/>
  <c r="AB5" i="3" l="1"/>
  <c r="AC5" i="3"/>
  <c r="Z11" i="3"/>
  <c r="AA11" i="3" s="1"/>
  <c r="AD5" i="3" l="1"/>
  <c r="AB11" i="3"/>
  <c r="AE5" i="3" l="1"/>
  <c r="AF5" i="3"/>
  <c r="AC11" i="3"/>
  <c r="D12" i="3"/>
  <c r="D14" i="3" s="1"/>
  <c r="E12" i="3"/>
  <c r="E14" i="3" s="1"/>
  <c r="F12" i="3"/>
  <c r="F14" i="3" s="1"/>
  <c r="G12" i="3"/>
  <c r="G14" i="3" s="1"/>
  <c r="H12" i="3"/>
  <c r="H14" i="3" s="1"/>
  <c r="C12" i="3"/>
  <c r="C14" i="3" s="1"/>
  <c r="D2" i="3"/>
  <c r="E2" i="3" s="1"/>
  <c r="F2" i="3" s="1"/>
  <c r="G2" i="3" s="1"/>
  <c r="H2" i="3" s="1"/>
  <c r="I2" i="3" s="1"/>
  <c r="H7" i="3"/>
  <c r="G7" i="3"/>
  <c r="F7" i="3"/>
  <c r="E7" i="3"/>
  <c r="D7" i="3"/>
  <c r="Q18" i="2"/>
  <c r="N6" i="2"/>
  <c r="O6" i="2"/>
  <c r="P6" i="2"/>
  <c r="Q6" i="2"/>
  <c r="R6" i="2"/>
  <c r="S6" i="2"/>
  <c r="T26" i="2"/>
  <c r="U26" i="2" s="1"/>
  <c r="V26" i="2" s="1"/>
  <c r="W26" i="2" s="1"/>
  <c r="X26" i="2" s="1"/>
  <c r="Y26" i="2" s="1"/>
  <c r="T19" i="2"/>
  <c r="U19" i="2" s="1"/>
  <c r="V19" i="2" s="1"/>
  <c r="W19" i="2" s="1"/>
  <c r="X19" i="2" s="1"/>
  <c r="Y19" i="2" s="1"/>
  <c r="N8" i="2"/>
  <c r="O8" i="2"/>
  <c r="P8" i="2"/>
  <c r="Q8" i="2"/>
  <c r="R8" i="2"/>
  <c r="N32" i="2"/>
  <c r="O32" i="2"/>
  <c r="P32" i="2"/>
  <c r="P24" i="2"/>
  <c r="P27" i="2" s="1"/>
  <c r="O24" i="2"/>
  <c r="O27" i="2" s="1"/>
  <c r="N24" i="2"/>
  <c r="N27" i="2" s="1"/>
  <c r="N13" i="2"/>
  <c r="N21" i="2" s="1"/>
  <c r="N53" i="2" s="1"/>
  <c r="O13" i="2"/>
  <c r="P20" i="2"/>
  <c r="S20" i="2"/>
  <c r="O20" i="2"/>
  <c r="O18" i="2"/>
  <c r="P18" i="2"/>
  <c r="P13" i="2"/>
  <c r="P21" i="2" s="1"/>
  <c r="R18" i="2"/>
  <c r="Q20" i="2"/>
  <c r="R20" i="2"/>
  <c r="S18" i="2"/>
  <c r="Y32" i="2"/>
  <c r="X32" i="2"/>
  <c r="W32" i="2"/>
  <c r="V32" i="2"/>
  <c r="U32" i="2"/>
  <c r="T32" i="2"/>
  <c r="T3" i="2"/>
  <c r="T22" i="2" s="1"/>
  <c r="P7" i="2"/>
  <c r="Q7" i="2"/>
  <c r="R7" i="2"/>
  <c r="S7" i="2"/>
  <c r="T7" i="2" s="1"/>
  <c r="U7" i="2" s="1"/>
  <c r="C5" i="2"/>
  <c r="D5" i="2"/>
  <c r="E5" i="2"/>
  <c r="F5" i="2"/>
  <c r="G5" i="2"/>
  <c r="H5" i="2"/>
  <c r="I5" i="2"/>
  <c r="J5" i="2"/>
  <c r="P5" i="2"/>
  <c r="Q5" i="2"/>
  <c r="R5" i="2"/>
  <c r="S5" i="2"/>
  <c r="AG5" i="3" l="1"/>
  <c r="AD11" i="3"/>
  <c r="I9" i="3"/>
  <c r="J2" i="3"/>
  <c r="N28" i="2"/>
  <c r="P28" i="2"/>
  <c r="P55" i="2" s="1"/>
  <c r="T24" i="2"/>
  <c r="N55" i="2"/>
  <c r="N33" i="2"/>
  <c r="N37" i="2" s="1"/>
  <c r="O21" i="2"/>
  <c r="U3" i="2"/>
  <c r="V7" i="2"/>
  <c r="U10" i="2"/>
  <c r="U13" i="2" s="1"/>
  <c r="T10" i="2"/>
  <c r="T13" i="2" s="1"/>
  <c r="Q96" i="2"/>
  <c r="Q85" i="2"/>
  <c r="R96" i="2"/>
  <c r="R85" i="2"/>
  <c r="S96" i="2"/>
  <c r="S85" i="2"/>
  <c r="Q32" i="2"/>
  <c r="Q24" i="2"/>
  <c r="Q27" i="2" s="1"/>
  <c r="Q13" i="2"/>
  <c r="Q21" i="2" s="1"/>
  <c r="R32" i="2"/>
  <c r="R24" i="2"/>
  <c r="R27" i="2" s="1"/>
  <c r="R13" i="2"/>
  <c r="R21" i="2" s="1"/>
  <c r="S32" i="2"/>
  <c r="S13" i="2"/>
  <c r="S21" i="2" s="1"/>
  <c r="F11" i="1"/>
  <c r="F10" i="1"/>
  <c r="F8" i="1" a="1"/>
  <c r="F8" i="1" s="1"/>
  <c r="F7" i="1" a="1"/>
  <c r="F7" i="1" s="1"/>
  <c r="O2" i="2"/>
  <c r="P2" i="2" s="1"/>
  <c r="Q2" i="2" s="1"/>
  <c r="R2" i="2" s="1"/>
  <c r="S2" i="2" s="1"/>
  <c r="T2" i="2" s="1"/>
  <c r="AH5" i="3" l="1"/>
  <c r="AI5" i="3"/>
  <c r="AE11" i="3"/>
  <c r="K2" i="3"/>
  <c r="J12" i="3"/>
  <c r="P33" i="2"/>
  <c r="P37" i="2" s="1"/>
  <c r="P39" i="2" s="1"/>
  <c r="V3" i="2"/>
  <c r="U22" i="2"/>
  <c r="U24" i="2" s="1"/>
  <c r="U2" i="2"/>
  <c r="T18" i="2"/>
  <c r="O53" i="2"/>
  <c r="O28" i="2"/>
  <c r="P53" i="2"/>
  <c r="N39" i="2"/>
  <c r="N54" i="2"/>
  <c r="W7" i="2"/>
  <c r="V10" i="2"/>
  <c r="V13" i="2" s="1"/>
  <c r="F9" i="1"/>
  <c r="F12" i="1" s="1"/>
  <c r="R28" i="2"/>
  <c r="R33" i="2" s="1"/>
  <c r="Q53" i="2"/>
  <c r="Q28" i="2"/>
  <c r="S53" i="2"/>
  <c r="R53" i="2"/>
  <c r="AJ5" i="3" l="1"/>
  <c r="AF11" i="3"/>
  <c r="L2" i="3"/>
  <c r="K12" i="3"/>
  <c r="P54" i="2"/>
  <c r="T15" i="2"/>
  <c r="T25" i="2"/>
  <c r="V2" i="2"/>
  <c r="U18" i="2"/>
  <c r="V22" i="2"/>
  <c r="V24" i="2" s="1"/>
  <c r="W3" i="2"/>
  <c r="W10" i="2" s="1"/>
  <c r="W13" i="2" s="1"/>
  <c r="O33" i="2"/>
  <c r="O37" i="2" s="1"/>
  <c r="O55" i="2"/>
  <c r="P56" i="2"/>
  <c r="P41" i="2"/>
  <c r="N41" i="2"/>
  <c r="N56" i="2"/>
  <c r="X7" i="2"/>
  <c r="Q33" i="2"/>
  <c r="Q37" i="2" s="1"/>
  <c r="Q55" i="2"/>
  <c r="R37" i="2"/>
  <c r="R55" i="2"/>
  <c r="AK5" i="3" l="1"/>
  <c r="AL5" i="3"/>
  <c r="AG11" i="3"/>
  <c r="M2" i="3"/>
  <c r="L12" i="3"/>
  <c r="U15" i="2"/>
  <c r="U21" i="2"/>
  <c r="W22" i="2"/>
  <c r="W24" i="2" s="1"/>
  <c r="X3" i="2"/>
  <c r="W2" i="2"/>
  <c r="V18" i="2"/>
  <c r="V15" i="2" s="1"/>
  <c r="U25" i="2"/>
  <c r="T27" i="2"/>
  <c r="O39" i="2"/>
  <c r="O54" i="2"/>
  <c r="Y7" i="2"/>
  <c r="Q39" i="2"/>
  <c r="Q54" i="2"/>
  <c r="R39" i="2"/>
  <c r="R54" i="2"/>
  <c r="AM5" i="3" l="1"/>
  <c r="AH11" i="3"/>
  <c r="N2" i="3"/>
  <c r="M12" i="3"/>
  <c r="V21" i="2"/>
  <c r="X2" i="2"/>
  <c r="W18" i="2"/>
  <c r="W15" i="2" s="1"/>
  <c r="X22" i="2"/>
  <c r="X24" i="2" s="1"/>
  <c r="Y3" i="2"/>
  <c r="X10" i="2"/>
  <c r="X13" i="2" s="1"/>
  <c r="V25" i="2"/>
  <c r="U27" i="2"/>
  <c r="U28" i="2" s="1"/>
  <c r="U33" i="2" s="1"/>
  <c r="U37" i="2" s="1"/>
  <c r="U38" i="2" s="1"/>
  <c r="U39" i="2" s="1"/>
  <c r="O56" i="2"/>
  <c r="O41" i="2"/>
  <c r="Q41" i="2"/>
  <c r="Q59" i="2"/>
  <c r="Q73" i="2" s="1"/>
  <c r="Q99" i="2" s="1"/>
  <c r="Q101" i="2" s="1"/>
  <c r="R41" i="2"/>
  <c r="R59" i="2"/>
  <c r="R73" i="2" s="1"/>
  <c r="R99" i="2" s="1"/>
  <c r="R101" i="2" s="1"/>
  <c r="Q45" i="2"/>
  <c r="Q49" i="2" s="1"/>
  <c r="Q51" i="2" s="1"/>
  <c r="Q56" i="2"/>
  <c r="R45" i="2"/>
  <c r="R49" i="2" s="1"/>
  <c r="R51" i="2" s="1"/>
  <c r="R56" i="2"/>
  <c r="AN5" i="3" l="1"/>
  <c r="AO5" i="3"/>
  <c r="AI11" i="3"/>
  <c r="AJ11" i="3"/>
  <c r="O2" i="3"/>
  <c r="N12" i="3"/>
  <c r="W21" i="2"/>
  <c r="Y22" i="2"/>
  <c r="Y24" i="2" s="1"/>
  <c r="Y2" i="2"/>
  <c r="X18" i="2"/>
  <c r="X15" i="2" s="1"/>
  <c r="W25" i="2"/>
  <c r="V27" i="2"/>
  <c r="V28" i="2" s="1"/>
  <c r="V33" i="2" s="1"/>
  <c r="V37" i="2" s="1"/>
  <c r="V38" i="2" s="1"/>
  <c r="V39" i="2" s="1"/>
  <c r="Y10" i="2"/>
  <c r="Y13" i="2" s="1"/>
  <c r="T21" i="2"/>
  <c r="T28" i="2" s="1"/>
  <c r="T33" i="2" s="1"/>
  <c r="T37" i="2" s="1"/>
  <c r="T38" i="2" s="1"/>
  <c r="T39" i="2" s="1"/>
  <c r="AP5" i="3" l="1"/>
  <c r="AK11" i="3"/>
  <c r="P2" i="3"/>
  <c r="O12" i="3"/>
  <c r="X21" i="2"/>
  <c r="X25" i="2"/>
  <c r="W27" i="2"/>
  <c r="Z2" i="2"/>
  <c r="AA2" i="2" s="1"/>
  <c r="AB2" i="2" s="1"/>
  <c r="AC2" i="2" s="1"/>
  <c r="AD2" i="2" s="1"/>
  <c r="AE2" i="2" s="1"/>
  <c r="AF2" i="2" s="1"/>
  <c r="AG2" i="2" s="1"/>
  <c r="AH2" i="2" s="1"/>
  <c r="AI2" i="2" s="1"/>
  <c r="AJ2" i="2" s="1"/>
  <c r="AK2" i="2" s="1"/>
  <c r="AL2" i="2" s="1"/>
  <c r="AM2" i="2" s="1"/>
  <c r="AN2" i="2" s="1"/>
  <c r="AO2" i="2" s="1"/>
  <c r="AP2" i="2" s="1"/>
  <c r="AQ2" i="2" s="1"/>
  <c r="AR2" i="2" s="1"/>
  <c r="AS2" i="2" s="1"/>
  <c r="AT2" i="2" s="1"/>
  <c r="AU2" i="2" s="1"/>
  <c r="AV2" i="2" s="1"/>
  <c r="AW2" i="2" s="1"/>
  <c r="AX2" i="2" s="1"/>
  <c r="AY2" i="2" s="1"/>
  <c r="AZ2" i="2" s="1"/>
  <c r="BA2" i="2" s="1"/>
  <c r="BB2" i="2" s="1"/>
  <c r="BC2" i="2" s="1"/>
  <c r="BD2" i="2" s="1"/>
  <c r="BE2" i="2" s="1"/>
  <c r="BF2" i="2" s="1"/>
  <c r="BG2" i="2" s="1"/>
  <c r="BH2" i="2" s="1"/>
  <c r="BI2" i="2" s="1"/>
  <c r="BJ2" i="2" s="1"/>
  <c r="BK2" i="2" s="1"/>
  <c r="BL2" i="2" s="1"/>
  <c r="BM2" i="2" s="1"/>
  <c r="BN2" i="2" s="1"/>
  <c r="BO2" i="2" s="1"/>
  <c r="BP2" i="2" s="1"/>
  <c r="BQ2" i="2" s="1"/>
  <c r="BR2" i="2" s="1"/>
  <c r="BS2" i="2" s="1"/>
  <c r="BT2" i="2" s="1"/>
  <c r="BU2" i="2" s="1"/>
  <c r="BV2" i="2" s="1"/>
  <c r="BW2" i="2" s="1"/>
  <c r="BX2" i="2" s="1"/>
  <c r="BY2" i="2" s="1"/>
  <c r="BZ2" i="2" s="1"/>
  <c r="CA2" i="2" s="1"/>
  <c r="CB2" i="2" s="1"/>
  <c r="CC2" i="2" s="1"/>
  <c r="CD2" i="2" s="1"/>
  <c r="CE2" i="2" s="1"/>
  <c r="CF2" i="2" s="1"/>
  <c r="CG2" i="2" s="1"/>
  <c r="CH2" i="2" s="1"/>
  <c r="CI2" i="2" s="1"/>
  <c r="CJ2" i="2" s="1"/>
  <c r="CK2" i="2" s="1"/>
  <c r="CL2" i="2" s="1"/>
  <c r="CM2" i="2" s="1"/>
  <c r="CN2" i="2" s="1"/>
  <c r="CO2" i="2" s="1"/>
  <c r="CP2" i="2" s="1"/>
  <c r="CQ2" i="2" s="1"/>
  <c r="CR2" i="2" s="1"/>
  <c r="CS2" i="2" s="1"/>
  <c r="CT2" i="2" s="1"/>
  <c r="CU2" i="2" s="1"/>
  <c r="CV2" i="2" s="1"/>
  <c r="CW2" i="2" s="1"/>
  <c r="CX2" i="2" s="1"/>
  <c r="CY2" i="2" s="1"/>
  <c r="CZ2" i="2" s="1"/>
  <c r="DA2" i="2" s="1"/>
  <c r="DB2" i="2" s="1"/>
  <c r="DC2" i="2" s="1"/>
  <c r="DD2" i="2" s="1"/>
  <c r="DE2" i="2" s="1"/>
  <c r="DF2" i="2" s="1"/>
  <c r="DG2" i="2" s="1"/>
  <c r="DH2" i="2" s="1"/>
  <c r="DI2" i="2" s="1"/>
  <c r="DJ2" i="2" s="1"/>
  <c r="DK2" i="2" s="1"/>
  <c r="DL2" i="2" s="1"/>
  <c r="DM2" i="2" s="1"/>
  <c r="DN2" i="2" s="1"/>
  <c r="DO2" i="2" s="1"/>
  <c r="DP2" i="2" s="1"/>
  <c r="DQ2" i="2" s="1"/>
  <c r="DR2" i="2" s="1"/>
  <c r="DS2" i="2" s="1"/>
  <c r="DT2" i="2" s="1"/>
  <c r="DU2" i="2" s="1"/>
  <c r="DV2" i="2" s="1"/>
  <c r="DW2" i="2" s="1"/>
  <c r="DX2" i="2" s="1"/>
  <c r="DY2" i="2" s="1"/>
  <c r="DZ2" i="2" s="1"/>
  <c r="EA2" i="2" s="1"/>
  <c r="EB2" i="2" s="1"/>
  <c r="Y18" i="2"/>
  <c r="Y15" i="2" s="1"/>
  <c r="Y21" i="2" s="1"/>
  <c r="W28" i="2"/>
  <c r="W33" i="2" s="1"/>
  <c r="W37" i="2" s="1"/>
  <c r="W38" i="2" s="1"/>
  <c r="W39" i="2" s="1"/>
  <c r="AQ5" i="3" l="1"/>
  <c r="AR5" i="3"/>
  <c r="AL11" i="3"/>
  <c r="AM11" i="3"/>
  <c r="Q2" i="3"/>
  <c r="P12" i="3"/>
  <c r="Y25" i="2"/>
  <c r="Y27" i="2" s="1"/>
  <c r="Y28" i="2" s="1"/>
  <c r="Y33" i="2" s="1"/>
  <c r="Y37" i="2" s="1"/>
  <c r="Y38" i="2" s="1"/>
  <c r="Y39" i="2" s="1"/>
  <c r="Z39" i="2" s="1"/>
  <c r="AA39" i="2" s="1"/>
  <c r="AB39" i="2" s="1"/>
  <c r="AC39" i="2" s="1"/>
  <c r="AD39" i="2" s="1"/>
  <c r="AE39" i="2" s="1"/>
  <c r="AF39" i="2" s="1"/>
  <c r="AG39" i="2" s="1"/>
  <c r="AH39" i="2" s="1"/>
  <c r="AI39" i="2" s="1"/>
  <c r="AJ39" i="2" s="1"/>
  <c r="AK39" i="2" s="1"/>
  <c r="AL39" i="2" s="1"/>
  <c r="AM39" i="2" s="1"/>
  <c r="AN39" i="2" s="1"/>
  <c r="AO39" i="2" s="1"/>
  <c r="AP39" i="2" s="1"/>
  <c r="AQ39" i="2" s="1"/>
  <c r="AR39" i="2" s="1"/>
  <c r="AS39" i="2" s="1"/>
  <c r="AT39" i="2" s="1"/>
  <c r="AU39" i="2" s="1"/>
  <c r="AV39" i="2" s="1"/>
  <c r="AW39" i="2" s="1"/>
  <c r="AX39" i="2" s="1"/>
  <c r="AY39" i="2" s="1"/>
  <c r="AZ39" i="2" s="1"/>
  <c r="BA39" i="2" s="1"/>
  <c r="BB39" i="2" s="1"/>
  <c r="BC39" i="2" s="1"/>
  <c r="BD39" i="2" s="1"/>
  <c r="BE39" i="2" s="1"/>
  <c r="BF39" i="2" s="1"/>
  <c r="BG39" i="2" s="1"/>
  <c r="BH39" i="2" s="1"/>
  <c r="BI39" i="2" s="1"/>
  <c r="BJ39" i="2" s="1"/>
  <c r="BK39" i="2" s="1"/>
  <c r="BL39" i="2" s="1"/>
  <c r="BM39" i="2" s="1"/>
  <c r="BN39" i="2" s="1"/>
  <c r="BO39" i="2" s="1"/>
  <c r="BP39" i="2" s="1"/>
  <c r="BQ39" i="2" s="1"/>
  <c r="BR39" i="2" s="1"/>
  <c r="BS39" i="2" s="1"/>
  <c r="BT39" i="2" s="1"/>
  <c r="BU39" i="2" s="1"/>
  <c r="BV39" i="2" s="1"/>
  <c r="BW39" i="2" s="1"/>
  <c r="BX39" i="2" s="1"/>
  <c r="BY39" i="2" s="1"/>
  <c r="BZ39" i="2" s="1"/>
  <c r="CA39" i="2" s="1"/>
  <c r="CB39" i="2" s="1"/>
  <c r="CC39" i="2" s="1"/>
  <c r="CD39" i="2" s="1"/>
  <c r="CE39" i="2" s="1"/>
  <c r="CF39" i="2" s="1"/>
  <c r="CG39" i="2" s="1"/>
  <c r="CH39" i="2" s="1"/>
  <c r="CI39" i="2" s="1"/>
  <c r="CJ39" i="2" s="1"/>
  <c r="CK39" i="2" s="1"/>
  <c r="CL39" i="2" s="1"/>
  <c r="CM39" i="2" s="1"/>
  <c r="CN39" i="2" s="1"/>
  <c r="CO39" i="2" s="1"/>
  <c r="CP39" i="2" s="1"/>
  <c r="CQ39" i="2" s="1"/>
  <c r="CR39" i="2" s="1"/>
  <c r="CS39" i="2" s="1"/>
  <c r="CT39" i="2" s="1"/>
  <c r="CU39" i="2" s="1"/>
  <c r="CV39" i="2" s="1"/>
  <c r="CW39" i="2" s="1"/>
  <c r="CX39" i="2" s="1"/>
  <c r="CY39" i="2" s="1"/>
  <c r="CZ39" i="2" s="1"/>
  <c r="DA39" i="2" s="1"/>
  <c r="DB39" i="2" s="1"/>
  <c r="DC39" i="2" s="1"/>
  <c r="DD39" i="2" s="1"/>
  <c r="DE39" i="2" s="1"/>
  <c r="DF39" i="2" s="1"/>
  <c r="DG39" i="2" s="1"/>
  <c r="DH39" i="2" s="1"/>
  <c r="DI39" i="2" s="1"/>
  <c r="DJ39" i="2" s="1"/>
  <c r="DK39" i="2" s="1"/>
  <c r="DL39" i="2" s="1"/>
  <c r="DM39" i="2" s="1"/>
  <c r="DN39" i="2" s="1"/>
  <c r="DO39" i="2" s="1"/>
  <c r="DP39" i="2" s="1"/>
  <c r="DQ39" i="2" s="1"/>
  <c r="DR39" i="2" s="1"/>
  <c r="DS39" i="2" s="1"/>
  <c r="DT39" i="2" s="1"/>
  <c r="DU39" i="2" s="1"/>
  <c r="DV39" i="2" s="1"/>
  <c r="DW39" i="2" s="1"/>
  <c r="DX39" i="2" s="1"/>
  <c r="DY39" i="2" s="1"/>
  <c r="DZ39" i="2" s="1"/>
  <c r="EA39" i="2" s="1"/>
  <c r="EB39" i="2" s="1"/>
  <c r="EC39" i="2" s="1"/>
  <c r="ED39" i="2" s="1"/>
  <c r="EE39" i="2" s="1"/>
  <c r="EF39" i="2" s="1"/>
  <c r="EG39" i="2" s="1"/>
  <c r="EH39" i="2" s="1"/>
  <c r="EI39" i="2" s="1"/>
  <c r="EJ39" i="2" s="1"/>
  <c r="EK39" i="2" s="1"/>
  <c r="EL39" i="2" s="1"/>
  <c r="EM39" i="2" s="1"/>
  <c r="EN39" i="2" s="1"/>
  <c r="EO39" i="2" s="1"/>
  <c r="EP39" i="2" s="1"/>
  <c r="EQ39" i="2" s="1"/>
  <c r="ER39" i="2" s="1"/>
  <c r="ES39" i="2" s="1"/>
  <c r="ET39" i="2" s="1"/>
  <c r="EU39" i="2" s="1"/>
  <c r="EV39" i="2" s="1"/>
  <c r="EW39" i="2" s="1"/>
  <c r="EX39" i="2" s="1"/>
  <c r="X27" i="2"/>
  <c r="X28" i="2" s="1"/>
  <c r="X33" i="2" s="1"/>
  <c r="X37" i="2" s="1"/>
  <c r="X38" i="2" s="1"/>
  <c r="X39" i="2" s="1"/>
  <c r="AS5" i="3" l="1"/>
  <c r="AN11" i="3"/>
  <c r="R2" i="3"/>
  <c r="Q12" i="3"/>
  <c r="V47" i="2"/>
  <c r="V48" i="2" s="1"/>
  <c r="V49" i="2" s="1"/>
  <c r="S8" i="2"/>
  <c r="S24" i="2"/>
  <c r="S27" i="2" s="1"/>
  <c r="S28" i="2" s="1"/>
  <c r="AT5" i="3" l="1"/>
  <c r="AU5" i="3"/>
  <c r="AO11" i="3"/>
  <c r="S2" i="3"/>
  <c r="R12" i="3"/>
  <c r="S55" i="2"/>
  <c r="S33" i="2"/>
  <c r="S37" i="2" s="1"/>
  <c r="AV5" i="3" l="1"/>
  <c r="AP11" i="3"/>
  <c r="T2" i="3"/>
  <c r="S12" i="3"/>
  <c r="S54" i="2"/>
  <c r="S39" i="2"/>
  <c r="AW5" i="3" l="1"/>
  <c r="AX5" i="3"/>
  <c r="AQ11" i="3"/>
  <c r="U2" i="3"/>
  <c r="T12" i="3"/>
  <c r="S41" i="2"/>
  <c r="S45" i="2"/>
  <c r="S49" i="2" s="1"/>
  <c r="S51" i="2" s="1"/>
  <c r="S56" i="2"/>
  <c r="S59" i="2"/>
  <c r="S73" i="2" s="1"/>
  <c r="S99" i="2" s="1"/>
  <c r="S101" i="2" s="1"/>
  <c r="AY5" i="3" l="1"/>
  <c r="AR11" i="3"/>
  <c r="AS11" i="3" s="1"/>
  <c r="V2" i="3"/>
  <c r="U12" i="3"/>
  <c r="AZ5" i="3" l="1"/>
  <c r="BA5" i="3"/>
  <c r="AT11" i="3"/>
  <c r="AU11" i="3"/>
  <c r="W2" i="3"/>
  <c r="V12" i="3"/>
  <c r="BB5" i="3" l="1"/>
  <c r="AV11" i="3"/>
  <c r="X2" i="3"/>
  <c r="W12" i="3"/>
  <c r="BC5" i="3" l="1"/>
  <c r="BD5" i="3"/>
  <c r="AW11" i="3"/>
  <c r="AX11" i="3"/>
  <c r="Y2" i="3"/>
  <c r="X12" i="3"/>
  <c r="BE5" i="3" l="1"/>
  <c r="AY11" i="3"/>
  <c r="Z2" i="3"/>
  <c r="Y12" i="3"/>
  <c r="BF5" i="3" l="1"/>
  <c r="BG5" i="3"/>
  <c r="AZ11" i="3"/>
  <c r="BA11" i="3"/>
  <c r="Z12" i="3"/>
  <c r="AA2" i="3"/>
  <c r="BH5" i="3" l="1"/>
  <c r="BB11" i="3"/>
  <c r="AB2" i="3"/>
  <c r="AA12" i="3"/>
  <c r="BI5" i="3" l="1"/>
  <c r="BJ5" i="3"/>
  <c r="BC11" i="3"/>
  <c r="AC2" i="3"/>
  <c r="AB12" i="3"/>
  <c r="BK5" i="3" l="1"/>
  <c r="BD11" i="3"/>
  <c r="AD2" i="3"/>
  <c r="AC12" i="3"/>
  <c r="BL5" i="3" l="1"/>
  <c r="BM5" i="3"/>
  <c r="BE11" i="3"/>
  <c r="AE2" i="3"/>
  <c r="AD12" i="3"/>
  <c r="BN5" i="3" l="1"/>
  <c r="BF11" i="3"/>
  <c r="AF2" i="3"/>
  <c r="AE12" i="3"/>
  <c r="BO5" i="3" l="1"/>
  <c r="BP5" i="3"/>
  <c r="BG11" i="3"/>
  <c r="BH11" i="3"/>
  <c r="AG2" i="3"/>
  <c r="AF12" i="3"/>
  <c r="BQ5" i="3" l="1"/>
  <c r="BI11" i="3"/>
  <c r="AH2" i="3"/>
  <c r="AG12" i="3"/>
  <c r="BR5" i="3" l="1"/>
  <c r="BS5" i="3"/>
  <c r="BJ11" i="3"/>
  <c r="BK11" i="3"/>
  <c r="AI2" i="3"/>
  <c r="AH12" i="3"/>
  <c r="BT5" i="3" l="1"/>
  <c r="BL11" i="3"/>
  <c r="AJ2" i="3"/>
  <c r="AI12" i="3"/>
  <c r="BU5" i="3" l="1"/>
  <c r="BV5" i="3"/>
  <c r="BM11" i="3"/>
  <c r="BN11" i="3"/>
  <c r="AK2" i="3"/>
  <c r="AJ12" i="3"/>
  <c r="BW5" i="3" l="1"/>
  <c r="BO11" i="3"/>
  <c r="AL2" i="3"/>
  <c r="AK12" i="3"/>
  <c r="BX5" i="3" l="1"/>
  <c r="BY5" i="3"/>
  <c r="BP11" i="3"/>
  <c r="AM2" i="3"/>
  <c r="AL12" i="3"/>
  <c r="BZ5" i="3" l="1"/>
  <c r="BQ11" i="3"/>
  <c r="BR11" i="3"/>
  <c r="AN2" i="3"/>
  <c r="AM12" i="3"/>
  <c r="CA5" i="3" l="1"/>
  <c r="CB5" i="3"/>
  <c r="BS11" i="3"/>
  <c r="AO2" i="3"/>
  <c r="AN12" i="3"/>
  <c r="CC5" i="3" l="1"/>
  <c r="BT11" i="3"/>
  <c r="BU11" i="3"/>
  <c r="AP2" i="3"/>
  <c r="AO12" i="3"/>
  <c r="CD5" i="3" l="1"/>
  <c r="CE5" i="3"/>
  <c r="BV11" i="3"/>
  <c r="AQ2" i="3"/>
  <c r="AP12" i="3"/>
  <c r="CF5" i="3" l="1"/>
  <c r="BW11" i="3"/>
  <c r="AR2" i="3"/>
  <c r="AQ12" i="3"/>
  <c r="CG5" i="3" l="1"/>
  <c r="CH5" i="3"/>
  <c r="BX11" i="3"/>
  <c r="BY11" i="3"/>
  <c r="AS2" i="3"/>
  <c r="AR12" i="3"/>
  <c r="CI5" i="3" l="1"/>
  <c r="BZ11" i="3"/>
  <c r="AT2" i="3"/>
  <c r="AS12" i="3"/>
  <c r="CJ5" i="3" l="1"/>
  <c r="CK5" i="3"/>
  <c r="CA11" i="3"/>
  <c r="AU2" i="3"/>
  <c r="AT12" i="3"/>
  <c r="CL5" i="3" l="1"/>
  <c r="CB11" i="3"/>
  <c r="AV2" i="3"/>
  <c r="AU12" i="3"/>
  <c r="CM5" i="3" l="1"/>
  <c r="CN5" i="3"/>
  <c r="CC11" i="3"/>
  <c r="AW2" i="3"/>
  <c r="AV12" i="3"/>
  <c r="CO5" i="3" l="1"/>
  <c r="CD11" i="3"/>
  <c r="AX2" i="3"/>
  <c r="AW12" i="3"/>
  <c r="CP5" i="3" l="1"/>
  <c r="CQ5" i="3"/>
  <c r="CE11" i="3"/>
  <c r="CF11" i="3"/>
  <c r="AY2" i="3"/>
  <c r="AX12" i="3"/>
  <c r="CR5" i="3" l="1"/>
  <c r="CG11" i="3"/>
  <c r="AZ2" i="3"/>
  <c r="AY12" i="3"/>
  <c r="CS5" i="3" l="1"/>
  <c r="CT5" i="3"/>
  <c r="CH11" i="3"/>
  <c r="BA2" i="3"/>
  <c r="AZ12" i="3"/>
  <c r="CU5" i="3" l="1"/>
  <c r="CI11" i="3"/>
  <c r="BB2" i="3"/>
  <c r="BA12" i="3"/>
  <c r="CV5" i="3" l="1"/>
  <c r="CW5" i="3"/>
  <c r="CJ11" i="3"/>
  <c r="BC2" i="3"/>
  <c r="BB12" i="3"/>
  <c r="CX5" i="3" l="1"/>
  <c r="CK11" i="3"/>
  <c r="BD2" i="3"/>
  <c r="BC12" i="3"/>
  <c r="CY5" i="3" l="1"/>
  <c r="CZ5" i="3"/>
  <c r="CL11" i="3"/>
  <c r="BE2" i="3"/>
  <c r="BD12" i="3"/>
  <c r="DA5" i="3" l="1"/>
  <c r="CM11" i="3"/>
  <c r="CN11" i="3"/>
  <c r="BF2" i="3"/>
  <c r="BE12" i="3"/>
  <c r="DB5" i="3" l="1"/>
  <c r="DC5" i="3"/>
  <c r="CO11" i="3"/>
  <c r="BG2" i="3"/>
  <c r="BF12" i="3"/>
  <c r="DD5" i="3" l="1"/>
  <c r="CP11" i="3"/>
  <c r="CQ11" i="3"/>
  <c r="BH2" i="3"/>
  <c r="BG12" i="3"/>
  <c r="DE5" i="3" l="1"/>
  <c r="DF5" i="3"/>
  <c r="CR11" i="3"/>
  <c r="BI2" i="3"/>
  <c r="BH12" i="3"/>
  <c r="DG5" i="3" l="1"/>
  <c r="CS11" i="3"/>
  <c r="CT11" i="3"/>
  <c r="BJ2" i="3"/>
  <c r="BI12" i="3"/>
  <c r="DH5" i="3" l="1"/>
  <c r="DI5" i="3"/>
  <c r="CU11" i="3"/>
  <c r="BK2" i="3"/>
  <c r="BJ12" i="3"/>
  <c r="DJ5" i="3" l="1"/>
  <c r="CV11" i="3"/>
  <c r="BL2" i="3"/>
  <c r="BK12" i="3"/>
  <c r="DK5" i="3" l="1"/>
  <c r="DL5" i="3"/>
  <c r="CW11" i="3"/>
  <c r="BM2" i="3"/>
  <c r="BL12" i="3"/>
  <c r="DM5" i="3" l="1"/>
  <c r="CX11" i="3"/>
  <c r="BN2" i="3"/>
  <c r="BM12" i="3"/>
  <c r="DN5" i="3" l="1"/>
  <c r="DO5" i="3"/>
  <c r="CY11" i="3"/>
  <c r="BO2" i="3"/>
  <c r="BN12" i="3"/>
  <c r="DP5" i="3" l="1"/>
  <c r="CZ11" i="3"/>
  <c r="BP2" i="3"/>
  <c r="BO12" i="3"/>
  <c r="DQ5" i="3" l="1"/>
  <c r="DR5" i="3" s="1"/>
  <c r="DA11" i="3"/>
  <c r="BQ2" i="3"/>
  <c r="BP12" i="3"/>
  <c r="DB11" i="3" l="1"/>
  <c r="BR2" i="3"/>
  <c r="BQ12" i="3"/>
  <c r="DC11" i="3" l="1"/>
  <c r="DD11" i="3"/>
  <c r="BS2" i="3"/>
  <c r="BR12" i="3"/>
  <c r="DE11" i="3" l="1"/>
  <c r="BT2" i="3"/>
  <c r="BS12" i="3"/>
  <c r="DF11" i="3" l="1"/>
  <c r="DG11" i="3"/>
  <c r="BU2" i="3"/>
  <c r="BT12" i="3"/>
  <c r="DH11" i="3" l="1"/>
  <c r="BV2" i="3"/>
  <c r="BU12" i="3"/>
  <c r="DI11" i="3" l="1"/>
  <c r="DJ11" i="3"/>
  <c r="BW2" i="3"/>
  <c r="BV12" i="3"/>
  <c r="DK11" i="3" l="1"/>
  <c r="DL11" i="3" s="1"/>
  <c r="BX2" i="3"/>
  <c r="BW12" i="3"/>
  <c r="DM11" i="3" l="1"/>
  <c r="BY2" i="3"/>
  <c r="BX12" i="3"/>
  <c r="DN11" i="3" l="1"/>
  <c r="BZ2" i="3"/>
  <c r="BY12" i="3"/>
  <c r="DO11" i="3" l="1"/>
  <c r="CA2" i="3"/>
  <c r="BZ12" i="3"/>
  <c r="DP11" i="3" l="1"/>
  <c r="CB2" i="3"/>
  <c r="CA12" i="3"/>
  <c r="DQ11" i="3" l="1"/>
  <c r="DR11" i="3" s="1"/>
  <c r="CC2" i="3"/>
  <c r="CB12" i="3"/>
  <c r="CD2" i="3" l="1"/>
  <c r="CC12" i="3"/>
  <c r="CE2" i="3" l="1"/>
  <c r="CD12" i="3"/>
  <c r="CF2" i="3" l="1"/>
  <c r="CE12" i="3"/>
  <c r="CG2" i="3" l="1"/>
  <c r="CF12" i="3"/>
  <c r="CH2" i="3" l="1"/>
  <c r="CG12" i="3"/>
  <c r="CI2" i="3" l="1"/>
  <c r="CH12" i="3"/>
  <c r="CJ2" i="3" l="1"/>
  <c r="CI12" i="3"/>
  <c r="CK2" i="3" l="1"/>
  <c r="CJ12" i="3"/>
  <c r="CL2" i="3" l="1"/>
  <c r="CK12" i="3"/>
  <c r="CM2" i="3" l="1"/>
  <c r="CL12" i="3"/>
  <c r="CN2" i="3" l="1"/>
  <c r="CM12" i="3"/>
  <c r="CO2" i="3" l="1"/>
  <c r="CN12" i="3"/>
  <c r="CP2" i="3" l="1"/>
  <c r="CO12" i="3"/>
  <c r="CQ2" i="3" l="1"/>
  <c r="CP12" i="3"/>
  <c r="CR2" i="3" l="1"/>
  <c r="CQ12" i="3"/>
  <c r="CS2" i="3" l="1"/>
  <c r="CR12" i="3"/>
  <c r="CT2" i="3" l="1"/>
  <c r="CS12" i="3"/>
  <c r="CU2" i="3" l="1"/>
  <c r="CT12" i="3"/>
  <c r="CV2" i="3" l="1"/>
  <c r="CU12" i="3"/>
  <c r="CW2" i="3" l="1"/>
  <c r="CV12" i="3"/>
  <c r="CX2" i="3" l="1"/>
  <c r="CW12" i="3"/>
  <c r="CY2" i="3" l="1"/>
  <c r="CX12" i="3"/>
  <c r="CZ2" i="3" l="1"/>
  <c r="CY12" i="3"/>
  <c r="DA2" i="3" l="1"/>
  <c r="CZ12" i="3"/>
  <c r="DB2" i="3" l="1"/>
  <c r="DA12" i="3"/>
  <c r="DC2" i="3" l="1"/>
  <c r="DB12" i="3"/>
  <c r="DD2" i="3" l="1"/>
  <c r="DC12" i="3"/>
  <c r="DE2" i="3" l="1"/>
  <c r="DD12" i="3"/>
  <c r="DF2" i="3" l="1"/>
  <c r="DE12" i="3"/>
  <c r="DG2" i="3" l="1"/>
  <c r="DF12" i="3"/>
  <c r="DH2" i="3" l="1"/>
  <c r="DG12" i="3"/>
  <c r="DI2" i="3" l="1"/>
  <c r="DH12" i="3"/>
  <c r="DJ2" i="3" l="1"/>
  <c r="DI12" i="3"/>
  <c r="DK2" i="3" l="1"/>
  <c r="DJ12" i="3"/>
  <c r="DL2" i="3" l="1"/>
  <c r="DK12" i="3"/>
  <c r="DM2" i="3" l="1"/>
  <c r="DL12" i="3"/>
  <c r="DN2" i="3" l="1"/>
  <c r="DM12" i="3"/>
  <c r="DO2" i="3" l="1"/>
  <c r="DN12" i="3"/>
  <c r="DP2" i="3" l="1"/>
  <c r="DO12" i="3"/>
  <c r="DQ2" i="3" l="1"/>
  <c r="DP12" i="3"/>
  <c r="DR2" i="3" l="1"/>
  <c r="DQ12" i="3"/>
  <c r="DR12" i="3" s="1"/>
  <c r="J20"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Franciszek Kessler</author>
  </authors>
  <commentList>
    <comment ref="B15" authorId="0" shapeId="0" xr:uid="{809ABFFE-47F4-4EC9-84DB-CFF8909CCF28}">
      <text>
        <r>
          <rPr>
            <sz val="9"/>
            <color indexed="81"/>
            <rFont val="Tahoma"/>
            <charset val="1"/>
          </rPr>
          <t>includes the design, manufacture, installation, sales and leasing of solar energy generation and energy storage products and related services and sales of solar energy systems incentives.</t>
        </r>
      </text>
    </comment>
    <comment ref="B19" authorId="0" shapeId="0" xr:uid="{DF367B35-7F38-4808-99C1-7DB22DC287E9}">
      <text>
        <r>
          <rPr>
            <sz val="9"/>
            <color indexed="81"/>
            <rFont val="Tahoma"/>
            <charset val="1"/>
          </rPr>
          <t xml:space="preserve"> includes sales of used vehicles, non-warranty after-sales vehicle services, body shop and parts, paid Supercharging, vehicle insurance revenue and retail merchandise.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Franciszek Kessler</author>
  </authors>
  <commentList>
    <comment ref="B4" authorId="0" shapeId="0" xr:uid="{11C2F98F-ACB9-4860-8996-5A5500C041BD}">
      <text>
        <r>
          <rPr>
            <sz val="9"/>
            <color indexed="81"/>
            <rFont val="Tahoma"/>
            <charset val="1"/>
          </rPr>
          <t>includes the design, manufacture, installation, sales and leasing of solar energy generation and energy storage products and related services and sales of solar energy systems incentives.</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<sst xmlns="http://schemas.openxmlformats.org/spreadsheetml/2006/main" count="168" uniqueCount="129">
  <si>
    <t>Price</t>
  </si>
  <si>
    <t>Shares</t>
  </si>
  <si>
    <t>MC</t>
  </si>
  <si>
    <t>Cash</t>
  </si>
  <si>
    <t>Debt</t>
  </si>
  <si>
    <t>EV</t>
  </si>
  <si>
    <t>Q122</t>
  </si>
  <si>
    <t>Q222</t>
  </si>
  <si>
    <t>Q322</t>
  </si>
  <si>
    <t>Q422</t>
  </si>
  <si>
    <t>Q123</t>
  </si>
  <si>
    <t>Q223</t>
  </si>
  <si>
    <t>Q323</t>
  </si>
  <si>
    <t>Q423</t>
  </si>
  <si>
    <t>Q124</t>
  </si>
  <si>
    <t>in M</t>
  </si>
  <si>
    <t>Automotive sales</t>
  </si>
  <si>
    <t>Main</t>
  </si>
  <si>
    <t>Automotive regulatory credits</t>
  </si>
  <si>
    <t>Automotive leasing</t>
  </si>
  <si>
    <t>Total automotive revenues</t>
  </si>
  <si>
    <t>Energy generation and storage</t>
  </si>
  <si>
    <t>Services and other</t>
  </si>
  <si>
    <t>Total revenues</t>
  </si>
  <si>
    <t>Cost of automotive sales</t>
  </si>
  <si>
    <t>Cost of automotive leasing</t>
  </si>
  <si>
    <t>Total automotive cost of revenues</t>
  </si>
  <si>
    <t>Cost of generation and storage</t>
  </si>
  <si>
    <t>Cost of services and other</t>
  </si>
  <si>
    <t>Total cost of revenues</t>
  </si>
  <si>
    <t>Gross profit</t>
  </si>
  <si>
    <t>R&amp;D</t>
  </si>
  <si>
    <t>S,G&amp;A</t>
  </si>
  <si>
    <t>Restructuring and other</t>
  </si>
  <si>
    <t>Total operating expenses</t>
  </si>
  <si>
    <t>Income from operations</t>
  </si>
  <si>
    <t>Interest income</t>
  </si>
  <si>
    <t>Interest expense</t>
  </si>
  <si>
    <t>Other income (expense) net</t>
  </si>
  <si>
    <t>Income before income taxes</t>
  </si>
  <si>
    <t>(Benefit from) provision for income taxes</t>
  </si>
  <si>
    <t>Net income</t>
  </si>
  <si>
    <t>Net (loss) income att. To noncontrolling interests and redeemable noncontroling interest in subsidiaries</t>
  </si>
  <si>
    <t>Net income att. To common stockholders</t>
  </si>
  <si>
    <t>EPS</t>
  </si>
  <si>
    <t>Number of shares used in computing EPS</t>
  </si>
  <si>
    <t>Foreign currency translation adjustment</t>
  </si>
  <si>
    <t>Unrealized net gain (loss) on investments</t>
  </si>
  <si>
    <t>Adjustment for net loss realized and included in net income</t>
  </si>
  <si>
    <t>Comprehensive income</t>
  </si>
  <si>
    <t>Comprehensive (loss) income att. To noncontrol</t>
  </si>
  <si>
    <t>Comprehensive income att. To common stockholders</t>
  </si>
  <si>
    <t>-</t>
  </si>
  <si>
    <t>Revenue y/y</t>
  </si>
  <si>
    <t>Tax rate %</t>
  </si>
  <si>
    <t>GM %</t>
  </si>
  <si>
    <t>PM %</t>
  </si>
  <si>
    <t>CFS</t>
  </si>
  <si>
    <t>CFO</t>
  </si>
  <si>
    <t>Depreciation, amortization and impairment</t>
  </si>
  <si>
    <t>Stock-ased compensation</t>
  </si>
  <si>
    <t>Inventory and purchase commitments write-downs</t>
  </si>
  <si>
    <t>Foreign currency transaction net unrealized (gain) loss</t>
  </si>
  <si>
    <t>Deferred income taxes</t>
  </si>
  <si>
    <t>Non-cash interest and other operating activities</t>
  </si>
  <si>
    <t>Digital assets loss (gain) net</t>
  </si>
  <si>
    <t>Changes in operating assets and liabilities: accounts receivable</t>
  </si>
  <si>
    <t xml:space="preserve">Inventory  </t>
  </si>
  <si>
    <t>Operating lease vehicles</t>
  </si>
  <si>
    <t>Prepaid expenses and other assets</t>
  </si>
  <si>
    <t>Accounts payable, accured and other liabilities</t>
  </si>
  <si>
    <t>Deferred revenue</t>
  </si>
  <si>
    <t>Net cash provided by operating activities (CFO)</t>
  </si>
  <si>
    <t>CFI</t>
  </si>
  <si>
    <t>Purchases of property and equipment excluding finance leases, net of sales</t>
  </si>
  <si>
    <t>Purchase of solar energy systems, net of sales</t>
  </si>
  <si>
    <t>Purchase of digital assets</t>
  </si>
  <si>
    <t>Proceeds from sales of digital assets</t>
  </si>
  <si>
    <t>Purchase of intangible assets</t>
  </si>
  <si>
    <t>Purchases of investments</t>
  </si>
  <si>
    <t>Proceeds from maturities of investments</t>
  </si>
  <si>
    <t>Proceeds from sales of investments</t>
  </si>
  <si>
    <t>Receipt of government grants</t>
  </si>
  <si>
    <t>Business combinations, net of cash acquired</t>
  </si>
  <si>
    <t>Net cash used in investing activities (CFI)</t>
  </si>
  <si>
    <t>CFF</t>
  </si>
  <si>
    <t>Proceeds from issuances of debt</t>
  </si>
  <si>
    <t>Repayments of debt</t>
  </si>
  <si>
    <t>Collateralized lease repayments</t>
  </si>
  <si>
    <t>Proceeds from exercises of stock options and other stock issuances</t>
  </si>
  <si>
    <t>Principal payments on finance leases</t>
  </si>
  <si>
    <t>Debt ussuance costs</t>
  </si>
  <si>
    <t>Proceeds from investments by noncontrolling interests in subsidiaries</t>
  </si>
  <si>
    <t>Distributions paid to noncontrolling interests in subsidiaries</t>
  </si>
  <si>
    <t>Net cash provided by (used in) financing activities (CFF)</t>
  </si>
  <si>
    <t>Effect of exchange rate changes on cash &amp; cash equiv. &amp; restricted cash</t>
  </si>
  <si>
    <t>Net increase (decrease) in cash, cash equiv. &amp; restr. Cash</t>
  </si>
  <si>
    <t xml:space="preserve">Cash, cash equiv. &amp; restr. Cash, beggining of period </t>
  </si>
  <si>
    <t xml:space="preserve">Cash, cash equiv. &amp; restr. Cash, end of period </t>
  </si>
  <si>
    <t>Acquisitions of property and equipment included in liabilities</t>
  </si>
  <si>
    <t>Cash paid during the period for interest, net of amounts capitalized</t>
  </si>
  <si>
    <t>Cash paid during the period for income taxes, net of refunds</t>
  </si>
  <si>
    <t>Payments for buy-outs of noncontrolling interests in subsidiaries</t>
  </si>
  <si>
    <t>Growth</t>
  </si>
  <si>
    <t>Discount</t>
  </si>
  <si>
    <t>NPV</t>
  </si>
  <si>
    <t>NPV share</t>
  </si>
  <si>
    <t>Upside</t>
  </si>
  <si>
    <t>Vehicles produced in units</t>
  </si>
  <si>
    <t>Vehicles delivered in units</t>
  </si>
  <si>
    <t>Production growth y/y</t>
  </si>
  <si>
    <t>Price per vehicle in USD</t>
  </si>
  <si>
    <t>Średni koszt wyprodukowania jednej tesli</t>
  </si>
  <si>
    <t>avg</t>
  </si>
  <si>
    <t>if you factor in inflation the production cost actually went down</t>
  </si>
  <si>
    <t>Services and other grotwh y/y</t>
  </si>
  <si>
    <t>Energy generation and storage growth y/y</t>
  </si>
  <si>
    <t>Manufacturing cost per vehicle in USD</t>
  </si>
  <si>
    <t>Delivered/produced y/y</t>
  </si>
  <si>
    <t>Energy storage products deployed in GWh</t>
  </si>
  <si>
    <t>Solar energy systems deployed in megawatts</t>
  </si>
  <si>
    <t>Net profit</t>
  </si>
  <si>
    <t>Profit margin</t>
  </si>
  <si>
    <t>discount</t>
  </si>
  <si>
    <t>npv</t>
  </si>
  <si>
    <t>per share</t>
  </si>
  <si>
    <t>Price per GWh</t>
  </si>
  <si>
    <t>Cost per GWh</t>
  </si>
  <si>
    <t>Profit per GWh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</si>
</sst>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_([$$-409]* \(#,##0.00\);_([$$-409]* &quot;-&quot;??_);_(@_)"/>
    <numFmt numFmtId="165" formatCode="0.0%"/>
  </numFmts>
  <fonts count="7" x14ac:knownFonts="1">
    <font>
      <sz val="11"/>
      <color theme="1"/>
      <name val="Calibri"/>
      <family val="2"/>
      <charset val="238"/>
      <scheme val="minor"/>
    </font>
    <font>
      <sz val="8"/>
      <name val="Calibri"/>
      <family val="2"/>
      <charset val="238"/>
      <scheme val="minor"/>
    </font>
    <font>
      <u/>
      <sz val="11"/>
      <color theme="10"/>
      <name val="Calibri"/>
      <family val="2"/>
      <charset val="238"/>
      <scheme val="minor"/>
    </font>
    <font>
      <b/>
      <sz val="11"/>
      <color theme="1"/>
      <name val="Calibri"/>
      <family val="2"/>
      <scheme val="minor"/>
    </font>
    <font>
      <sz val="11"/>
      <color theme="1"/>
      <name val="Calibri"/>
      <family val="2"/>
      <scheme val="minor"/>
    </font>
    <font>
      <b/>
      <sz val="11"/>
      <color theme="1"/>
      <name val="Calibri"/>
      <family val="2"/>
      <charset val="238"/>
      <scheme val="minor"/>
    </font>
    <font>
      <sz val="9"/>
      <color indexed="81"/>
      <name val="Tahoma"/>
      <charset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3" fontId="0" fillId="0" borderId="0" xfId="0" applyNumberFormat="1"/>
    <xf numFmtId="164" fontId="0" fillId="0" borderId="0" xfId="0" applyNumberFormat="1"/>
    <xf numFmtId="0" fontId="2" fillId="0" borderId="0" xfId="1" applyAlignment="1">
      <alignment horizontal="center"/>
    </xf>
    <xf numFmtId="0" fontId="3" fillId="0" borderId="0" xfId="0" applyFont="1"/>
    <xf numFmtId="3" fontId="3" fillId="0" borderId="0" xfId="0" applyNumberFormat="1" applyFont="1"/>
    <xf numFmtId="9" fontId="0" fillId="0" borderId="0" xfId="0" applyNumberFormat="1"/>
    <xf numFmtId="9" fontId="3" fillId="0" borderId="0" xfId="0" applyNumberFormat="1" applyFont="1"/>
    <xf numFmtId="9" fontId="4" fillId="0" borderId="0" xfId="0" applyNumberFormat="1" applyFont="1"/>
    <xf numFmtId="3" fontId="4" fillId="0" borderId="0" xfId="0" applyNumberFormat="1" applyFont="1"/>
    <xf numFmtId="0" fontId="4" fillId="0" borderId="0" xfId="0" applyFont="1"/>
    <xf numFmtId="0" fontId="5" fillId="0" borderId="0" xfId="0" applyFont="1"/>
    <xf numFmtId="3" fontId="5" fillId="0" borderId="0" xfId="0" applyNumberFormat="1" applyFont="1"/>
    <xf numFmtId="165" fontId="0" fillId="0" borderId="0" xfId="0" applyNumberFormat="1"/>
    <xf numFmtId="4" fontId="0" fillId="0" borderId="0" xfId="0" applyNumberFormat="1"/>
    <xf numFmtId="1" fontId="0" fillId="0" borderId="0" xfId="0" applyNumberFormat="1"/>
    <xf numFmtId="4" fontId="5" fillId="0" borderId="0" xfId="0" applyNumberFormat="1" applyFont="1"/>
    <xf numFmtId="2"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9</xdr:col>
      <xdr:colOff>594360</xdr:colOff>
      <xdr:row>1</xdr:row>
      <xdr:rowOff>22860</xdr:rowOff>
    </xdr:from>
    <xdr:to>
      <xdr:col>9</xdr:col>
      <xdr:colOff>594360</xdr:colOff>
      <xdr:row>138</xdr:row>
      <xdr:rowOff>31750</xdr:rowOff>
    </xdr:to>
    <xdr:cxnSp macro="">
      <xdr:nvCxnSpPr>
        <xdr:cNvPr id="3" name="Straight Connector 2">
          <a:extLst>
            <a:ext uri="{FF2B5EF4-FFF2-40B4-BE49-F238E27FC236}">
              <a16:creationId xmlns:a16="http://schemas.microsoft.com/office/drawing/2014/main" id="{AB974397-2621-224F-51AE-B64322E22395}"/>
            </a:ext>
          </a:extLst>
        </xdr:cNvPr>
        <xdr:cNvCxnSpPr/>
      </xdr:nvCxnSpPr>
      <xdr:spPr>
        <a:xfrm>
          <a:off x="6023610" y="213360"/>
          <a:ext cx="0" cy="2496439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27710</xdr:colOff>
      <xdr:row>0</xdr:row>
      <xdr:rowOff>0</xdr:rowOff>
    </xdr:from>
    <xdr:to>
      <xdr:col>19</xdr:col>
      <xdr:colOff>27710</xdr:colOff>
      <xdr:row>145</xdr:row>
      <xdr:rowOff>43526</xdr:rowOff>
    </xdr:to>
    <xdr:cxnSp macro="">
      <xdr:nvCxnSpPr>
        <xdr:cNvPr id="5" name="Straight Connector 4">
          <a:extLst>
            <a:ext uri="{FF2B5EF4-FFF2-40B4-BE49-F238E27FC236}">
              <a16:creationId xmlns:a16="http://schemas.microsoft.com/office/drawing/2014/main" id="{B0EE9528-761F-4EF3-BEE3-E462C1297277}"/>
            </a:ext>
          </a:extLst>
        </xdr:cNvPr>
        <xdr:cNvCxnSpPr/>
      </xdr:nvCxnSpPr>
      <xdr:spPr>
        <a:xfrm>
          <a:off x="14661574" y="0"/>
          <a:ext cx="0" cy="2576102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586740</xdr:colOff>
      <xdr:row>0</xdr:row>
      <xdr:rowOff>144780</xdr:rowOff>
    </xdr:from>
    <xdr:to>
      <xdr:col>7</xdr:col>
      <xdr:colOff>586740</xdr:colOff>
      <xdr:row>36</xdr:row>
      <xdr:rowOff>175260</xdr:rowOff>
    </xdr:to>
    <xdr:cxnSp macro="">
      <xdr:nvCxnSpPr>
        <xdr:cNvPr id="3" name="Straight Connector 2">
          <a:extLst>
            <a:ext uri="{FF2B5EF4-FFF2-40B4-BE49-F238E27FC236}">
              <a16:creationId xmlns:a16="http://schemas.microsoft.com/office/drawing/2014/main" id="{5CE074B7-9B79-B4B0-2DBE-5AA58323D08E}"/>
            </a:ext>
          </a:extLst>
        </xdr:cNvPr>
        <xdr:cNvCxnSpPr/>
      </xdr:nvCxnSpPr>
      <xdr:spPr>
        <a:xfrm>
          <a:off x="6629400" y="144780"/>
          <a:ext cx="0" cy="643128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https://www.bing.com/financeapi/forcetrigger?t=a24kar&amp;q=XNAS%3aTSLA&amp;form=skydnc</v>
    <v>Learn more on Bing</v>
  </rv>
  <rv s="1">
    <v>en-GB</v>
    <v>a24kar</v>
    <v>268435456</v>
    <v>1</v>
    <v>Powered by Refinitiv</v>
    <v>0</v>
    <v>TESLA, INC. (XNAS:TSLA)</v>
    <v>2</v>
    <v>3</v>
    <v>Finance</v>
    <v>4</v>
    <v>299.29000000000002</v>
    <v>138.80250000000001</v>
    <v>2.3176999999999999</v>
    <v>-0.71</v>
    <v>-3.1450000000000002E-3</v>
    <v>-3.9709999999999997E-3</v>
    <v>-0.56000000000000005</v>
    <v>USD</v>
    <v>Tesla, Inc. designs, develops, manufactures, sells and leases high-performance fully electric vehicles and energy generation and storage systems, and offer services related to its products. The Company's segments include automotive, and energy generation and storage. The automotive segment includes the design, development, manufacturing, sales and leasing of high-performance fully electric vehicles, and sales of automotive regulatory credits. This segment also includes sales of used vehicles, non-warranty after-sales vehicle services, body shop and parts, paid supercharging, vehicle insurance and retail merchandise. Its consumer vehicles include the Model 3, Y, S, X and Cybertruck. The energy generation and storage segment includes the design, manufacture, installation, sales and leasing of solar energy generation and energy storage products and related services and sales of solar energy systems incentives. Its lithium-ion battery energy storage products include Powerwall and Megapack.</v>
    <v>140473</v>
    <v>Nasdaq Stock Market</v>
    <v>XNAS</v>
    <v>XNAS</v>
    <v>1 Tesla Road, AUSTIN, TX, 78725 US</v>
    <v>180.32</v>
    <v>Automobiles &amp; Auto Parts</v>
    <v>Stock</v>
    <v>45443.999980613284</v>
    <v>0</v>
    <v>173.82</v>
    <v>567932100000</v>
    <v>TESLA, INC.</v>
    <v>TESLA, INC.</v>
    <v>178.5</v>
    <v>45.544800000000002</v>
    <v>178.79</v>
    <v>178.08</v>
    <v>177.52</v>
    <v>3189196000</v>
    <v>TSLA</v>
    <v>TESLA, INC. (XNAS:TSLA)</v>
    <v>67314602</v>
    <v>88324635</v>
    <v>2003</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9F600-D258-4A06-817C-411221231C5A}">
  <dimension ref="E4:N12"/>
  <sheetViews>
    <sheetView topLeftCell="D1" workbookViewId="0">
      <selection activeCell="L8" sqref="L8"/>
    </sheetView>
  </sheetViews>
  <sheetFormatPr defaultRowHeight="15" x14ac:dyDescent="0.25"/>
  <cols>
    <col min="6" max="6" width="14.42578125" bestFit="1" customWidth="1"/>
  </cols>
  <sheetData>
    <row r="4" spans="5:14" x14ac:dyDescent="0.25">
      <c r="F4" t="e" vm="1">
        <v>#VALUE!</v>
      </c>
      <c r="L4" t="s">
        <v>112</v>
      </c>
    </row>
    <row r="5" spans="5:14" x14ac:dyDescent="0.25">
      <c r="L5">
        <v>2021</v>
      </c>
      <c r="M5">
        <v>2022</v>
      </c>
      <c r="N5">
        <v>2023</v>
      </c>
    </row>
    <row r="6" spans="5:14" x14ac:dyDescent="0.25">
      <c r="F6" t="s">
        <v>14</v>
      </c>
      <c r="L6" s="1">
        <v>34839.030031534079</v>
      </c>
      <c r="M6" s="1">
        <v>36213.932277121021</v>
      </c>
      <c r="N6" s="1">
        <v>35277.101384897491</v>
      </c>
    </row>
    <row r="7" spans="5:14" x14ac:dyDescent="0.25">
      <c r="E7" t="s">
        <v>0</v>
      </c>
      <c r="F7" s="2" cm="1">
        <f t="array" ref="F7">_FV(F4,"Price")</f>
        <v>178.08</v>
      </c>
      <c r="L7" t="s">
        <v>114</v>
      </c>
    </row>
    <row r="8" spans="5:14" x14ac:dyDescent="0.25">
      <c r="E8" t="s">
        <v>1</v>
      </c>
      <c r="F8" s="1" cm="1">
        <f t="array" ref="F8">_FV(F4,"Shares outstanding",TRUE)</f>
        <v>3189196000</v>
      </c>
    </row>
    <row r="9" spans="5:14" x14ac:dyDescent="0.25">
      <c r="E9" t="s">
        <v>2</v>
      </c>
      <c r="F9" s="1">
        <f>F8*F7</f>
        <v>567932023680</v>
      </c>
      <c r="M9" t="s">
        <v>113</v>
      </c>
      <c r="N9" s="1">
        <v>35443</v>
      </c>
    </row>
    <row r="10" spans="5:14" x14ac:dyDescent="0.25">
      <c r="E10" t="s">
        <v>3</v>
      </c>
      <c r="F10" s="1">
        <f>16398+3508+13626+3388</f>
        <v>36920</v>
      </c>
      <c r="G10" t="s">
        <v>15</v>
      </c>
    </row>
    <row r="11" spans="5:14" x14ac:dyDescent="0.25">
      <c r="E11" t="s">
        <v>4</v>
      </c>
      <c r="F11" s="1">
        <f>14431+2857+8153</f>
        <v>25441</v>
      </c>
      <c r="G11" t="s">
        <v>15</v>
      </c>
    </row>
    <row r="12" spans="5:14" x14ac:dyDescent="0.25">
      <c r="E12" t="s">
        <v>5</v>
      </c>
      <c r="F12" s="1">
        <f>F9-F10*1000000+F11*1000000</f>
        <v>556453023680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63057-3870-4DFD-8E06-88FDDED23778}">
  <dimension ref="A1:EX106"/>
  <sheetViews>
    <sheetView tabSelected="1" zoomScale="90" zoomScaleNormal="90" workbookViewId="0">
      <pane xSplit="2" ySplit="2" topLeftCell="P33" activePane="bottomRight" state="frozen"/>
      <selection pane="topRight" activeCell="C1" sqref="C1"/>
      <selection pane="bottomLeft" activeCell="A3" sqref="A3"/>
      <selection pane="bottomRight" activeCell="AD39" sqref="AD39"/>
    </sheetView>
  </sheetViews>
  <sheetFormatPr defaultRowHeight="15" x14ac:dyDescent="0.25"/>
  <cols>
    <col min="1" max="1" width="5.42578125" bestFit="1" customWidth="1"/>
    <col min="2" max="2" width="59.42578125" customWidth="1"/>
    <col min="18" max="20" width="9.85546875" bestFit="1" customWidth="1"/>
    <col min="21" max="21" width="10.140625" bestFit="1" customWidth="1"/>
    <col min="22" max="25" width="9.85546875" bestFit="1" customWidth="1"/>
  </cols>
  <sheetData>
    <row r="1" spans="1:132" x14ac:dyDescent="0.25">
      <c r="A1" s="3" t="s">
        <v>17</v>
      </c>
    </row>
    <row r="2" spans="1:132" x14ac:dyDescent="0.25">
      <c r="C2" t="s">
        <v>6</v>
      </c>
      <c r="D2" t="s">
        <v>7</v>
      </c>
      <c r="E2" t="s">
        <v>8</v>
      </c>
      <c r="F2" t="s">
        <v>9</v>
      </c>
      <c r="G2" t="s">
        <v>10</v>
      </c>
      <c r="H2" t="s">
        <v>11</v>
      </c>
      <c r="I2" t="s">
        <v>12</v>
      </c>
      <c r="J2" t="s">
        <v>13</v>
      </c>
      <c r="K2" t="s">
        <v>14</v>
      </c>
      <c r="N2">
        <v>2018</v>
      </c>
      <c r="O2">
        <f>N2+1</f>
        <v>2019</v>
      </c>
      <c r="P2">
        <f t="shared" ref="P2:X2" si="0">O2+1</f>
        <v>2020</v>
      </c>
      <c r="Q2">
        <f t="shared" si="0"/>
        <v>2021</v>
      </c>
      <c r="R2">
        <f t="shared" si="0"/>
        <v>2022</v>
      </c>
      <c r="S2">
        <f t="shared" si="0"/>
        <v>2023</v>
      </c>
      <c r="T2">
        <f t="shared" si="0"/>
        <v>2024</v>
      </c>
      <c r="U2">
        <f t="shared" si="0"/>
        <v>2025</v>
      </c>
      <c r="V2">
        <f t="shared" si="0"/>
        <v>2026</v>
      </c>
      <c r="W2">
        <f t="shared" si="0"/>
        <v>2027</v>
      </c>
      <c r="X2">
        <f t="shared" si="0"/>
        <v>2028</v>
      </c>
      <c r="Y2">
        <f t="shared" ref="Y2" si="1">X2+1</f>
        <v>2029</v>
      </c>
      <c r="Z2">
        <f t="shared" ref="Z2" si="2">Y2+1</f>
        <v>2030</v>
      </c>
      <c r="AA2">
        <f t="shared" ref="AA2" si="3">Z2+1</f>
        <v>2031</v>
      </c>
      <c r="AB2">
        <f t="shared" ref="AB2" si="4">AA2+1</f>
        <v>2032</v>
      </c>
      <c r="AC2">
        <f t="shared" ref="AC2" si="5">AB2+1</f>
        <v>2033</v>
      </c>
      <c r="AD2">
        <f t="shared" ref="AD2" si="6">AC2+1</f>
        <v>2034</v>
      </c>
      <c r="AE2">
        <f t="shared" ref="AE2" si="7">AD2+1</f>
        <v>2035</v>
      </c>
      <c r="AF2">
        <f t="shared" ref="AF2" si="8">AE2+1</f>
        <v>2036</v>
      </c>
      <c r="AG2">
        <f t="shared" ref="AG2" si="9">AF2+1</f>
        <v>2037</v>
      </c>
      <c r="AH2">
        <f t="shared" ref="AH2" si="10">AG2+1</f>
        <v>2038</v>
      </c>
      <c r="AI2">
        <f t="shared" ref="AI2" si="11">AH2+1</f>
        <v>2039</v>
      </c>
      <c r="AJ2">
        <f t="shared" ref="AJ2" si="12">AI2+1</f>
        <v>2040</v>
      </c>
      <c r="AK2">
        <f t="shared" ref="AK2" si="13">AJ2+1</f>
        <v>2041</v>
      </c>
      <c r="AL2">
        <f t="shared" ref="AL2" si="14">AK2+1</f>
        <v>2042</v>
      </c>
      <c r="AM2">
        <f t="shared" ref="AM2" si="15">AL2+1</f>
        <v>2043</v>
      </c>
      <c r="AN2">
        <f t="shared" ref="AN2" si="16">AM2+1</f>
        <v>2044</v>
      </c>
      <c r="AO2">
        <f t="shared" ref="AO2" si="17">AN2+1</f>
        <v>2045</v>
      </c>
      <c r="AP2">
        <f t="shared" ref="AP2" si="18">AO2+1</f>
        <v>2046</v>
      </c>
      <c r="AQ2">
        <f t="shared" ref="AQ2" si="19">AP2+1</f>
        <v>2047</v>
      </c>
      <c r="AR2">
        <f t="shared" ref="AR2" si="20">AQ2+1</f>
        <v>2048</v>
      </c>
      <c r="AS2">
        <f t="shared" ref="AS2" si="21">AR2+1</f>
        <v>2049</v>
      </c>
      <c r="AT2">
        <f t="shared" ref="AT2" si="22">AS2+1</f>
        <v>2050</v>
      </c>
      <c r="AU2">
        <f t="shared" ref="AU2" si="23">AT2+1</f>
        <v>2051</v>
      </c>
      <c r="AV2">
        <f t="shared" ref="AV2" si="24">AU2+1</f>
        <v>2052</v>
      </c>
      <c r="AW2">
        <f t="shared" ref="AW2" si="25">AV2+1</f>
        <v>2053</v>
      </c>
      <c r="AX2">
        <f t="shared" ref="AX2" si="26">AW2+1</f>
        <v>2054</v>
      </c>
      <c r="AY2">
        <f t="shared" ref="AY2" si="27">AX2+1</f>
        <v>2055</v>
      </c>
      <c r="AZ2">
        <f t="shared" ref="AZ2" si="28">AY2+1</f>
        <v>2056</v>
      </c>
      <c r="BA2">
        <f t="shared" ref="BA2" si="29">AZ2+1</f>
        <v>2057</v>
      </c>
      <c r="BB2">
        <f t="shared" ref="BB2" si="30">BA2+1</f>
        <v>2058</v>
      </c>
      <c r="BC2">
        <f t="shared" ref="BC2" si="31">BB2+1</f>
        <v>2059</v>
      </c>
      <c r="BD2">
        <f t="shared" ref="BD2" si="32">BC2+1</f>
        <v>2060</v>
      </c>
      <c r="BE2">
        <f t="shared" ref="BE2" si="33">BD2+1</f>
        <v>2061</v>
      </c>
      <c r="BF2">
        <f t="shared" ref="BF2" si="34">BE2+1</f>
        <v>2062</v>
      </c>
      <c r="BG2">
        <f t="shared" ref="BG2" si="35">BF2+1</f>
        <v>2063</v>
      </c>
      <c r="BH2">
        <f t="shared" ref="BH2" si="36">BG2+1</f>
        <v>2064</v>
      </c>
      <c r="BI2">
        <f t="shared" ref="BI2" si="37">BH2+1</f>
        <v>2065</v>
      </c>
      <c r="BJ2">
        <f t="shared" ref="BJ2" si="38">BI2+1</f>
        <v>2066</v>
      </c>
      <c r="BK2">
        <f t="shared" ref="BK2" si="39">BJ2+1</f>
        <v>2067</v>
      </c>
      <c r="BL2">
        <f t="shared" ref="BL2" si="40">BK2+1</f>
        <v>2068</v>
      </c>
      <c r="BM2">
        <f t="shared" ref="BM2" si="41">BL2+1</f>
        <v>2069</v>
      </c>
      <c r="BN2">
        <f t="shared" ref="BN2" si="42">BM2+1</f>
        <v>2070</v>
      </c>
      <c r="BO2">
        <f t="shared" ref="BO2" si="43">BN2+1</f>
        <v>2071</v>
      </c>
      <c r="BP2">
        <f t="shared" ref="BP2" si="44">BO2+1</f>
        <v>2072</v>
      </c>
      <c r="BQ2">
        <f t="shared" ref="BQ2" si="45">BP2+1</f>
        <v>2073</v>
      </c>
      <c r="BR2">
        <f t="shared" ref="BR2" si="46">BQ2+1</f>
        <v>2074</v>
      </c>
      <c r="BS2">
        <f t="shared" ref="BS2" si="47">BR2+1</f>
        <v>2075</v>
      </c>
      <c r="BT2">
        <f t="shared" ref="BT2" si="48">BS2+1</f>
        <v>2076</v>
      </c>
      <c r="BU2">
        <f t="shared" ref="BU2" si="49">BT2+1</f>
        <v>2077</v>
      </c>
      <c r="BV2">
        <f t="shared" ref="BV2" si="50">BU2+1</f>
        <v>2078</v>
      </c>
      <c r="BW2">
        <f t="shared" ref="BW2" si="51">BV2+1</f>
        <v>2079</v>
      </c>
      <c r="BX2">
        <f t="shared" ref="BX2" si="52">BW2+1</f>
        <v>2080</v>
      </c>
      <c r="BY2">
        <f t="shared" ref="BY2" si="53">BX2+1</f>
        <v>2081</v>
      </c>
      <c r="BZ2">
        <f t="shared" ref="BZ2" si="54">BY2+1</f>
        <v>2082</v>
      </c>
      <c r="CA2">
        <f t="shared" ref="CA2" si="55">BZ2+1</f>
        <v>2083</v>
      </c>
      <c r="CB2">
        <f t="shared" ref="CB2" si="56">CA2+1</f>
        <v>2084</v>
      </c>
      <c r="CC2">
        <f t="shared" ref="CC2" si="57">CB2+1</f>
        <v>2085</v>
      </c>
      <c r="CD2">
        <f t="shared" ref="CD2" si="58">CC2+1</f>
        <v>2086</v>
      </c>
      <c r="CE2">
        <f t="shared" ref="CE2" si="59">CD2+1</f>
        <v>2087</v>
      </c>
      <c r="CF2">
        <f t="shared" ref="CF2" si="60">CE2+1</f>
        <v>2088</v>
      </c>
      <c r="CG2">
        <f t="shared" ref="CG2" si="61">CF2+1</f>
        <v>2089</v>
      </c>
      <c r="CH2">
        <f t="shared" ref="CH2" si="62">CG2+1</f>
        <v>2090</v>
      </c>
      <c r="CI2">
        <f t="shared" ref="CI2" si="63">CH2+1</f>
        <v>2091</v>
      </c>
      <c r="CJ2">
        <f t="shared" ref="CJ2" si="64">CI2+1</f>
        <v>2092</v>
      </c>
      <c r="CK2">
        <f t="shared" ref="CK2" si="65">CJ2+1</f>
        <v>2093</v>
      </c>
      <c r="CL2">
        <f t="shared" ref="CL2" si="66">CK2+1</f>
        <v>2094</v>
      </c>
      <c r="CM2">
        <f t="shared" ref="CM2" si="67">CL2+1</f>
        <v>2095</v>
      </c>
      <c r="CN2">
        <f t="shared" ref="CN2" si="68">CM2+1</f>
        <v>2096</v>
      </c>
      <c r="CO2">
        <f t="shared" ref="CO2" si="69">CN2+1</f>
        <v>2097</v>
      </c>
      <c r="CP2">
        <f t="shared" ref="CP2" si="70">CO2+1</f>
        <v>2098</v>
      </c>
      <c r="CQ2">
        <f t="shared" ref="CQ2" si="71">CP2+1</f>
        <v>2099</v>
      </c>
      <c r="CR2">
        <f t="shared" ref="CR2" si="72">CQ2+1</f>
        <v>2100</v>
      </c>
      <c r="CS2">
        <f t="shared" ref="CS2" si="73">CR2+1</f>
        <v>2101</v>
      </c>
      <c r="CT2">
        <f t="shared" ref="CT2" si="74">CS2+1</f>
        <v>2102</v>
      </c>
      <c r="CU2">
        <f t="shared" ref="CU2" si="75">CT2+1</f>
        <v>2103</v>
      </c>
      <c r="CV2">
        <f t="shared" ref="CV2" si="76">CU2+1</f>
        <v>2104</v>
      </c>
      <c r="CW2">
        <f t="shared" ref="CW2" si="77">CV2+1</f>
        <v>2105</v>
      </c>
      <c r="CX2">
        <f t="shared" ref="CX2" si="78">CW2+1</f>
        <v>2106</v>
      </c>
      <c r="CY2">
        <f t="shared" ref="CY2" si="79">CX2+1</f>
        <v>2107</v>
      </c>
      <c r="CZ2">
        <f t="shared" ref="CZ2" si="80">CY2+1</f>
        <v>2108</v>
      </c>
      <c r="DA2">
        <f t="shared" ref="DA2" si="81">CZ2+1</f>
        <v>2109</v>
      </c>
      <c r="DB2">
        <f t="shared" ref="DB2" si="82">DA2+1</f>
        <v>2110</v>
      </c>
      <c r="DC2">
        <f t="shared" ref="DC2" si="83">DB2+1</f>
        <v>2111</v>
      </c>
      <c r="DD2">
        <f t="shared" ref="DD2" si="84">DC2+1</f>
        <v>2112</v>
      </c>
      <c r="DE2">
        <f t="shared" ref="DE2" si="85">DD2+1</f>
        <v>2113</v>
      </c>
      <c r="DF2">
        <f t="shared" ref="DF2" si="86">DE2+1</f>
        <v>2114</v>
      </c>
      <c r="DG2">
        <f t="shared" ref="DG2" si="87">DF2+1</f>
        <v>2115</v>
      </c>
      <c r="DH2">
        <f t="shared" ref="DH2" si="88">DG2+1</f>
        <v>2116</v>
      </c>
      <c r="DI2">
        <f t="shared" ref="DI2" si="89">DH2+1</f>
        <v>2117</v>
      </c>
      <c r="DJ2">
        <f t="shared" ref="DJ2" si="90">DI2+1</f>
        <v>2118</v>
      </c>
      <c r="DK2">
        <f t="shared" ref="DK2" si="91">DJ2+1</f>
        <v>2119</v>
      </c>
      <c r="DL2">
        <f t="shared" ref="DL2" si="92">DK2+1</f>
        <v>2120</v>
      </c>
      <c r="DM2">
        <f t="shared" ref="DM2" si="93">DL2+1</f>
        <v>2121</v>
      </c>
      <c r="DN2">
        <f t="shared" ref="DN2" si="94">DM2+1</f>
        <v>2122</v>
      </c>
      <c r="DO2">
        <f t="shared" ref="DO2" si="95">DN2+1</f>
        <v>2123</v>
      </c>
      <c r="DP2">
        <f t="shared" ref="DP2" si="96">DO2+1</f>
        <v>2124</v>
      </c>
      <c r="DQ2">
        <f t="shared" ref="DQ2" si="97">DP2+1</f>
        <v>2125</v>
      </c>
      <c r="DR2">
        <f t="shared" ref="DR2" si="98">DQ2+1</f>
        <v>2126</v>
      </c>
      <c r="DS2">
        <f t="shared" ref="DS2" si="99">DR2+1</f>
        <v>2127</v>
      </c>
      <c r="DT2">
        <f t="shared" ref="DT2" si="100">DS2+1</f>
        <v>2128</v>
      </c>
      <c r="DU2">
        <f t="shared" ref="DU2" si="101">DT2+1</f>
        <v>2129</v>
      </c>
      <c r="DV2">
        <f t="shared" ref="DV2" si="102">DU2+1</f>
        <v>2130</v>
      </c>
      <c r="DW2">
        <f t="shared" ref="DW2" si="103">DV2+1</f>
        <v>2131</v>
      </c>
      <c r="DX2">
        <f t="shared" ref="DX2" si="104">DW2+1</f>
        <v>2132</v>
      </c>
      <c r="DY2">
        <f t="shared" ref="DY2" si="105">DX2+1</f>
        <v>2133</v>
      </c>
      <c r="DZ2">
        <f t="shared" ref="DZ2" si="106">DY2+1</f>
        <v>2134</v>
      </c>
      <c r="EA2">
        <f t="shared" ref="EA2" si="107">DZ2+1</f>
        <v>2135</v>
      </c>
      <c r="EB2">
        <f t="shared" ref="EB2" si="108">EA2+1</f>
        <v>2136</v>
      </c>
    </row>
    <row r="3" spans="1:132" s="1" customFormat="1" x14ac:dyDescent="0.25">
      <c r="B3" s="1" t="s">
        <v>108</v>
      </c>
      <c r="C3" s="1">
        <v>305407</v>
      </c>
      <c r="D3" s="1">
        <v>258580</v>
      </c>
      <c r="E3" s="1">
        <v>365923</v>
      </c>
      <c r="F3" s="1">
        <v>439701</v>
      </c>
      <c r="G3" s="1">
        <v>440808</v>
      </c>
      <c r="H3" s="1">
        <v>479700</v>
      </c>
      <c r="I3" s="1">
        <v>430488</v>
      </c>
      <c r="J3" s="1">
        <v>494989</v>
      </c>
      <c r="P3" s="1">
        <v>509737</v>
      </c>
      <c r="Q3" s="1">
        <v>930422</v>
      </c>
      <c r="R3" s="1">
        <v>1369611</v>
      </c>
      <c r="S3" s="1">
        <v>1845985</v>
      </c>
      <c r="T3" s="1">
        <f t="shared" ref="T3:Y3" si="109">S3*(1+T5)</f>
        <v>2233641.85</v>
      </c>
      <c r="U3" s="1">
        <f t="shared" si="109"/>
        <v>2613360.9644999998</v>
      </c>
      <c r="V3" s="1">
        <f t="shared" si="109"/>
        <v>2926964.2802400002</v>
      </c>
      <c r="W3" s="1">
        <f t="shared" si="109"/>
        <v>3131851.7798568006</v>
      </c>
      <c r="X3" s="1">
        <f t="shared" si="109"/>
        <v>3194488.8154539368</v>
      </c>
      <c r="Y3" s="1">
        <f t="shared" si="109"/>
        <v>3194488.8154539368</v>
      </c>
    </row>
    <row r="4" spans="1:132" s="1" customFormat="1" x14ac:dyDescent="0.25">
      <c r="B4" s="1" t="s">
        <v>109</v>
      </c>
      <c r="C4" s="1">
        <v>310048</v>
      </c>
      <c r="D4" s="1">
        <v>254965</v>
      </c>
      <c r="E4" s="1">
        <v>343830</v>
      </c>
      <c r="F4" s="1">
        <v>405278</v>
      </c>
      <c r="G4" s="1">
        <v>422875</v>
      </c>
      <c r="H4" s="1">
        <v>466140</v>
      </c>
      <c r="I4" s="1">
        <v>435059</v>
      </c>
      <c r="J4" s="1">
        <v>484507</v>
      </c>
      <c r="P4" s="1">
        <v>499550</v>
      </c>
      <c r="Q4" s="1">
        <v>936172</v>
      </c>
      <c r="R4" s="1">
        <v>1313851</v>
      </c>
      <c r="S4" s="1">
        <v>1808851</v>
      </c>
    </row>
    <row r="5" spans="1:132" s="6" customFormat="1" x14ac:dyDescent="0.25">
      <c r="B5" s="6" t="s">
        <v>110</v>
      </c>
      <c r="C5" s="6" t="e">
        <f>C3/#REF!-1</f>
        <v>#REF!</v>
      </c>
      <c r="D5" s="6" t="e">
        <f>D3/#REF!-1</f>
        <v>#REF!</v>
      </c>
      <c r="E5" s="6" t="e">
        <f t="shared" ref="E5:J5" si="110">E3/A3-1</f>
        <v>#DIV/0!</v>
      </c>
      <c r="F5" s="6" t="e">
        <f t="shared" si="110"/>
        <v>#VALUE!</v>
      </c>
      <c r="G5" s="6">
        <f t="shared" si="110"/>
        <v>0.44334609226376598</v>
      </c>
      <c r="H5" s="6">
        <f t="shared" si="110"/>
        <v>0.85513187408152214</v>
      </c>
      <c r="I5" s="6">
        <f t="shared" si="110"/>
        <v>0.17644422460462983</v>
      </c>
      <c r="J5" s="6">
        <f t="shared" si="110"/>
        <v>0.12573999149421988</v>
      </c>
      <c r="P5" s="6" t="e">
        <f>P3/O3-1</f>
        <v>#DIV/0!</v>
      </c>
      <c r="Q5" s="6">
        <f>Q3/P3-1</f>
        <v>0.8252981439448186</v>
      </c>
      <c r="R5" s="6">
        <f>R3/Q3-1</f>
        <v>0.47203204567389845</v>
      </c>
      <c r="S5" s="6">
        <f>S3/R3-1</f>
        <v>0.34781700789494252</v>
      </c>
      <c r="T5" s="6">
        <v>0.21</v>
      </c>
      <c r="U5" s="6">
        <v>0.17</v>
      </c>
      <c r="V5" s="6">
        <v>0.12</v>
      </c>
      <c r="W5" s="6">
        <v>7.0000000000000007E-2</v>
      </c>
      <c r="X5" s="6">
        <v>0.02</v>
      </c>
      <c r="Y5" s="6">
        <v>0</v>
      </c>
    </row>
    <row r="6" spans="1:132" s="6" customFormat="1" x14ac:dyDescent="0.25">
      <c r="B6" s="6" t="s">
        <v>118</v>
      </c>
      <c r="N6" s="6" t="e">
        <f t="shared" ref="N6:S6" si="111">N4/N3</f>
        <v>#DIV/0!</v>
      </c>
      <c r="O6" s="6" t="e">
        <f t="shared" si="111"/>
        <v>#DIV/0!</v>
      </c>
      <c r="P6" s="6">
        <f t="shared" si="111"/>
        <v>0.98001518430092383</v>
      </c>
      <c r="Q6" s="6">
        <f t="shared" si="111"/>
        <v>1.0061799914447422</v>
      </c>
      <c r="R6" s="6">
        <f t="shared" si="111"/>
        <v>0.95928771016003811</v>
      </c>
      <c r="S6" s="6">
        <f t="shared" si="111"/>
        <v>0.97988391021595522</v>
      </c>
    </row>
    <row r="7" spans="1:132" s="1" customFormat="1" x14ac:dyDescent="0.25">
      <c r="B7" s="1" t="s">
        <v>111</v>
      </c>
      <c r="P7" s="1">
        <f>P10*1000000/P3</f>
        <v>51367.666070934618</v>
      </c>
      <c r="Q7" s="1">
        <f>Q10*1000000/Q3</f>
        <v>47424.716956391829</v>
      </c>
      <c r="R7" s="1">
        <f>R10*1000000/R3</f>
        <v>49072.327836152013</v>
      </c>
      <c r="S7" s="1">
        <f>S10*1000000/S3</f>
        <v>42529.598019485529</v>
      </c>
      <c r="T7" s="1">
        <f>S7*1.03</f>
        <v>43805.485960070095</v>
      </c>
      <c r="U7" s="1">
        <f t="shared" ref="U7:Y7" si="112">T7*1.03</f>
        <v>45119.6505388722</v>
      </c>
      <c r="V7" s="1">
        <f t="shared" si="112"/>
        <v>46473.240055038368</v>
      </c>
      <c r="W7" s="1">
        <f t="shared" si="112"/>
        <v>47867.437256689518</v>
      </c>
      <c r="X7" s="1">
        <f t="shared" si="112"/>
        <v>49303.460374390204</v>
      </c>
      <c r="Y7" s="1">
        <f t="shared" si="112"/>
        <v>50782.564185621915</v>
      </c>
    </row>
    <row r="8" spans="1:132" s="1" customFormat="1" x14ac:dyDescent="0.25">
      <c r="B8" s="1" t="s">
        <v>117</v>
      </c>
      <c r="N8" s="1" t="e">
        <f t="shared" ref="N8:S8" si="113">N22*1000000/N3</f>
        <v>#DIV/0!</v>
      </c>
      <c r="O8" s="1" t="e">
        <f t="shared" si="113"/>
        <v>#DIV/0!</v>
      </c>
      <c r="P8" s="1">
        <f t="shared" si="113"/>
        <v>38639.533720330292</v>
      </c>
      <c r="Q8" s="1">
        <f t="shared" si="113"/>
        <v>34839.030031534079</v>
      </c>
      <c r="R8" s="1">
        <f t="shared" si="113"/>
        <v>36213.932277121021</v>
      </c>
      <c r="S8" s="1">
        <f t="shared" si="113"/>
        <v>35277.101384897491</v>
      </c>
      <c r="T8" s="1">
        <v>36242</v>
      </c>
      <c r="U8" s="1">
        <v>36242</v>
      </c>
      <c r="V8" s="1">
        <v>36242</v>
      </c>
      <c r="W8" s="1">
        <v>36242</v>
      </c>
      <c r="X8" s="1">
        <v>36242</v>
      </c>
      <c r="Y8" s="1">
        <v>36242</v>
      </c>
    </row>
    <row r="9" spans="1:132" s="1" customFormat="1" x14ac:dyDescent="0.25"/>
    <row r="10" spans="1:132" x14ac:dyDescent="0.25">
      <c r="B10" t="s">
        <v>16</v>
      </c>
      <c r="C10" s="1"/>
      <c r="D10" s="1"/>
      <c r="E10" s="1"/>
      <c r="F10" s="1"/>
      <c r="G10" s="1"/>
      <c r="H10" s="1"/>
      <c r="I10" s="1"/>
      <c r="J10" s="1"/>
      <c r="K10" s="1"/>
      <c r="L10" s="1"/>
      <c r="M10" s="1"/>
      <c r="N10" s="1">
        <v>17632</v>
      </c>
      <c r="O10" s="1">
        <v>19952</v>
      </c>
      <c r="P10" s="1">
        <v>26184</v>
      </c>
      <c r="Q10" s="1">
        <v>44125</v>
      </c>
      <c r="R10" s="1">
        <v>67210</v>
      </c>
      <c r="S10" s="1">
        <v>78509</v>
      </c>
      <c r="T10" s="1">
        <f t="shared" ref="T10:Y10" si="114">T7*T3/1000000</f>
        <v>97845.766699999993</v>
      </c>
      <c r="U10" s="1">
        <f t="shared" si="114"/>
        <v>117913.93345016998</v>
      </c>
      <c r="V10" s="1">
        <f t="shared" si="114"/>
        <v>136025.51362811611</v>
      </c>
      <c r="W10" s="1">
        <f t="shared" si="114"/>
        <v>149913.71856954679</v>
      </c>
      <c r="X10" s="1">
        <f t="shared" si="114"/>
        <v>157499.35272916587</v>
      </c>
      <c r="Y10" s="1">
        <f t="shared" si="114"/>
        <v>162224.33331104086</v>
      </c>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row>
    <row r="11" spans="1:132" x14ac:dyDescent="0.25">
      <c r="B11" t="s">
        <v>18</v>
      </c>
      <c r="C11" s="1"/>
      <c r="D11" s="1"/>
      <c r="E11" s="1"/>
      <c r="F11" s="1"/>
      <c r="G11" s="1"/>
      <c r="H11" s="1"/>
      <c r="I11" s="1"/>
      <c r="J11" s="1"/>
      <c r="K11" s="1"/>
      <c r="L11" s="1"/>
      <c r="M11" s="1"/>
      <c r="N11" s="1" t="s">
        <v>52</v>
      </c>
      <c r="O11" s="1" t="s">
        <v>52</v>
      </c>
      <c r="P11" s="1" t="s">
        <v>52</v>
      </c>
      <c r="Q11" s="1">
        <v>1465</v>
      </c>
      <c r="R11" s="1">
        <v>1776</v>
      </c>
      <c r="S11" s="1">
        <v>1790</v>
      </c>
      <c r="T11" s="1">
        <v>1790</v>
      </c>
      <c r="U11" s="1">
        <v>1790</v>
      </c>
      <c r="V11" s="1">
        <v>1790</v>
      </c>
      <c r="W11" s="1">
        <v>1790</v>
      </c>
      <c r="X11" s="1">
        <v>1790</v>
      </c>
      <c r="Y11" s="1">
        <v>1790</v>
      </c>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row>
    <row r="12" spans="1:132" x14ac:dyDescent="0.25">
      <c r="B12" t="s">
        <v>19</v>
      </c>
      <c r="C12" s="1"/>
      <c r="D12" s="1"/>
      <c r="E12" s="1"/>
      <c r="F12" s="1"/>
      <c r="G12" s="1"/>
      <c r="H12" s="1"/>
      <c r="I12" s="1"/>
      <c r="J12" s="1"/>
      <c r="K12" s="1"/>
      <c r="L12" s="1"/>
      <c r="M12" s="1"/>
      <c r="N12" s="1">
        <v>883</v>
      </c>
      <c r="O12" s="1">
        <v>869</v>
      </c>
      <c r="P12" s="1">
        <v>1052</v>
      </c>
      <c r="Q12" s="1">
        <v>1642</v>
      </c>
      <c r="R12" s="1">
        <v>2476</v>
      </c>
      <c r="S12" s="1">
        <v>2120</v>
      </c>
      <c r="T12" s="1">
        <v>2120</v>
      </c>
      <c r="U12" s="1">
        <v>2120</v>
      </c>
      <c r="V12" s="1">
        <v>2120</v>
      </c>
      <c r="W12" s="1">
        <v>2120</v>
      </c>
      <c r="X12" s="1">
        <v>2120</v>
      </c>
      <c r="Y12" s="1">
        <v>2120</v>
      </c>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row>
    <row r="13" spans="1:132" x14ac:dyDescent="0.25">
      <c r="B13" t="s">
        <v>20</v>
      </c>
      <c r="C13" s="1"/>
      <c r="D13" s="1"/>
      <c r="E13" s="1"/>
      <c r="F13" s="1"/>
      <c r="G13" s="1"/>
      <c r="H13" s="1"/>
      <c r="I13" s="1"/>
      <c r="J13" s="1"/>
      <c r="K13" s="1"/>
      <c r="L13" s="1"/>
      <c r="M13" s="1"/>
      <c r="N13" s="1">
        <f t="shared" ref="N13:T13" si="115">SUM(N10:N12)</f>
        <v>18515</v>
      </c>
      <c r="O13" s="1">
        <f t="shared" si="115"/>
        <v>20821</v>
      </c>
      <c r="P13" s="1">
        <f t="shared" si="115"/>
        <v>27236</v>
      </c>
      <c r="Q13" s="1">
        <f t="shared" si="115"/>
        <v>47232</v>
      </c>
      <c r="R13" s="1">
        <f t="shared" si="115"/>
        <v>71462</v>
      </c>
      <c r="S13" s="1">
        <f t="shared" si="115"/>
        <v>82419</v>
      </c>
      <c r="T13" s="1">
        <f t="shared" si="115"/>
        <v>101755.76669999999</v>
      </c>
      <c r="U13" s="1">
        <f t="shared" ref="U13:Y13" si="116">SUM(U10:U12)</f>
        <v>121823.93345016998</v>
      </c>
      <c r="V13" s="1">
        <f t="shared" si="116"/>
        <v>139935.51362811611</v>
      </c>
      <c r="W13" s="1">
        <f t="shared" si="116"/>
        <v>153823.71856954679</v>
      </c>
      <c r="X13" s="1">
        <f t="shared" si="116"/>
        <v>161409.35272916587</v>
      </c>
      <c r="Y13" s="1">
        <f t="shared" si="116"/>
        <v>166134.33331104086</v>
      </c>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row>
    <row r="14" spans="1:132" x14ac:dyDescent="0.25">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row>
    <row r="15" spans="1:132" x14ac:dyDescent="0.25">
      <c r="B15" t="s">
        <v>21</v>
      </c>
      <c r="C15" s="1"/>
      <c r="D15" s="1"/>
      <c r="E15" s="1"/>
      <c r="F15" s="1"/>
      <c r="G15" s="1"/>
      <c r="H15" s="1"/>
      <c r="I15" s="1"/>
      <c r="J15" s="1"/>
      <c r="K15" s="1"/>
      <c r="L15" s="1"/>
      <c r="M15" s="1"/>
      <c r="N15" s="1">
        <v>1555</v>
      </c>
      <c r="O15" s="1">
        <v>1531</v>
      </c>
      <c r="P15" s="1">
        <v>1994</v>
      </c>
      <c r="Q15" s="1">
        <v>2789</v>
      </c>
      <c r="R15" s="1">
        <v>3909</v>
      </c>
      <c r="S15" s="1">
        <v>6035</v>
      </c>
      <c r="T15" s="1">
        <f>S15*(1+T18)</f>
        <v>10208.555443945455</v>
      </c>
      <c r="U15" s="1">
        <f t="shared" ref="U15:Y15" si="117">T15*(1+U18)</f>
        <v>18511.541224723736</v>
      </c>
      <c r="V15" s="1">
        <f t="shared" si="117"/>
        <v>35821.934119679441</v>
      </c>
      <c r="W15" s="1">
        <f t="shared" si="117"/>
        <v>73681.816493544102</v>
      </c>
      <c r="X15" s="1">
        <f t="shared" si="117"/>
        <v>160528.26016975669</v>
      </c>
      <c r="Y15" s="1">
        <f t="shared" si="117"/>
        <v>369286.61525107274</v>
      </c>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row>
    <row r="16" spans="1:132" x14ac:dyDescent="0.25">
      <c r="B16" t="s">
        <v>119</v>
      </c>
      <c r="P16">
        <v>3.02</v>
      </c>
      <c r="Q16">
        <v>3.99</v>
      </c>
      <c r="R16">
        <v>6.5</v>
      </c>
      <c r="S16">
        <v>14.72</v>
      </c>
    </row>
    <row r="17" spans="2:58" x14ac:dyDescent="0.25">
      <c r="B17" t="s">
        <v>120</v>
      </c>
      <c r="C17" s="1"/>
      <c r="D17" s="1"/>
      <c r="E17" s="1"/>
      <c r="F17" s="1"/>
      <c r="G17" s="1"/>
      <c r="H17" s="1"/>
      <c r="I17" s="1"/>
      <c r="J17" s="1"/>
      <c r="K17" s="1"/>
      <c r="L17" s="1"/>
      <c r="M17" s="1"/>
      <c r="N17" s="1"/>
      <c r="O17" s="1"/>
      <c r="P17" s="1">
        <v>205</v>
      </c>
      <c r="Q17" s="1">
        <v>345</v>
      </c>
      <c r="R17" s="1">
        <v>348</v>
      </c>
      <c r="S17" s="1">
        <v>223</v>
      </c>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row>
    <row r="18" spans="2:58" s="6" customFormat="1" x14ac:dyDescent="0.25">
      <c r="B18" s="6" t="s">
        <v>116</v>
      </c>
      <c r="O18" s="6">
        <f>O15/N15-1</f>
        <v>-1.5434083601286175E-2</v>
      </c>
      <c r="P18" s="6">
        <f>P15/O15-1</f>
        <v>0.30241672109732209</v>
      </c>
      <c r="Q18" s="6">
        <f>Q15/P15-1</f>
        <v>0.3986960882647943</v>
      </c>
      <c r="R18" s="6">
        <f>R15/Q15-1</f>
        <v>0.40157762638938688</v>
      </c>
      <c r="S18" s="6">
        <f>S15/R15-1</f>
        <v>0.54387311332821686</v>
      </c>
      <c r="T18" s="6">
        <f>FORECAST(T2,O18:S18,O2:S2)</f>
        <v>0.6915584828410033</v>
      </c>
      <c r="U18" s="6">
        <f>FORECAST(U2,O18:T18,O2:T2)</f>
        <v>0.81333601275611045</v>
      </c>
      <c r="V18" s="6">
        <f>FORECAST(V2,O18:U18,O2:U2)</f>
        <v>0.9351135426712176</v>
      </c>
      <c r="W18" s="6">
        <f>FORECAST(W2,O18:V18,O2:V2)</f>
        <v>1.0568910725863248</v>
      </c>
      <c r="X18" s="6">
        <f>FORECAST(X2,O18:W18,O2:W2)</f>
        <v>1.1786686025014319</v>
      </c>
      <c r="Y18" s="6">
        <f>FORECAST(Y2,O18:X18,O2:X2)</f>
        <v>1.3004461324165391</v>
      </c>
    </row>
    <row r="19" spans="2:58" x14ac:dyDescent="0.25">
      <c r="B19" t="s">
        <v>22</v>
      </c>
      <c r="C19" s="1"/>
      <c r="D19" s="1"/>
      <c r="E19" s="1"/>
      <c r="F19" s="1"/>
      <c r="G19" s="1"/>
      <c r="H19" s="1"/>
      <c r="I19" s="1"/>
      <c r="J19" s="1"/>
      <c r="K19" s="1"/>
      <c r="L19" s="1"/>
      <c r="M19" s="1"/>
      <c r="N19" s="1">
        <v>1391</v>
      </c>
      <c r="O19" s="1">
        <v>2226</v>
      </c>
      <c r="P19" s="1">
        <v>2306</v>
      </c>
      <c r="Q19" s="1">
        <v>3802</v>
      </c>
      <c r="R19" s="1">
        <v>6091</v>
      </c>
      <c r="S19" s="1">
        <v>8319</v>
      </c>
      <c r="T19" s="1">
        <f>S19*(1+T20)</f>
        <v>11064.27</v>
      </c>
      <c r="U19" s="1">
        <f t="shared" ref="U19:Y19" si="118">T19*(1+U20)</f>
        <v>14051.6229</v>
      </c>
      <c r="V19" s="1">
        <f t="shared" si="118"/>
        <v>17002.463709</v>
      </c>
      <c r="W19" s="1">
        <f t="shared" si="118"/>
        <v>19552.833265349997</v>
      </c>
      <c r="X19" s="1">
        <f t="shared" si="118"/>
        <v>21117.059926577997</v>
      </c>
      <c r="Y19" s="1">
        <f t="shared" si="118"/>
        <v>21328.230525843777</v>
      </c>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row>
    <row r="20" spans="2:58" s="6" customFormat="1" x14ac:dyDescent="0.25">
      <c r="B20" s="6" t="s">
        <v>115</v>
      </c>
      <c r="O20" s="6">
        <f>O19/N19-1</f>
        <v>0.60028756290438534</v>
      </c>
      <c r="P20" s="6">
        <f>P19/O19-1</f>
        <v>3.5938903863432126E-2</v>
      </c>
      <c r="Q20" s="6">
        <f>Q19/P19-1</f>
        <v>0.64874241110147435</v>
      </c>
      <c r="R20" s="6">
        <f>R19/Q19-1</f>
        <v>0.60205155181483438</v>
      </c>
      <c r="S20" s="6">
        <f>S19/R19-1</f>
        <v>0.36578558528977179</v>
      </c>
      <c r="T20" s="6">
        <v>0.33</v>
      </c>
      <c r="U20" s="6">
        <v>0.27</v>
      </c>
      <c r="V20" s="6">
        <v>0.21</v>
      </c>
      <c r="W20" s="6">
        <v>0.15</v>
      </c>
      <c r="X20" s="6">
        <v>0.08</v>
      </c>
      <c r="Y20" s="6">
        <v>0.01</v>
      </c>
    </row>
    <row r="21" spans="2:58" s="4" customFormat="1" x14ac:dyDescent="0.25">
      <c r="B21" s="4" t="s">
        <v>23</v>
      </c>
      <c r="C21" s="5"/>
      <c r="D21" s="5"/>
      <c r="E21" s="5"/>
      <c r="F21" s="5"/>
      <c r="G21" s="5"/>
      <c r="H21" s="5"/>
      <c r="I21" s="5"/>
      <c r="J21" s="5"/>
      <c r="K21" s="5"/>
      <c r="L21" s="5"/>
      <c r="M21" s="5"/>
      <c r="N21" s="5">
        <f t="shared" ref="N21:Y21" si="119">SUM(N13:N19)</f>
        <v>21461</v>
      </c>
      <c r="O21" s="5">
        <f t="shared" si="119"/>
        <v>24577.984565916398</v>
      </c>
      <c r="P21" s="5">
        <f t="shared" si="119"/>
        <v>31744.322416721097</v>
      </c>
      <c r="Q21" s="5">
        <f t="shared" si="119"/>
        <v>54172.388696088259</v>
      </c>
      <c r="R21" s="5">
        <f t="shared" si="119"/>
        <v>81816.901577626384</v>
      </c>
      <c r="S21" s="5">
        <f t="shared" si="119"/>
        <v>97011.263873113334</v>
      </c>
      <c r="T21" s="5">
        <f t="shared" si="119"/>
        <v>123029.28370242829</v>
      </c>
      <c r="U21" s="5">
        <f t="shared" si="119"/>
        <v>154387.91091090647</v>
      </c>
      <c r="V21" s="5">
        <f t="shared" si="119"/>
        <v>192760.84657033824</v>
      </c>
      <c r="W21" s="5">
        <f t="shared" si="119"/>
        <v>247059.4252195135</v>
      </c>
      <c r="X21" s="5">
        <f t="shared" si="119"/>
        <v>343055.85149410303</v>
      </c>
      <c r="Y21" s="5">
        <f t="shared" si="119"/>
        <v>556750.4795340898</v>
      </c>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row>
    <row r="22" spans="2:58" x14ac:dyDescent="0.25">
      <c r="B22" t="s">
        <v>24</v>
      </c>
      <c r="C22" s="1"/>
      <c r="D22" s="1"/>
      <c r="E22" s="1"/>
      <c r="F22" s="1"/>
      <c r="G22" s="1"/>
      <c r="H22" s="1"/>
      <c r="I22" s="1"/>
      <c r="J22" s="1"/>
      <c r="K22" s="1"/>
      <c r="L22" s="1"/>
      <c r="M22" s="1"/>
      <c r="N22" s="1">
        <v>13686</v>
      </c>
      <c r="O22" s="1">
        <v>15939</v>
      </c>
      <c r="P22" s="1">
        <v>19696</v>
      </c>
      <c r="Q22" s="1">
        <v>32415</v>
      </c>
      <c r="R22" s="1">
        <v>49599</v>
      </c>
      <c r="S22" s="1">
        <v>65121</v>
      </c>
      <c r="T22" s="1">
        <f t="shared" ref="T22:Y22" si="120">T8*T3/1000000</f>
        <v>80951.647927700003</v>
      </c>
      <c r="U22" s="1">
        <f t="shared" si="120"/>
        <v>94713.428075409</v>
      </c>
      <c r="V22" s="1">
        <f t="shared" si="120"/>
        <v>106079.03944445809</v>
      </c>
      <c r="W22" s="1">
        <f t="shared" si="120"/>
        <v>113504.57220557016</v>
      </c>
      <c r="X22" s="1">
        <f t="shared" si="120"/>
        <v>115774.66364968158</v>
      </c>
      <c r="Y22" s="1">
        <f t="shared" si="120"/>
        <v>115774.66364968158</v>
      </c>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row>
    <row r="23" spans="2:58" x14ac:dyDescent="0.25">
      <c r="B23" t="s">
        <v>25</v>
      </c>
      <c r="C23" s="1"/>
      <c r="D23" s="1"/>
      <c r="E23" s="1"/>
      <c r="F23" s="1"/>
      <c r="G23" s="1"/>
      <c r="H23" s="1"/>
      <c r="I23" s="1"/>
      <c r="J23" s="1"/>
      <c r="K23" s="1"/>
      <c r="L23" s="1"/>
      <c r="M23" s="1"/>
      <c r="N23" s="1">
        <v>488</v>
      </c>
      <c r="O23" s="1">
        <v>459</v>
      </c>
      <c r="P23" s="1">
        <v>563</v>
      </c>
      <c r="Q23" s="1">
        <v>978</v>
      </c>
      <c r="R23" s="1">
        <v>1509</v>
      </c>
      <c r="S23" s="1">
        <v>1268</v>
      </c>
      <c r="T23" s="1">
        <v>1268</v>
      </c>
      <c r="U23" s="1">
        <v>1268</v>
      </c>
      <c r="V23" s="1">
        <v>1268</v>
      </c>
      <c r="W23" s="1">
        <v>1268</v>
      </c>
      <c r="X23" s="1">
        <v>1268</v>
      </c>
      <c r="Y23" s="1">
        <v>1268</v>
      </c>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row>
    <row r="24" spans="2:58" x14ac:dyDescent="0.25">
      <c r="B24" t="s">
        <v>26</v>
      </c>
      <c r="C24" s="1"/>
      <c r="D24" s="1"/>
      <c r="E24" s="1"/>
      <c r="F24" s="1"/>
      <c r="G24" s="1"/>
      <c r="H24" s="1"/>
      <c r="I24" s="1"/>
      <c r="J24" s="1"/>
      <c r="K24" s="1"/>
      <c r="L24" s="1"/>
      <c r="M24" s="1"/>
      <c r="N24" s="1">
        <f t="shared" ref="N24:U24" si="121">SUM(N22:N23)</f>
        <v>14174</v>
      </c>
      <c r="O24" s="1">
        <f t="shared" si="121"/>
        <v>16398</v>
      </c>
      <c r="P24" s="1">
        <f t="shared" si="121"/>
        <v>20259</v>
      </c>
      <c r="Q24" s="1">
        <f t="shared" si="121"/>
        <v>33393</v>
      </c>
      <c r="R24" s="1">
        <f t="shared" si="121"/>
        <v>51108</v>
      </c>
      <c r="S24" s="1">
        <f t="shared" si="121"/>
        <v>66389</v>
      </c>
      <c r="T24" s="1">
        <f t="shared" si="121"/>
        <v>82219.647927700003</v>
      </c>
      <c r="U24" s="1">
        <f t="shared" si="121"/>
        <v>95981.428075409</v>
      </c>
      <c r="V24" s="1">
        <f t="shared" ref="V24:Y24" si="122">SUM(V22:V23)</f>
        <v>107347.03944445809</v>
      </c>
      <c r="W24" s="1">
        <f t="shared" si="122"/>
        <v>114772.57220557016</v>
      </c>
      <c r="X24" s="1">
        <f t="shared" si="122"/>
        <v>117042.66364968158</v>
      </c>
      <c r="Y24" s="1">
        <f t="shared" si="122"/>
        <v>117042.66364968158</v>
      </c>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row>
    <row r="25" spans="2:58" x14ac:dyDescent="0.25">
      <c r="B25" t="s">
        <v>27</v>
      </c>
      <c r="C25" s="1"/>
      <c r="D25" s="1"/>
      <c r="E25" s="1"/>
      <c r="F25" s="1"/>
      <c r="G25" s="1"/>
      <c r="H25" s="1"/>
      <c r="I25" s="1"/>
      <c r="J25" s="1"/>
      <c r="K25" s="1"/>
      <c r="L25" s="1"/>
      <c r="M25" s="1"/>
      <c r="N25" s="1">
        <v>1365</v>
      </c>
      <c r="O25" s="1">
        <v>1341</v>
      </c>
      <c r="P25" s="1">
        <v>1976</v>
      </c>
      <c r="Q25" s="1">
        <v>2918</v>
      </c>
      <c r="R25" s="1">
        <v>3621</v>
      </c>
      <c r="S25" s="1">
        <v>4894</v>
      </c>
      <c r="T25" s="1">
        <f>S25*(1+T18)</f>
        <v>8278.4872150238698</v>
      </c>
      <c r="U25" s="1">
        <f t="shared" ref="U25:Y25" si="123">T25*(1+U18)</f>
        <v>15011.678998143821</v>
      </c>
      <c r="V25" s="1">
        <f t="shared" si="123"/>
        <v>29049.303327541205</v>
      </c>
      <c r="W25" s="1">
        <f t="shared" si="123"/>
        <v>59751.252679271725</v>
      </c>
      <c r="X25" s="1">
        <f t="shared" si="123"/>
        <v>130178.17817245887</v>
      </c>
      <c r="Y25" s="1">
        <f t="shared" si="123"/>
        <v>299467.88650186412</v>
      </c>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row>
    <row r="26" spans="2:58" x14ac:dyDescent="0.25">
      <c r="B26" t="s">
        <v>28</v>
      </c>
      <c r="C26" s="1"/>
      <c r="D26" s="1"/>
      <c r="E26" s="1"/>
      <c r="F26" s="1"/>
      <c r="G26" s="1"/>
      <c r="H26" s="1"/>
      <c r="I26" s="1"/>
      <c r="J26" s="1"/>
      <c r="K26" s="1"/>
      <c r="L26" s="1"/>
      <c r="M26" s="1"/>
      <c r="N26" s="1">
        <v>1880</v>
      </c>
      <c r="O26" s="1">
        <v>2770</v>
      </c>
      <c r="P26" s="1">
        <v>2671</v>
      </c>
      <c r="Q26" s="1">
        <v>3906</v>
      </c>
      <c r="R26" s="1">
        <v>5880</v>
      </c>
      <c r="S26" s="1">
        <v>7830</v>
      </c>
      <c r="T26" s="1">
        <f>S26*(1+T20)</f>
        <v>10413.900000000001</v>
      </c>
      <c r="U26" s="1">
        <f t="shared" ref="U26:Y26" si="124">T26*(1+U20)</f>
        <v>13225.653000000002</v>
      </c>
      <c r="V26" s="1">
        <f t="shared" si="124"/>
        <v>16003.040130000001</v>
      </c>
      <c r="W26" s="1">
        <f t="shared" si="124"/>
        <v>18403.496149499999</v>
      </c>
      <c r="X26" s="1">
        <f t="shared" si="124"/>
        <v>19875.775841459999</v>
      </c>
      <c r="Y26" s="1">
        <f t="shared" si="124"/>
        <v>20074.533599874598</v>
      </c>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row>
    <row r="27" spans="2:58" s="4" customFormat="1" x14ac:dyDescent="0.25">
      <c r="B27" s="4" t="s">
        <v>29</v>
      </c>
      <c r="C27" s="5"/>
      <c r="D27" s="5"/>
      <c r="E27" s="5"/>
      <c r="F27" s="5"/>
      <c r="G27" s="5"/>
      <c r="H27" s="5"/>
      <c r="I27" s="5"/>
      <c r="J27" s="5"/>
      <c r="K27" s="5"/>
      <c r="L27" s="5"/>
      <c r="M27" s="5"/>
      <c r="N27" s="5">
        <f t="shared" ref="N27:U27" si="125">SUM(N24:N26)</f>
        <v>17419</v>
      </c>
      <c r="O27" s="5">
        <f t="shared" si="125"/>
        <v>20509</v>
      </c>
      <c r="P27" s="5">
        <f t="shared" si="125"/>
        <v>24906</v>
      </c>
      <c r="Q27" s="5">
        <f t="shared" si="125"/>
        <v>40217</v>
      </c>
      <c r="R27" s="5">
        <f t="shared" si="125"/>
        <v>60609</v>
      </c>
      <c r="S27" s="5">
        <f t="shared" si="125"/>
        <v>79113</v>
      </c>
      <c r="T27" s="5">
        <f t="shared" si="125"/>
        <v>100912.03514272388</v>
      </c>
      <c r="U27" s="5">
        <f t="shared" si="125"/>
        <v>124218.76007355282</v>
      </c>
      <c r="V27" s="5">
        <f t="shared" ref="V27:Y27" si="126">SUM(V24:V26)</f>
        <v>152399.38290199931</v>
      </c>
      <c r="W27" s="5">
        <f t="shared" si="126"/>
        <v>192927.32103434188</v>
      </c>
      <c r="X27" s="5">
        <f t="shared" si="126"/>
        <v>267096.61766360042</v>
      </c>
      <c r="Y27" s="5">
        <f t="shared" si="126"/>
        <v>436585.08375142026</v>
      </c>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row>
    <row r="28" spans="2:58" x14ac:dyDescent="0.25">
      <c r="B28" t="s">
        <v>30</v>
      </c>
      <c r="C28" s="1"/>
      <c r="D28" s="1"/>
      <c r="E28" s="1"/>
      <c r="F28" s="1"/>
      <c r="G28" s="1"/>
      <c r="H28" s="1"/>
      <c r="I28" s="1"/>
      <c r="J28" s="1"/>
      <c r="K28" s="1"/>
      <c r="L28" s="1"/>
      <c r="M28" s="1"/>
      <c r="N28" s="1">
        <f t="shared" ref="N28:T28" si="127">N21-N27</f>
        <v>4042</v>
      </c>
      <c r="O28" s="1">
        <f t="shared" si="127"/>
        <v>4068.9845659163984</v>
      </c>
      <c r="P28" s="1">
        <f t="shared" si="127"/>
        <v>6838.3224167210974</v>
      </c>
      <c r="Q28" s="1">
        <f t="shared" si="127"/>
        <v>13955.388696088259</v>
      </c>
      <c r="R28" s="1">
        <f t="shared" si="127"/>
        <v>21207.901577626384</v>
      </c>
      <c r="S28" s="1">
        <f t="shared" si="127"/>
        <v>17898.263873113334</v>
      </c>
      <c r="T28" s="1">
        <f t="shared" si="127"/>
        <v>22117.248559704414</v>
      </c>
      <c r="U28" s="1">
        <f t="shared" ref="U28:Y28" si="128">U21-U27</f>
        <v>30169.150837353649</v>
      </c>
      <c r="V28" s="1">
        <f t="shared" si="128"/>
        <v>40361.463668338925</v>
      </c>
      <c r="W28" s="1">
        <f t="shared" si="128"/>
        <v>54132.104185171629</v>
      </c>
      <c r="X28" s="1">
        <f t="shared" si="128"/>
        <v>75959.233830502606</v>
      </c>
      <c r="Y28" s="1">
        <f t="shared" si="128"/>
        <v>120165.39578266954</v>
      </c>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row>
    <row r="29" spans="2:58" x14ac:dyDescent="0.25">
      <c r="B29" t="s">
        <v>31</v>
      </c>
      <c r="C29" s="1"/>
      <c r="D29" s="1"/>
      <c r="E29" s="1"/>
      <c r="F29" s="1"/>
      <c r="G29" s="1"/>
      <c r="H29" s="1"/>
      <c r="I29" s="1"/>
      <c r="J29" s="1"/>
      <c r="K29" s="1"/>
      <c r="L29" s="1"/>
      <c r="M29" s="1"/>
      <c r="N29" s="1">
        <v>1460</v>
      </c>
      <c r="O29" s="1">
        <v>1343</v>
      </c>
      <c r="P29" s="1">
        <v>1491</v>
      </c>
      <c r="Q29" s="1">
        <v>2593</v>
      </c>
      <c r="R29" s="1">
        <v>3075</v>
      </c>
      <c r="S29" s="1">
        <v>3969</v>
      </c>
      <c r="T29" s="1">
        <v>3969</v>
      </c>
      <c r="U29" s="1">
        <v>3969</v>
      </c>
      <c r="V29" s="1">
        <v>3969</v>
      </c>
      <c r="W29" s="1">
        <v>3969</v>
      </c>
      <c r="X29" s="1">
        <v>3969</v>
      </c>
      <c r="Y29" s="1">
        <v>3969</v>
      </c>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row>
    <row r="30" spans="2:58" x14ac:dyDescent="0.25">
      <c r="B30" t="s">
        <v>32</v>
      </c>
      <c r="C30" s="1"/>
      <c r="D30" s="1"/>
      <c r="E30" s="1"/>
      <c r="F30" s="1"/>
      <c r="G30" s="1"/>
      <c r="H30" s="1"/>
      <c r="I30" s="1"/>
      <c r="J30" s="1"/>
      <c r="K30" s="1"/>
      <c r="L30" s="1"/>
      <c r="M30" s="1"/>
      <c r="N30" s="1">
        <v>2835</v>
      </c>
      <c r="O30" s="1">
        <v>2646</v>
      </c>
      <c r="P30" s="1">
        <v>3145</v>
      </c>
      <c r="Q30" s="1">
        <v>4517</v>
      </c>
      <c r="R30" s="1">
        <v>3946</v>
      </c>
      <c r="S30" s="1">
        <v>4800</v>
      </c>
      <c r="T30" s="1">
        <v>4800</v>
      </c>
      <c r="U30" s="1">
        <v>4800</v>
      </c>
      <c r="V30" s="1">
        <v>4800</v>
      </c>
      <c r="W30" s="1">
        <v>4800</v>
      </c>
      <c r="X30" s="1">
        <v>4800</v>
      </c>
      <c r="Y30" s="1">
        <v>4800</v>
      </c>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row>
    <row r="31" spans="2:58" x14ac:dyDescent="0.25">
      <c r="B31" t="s">
        <v>33</v>
      </c>
      <c r="C31" s="1"/>
      <c r="D31" s="1"/>
      <c r="E31" s="1"/>
      <c r="F31" s="1"/>
      <c r="G31" s="1"/>
      <c r="H31" s="1"/>
      <c r="I31" s="1"/>
      <c r="J31" s="1"/>
      <c r="K31" s="1"/>
      <c r="L31" s="1"/>
      <c r="M31" s="1"/>
      <c r="N31" s="1">
        <v>135</v>
      </c>
      <c r="O31" s="1">
        <v>149</v>
      </c>
      <c r="P31" s="1" t="s">
        <v>52</v>
      </c>
      <c r="Q31" s="1">
        <v>-27</v>
      </c>
      <c r="R31" s="1">
        <v>176</v>
      </c>
      <c r="S31" s="1" t="s">
        <v>52</v>
      </c>
      <c r="T31" s="1" t="s">
        <v>52</v>
      </c>
      <c r="U31" s="1" t="s">
        <v>52</v>
      </c>
      <c r="V31" s="1" t="s">
        <v>52</v>
      </c>
      <c r="W31" s="1" t="s">
        <v>52</v>
      </c>
      <c r="X31" s="1" t="s">
        <v>52</v>
      </c>
      <c r="Y31" s="1" t="s">
        <v>52</v>
      </c>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row>
    <row r="32" spans="2:58" s="4" customFormat="1" x14ac:dyDescent="0.25">
      <c r="B32" s="4" t="s">
        <v>34</v>
      </c>
      <c r="C32" s="5"/>
      <c r="D32" s="5"/>
      <c r="E32" s="5"/>
      <c r="F32" s="5"/>
      <c r="G32" s="5"/>
      <c r="H32" s="5"/>
      <c r="I32" s="5"/>
      <c r="J32" s="5"/>
      <c r="K32" s="5"/>
      <c r="L32" s="5"/>
      <c r="M32" s="5"/>
      <c r="N32" s="5">
        <f t="shared" ref="N32:T32" si="129">SUM(N29:N31)</f>
        <v>4430</v>
      </c>
      <c r="O32" s="5">
        <f t="shared" si="129"/>
        <v>4138</v>
      </c>
      <c r="P32" s="5">
        <f t="shared" si="129"/>
        <v>4636</v>
      </c>
      <c r="Q32" s="5">
        <f t="shared" si="129"/>
        <v>7083</v>
      </c>
      <c r="R32" s="5">
        <f t="shared" si="129"/>
        <v>7197</v>
      </c>
      <c r="S32" s="5">
        <f t="shared" si="129"/>
        <v>8769</v>
      </c>
      <c r="T32" s="5">
        <f t="shared" si="129"/>
        <v>8769</v>
      </c>
      <c r="U32" s="5">
        <f t="shared" ref="U32:Y32" si="130">SUM(U29:U31)</f>
        <v>8769</v>
      </c>
      <c r="V32" s="5">
        <f t="shared" si="130"/>
        <v>8769</v>
      </c>
      <c r="W32" s="5">
        <f t="shared" si="130"/>
        <v>8769</v>
      </c>
      <c r="X32" s="5">
        <f t="shared" si="130"/>
        <v>8769</v>
      </c>
      <c r="Y32" s="5">
        <f t="shared" si="130"/>
        <v>8769</v>
      </c>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row>
    <row r="33" spans="2:154" x14ac:dyDescent="0.25">
      <c r="B33" t="s">
        <v>35</v>
      </c>
      <c r="C33" s="1"/>
      <c r="D33" s="1"/>
      <c r="E33" s="1"/>
      <c r="F33" s="1"/>
      <c r="G33" s="1"/>
      <c r="H33" s="1"/>
      <c r="I33" s="1"/>
      <c r="J33" s="1"/>
      <c r="K33" s="1"/>
      <c r="L33" s="1"/>
      <c r="M33" s="1"/>
      <c r="N33" s="1">
        <f t="shared" ref="N33:T33" si="131">N28-N32</f>
        <v>-388</v>
      </c>
      <c r="O33" s="1">
        <f t="shared" si="131"/>
        <v>-69.015434083601576</v>
      </c>
      <c r="P33" s="1">
        <f t="shared" si="131"/>
        <v>2202.3224167210974</v>
      </c>
      <c r="Q33" s="1">
        <f t="shared" si="131"/>
        <v>6872.3886960882592</v>
      </c>
      <c r="R33" s="1">
        <f t="shared" si="131"/>
        <v>14010.901577626384</v>
      </c>
      <c r="S33" s="1">
        <f t="shared" si="131"/>
        <v>9129.2638731133338</v>
      </c>
      <c r="T33" s="1">
        <f t="shared" si="131"/>
        <v>13348.248559704414</v>
      </c>
      <c r="U33" s="1">
        <f t="shared" ref="U33:Y33" si="132">U28-U32</f>
        <v>21400.150837353649</v>
      </c>
      <c r="V33" s="1">
        <f t="shared" si="132"/>
        <v>31592.463668338925</v>
      </c>
      <c r="W33" s="1">
        <f t="shared" si="132"/>
        <v>45363.104185171629</v>
      </c>
      <c r="X33" s="1">
        <f t="shared" si="132"/>
        <v>67190.233830502606</v>
      </c>
      <c r="Y33" s="1">
        <f t="shared" si="132"/>
        <v>111396.39578266954</v>
      </c>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row>
    <row r="34" spans="2:154" x14ac:dyDescent="0.25">
      <c r="B34" t="s">
        <v>36</v>
      </c>
      <c r="C34" s="1"/>
      <c r="D34" s="1"/>
      <c r="E34" s="1"/>
      <c r="F34" s="1"/>
      <c r="G34" s="1"/>
      <c r="H34" s="1"/>
      <c r="I34" s="1"/>
      <c r="J34" s="1"/>
      <c r="K34" s="1"/>
      <c r="L34" s="1"/>
      <c r="M34" s="1"/>
      <c r="N34" s="1">
        <v>24</v>
      </c>
      <c r="O34" s="1">
        <v>44</v>
      </c>
      <c r="P34" s="1">
        <v>30</v>
      </c>
      <c r="Q34" s="1">
        <v>56</v>
      </c>
      <c r="R34" s="1">
        <v>297</v>
      </c>
      <c r="S34" s="1">
        <v>1066</v>
      </c>
      <c r="T34" s="1">
        <v>1066</v>
      </c>
      <c r="U34" s="1">
        <v>1066</v>
      </c>
      <c r="V34" s="1">
        <v>1066</v>
      </c>
      <c r="W34" s="1">
        <v>1066</v>
      </c>
      <c r="X34" s="1">
        <v>1066</v>
      </c>
      <c r="Y34" s="1">
        <v>1066</v>
      </c>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row>
    <row r="35" spans="2:154" x14ac:dyDescent="0.25">
      <c r="B35" t="s">
        <v>37</v>
      </c>
      <c r="C35" s="1"/>
      <c r="D35" s="1"/>
      <c r="E35" s="1"/>
      <c r="F35" s="1"/>
      <c r="G35" s="1"/>
      <c r="H35" s="1"/>
      <c r="I35" s="1"/>
      <c r="J35" s="1"/>
      <c r="K35" s="1"/>
      <c r="L35" s="1"/>
      <c r="M35" s="1"/>
      <c r="N35" s="1">
        <v>-663</v>
      </c>
      <c r="O35" s="1">
        <v>-685</v>
      </c>
      <c r="P35" s="1">
        <v>-748</v>
      </c>
      <c r="Q35" s="1">
        <v>-371</v>
      </c>
      <c r="R35" s="1">
        <v>-191</v>
      </c>
      <c r="S35" s="1">
        <v>-156</v>
      </c>
      <c r="T35" s="1">
        <v>-156</v>
      </c>
      <c r="U35" s="1">
        <v>-156</v>
      </c>
      <c r="V35" s="1">
        <v>-156</v>
      </c>
      <c r="W35" s="1">
        <v>-156</v>
      </c>
      <c r="X35" s="1">
        <v>-156</v>
      </c>
      <c r="Y35" s="1">
        <v>-156</v>
      </c>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row>
    <row r="36" spans="2:154" x14ac:dyDescent="0.25">
      <c r="B36" t="s">
        <v>38</v>
      </c>
      <c r="C36" s="1"/>
      <c r="D36" s="1"/>
      <c r="E36" s="1"/>
      <c r="F36" s="1"/>
      <c r="G36" s="1"/>
      <c r="H36" s="1"/>
      <c r="I36" s="1"/>
      <c r="J36" s="1"/>
      <c r="K36" s="1"/>
      <c r="L36" s="1"/>
      <c r="M36" s="1"/>
      <c r="N36" s="1">
        <v>22</v>
      </c>
      <c r="O36" s="1">
        <v>45</v>
      </c>
      <c r="P36" s="1">
        <v>-122</v>
      </c>
      <c r="Q36" s="1">
        <v>135</v>
      </c>
      <c r="R36" s="1">
        <v>-43</v>
      </c>
      <c r="S36" s="1">
        <v>172</v>
      </c>
      <c r="T36" s="1">
        <v>172</v>
      </c>
      <c r="U36" s="1">
        <v>172</v>
      </c>
      <c r="V36" s="1">
        <v>172</v>
      </c>
      <c r="W36" s="1">
        <v>172</v>
      </c>
      <c r="X36" s="1">
        <v>172</v>
      </c>
      <c r="Y36" s="1">
        <v>172</v>
      </c>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row>
    <row r="37" spans="2:154" x14ac:dyDescent="0.25">
      <c r="B37" t="s">
        <v>39</v>
      </c>
      <c r="C37" s="1"/>
      <c r="D37" s="1"/>
      <c r="E37" s="1"/>
      <c r="F37" s="1"/>
      <c r="G37" s="1"/>
      <c r="H37" s="1"/>
      <c r="I37" s="1"/>
      <c r="J37" s="1"/>
      <c r="K37" s="1"/>
      <c r="L37" s="1"/>
      <c r="M37" s="1"/>
      <c r="N37" s="1">
        <f t="shared" ref="N37:T37" si="133">SUM(N33:N36)</f>
        <v>-1005</v>
      </c>
      <c r="O37" s="1">
        <f t="shared" si="133"/>
        <v>-665.01543408360158</v>
      </c>
      <c r="P37" s="1">
        <f t="shared" si="133"/>
        <v>1362.3224167210974</v>
      </c>
      <c r="Q37" s="1">
        <f t="shared" si="133"/>
        <v>6692.3886960882592</v>
      </c>
      <c r="R37" s="1">
        <f t="shared" si="133"/>
        <v>14073.901577626384</v>
      </c>
      <c r="S37" s="1">
        <f t="shared" si="133"/>
        <v>10211.263873113334</v>
      </c>
      <c r="T37" s="1">
        <f t="shared" si="133"/>
        <v>14430.248559704414</v>
      </c>
      <c r="U37" s="1">
        <f t="shared" ref="U37:Y37" si="134">SUM(U33:U36)</f>
        <v>22482.150837353649</v>
      </c>
      <c r="V37" s="1">
        <f t="shared" si="134"/>
        <v>32674.463668338925</v>
      </c>
      <c r="W37" s="1">
        <f t="shared" si="134"/>
        <v>46445.104185171629</v>
      </c>
      <c r="X37" s="1">
        <f t="shared" si="134"/>
        <v>68272.233830502606</v>
      </c>
      <c r="Y37" s="1">
        <f t="shared" si="134"/>
        <v>112478.39578266954</v>
      </c>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row>
    <row r="38" spans="2:154" x14ac:dyDescent="0.25">
      <c r="B38" t="s">
        <v>40</v>
      </c>
      <c r="C38" s="1"/>
      <c r="D38" s="1"/>
      <c r="E38" s="1"/>
      <c r="F38" s="1"/>
      <c r="G38" s="1"/>
      <c r="H38" s="1"/>
      <c r="I38" s="1"/>
      <c r="J38" s="1"/>
      <c r="K38" s="1"/>
      <c r="L38" s="1"/>
      <c r="M38" s="1"/>
      <c r="N38" s="1">
        <v>58</v>
      </c>
      <c r="O38" s="1">
        <v>110</v>
      </c>
      <c r="P38" s="1">
        <v>292</v>
      </c>
      <c r="Q38" s="1">
        <v>699</v>
      </c>
      <c r="R38" s="1">
        <v>1132</v>
      </c>
      <c r="S38" s="1">
        <v>-5001</v>
      </c>
      <c r="T38" s="1">
        <f>T37*0.08</f>
        <v>1154.4198847763532</v>
      </c>
      <c r="U38" s="1">
        <f t="shared" ref="U38:Y38" si="135">U37*0.08</f>
        <v>1798.5720669882919</v>
      </c>
      <c r="V38" s="1">
        <f t="shared" si="135"/>
        <v>2613.9570934671142</v>
      </c>
      <c r="W38" s="1">
        <f t="shared" si="135"/>
        <v>3715.6083348137304</v>
      </c>
      <c r="X38" s="1">
        <f t="shared" si="135"/>
        <v>5461.7787064402082</v>
      </c>
      <c r="Y38" s="1">
        <f t="shared" si="135"/>
        <v>8998.2716626135643</v>
      </c>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row>
    <row r="39" spans="2:154" s="4" customFormat="1" x14ac:dyDescent="0.25">
      <c r="B39" s="4" t="s">
        <v>41</v>
      </c>
      <c r="C39" s="5"/>
      <c r="D39" s="5"/>
      <c r="E39" s="5"/>
      <c r="F39" s="5"/>
      <c r="G39" s="5"/>
      <c r="H39" s="5"/>
      <c r="I39" s="5"/>
      <c r="J39" s="5"/>
      <c r="K39" s="5"/>
      <c r="L39" s="5"/>
      <c r="M39" s="5"/>
      <c r="N39" s="5">
        <f t="shared" ref="N39:T39" si="136">N37-N38</f>
        <v>-1063</v>
      </c>
      <c r="O39" s="5">
        <f t="shared" si="136"/>
        <v>-775.01543408360158</v>
      </c>
      <c r="P39" s="5">
        <f t="shared" si="136"/>
        <v>1070.3224167210974</v>
      </c>
      <c r="Q39" s="5">
        <f t="shared" si="136"/>
        <v>5993.3886960882592</v>
      </c>
      <c r="R39" s="5">
        <f t="shared" si="136"/>
        <v>12941.901577626384</v>
      </c>
      <c r="S39" s="5">
        <f t="shared" si="136"/>
        <v>15212.263873113334</v>
      </c>
      <c r="T39" s="5">
        <f t="shared" si="136"/>
        <v>13275.828674928061</v>
      </c>
      <c r="U39" s="5">
        <f t="shared" ref="U39:Y39" si="137">U37-U38</f>
        <v>20683.578770365359</v>
      </c>
      <c r="V39" s="5">
        <f t="shared" si="137"/>
        <v>30060.506574871812</v>
      </c>
      <c r="W39" s="5">
        <f t="shared" si="137"/>
        <v>42729.495850357896</v>
      </c>
      <c r="X39" s="5">
        <f t="shared" si="137"/>
        <v>62810.455124062399</v>
      </c>
      <c r="Y39" s="5">
        <f t="shared" si="137"/>
        <v>103480.12412005597</v>
      </c>
      <c r="Z39" s="5">
        <f t="shared" ref="Z39:BE39" si="138">Y39*(1+$V$45)</f>
        <v>103480.12412005597</v>
      </c>
      <c r="AA39" s="5">
        <f t="shared" si="138"/>
        <v>103480.12412005597</v>
      </c>
      <c r="AB39" s="5">
        <f t="shared" si="138"/>
        <v>103480.12412005597</v>
      </c>
      <c r="AC39" s="5">
        <f t="shared" si="138"/>
        <v>103480.12412005597</v>
      </c>
      <c r="AD39" s="5">
        <f t="shared" si="138"/>
        <v>103480.12412005597</v>
      </c>
      <c r="AE39" s="5">
        <f t="shared" si="138"/>
        <v>103480.12412005597</v>
      </c>
      <c r="AF39" s="5">
        <f t="shared" si="138"/>
        <v>103480.12412005597</v>
      </c>
      <c r="AG39" s="5">
        <f t="shared" si="138"/>
        <v>103480.12412005597</v>
      </c>
      <c r="AH39" s="5">
        <f t="shared" si="138"/>
        <v>103480.12412005597</v>
      </c>
      <c r="AI39" s="5">
        <f t="shared" si="138"/>
        <v>103480.12412005597</v>
      </c>
      <c r="AJ39" s="5">
        <f t="shared" si="138"/>
        <v>103480.12412005597</v>
      </c>
      <c r="AK39" s="5">
        <f t="shared" si="138"/>
        <v>103480.12412005597</v>
      </c>
      <c r="AL39" s="5">
        <f t="shared" si="138"/>
        <v>103480.12412005597</v>
      </c>
      <c r="AM39" s="5">
        <f t="shared" si="138"/>
        <v>103480.12412005597</v>
      </c>
      <c r="AN39" s="5">
        <f t="shared" si="138"/>
        <v>103480.12412005597</v>
      </c>
      <c r="AO39" s="5">
        <f t="shared" si="138"/>
        <v>103480.12412005597</v>
      </c>
      <c r="AP39" s="5">
        <f t="shared" si="138"/>
        <v>103480.12412005597</v>
      </c>
      <c r="AQ39" s="5">
        <f t="shared" si="138"/>
        <v>103480.12412005597</v>
      </c>
      <c r="AR39" s="5">
        <f t="shared" si="138"/>
        <v>103480.12412005597</v>
      </c>
      <c r="AS39" s="5">
        <f t="shared" si="138"/>
        <v>103480.12412005597</v>
      </c>
      <c r="AT39" s="5">
        <f t="shared" si="138"/>
        <v>103480.12412005597</v>
      </c>
      <c r="AU39" s="5">
        <f t="shared" si="138"/>
        <v>103480.12412005597</v>
      </c>
      <c r="AV39" s="5">
        <f t="shared" si="138"/>
        <v>103480.12412005597</v>
      </c>
      <c r="AW39" s="5">
        <f t="shared" si="138"/>
        <v>103480.12412005597</v>
      </c>
      <c r="AX39" s="5">
        <f t="shared" si="138"/>
        <v>103480.12412005597</v>
      </c>
      <c r="AY39" s="5">
        <f t="shared" si="138"/>
        <v>103480.12412005597</v>
      </c>
      <c r="AZ39" s="5">
        <f t="shared" si="138"/>
        <v>103480.12412005597</v>
      </c>
      <c r="BA39" s="5">
        <f t="shared" si="138"/>
        <v>103480.12412005597</v>
      </c>
      <c r="BB39" s="5">
        <f t="shared" si="138"/>
        <v>103480.12412005597</v>
      </c>
      <c r="BC39" s="5">
        <f t="shared" si="138"/>
        <v>103480.12412005597</v>
      </c>
      <c r="BD39" s="5">
        <f t="shared" si="138"/>
        <v>103480.12412005597</v>
      </c>
      <c r="BE39" s="5">
        <f t="shared" si="138"/>
        <v>103480.12412005597</v>
      </c>
      <c r="BF39" s="5">
        <f t="shared" ref="BF39:CF39" si="139">BE39*(1+$V$45)</f>
        <v>103480.12412005597</v>
      </c>
      <c r="BG39" s="5">
        <f t="shared" si="139"/>
        <v>103480.12412005597</v>
      </c>
      <c r="BH39" s="5">
        <f t="shared" si="139"/>
        <v>103480.12412005597</v>
      </c>
      <c r="BI39" s="5">
        <f t="shared" si="139"/>
        <v>103480.12412005597</v>
      </c>
      <c r="BJ39" s="5">
        <f t="shared" si="139"/>
        <v>103480.12412005597</v>
      </c>
      <c r="BK39" s="5">
        <f t="shared" si="139"/>
        <v>103480.12412005597</v>
      </c>
      <c r="BL39" s="5">
        <f t="shared" si="139"/>
        <v>103480.12412005597</v>
      </c>
      <c r="BM39" s="5">
        <f t="shared" si="139"/>
        <v>103480.12412005597</v>
      </c>
      <c r="BN39" s="5">
        <f t="shared" si="139"/>
        <v>103480.12412005597</v>
      </c>
      <c r="BO39" s="5">
        <f t="shared" si="139"/>
        <v>103480.12412005597</v>
      </c>
      <c r="BP39" s="5">
        <f t="shared" si="139"/>
        <v>103480.12412005597</v>
      </c>
      <c r="BQ39" s="5">
        <f t="shared" si="139"/>
        <v>103480.12412005597</v>
      </c>
      <c r="BR39" s="5">
        <f t="shared" si="139"/>
        <v>103480.12412005597</v>
      </c>
      <c r="BS39" s="5">
        <f t="shared" si="139"/>
        <v>103480.12412005597</v>
      </c>
      <c r="BT39" s="5">
        <f t="shared" si="139"/>
        <v>103480.12412005597</v>
      </c>
      <c r="BU39" s="5">
        <f t="shared" si="139"/>
        <v>103480.12412005597</v>
      </c>
      <c r="BV39" s="5">
        <f t="shared" si="139"/>
        <v>103480.12412005597</v>
      </c>
      <c r="BW39" s="5">
        <f t="shared" si="139"/>
        <v>103480.12412005597</v>
      </c>
      <c r="BX39" s="5">
        <f t="shared" si="139"/>
        <v>103480.12412005597</v>
      </c>
      <c r="BY39" s="5">
        <f t="shared" si="139"/>
        <v>103480.12412005597</v>
      </c>
      <c r="BZ39" s="5">
        <f t="shared" si="139"/>
        <v>103480.12412005597</v>
      </c>
      <c r="CA39" s="5">
        <f t="shared" si="139"/>
        <v>103480.12412005597</v>
      </c>
      <c r="CB39" s="5">
        <f t="shared" si="139"/>
        <v>103480.12412005597</v>
      </c>
      <c r="CC39" s="5">
        <f t="shared" si="139"/>
        <v>103480.12412005597</v>
      </c>
      <c r="CD39" s="5">
        <f t="shared" si="139"/>
        <v>103480.12412005597</v>
      </c>
      <c r="CE39" s="5">
        <f t="shared" si="139"/>
        <v>103480.12412005597</v>
      </c>
      <c r="CF39" s="5">
        <f t="shared" si="139"/>
        <v>103480.12412005597</v>
      </c>
      <c r="CG39" s="5">
        <f t="shared" ref="CG39:ER39" si="140">CF39*(1+$V$45)</f>
        <v>103480.12412005597</v>
      </c>
      <c r="CH39" s="5">
        <f t="shared" si="140"/>
        <v>103480.12412005597</v>
      </c>
      <c r="CI39" s="5">
        <f t="shared" si="140"/>
        <v>103480.12412005597</v>
      </c>
      <c r="CJ39" s="5">
        <f t="shared" si="140"/>
        <v>103480.12412005597</v>
      </c>
      <c r="CK39" s="5">
        <f t="shared" si="140"/>
        <v>103480.12412005597</v>
      </c>
      <c r="CL39" s="5">
        <f t="shared" si="140"/>
        <v>103480.12412005597</v>
      </c>
      <c r="CM39" s="5">
        <f t="shared" si="140"/>
        <v>103480.12412005597</v>
      </c>
      <c r="CN39" s="5">
        <f t="shared" si="140"/>
        <v>103480.12412005597</v>
      </c>
      <c r="CO39" s="5">
        <f t="shared" si="140"/>
        <v>103480.12412005597</v>
      </c>
      <c r="CP39" s="5">
        <f t="shared" si="140"/>
        <v>103480.12412005597</v>
      </c>
      <c r="CQ39" s="5">
        <f t="shared" si="140"/>
        <v>103480.12412005597</v>
      </c>
      <c r="CR39" s="5">
        <f t="shared" si="140"/>
        <v>103480.12412005597</v>
      </c>
      <c r="CS39" s="5">
        <f t="shared" si="140"/>
        <v>103480.12412005597</v>
      </c>
      <c r="CT39" s="5">
        <f t="shared" si="140"/>
        <v>103480.12412005597</v>
      </c>
      <c r="CU39" s="5">
        <f t="shared" si="140"/>
        <v>103480.12412005597</v>
      </c>
      <c r="CV39" s="5">
        <f t="shared" si="140"/>
        <v>103480.12412005597</v>
      </c>
      <c r="CW39" s="5">
        <f t="shared" si="140"/>
        <v>103480.12412005597</v>
      </c>
      <c r="CX39" s="5">
        <f t="shared" si="140"/>
        <v>103480.12412005597</v>
      </c>
      <c r="CY39" s="5">
        <f t="shared" si="140"/>
        <v>103480.12412005597</v>
      </c>
      <c r="CZ39" s="5">
        <f t="shared" si="140"/>
        <v>103480.12412005597</v>
      </c>
      <c r="DA39" s="5">
        <f t="shared" si="140"/>
        <v>103480.12412005597</v>
      </c>
      <c r="DB39" s="5">
        <f t="shared" si="140"/>
        <v>103480.12412005597</v>
      </c>
      <c r="DC39" s="5">
        <f t="shared" si="140"/>
        <v>103480.12412005597</v>
      </c>
      <c r="DD39" s="5">
        <f t="shared" si="140"/>
        <v>103480.12412005597</v>
      </c>
      <c r="DE39" s="5">
        <f t="shared" si="140"/>
        <v>103480.12412005597</v>
      </c>
      <c r="DF39" s="5">
        <f t="shared" si="140"/>
        <v>103480.12412005597</v>
      </c>
      <c r="DG39" s="5">
        <f t="shared" si="140"/>
        <v>103480.12412005597</v>
      </c>
      <c r="DH39" s="5">
        <f t="shared" si="140"/>
        <v>103480.12412005597</v>
      </c>
      <c r="DI39" s="5">
        <f t="shared" si="140"/>
        <v>103480.12412005597</v>
      </c>
      <c r="DJ39" s="5">
        <f t="shared" si="140"/>
        <v>103480.12412005597</v>
      </c>
      <c r="DK39" s="5">
        <f t="shared" si="140"/>
        <v>103480.12412005597</v>
      </c>
      <c r="DL39" s="5">
        <f t="shared" si="140"/>
        <v>103480.12412005597</v>
      </c>
      <c r="DM39" s="5">
        <f t="shared" si="140"/>
        <v>103480.12412005597</v>
      </c>
      <c r="DN39" s="5">
        <f t="shared" si="140"/>
        <v>103480.12412005597</v>
      </c>
      <c r="DO39" s="5">
        <f t="shared" si="140"/>
        <v>103480.12412005597</v>
      </c>
      <c r="DP39" s="5">
        <f t="shared" si="140"/>
        <v>103480.12412005597</v>
      </c>
      <c r="DQ39" s="5">
        <f t="shared" si="140"/>
        <v>103480.12412005597</v>
      </c>
      <c r="DR39" s="5">
        <f t="shared" si="140"/>
        <v>103480.12412005597</v>
      </c>
      <c r="DS39" s="5">
        <f t="shared" si="140"/>
        <v>103480.12412005597</v>
      </c>
      <c r="DT39" s="5">
        <f t="shared" si="140"/>
        <v>103480.12412005597</v>
      </c>
      <c r="DU39" s="5">
        <f t="shared" si="140"/>
        <v>103480.12412005597</v>
      </c>
      <c r="DV39" s="5">
        <f t="shared" si="140"/>
        <v>103480.12412005597</v>
      </c>
      <c r="DW39" s="5">
        <f t="shared" si="140"/>
        <v>103480.12412005597</v>
      </c>
      <c r="DX39" s="5">
        <f t="shared" si="140"/>
        <v>103480.12412005597</v>
      </c>
      <c r="DY39" s="5">
        <f t="shared" si="140"/>
        <v>103480.12412005597</v>
      </c>
      <c r="DZ39" s="5">
        <f t="shared" si="140"/>
        <v>103480.12412005597</v>
      </c>
      <c r="EA39" s="5">
        <f t="shared" si="140"/>
        <v>103480.12412005597</v>
      </c>
      <c r="EB39" s="5">
        <f t="shared" si="140"/>
        <v>103480.12412005597</v>
      </c>
      <c r="EC39" s="5">
        <f t="shared" si="140"/>
        <v>103480.12412005597</v>
      </c>
      <c r="ED39" s="5">
        <f t="shared" si="140"/>
        <v>103480.12412005597</v>
      </c>
      <c r="EE39" s="5">
        <f t="shared" si="140"/>
        <v>103480.12412005597</v>
      </c>
      <c r="EF39" s="5">
        <f t="shared" si="140"/>
        <v>103480.12412005597</v>
      </c>
      <c r="EG39" s="5">
        <f t="shared" si="140"/>
        <v>103480.12412005597</v>
      </c>
      <c r="EH39" s="5">
        <f t="shared" si="140"/>
        <v>103480.12412005597</v>
      </c>
      <c r="EI39" s="5">
        <f t="shared" si="140"/>
        <v>103480.12412005597</v>
      </c>
      <c r="EJ39" s="5">
        <f t="shared" si="140"/>
        <v>103480.12412005597</v>
      </c>
      <c r="EK39" s="5">
        <f t="shared" si="140"/>
        <v>103480.12412005597</v>
      </c>
      <c r="EL39" s="5">
        <f t="shared" si="140"/>
        <v>103480.12412005597</v>
      </c>
      <c r="EM39" s="5">
        <f t="shared" si="140"/>
        <v>103480.12412005597</v>
      </c>
      <c r="EN39" s="5">
        <f t="shared" si="140"/>
        <v>103480.12412005597</v>
      </c>
      <c r="EO39" s="5">
        <f t="shared" si="140"/>
        <v>103480.12412005597</v>
      </c>
      <c r="EP39" s="5">
        <f t="shared" si="140"/>
        <v>103480.12412005597</v>
      </c>
      <c r="EQ39" s="5">
        <f t="shared" si="140"/>
        <v>103480.12412005597</v>
      </c>
      <c r="ER39" s="5">
        <f t="shared" si="140"/>
        <v>103480.12412005597</v>
      </c>
      <c r="ES39" s="5">
        <f t="shared" ref="ES39:EX39" si="141">ER39*(1+$V$45)</f>
        <v>103480.12412005597</v>
      </c>
      <c r="ET39" s="5">
        <f t="shared" si="141"/>
        <v>103480.12412005597</v>
      </c>
      <c r="EU39" s="5">
        <f t="shared" si="141"/>
        <v>103480.12412005597</v>
      </c>
      <c r="EV39" s="5">
        <f t="shared" si="141"/>
        <v>103480.12412005597</v>
      </c>
      <c r="EW39" s="5">
        <f t="shared" si="141"/>
        <v>103480.12412005597</v>
      </c>
      <c r="EX39" s="5">
        <f t="shared" si="141"/>
        <v>103480.12412005597</v>
      </c>
    </row>
    <row r="40" spans="2:154" x14ac:dyDescent="0.25">
      <c r="B40" t="s">
        <v>42</v>
      </c>
      <c r="C40" s="1"/>
      <c r="D40" s="1"/>
      <c r="E40" s="1"/>
      <c r="F40" s="1"/>
      <c r="G40" s="1"/>
      <c r="H40" s="1"/>
      <c r="I40" s="1"/>
      <c r="J40" s="1"/>
      <c r="K40" s="1"/>
      <c r="L40" s="1"/>
      <c r="M40" s="1"/>
      <c r="N40" s="1">
        <v>-87</v>
      </c>
      <c r="O40" s="1">
        <v>87</v>
      </c>
      <c r="P40" s="1">
        <v>141</v>
      </c>
      <c r="Q40" s="1">
        <v>125</v>
      </c>
      <c r="R40" s="1">
        <v>31</v>
      </c>
      <c r="S40" s="1">
        <v>-23</v>
      </c>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row>
    <row r="41" spans="2:154" x14ac:dyDescent="0.25">
      <c r="B41" t="s">
        <v>43</v>
      </c>
      <c r="C41" s="1"/>
      <c r="D41" s="1"/>
      <c r="E41" s="1"/>
      <c r="F41" s="1"/>
      <c r="G41" s="1"/>
      <c r="H41" s="1"/>
      <c r="I41" s="1"/>
      <c r="J41" s="1"/>
      <c r="K41" s="1"/>
      <c r="L41" s="1"/>
      <c r="M41" s="1"/>
      <c r="N41" s="1">
        <f t="shared" ref="N41:S41" si="142">N39-N40</f>
        <v>-976</v>
      </c>
      <c r="O41" s="1">
        <f t="shared" si="142"/>
        <v>-862.01543408360158</v>
      </c>
      <c r="P41" s="1">
        <f t="shared" si="142"/>
        <v>929.3224167210974</v>
      </c>
      <c r="Q41" s="1">
        <f t="shared" si="142"/>
        <v>5868.3886960882592</v>
      </c>
      <c r="R41" s="1">
        <f t="shared" si="142"/>
        <v>12910.901577626384</v>
      </c>
      <c r="S41" s="1">
        <f t="shared" si="142"/>
        <v>15235.263873113334</v>
      </c>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row>
    <row r="42" spans="2:154" x14ac:dyDescent="0.25">
      <c r="B42" t="s">
        <v>44</v>
      </c>
      <c r="N42">
        <v>-1.1399999999999999</v>
      </c>
      <c r="O42">
        <v>-0.98</v>
      </c>
      <c r="P42">
        <v>0.74</v>
      </c>
      <c r="Q42">
        <v>1.87</v>
      </c>
      <c r="R42">
        <v>4.0199999999999996</v>
      </c>
      <c r="S42">
        <v>4.7300000000000004</v>
      </c>
    </row>
    <row r="43" spans="2:154" x14ac:dyDescent="0.25">
      <c r="B43" t="s">
        <v>45</v>
      </c>
      <c r="C43" s="1"/>
      <c r="D43" s="1"/>
      <c r="E43" s="1"/>
      <c r="F43" s="1"/>
      <c r="G43" s="1"/>
      <c r="H43" s="1"/>
      <c r="I43" s="1"/>
      <c r="J43" s="1"/>
      <c r="K43" s="1"/>
      <c r="L43" s="1"/>
      <c r="M43" s="1"/>
      <c r="N43" s="1">
        <v>853</v>
      </c>
      <c r="O43" s="1">
        <v>887</v>
      </c>
      <c r="P43" s="1">
        <v>933</v>
      </c>
      <c r="Q43" s="1">
        <v>2959</v>
      </c>
      <c r="R43" s="1">
        <v>3130</v>
      </c>
      <c r="S43" s="1">
        <v>3174</v>
      </c>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row>
    <row r="44" spans="2:154" x14ac:dyDescent="0.25">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row>
    <row r="45" spans="2:154" x14ac:dyDescent="0.25">
      <c r="B45" t="s">
        <v>41</v>
      </c>
      <c r="C45" s="1"/>
      <c r="D45" s="1"/>
      <c r="E45" s="1"/>
      <c r="F45" s="1"/>
      <c r="G45" s="1"/>
      <c r="H45" s="1"/>
      <c r="I45" s="1"/>
      <c r="J45" s="1"/>
      <c r="K45" s="1"/>
      <c r="L45" s="1"/>
      <c r="M45" s="1"/>
      <c r="N45" s="1"/>
      <c r="O45" s="1"/>
      <c r="P45" s="1"/>
      <c r="Q45" s="1">
        <f>Q39</f>
        <v>5993.3886960882592</v>
      </c>
      <c r="R45" s="1">
        <f>R39</f>
        <v>12941.901577626384</v>
      </c>
      <c r="S45" s="1">
        <f>S39</f>
        <v>15212.263873113334</v>
      </c>
      <c r="T45" s="1"/>
      <c r="U45" s="1" t="s">
        <v>103</v>
      </c>
      <c r="V45" s="6">
        <v>0</v>
      </c>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row>
    <row r="46" spans="2:154" x14ac:dyDescent="0.25">
      <c r="B46" t="s">
        <v>46</v>
      </c>
      <c r="C46" s="1"/>
      <c r="D46" s="1"/>
      <c r="E46" s="1"/>
      <c r="F46" s="1"/>
      <c r="G46" s="1"/>
      <c r="H46" s="1"/>
      <c r="I46" s="1"/>
      <c r="J46" s="1"/>
      <c r="K46" s="1"/>
      <c r="L46" s="1"/>
      <c r="M46" s="1"/>
      <c r="N46" s="1"/>
      <c r="O46" s="1"/>
      <c r="P46" s="1"/>
      <c r="Q46" s="1">
        <v>-308</v>
      </c>
      <c r="R46" s="1">
        <v>-392</v>
      </c>
      <c r="S46" s="1">
        <v>198</v>
      </c>
      <c r="T46" s="1"/>
      <c r="U46" s="1" t="s">
        <v>104</v>
      </c>
      <c r="V46" s="6">
        <v>0.05</v>
      </c>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row>
    <row r="47" spans="2:154" x14ac:dyDescent="0.25">
      <c r="B47" t="s">
        <v>47</v>
      </c>
      <c r="C47" s="1"/>
      <c r="D47" s="1"/>
      <c r="E47" s="1"/>
      <c r="F47" s="1"/>
      <c r="G47" s="1"/>
      <c r="H47" s="1"/>
      <c r="I47" s="1"/>
      <c r="J47" s="1"/>
      <c r="K47" s="1"/>
      <c r="L47" s="1"/>
      <c r="M47" s="1"/>
      <c r="N47" s="1"/>
      <c r="O47" s="1"/>
      <c r="P47" s="1"/>
      <c r="Q47" s="1">
        <v>-1</v>
      </c>
      <c r="R47" s="1">
        <v>-23</v>
      </c>
      <c r="S47" s="1">
        <v>16</v>
      </c>
      <c r="T47" s="1"/>
      <c r="U47" s="1" t="s">
        <v>105</v>
      </c>
      <c r="V47" s="1">
        <f>NPV(V46,T39:EX39)</f>
        <v>1760473.4583727389</v>
      </c>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row>
    <row r="48" spans="2:154" x14ac:dyDescent="0.25">
      <c r="B48" t="s">
        <v>48</v>
      </c>
      <c r="C48" s="1"/>
      <c r="D48" s="1"/>
      <c r="E48" s="1"/>
      <c r="F48" s="1"/>
      <c r="G48" s="1"/>
      <c r="H48" s="1"/>
      <c r="I48" s="1"/>
      <c r="J48" s="1"/>
      <c r="K48" s="1"/>
      <c r="L48" s="1"/>
      <c r="M48" s="1"/>
      <c r="N48" s="1"/>
      <c r="O48" s="1"/>
      <c r="P48" s="1"/>
      <c r="Q48" s="1" t="s">
        <v>52</v>
      </c>
      <c r="R48" s="1" t="s">
        <v>52</v>
      </c>
      <c r="S48" s="1">
        <v>4</v>
      </c>
      <c r="T48" s="1"/>
      <c r="U48" s="1" t="s">
        <v>106</v>
      </c>
      <c r="V48" s="1">
        <f>V47/3185</f>
        <v>552.73891942629166</v>
      </c>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row>
    <row r="49" spans="1:58" x14ac:dyDescent="0.25">
      <c r="B49" t="s">
        <v>49</v>
      </c>
      <c r="C49" s="1"/>
      <c r="D49" s="1"/>
      <c r="E49" s="1"/>
      <c r="F49" s="1"/>
      <c r="G49" s="1"/>
      <c r="H49" s="1"/>
      <c r="I49" s="1"/>
      <c r="J49" s="1"/>
      <c r="K49" s="1"/>
      <c r="L49" s="1"/>
      <c r="M49" s="1"/>
      <c r="N49" s="1"/>
      <c r="O49" s="1"/>
      <c r="P49" s="1"/>
      <c r="Q49" s="1">
        <f>SUM(Q45:Q48)</f>
        <v>5684.3886960882592</v>
      </c>
      <c r="R49" s="1">
        <f>SUM(R45:R48)</f>
        <v>12526.901577626384</v>
      </c>
      <c r="S49" s="1">
        <f>SUM(S45:S48)</f>
        <v>15430.263873113334</v>
      </c>
      <c r="T49" s="1"/>
      <c r="U49" s="1" t="s">
        <v>107</v>
      </c>
      <c r="V49" s="6">
        <f>V48/Main!F7-1</f>
        <v>2.1038798260685736</v>
      </c>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row>
    <row r="50" spans="1:58" x14ac:dyDescent="0.25">
      <c r="B50" t="s">
        <v>50</v>
      </c>
      <c r="C50" s="1"/>
      <c r="D50" s="1"/>
      <c r="E50" s="1"/>
      <c r="F50" s="1"/>
      <c r="G50" s="1"/>
      <c r="H50" s="1"/>
      <c r="I50" s="1"/>
      <c r="J50" s="1"/>
      <c r="K50" s="1"/>
      <c r="L50" s="1"/>
      <c r="M50" s="1"/>
      <c r="N50" s="1"/>
      <c r="O50" s="1"/>
      <c r="P50" s="1"/>
      <c r="Q50" s="1">
        <v>125</v>
      </c>
      <c r="R50" s="1">
        <v>31</v>
      </c>
      <c r="S50" s="1">
        <v>-23</v>
      </c>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row>
    <row r="51" spans="1:58" x14ac:dyDescent="0.25">
      <c r="B51" t="s">
        <v>51</v>
      </c>
      <c r="C51" s="1"/>
      <c r="D51" s="1"/>
      <c r="E51" s="1"/>
      <c r="F51" s="1"/>
      <c r="G51" s="1"/>
      <c r="H51" s="1"/>
      <c r="I51" s="1"/>
      <c r="J51" s="1"/>
      <c r="K51" s="1"/>
      <c r="L51" s="1"/>
      <c r="M51" s="1"/>
      <c r="N51" s="1"/>
      <c r="O51" s="1"/>
      <c r="P51" s="1"/>
      <c r="Q51" s="1">
        <f>Q49-Q50</f>
        <v>5559.3886960882592</v>
      </c>
      <c r="R51" s="1">
        <f>R49-R50</f>
        <v>12495.901577626384</v>
      </c>
      <c r="S51" s="1">
        <f>S49-S50</f>
        <v>15453.263873113334</v>
      </c>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row>
    <row r="52" spans="1:58" x14ac:dyDescent="0.25">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row>
    <row r="53" spans="1:58" s="6" customFormat="1" x14ac:dyDescent="0.25">
      <c r="B53" s="6" t="s">
        <v>53</v>
      </c>
      <c r="N53" s="6" t="e">
        <f t="shared" ref="N53:P53" si="143">N21/M21-1</f>
        <v>#DIV/0!</v>
      </c>
      <c r="O53" s="6">
        <f t="shared" si="143"/>
        <v>0.1452394839903266</v>
      </c>
      <c r="P53" s="6">
        <f t="shared" si="143"/>
        <v>0.29157548828241353</v>
      </c>
      <c r="Q53" s="6">
        <f>Q21/P21-1</f>
        <v>0.70652212968808992</v>
      </c>
      <c r="R53" s="6">
        <f>R21/Q21-1</f>
        <v>0.51030633034526529</v>
      </c>
      <c r="S53" s="6">
        <f>S21/R21-1</f>
        <v>0.18571177840401121</v>
      </c>
    </row>
    <row r="54" spans="1:58" s="6" customFormat="1" x14ac:dyDescent="0.25">
      <c r="B54" s="6" t="s">
        <v>54</v>
      </c>
      <c r="N54" s="6">
        <f t="shared" ref="N54:P54" si="144">N38/N37</f>
        <v>-5.7711442786069649E-2</v>
      </c>
      <c r="O54" s="6">
        <f t="shared" si="144"/>
        <v>-0.16540969481645368</v>
      </c>
      <c r="P54" s="6">
        <f t="shared" si="144"/>
        <v>0.21433986288121099</v>
      </c>
      <c r="Q54" s="6">
        <f>Q38/Q37</f>
        <v>0.10444701163406268</v>
      </c>
      <c r="R54" s="6">
        <f>R38/R37</f>
        <v>8.0432564755147026E-2</v>
      </c>
      <c r="S54" s="6">
        <f>S38/S37</f>
        <v>-0.48975328246759275</v>
      </c>
    </row>
    <row r="55" spans="1:58" s="6" customFormat="1" x14ac:dyDescent="0.25">
      <c r="B55" s="6" t="s">
        <v>55</v>
      </c>
      <c r="N55" s="6">
        <f t="shared" ref="N55:P55" si="145">N28/N21</f>
        <v>0.18834164298028983</v>
      </c>
      <c r="O55" s="6">
        <f t="shared" si="145"/>
        <v>0.16555403698800741</v>
      </c>
      <c r="P55" s="6">
        <f t="shared" si="145"/>
        <v>0.21541875510686784</v>
      </c>
      <c r="Q55" s="6">
        <f>Q28/Q21</f>
        <v>0.25761073181356625</v>
      </c>
      <c r="R55" s="6">
        <f>R28/R21</f>
        <v>0.25921174193457708</v>
      </c>
      <c r="S55" s="6">
        <f>S28/S21</f>
        <v>0.18449676005173496</v>
      </c>
    </row>
    <row r="56" spans="1:58" s="6" customFormat="1" x14ac:dyDescent="0.25">
      <c r="B56" s="6" t="s">
        <v>56</v>
      </c>
      <c r="N56" s="6">
        <f t="shared" ref="N56:P56" si="146">N39/N21</f>
        <v>-4.9531708680862964E-2</v>
      </c>
      <c r="O56" s="6">
        <f t="shared" si="146"/>
        <v>-3.1532912391781576E-2</v>
      </c>
      <c r="P56" s="6">
        <f t="shared" si="146"/>
        <v>3.371697157905984E-2</v>
      </c>
      <c r="Q56" s="6">
        <f>Q39/Q21</f>
        <v>0.11063548867508285</v>
      </c>
      <c r="R56" s="6">
        <f>R39/R21</f>
        <v>0.15818127218307509</v>
      </c>
      <c r="S56" s="6">
        <f>S39/S21</f>
        <v>0.15680925354204578</v>
      </c>
    </row>
    <row r="57" spans="1:58" x14ac:dyDescent="0.25">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row>
    <row r="58" spans="1:58" x14ac:dyDescent="0.25">
      <c r="A58" t="s">
        <v>57</v>
      </c>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row>
    <row r="59" spans="1:58" x14ac:dyDescent="0.25">
      <c r="A59" t="s">
        <v>58</v>
      </c>
      <c r="B59" s="6" t="s">
        <v>41</v>
      </c>
      <c r="C59" s="1"/>
      <c r="D59" s="1"/>
      <c r="E59" s="1"/>
      <c r="F59" s="1"/>
      <c r="G59" s="1"/>
      <c r="H59" s="1"/>
      <c r="I59" s="1"/>
      <c r="J59" s="1"/>
      <c r="K59" s="1"/>
      <c r="L59" s="1"/>
      <c r="M59" s="1"/>
      <c r="N59" s="1"/>
      <c r="O59" s="1"/>
      <c r="P59" s="1"/>
      <c r="Q59" s="1">
        <f>Q39</f>
        <v>5993.3886960882592</v>
      </c>
      <c r="R59" s="1">
        <f>R39</f>
        <v>12941.901577626384</v>
      </c>
      <c r="S59" s="1">
        <f>S39</f>
        <v>15212.263873113334</v>
      </c>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row>
    <row r="60" spans="1:58" x14ac:dyDescent="0.25">
      <c r="B60" s="6" t="s">
        <v>59</v>
      </c>
      <c r="C60" s="1"/>
      <c r="D60" s="1"/>
      <c r="E60" s="1"/>
      <c r="F60" s="1"/>
      <c r="G60" s="1"/>
      <c r="H60" s="1"/>
      <c r="I60" s="1"/>
      <c r="J60" s="1"/>
      <c r="K60" s="1"/>
      <c r="L60" s="1"/>
      <c r="M60" s="1"/>
      <c r="N60" s="1"/>
      <c r="O60" s="1"/>
      <c r="P60" s="1"/>
      <c r="Q60" s="1">
        <v>2911</v>
      </c>
      <c r="R60" s="1">
        <v>3747</v>
      </c>
      <c r="S60" s="1">
        <v>4667</v>
      </c>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row>
    <row r="61" spans="1:58" x14ac:dyDescent="0.25">
      <c r="B61" s="6" t="s">
        <v>60</v>
      </c>
      <c r="C61" s="1"/>
      <c r="D61" s="1"/>
      <c r="E61" s="1"/>
      <c r="F61" s="1"/>
      <c r="G61" s="1"/>
      <c r="H61" s="1"/>
      <c r="I61" s="1"/>
      <c r="J61" s="1"/>
      <c r="K61" s="1"/>
      <c r="L61" s="1"/>
      <c r="M61" s="1"/>
      <c r="N61" s="1"/>
      <c r="O61" s="1"/>
      <c r="P61" s="1"/>
      <c r="Q61" s="1">
        <v>2121</v>
      </c>
      <c r="R61" s="1">
        <v>1560</v>
      </c>
      <c r="S61" s="1">
        <v>1812</v>
      </c>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row>
    <row r="62" spans="1:58" x14ac:dyDescent="0.25">
      <c r="B62" s="6" t="s">
        <v>61</v>
      </c>
      <c r="C62" s="1"/>
      <c r="D62" s="1"/>
      <c r="E62" s="1"/>
      <c r="F62" s="1"/>
      <c r="G62" s="1"/>
      <c r="H62" s="1"/>
      <c r="I62" s="1"/>
      <c r="J62" s="1"/>
      <c r="K62" s="1"/>
      <c r="L62" s="1"/>
      <c r="M62" s="1"/>
      <c r="N62" s="1"/>
      <c r="O62" s="1"/>
      <c r="P62" s="1"/>
      <c r="Q62" s="1">
        <v>140</v>
      </c>
      <c r="R62" s="1">
        <v>177</v>
      </c>
      <c r="S62" s="1">
        <v>463</v>
      </c>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row>
    <row r="63" spans="1:58" x14ac:dyDescent="0.25">
      <c r="B63" s="6" t="s">
        <v>62</v>
      </c>
      <c r="C63" s="1"/>
      <c r="D63" s="1"/>
      <c r="E63" s="1"/>
      <c r="F63" s="1"/>
      <c r="G63" s="1"/>
      <c r="H63" s="1"/>
      <c r="I63" s="1"/>
      <c r="J63" s="1"/>
      <c r="K63" s="1"/>
      <c r="L63" s="1"/>
      <c r="M63" s="1"/>
      <c r="N63" s="1"/>
      <c r="O63" s="1"/>
      <c r="P63" s="1"/>
      <c r="Q63" s="1">
        <v>-55</v>
      </c>
      <c r="R63" s="1">
        <v>81</v>
      </c>
      <c r="S63" s="1">
        <v>-144</v>
      </c>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row>
    <row r="64" spans="1:58" x14ac:dyDescent="0.25">
      <c r="B64" s="6" t="s">
        <v>63</v>
      </c>
      <c r="C64" s="1"/>
      <c r="D64" s="1"/>
      <c r="E64" s="1"/>
      <c r="F64" s="1"/>
      <c r="G64" s="1"/>
      <c r="H64" s="1"/>
      <c r="I64" s="1"/>
      <c r="J64" s="1"/>
      <c r="K64" s="1"/>
      <c r="L64" s="1"/>
      <c r="M64" s="1"/>
      <c r="N64" s="1"/>
      <c r="O64" s="1"/>
      <c r="P64" s="1"/>
      <c r="Q64" s="1">
        <v>-149</v>
      </c>
      <c r="R64" s="1">
        <v>-196</v>
      </c>
      <c r="S64" s="1">
        <v>-6349</v>
      </c>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row>
    <row r="65" spans="1:58" x14ac:dyDescent="0.25">
      <c r="B65" s="6" t="s">
        <v>64</v>
      </c>
      <c r="C65" s="1"/>
      <c r="D65" s="1"/>
      <c r="E65" s="1"/>
      <c r="F65" s="1"/>
      <c r="G65" s="1"/>
      <c r="H65" s="1"/>
      <c r="I65" s="1"/>
      <c r="J65" s="1"/>
      <c r="K65" s="1"/>
      <c r="L65" s="1"/>
      <c r="M65" s="1"/>
      <c r="N65" s="1"/>
      <c r="O65" s="1"/>
      <c r="P65" s="1"/>
      <c r="Q65" s="1">
        <v>245</v>
      </c>
      <c r="R65" s="1">
        <v>340</v>
      </c>
      <c r="S65" s="1">
        <v>81</v>
      </c>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row>
    <row r="66" spans="1:58" x14ac:dyDescent="0.25">
      <c r="B66" s="6" t="s">
        <v>65</v>
      </c>
      <c r="C66" s="1"/>
      <c r="D66" s="1"/>
      <c r="E66" s="1"/>
      <c r="F66" s="1"/>
      <c r="G66" s="1"/>
      <c r="H66" s="1"/>
      <c r="I66" s="1"/>
      <c r="J66" s="1"/>
      <c r="K66" s="1"/>
      <c r="L66" s="1"/>
      <c r="M66" s="1"/>
      <c r="N66" s="1"/>
      <c r="O66" s="1"/>
      <c r="P66" s="1"/>
      <c r="Q66" s="1">
        <v>-27</v>
      </c>
      <c r="R66" s="1">
        <v>140</v>
      </c>
      <c r="S66" s="1" t="s">
        <v>52</v>
      </c>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row>
    <row r="67" spans="1:58" x14ac:dyDescent="0.25">
      <c r="B67" s="6" t="s">
        <v>66</v>
      </c>
      <c r="C67" s="1"/>
      <c r="D67" s="1"/>
      <c r="E67" s="1"/>
      <c r="F67" s="1"/>
      <c r="G67" s="1"/>
      <c r="H67" s="1"/>
      <c r="I67" s="1"/>
      <c r="J67" s="1"/>
      <c r="K67" s="1"/>
      <c r="L67" s="1"/>
      <c r="M67" s="1"/>
      <c r="N67" s="1"/>
      <c r="O67" s="1"/>
      <c r="P67" s="1"/>
      <c r="Q67" s="1">
        <v>-130</v>
      </c>
      <c r="R67" s="1">
        <v>-1124</v>
      </c>
      <c r="S67" s="1">
        <v>-586</v>
      </c>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row>
    <row r="68" spans="1:58" x14ac:dyDescent="0.25">
      <c r="B68" s="6" t="s">
        <v>67</v>
      </c>
      <c r="C68" s="1"/>
      <c r="D68" s="1"/>
      <c r="E68" s="1"/>
      <c r="F68" s="1"/>
      <c r="G68" s="1"/>
      <c r="H68" s="1"/>
      <c r="I68" s="1"/>
      <c r="J68" s="1"/>
      <c r="K68" s="1"/>
      <c r="L68" s="1"/>
      <c r="M68" s="1"/>
      <c r="N68" s="1"/>
      <c r="O68" s="1"/>
      <c r="P68" s="1"/>
      <c r="Q68" s="1">
        <v>-1709</v>
      </c>
      <c r="R68" s="1">
        <v>-6465</v>
      </c>
      <c r="S68" s="1">
        <v>-1195</v>
      </c>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row>
    <row r="69" spans="1:58" x14ac:dyDescent="0.25">
      <c r="B69" s="6" t="s">
        <v>68</v>
      </c>
      <c r="C69" s="1"/>
      <c r="D69" s="1"/>
      <c r="E69" s="1"/>
      <c r="F69" s="1"/>
      <c r="G69" s="1"/>
      <c r="H69" s="1"/>
      <c r="I69" s="1"/>
      <c r="J69" s="1"/>
      <c r="K69" s="1"/>
      <c r="L69" s="1"/>
      <c r="M69" s="1"/>
      <c r="N69" s="1"/>
      <c r="O69" s="1"/>
      <c r="P69" s="1"/>
      <c r="Q69" s="1">
        <v>-2114</v>
      </c>
      <c r="R69" s="1">
        <v>-1570</v>
      </c>
      <c r="S69" s="1">
        <v>-1952</v>
      </c>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row>
    <row r="70" spans="1:58" x14ac:dyDescent="0.25">
      <c r="B70" s="6" t="s">
        <v>69</v>
      </c>
      <c r="C70" s="1"/>
      <c r="D70" s="1"/>
      <c r="E70" s="1"/>
      <c r="F70" s="1"/>
      <c r="G70" s="1"/>
      <c r="H70" s="1"/>
      <c r="I70" s="1"/>
      <c r="J70" s="1"/>
      <c r="K70" s="1"/>
      <c r="L70" s="1"/>
      <c r="M70" s="1"/>
      <c r="N70" s="1"/>
      <c r="O70" s="1"/>
      <c r="P70" s="1"/>
      <c r="Q70" s="1">
        <v>-1540</v>
      </c>
      <c r="R70" s="1">
        <v>-3713</v>
      </c>
      <c r="S70" s="1">
        <v>-2652</v>
      </c>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row>
    <row r="71" spans="1:58" x14ac:dyDescent="0.25">
      <c r="B71" s="6" t="s">
        <v>70</v>
      </c>
      <c r="C71" s="1"/>
      <c r="D71" s="1"/>
      <c r="E71" s="1"/>
      <c r="F71" s="1"/>
      <c r="G71" s="1"/>
      <c r="H71" s="1"/>
      <c r="I71" s="1"/>
      <c r="J71" s="1"/>
      <c r="K71" s="1"/>
      <c r="L71" s="1"/>
      <c r="M71" s="1"/>
      <c r="N71" s="1"/>
      <c r="O71" s="1"/>
      <c r="P71" s="1"/>
      <c r="Q71" s="1">
        <v>5367</v>
      </c>
      <c r="R71" s="1">
        <v>8029</v>
      </c>
      <c r="S71" s="1">
        <v>2605</v>
      </c>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row>
    <row r="72" spans="1:58" x14ac:dyDescent="0.25">
      <c r="B72" s="6" t="s">
        <v>71</v>
      </c>
      <c r="C72" s="1"/>
      <c r="D72" s="1"/>
      <c r="E72" s="1"/>
      <c r="F72" s="1"/>
      <c r="G72" s="1"/>
      <c r="H72" s="1"/>
      <c r="I72" s="1"/>
      <c r="J72" s="1"/>
      <c r="K72" s="1"/>
      <c r="L72" s="1"/>
      <c r="M72" s="1"/>
      <c r="N72" s="1"/>
      <c r="O72" s="1"/>
      <c r="P72" s="1"/>
      <c r="Q72" s="1">
        <v>793</v>
      </c>
      <c r="R72" s="1">
        <v>1131</v>
      </c>
      <c r="S72" s="1">
        <v>1532</v>
      </c>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row>
    <row r="73" spans="1:58" s="4" customFormat="1" x14ac:dyDescent="0.25">
      <c r="B73" s="7" t="s">
        <v>72</v>
      </c>
      <c r="C73" s="5"/>
      <c r="D73" s="5"/>
      <c r="E73" s="5"/>
      <c r="F73" s="5"/>
      <c r="G73" s="5"/>
      <c r="H73" s="5"/>
      <c r="I73" s="5"/>
      <c r="J73" s="5"/>
      <c r="K73" s="5"/>
      <c r="L73" s="5"/>
      <c r="M73" s="5"/>
      <c r="N73" s="5"/>
      <c r="O73" s="5"/>
      <c r="P73" s="5"/>
      <c r="Q73" s="5">
        <f>SUM(Q59:Q72)</f>
        <v>11846.388696088259</v>
      </c>
      <c r="R73" s="5">
        <f>SUM(R59:R72)</f>
        <v>15078.901577626384</v>
      </c>
      <c r="S73" s="5">
        <f>SUM(S59:S72)</f>
        <v>13494.263873113334</v>
      </c>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row>
    <row r="74" spans="1:58" x14ac:dyDescent="0.25">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row>
    <row r="75" spans="1:58" x14ac:dyDescent="0.25">
      <c r="A75" t="s">
        <v>73</v>
      </c>
      <c r="B75" s="6" t="s">
        <v>74</v>
      </c>
      <c r="C75" s="1"/>
      <c r="D75" s="1"/>
      <c r="E75" s="1"/>
      <c r="F75" s="1"/>
      <c r="G75" s="1"/>
      <c r="H75" s="1"/>
      <c r="I75" s="1"/>
      <c r="J75" s="1"/>
      <c r="K75" s="1"/>
      <c r="L75" s="1"/>
      <c r="M75" s="1"/>
      <c r="N75" s="1"/>
      <c r="O75" s="1"/>
      <c r="P75" s="1"/>
      <c r="Q75" s="1">
        <v>-6482</v>
      </c>
      <c r="R75" s="1">
        <v>-7158</v>
      </c>
      <c r="S75" s="1">
        <v>-8898</v>
      </c>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row>
    <row r="76" spans="1:58" x14ac:dyDescent="0.25">
      <c r="B76" s="6" t="s">
        <v>75</v>
      </c>
      <c r="C76" s="1"/>
      <c r="D76" s="1"/>
      <c r="E76" s="1"/>
      <c r="F76" s="1"/>
      <c r="G76" s="1"/>
      <c r="H76" s="1"/>
      <c r="I76" s="1"/>
      <c r="J76" s="1"/>
      <c r="K76" s="1"/>
      <c r="L76" s="1"/>
      <c r="M76" s="1"/>
      <c r="N76" s="1"/>
      <c r="O76" s="1"/>
      <c r="P76" s="1"/>
      <c r="Q76" s="1">
        <v>-32</v>
      </c>
      <c r="R76" s="1">
        <v>-5</v>
      </c>
      <c r="S76" s="1">
        <v>-1</v>
      </c>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row>
    <row r="77" spans="1:58" x14ac:dyDescent="0.25">
      <c r="B77" s="6" t="s">
        <v>76</v>
      </c>
      <c r="C77" s="1"/>
      <c r="D77" s="1"/>
      <c r="E77" s="1"/>
      <c r="F77" s="1"/>
      <c r="G77" s="1"/>
      <c r="H77" s="1"/>
      <c r="I77" s="1"/>
      <c r="J77" s="1"/>
      <c r="K77" s="1"/>
      <c r="L77" s="1"/>
      <c r="M77" s="1"/>
      <c r="N77" s="1"/>
      <c r="O77" s="1"/>
      <c r="P77" s="1"/>
      <c r="Q77" s="1">
        <v>-1500</v>
      </c>
      <c r="R77" s="1" t="s">
        <v>52</v>
      </c>
      <c r="S77" s="1" t="s">
        <v>52</v>
      </c>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row>
    <row r="78" spans="1:58" x14ac:dyDescent="0.25">
      <c r="B78" s="6" t="s">
        <v>77</v>
      </c>
      <c r="C78" s="1"/>
      <c r="D78" s="1"/>
      <c r="E78" s="1"/>
      <c r="F78" s="1"/>
      <c r="G78" s="1"/>
      <c r="H78" s="1"/>
      <c r="I78" s="1"/>
      <c r="J78" s="1"/>
      <c r="K78" s="1"/>
      <c r="L78" s="1"/>
      <c r="M78" s="1"/>
      <c r="N78" s="1"/>
      <c r="O78" s="1"/>
      <c r="P78" s="1"/>
      <c r="Q78" s="1">
        <v>272</v>
      </c>
      <c r="R78" s="1">
        <v>936</v>
      </c>
      <c r="S78" s="1" t="s">
        <v>52</v>
      </c>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row>
    <row r="79" spans="1:58" x14ac:dyDescent="0.25">
      <c r="B79" s="6" t="s">
        <v>78</v>
      </c>
      <c r="C79" s="1"/>
      <c r="D79" s="1"/>
      <c r="E79" s="1"/>
      <c r="F79" s="1"/>
      <c r="G79" s="1"/>
      <c r="H79" s="1"/>
      <c r="I79" s="1"/>
      <c r="J79" s="1"/>
      <c r="K79" s="1"/>
      <c r="L79" s="1"/>
      <c r="M79" s="1"/>
      <c r="N79" s="1"/>
      <c r="O79" s="1"/>
      <c r="P79" s="1"/>
      <c r="Q79" s="1" t="s">
        <v>52</v>
      </c>
      <c r="R79" s="1">
        <v>-9</v>
      </c>
      <c r="S79" s="1" t="s">
        <v>52</v>
      </c>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row>
    <row r="80" spans="1:58" x14ac:dyDescent="0.25">
      <c r="B80" s="6" t="s">
        <v>79</v>
      </c>
      <c r="C80" s="1"/>
      <c r="D80" s="1"/>
      <c r="E80" s="1"/>
      <c r="F80" s="1"/>
      <c r="G80" s="1"/>
      <c r="H80" s="1"/>
      <c r="I80" s="1"/>
      <c r="J80" s="1"/>
      <c r="K80" s="1"/>
      <c r="L80" s="1"/>
      <c r="M80" s="1"/>
      <c r="N80" s="1"/>
      <c r="O80" s="1"/>
      <c r="P80" s="1"/>
      <c r="Q80" s="1">
        <v>-132</v>
      </c>
      <c r="R80" s="1">
        <v>-5835</v>
      </c>
      <c r="S80" s="1">
        <v>-19112</v>
      </c>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row>
    <row r="81" spans="1:58" x14ac:dyDescent="0.25">
      <c r="B81" s="6" t="s">
        <v>80</v>
      </c>
      <c r="C81" s="1"/>
      <c r="D81" s="1"/>
      <c r="E81" s="1"/>
      <c r="F81" s="1"/>
      <c r="G81" s="1"/>
      <c r="H81" s="1"/>
      <c r="I81" s="1"/>
      <c r="J81" s="1"/>
      <c r="K81" s="1"/>
      <c r="L81" s="1"/>
      <c r="M81" s="1"/>
      <c r="N81" s="1"/>
      <c r="O81" s="1"/>
      <c r="P81" s="1"/>
      <c r="Q81" s="1" t="s">
        <v>52</v>
      </c>
      <c r="R81" s="1">
        <v>22</v>
      </c>
      <c r="S81" s="1">
        <v>12353</v>
      </c>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row>
    <row r="82" spans="1:58" x14ac:dyDescent="0.25">
      <c r="B82" s="6" t="s">
        <v>81</v>
      </c>
      <c r="C82" s="1"/>
      <c r="D82" s="1"/>
      <c r="E82" s="1"/>
      <c r="F82" s="1"/>
      <c r="G82" s="1"/>
      <c r="H82" s="1"/>
      <c r="I82" s="1"/>
      <c r="J82" s="1"/>
      <c r="K82" s="1"/>
      <c r="L82" s="1"/>
      <c r="M82" s="1"/>
      <c r="N82" s="1"/>
      <c r="O82" s="1"/>
      <c r="P82" s="1"/>
      <c r="Q82" s="1" t="s">
        <v>52</v>
      </c>
      <c r="R82" s="1" t="s">
        <v>52</v>
      </c>
      <c r="S82" s="1">
        <v>138</v>
      </c>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row>
    <row r="83" spans="1:58" x14ac:dyDescent="0.25">
      <c r="B83" s="6" t="s">
        <v>82</v>
      </c>
      <c r="C83" s="1"/>
      <c r="D83" s="1"/>
      <c r="E83" s="1"/>
      <c r="F83" s="1"/>
      <c r="G83" s="1"/>
      <c r="H83" s="1"/>
      <c r="I83" s="1"/>
      <c r="J83" s="1"/>
      <c r="K83" s="1"/>
      <c r="L83" s="1"/>
      <c r="M83" s="1"/>
      <c r="N83" s="1"/>
      <c r="O83" s="1"/>
      <c r="P83" s="1"/>
      <c r="Q83" s="1">
        <v>6</v>
      </c>
      <c r="R83" s="1">
        <v>76</v>
      </c>
      <c r="S83" s="1" t="s">
        <v>52</v>
      </c>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row>
    <row r="84" spans="1:58" x14ac:dyDescent="0.25">
      <c r="B84" s="6" t="s">
        <v>83</v>
      </c>
      <c r="C84" s="1"/>
      <c r="D84" s="1"/>
      <c r="E84" s="1"/>
      <c r="F84" s="1"/>
      <c r="G84" s="1"/>
      <c r="H84" s="1"/>
      <c r="I84" s="1"/>
      <c r="J84" s="1"/>
      <c r="K84" s="1"/>
      <c r="L84" s="1"/>
      <c r="M84" s="1"/>
      <c r="N84" s="1"/>
      <c r="O84" s="1"/>
      <c r="P84" s="1"/>
      <c r="Q84" s="1" t="s">
        <v>52</v>
      </c>
      <c r="R84" s="1" t="s">
        <v>52</v>
      </c>
      <c r="S84" s="1">
        <v>-64</v>
      </c>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row>
    <row r="85" spans="1:58" s="4" customFormat="1" x14ac:dyDescent="0.25">
      <c r="B85" s="7" t="s">
        <v>84</v>
      </c>
      <c r="C85" s="5"/>
      <c r="D85" s="5"/>
      <c r="E85" s="5"/>
      <c r="F85" s="5"/>
      <c r="G85" s="5"/>
      <c r="H85" s="5"/>
      <c r="I85" s="5"/>
      <c r="J85" s="5"/>
      <c r="K85" s="5"/>
      <c r="L85" s="5"/>
      <c r="M85" s="5"/>
      <c r="N85" s="5"/>
      <c r="O85" s="5"/>
      <c r="P85" s="5"/>
      <c r="Q85" s="5">
        <f>SUM(Q75:Q84)</f>
        <v>-7868</v>
      </c>
      <c r="R85" s="5">
        <f>SUM(R75:R84)</f>
        <v>-11973</v>
      </c>
      <c r="S85" s="5">
        <f>SUM(S75:S84)</f>
        <v>-15584</v>
      </c>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row>
    <row r="86" spans="1:58" x14ac:dyDescent="0.25">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row>
    <row r="87" spans="1:58" x14ac:dyDescent="0.25">
      <c r="A87" t="s">
        <v>85</v>
      </c>
      <c r="B87" s="6" t="s">
        <v>86</v>
      </c>
      <c r="C87" s="1"/>
      <c r="D87" s="1"/>
      <c r="E87" s="1"/>
      <c r="F87" s="1"/>
      <c r="G87" s="1"/>
      <c r="H87" s="1"/>
      <c r="I87" s="1"/>
      <c r="J87" s="1"/>
      <c r="K87" s="1"/>
      <c r="L87" s="1"/>
      <c r="M87" s="1"/>
      <c r="N87" s="1"/>
      <c r="O87" s="1"/>
      <c r="P87" s="1"/>
      <c r="Q87" s="1">
        <v>8883</v>
      </c>
      <c r="R87" s="1" t="s">
        <v>52</v>
      </c>
      <c r="S87" s="1">
        <v>3931</v>
      </c>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row>
    <row r="88" spans="1:58" x14ac:dyDescent="0.25">
      <c r="B88" s="6" t="s">
        <v>87</v>
      </c>
      <c r="C88" s="1"/>
      <c r="D88" s="1"/>
      <c r="E88" s="1"/>
      <c r="F88" s="1"/>
      <c r="G88" s="1"/>
      <c r="H88" s="1"/>
      <c r="I88" s="1"/>
      <c r="J88" s="1"/>
      <c r="K88" s="1"/>
      <c r="L88" s="1"/>
      <c r="M88" s="1"/>
      <c r="N88" s="1"/>
      <c r="O88" s="1"/>
      <c r="P88" s="1"/>
      <c r="Q88" s="1">
        <v>-14167</v>
      </c>
      <c r="R88" s="1">
        <v>-3364</v>
      </c>
      <c r="S88" s="1">
        <v>-1351</v>
      </c>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row>
    <row r="89" spans="1:58" x14ac:dyDescent="0.25">
      <c r="B89" s="6" t="s">
        <v>88</v>
      </c>
      <c r="C89" s="1"/>
      <c r="D89" s="1"/>
      <c r="E89" s="1"/>
      <c r="F89" s="1"/>
      <c r="G89" s="1"/>
      <c r="H89" s="1"/>
      <c r="I89" s="1"/>
      <c r="J89" s="1"/>
      <c r="K89" s="1"/>
      <c r="L89" s="1"/>
      <c r="M89" s="1"/>
      <c r="N89" s="1"/>
      <c r="O89" s="1"/>
      <c r="P89" s="1"/>
      <c r="Q89" s="1">
        <v>-9</v>
      </c>
      <c r="R89" s="1" t="s">
        <v>52</v>
      </c>
      <c r="S89" s="1" t="s">
        <v>52</v>
      </c>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row>
    <row r="90" spans="1:58" x14ac:dyDescent="0.25">
      <c r="B90" s="6" t="s">
        <v>89</v>
      </c>
      <c r="C90" s="1"/>
      <c r="D90" s="1"/>
      <c r="E90" s="1"/>
      <c r="F90" s="1"/>
      <c r="G90" s="1"/>
      <c r="H90" s="1"/>
      <c r="I90" s="1"/>
      <c r="J90" s="1"/>
      <c r="K90" s="1"/>
      <c r="L90" s="1"/>
      <c r="M90" s="1"/>
      <c r="N90" s="1"/>
      <c r="O90" s="1"/>
      <c r="P90" s="1"/>
      <c r="Q90" s="1">
        <v>707</v>
      </c>
      <c r="R90" s="1">
        <v>541</v>
      </c>
      <c r="S90" s="1">
        <v>700</v>
      </c>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row>
    <row r="91" spans="1:58" x14ac:dyDescent="0.25">
      <c r="B91" s="6" t="s">
        <v>90</v>
      </c>
      <c r="C91" s="1"/>
      <c r="D91" s="1"/>
      <c r="E91" s="1"/>
      <c r="F91" s="1"/>
      <c r="G91" s="1"/>
      <c r="H91" s="1"/>
      <c r="I91" s="1"/>
      <c r="J91" s="1"/>
      <c r="K91" s="1"/>
      <c r="L91" s="1"/>
      <c r="M91" s="1"/>
      <c r="N91" s="1"/>
      <c r="O91" s="1"/>
      <c r="P91" s="1"/>
      <c r="Q91" s="1">
        <v>-439</v>
      </c>
      <c r="R91" s="1">
        <v>-502</v>
      </c>
      <c r="S91" s="1">
        <v>-464</v>
      </c>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row>
    <row r="92" spans="1:58" x14ac:dyDescent="0.25">
      <c r="B92" s="6" t="s">
        <v>91</v>
      </c>
      <c r="C92" s="1"/>
      <c r="D92" s="1"/>
      <c r="E92" s="1"/>
      <c r="F92" s="1"/>
      <c r="G92" s="1"/>
      <c r="H92" s="1"/>
      <c r="I92" s="1"/>
      <c r="J92" s="1"/>
      <c r="K92" s="1"/>
      <c r="L92" s="1"/>
      <c r="M92" s="1"/>
      <c r="N92" s="1"/>
      <c r="O92" s="1"/>
      <c r="P92" s="1"/>
      <c r="Q92" s="1">
        <v>-9</v>
      </c>
      <c r="R92" s="1" t="s">
        <v>52</v>
      </c>
      <c r="S92" s="1">
        <v>-29</v>
      </c>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row>
    <row r="93" spans="1:58" x14ac:dyDescent="0.25">
      <c r="B93" s="6" t="s">
        <v>92</v>
      </c>
      <c r="C93" s="1"/>
      <c r="D93" s="1"/>
      <c r="E93" s="1"/>
      <c r="F93" s="1"/>
      <c r="G93" s="1"/>
      <c r="H93" s="1"/>
      <c r="I93" s="1"/>
      <c r="J93" s="1"/>
      <c r="K93" s="1"/>
      <c r="L93" s="1"/>
      <c r="M93" s="1"/>
      <c r="N93" s="1"/>
      <c r="O93" s="1"/>
      <c r="P93" s="1"/>
      <c r="Q93" s="1">
        <v>2</v>
      </c>
      <c r="R93" s="1" t="s">
        <v>52</v>
      </c>
      <c r="S93" s="1" t="s">
        <v>52</v>
      </c>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row>
    <row r="94" spans="1:58" x14ac:dyDescent="0.25">
      <c r="B94" s="6" t="s">
        <v>93</v>
      </c>
      <c r="C94" s="1"/>
      <c r="D94" s="1"/>
      <c r="E94" s="1"/>
      <c r="F94" s="1"/>
      <c r="G94" s="1"/>
      <c r="H94" s="1"/>
      <c r="I94" s="1"/>
      <c r="J94" s="1"/>
      <c r="K94" s="1"/>
      <c r="L94" s="1"/>
      <c r="M94" s="1"/>
      <c r="N94" s="1"/>
      <c r="O94" s="1"/>
      <c r="P94" s="1"/>
      <c r="Q94" s="1">
        <v>-161</v>
      </c>
      <c r="R94" s="1">
        <v>-157</v>
      </c>
      <c r="S94" s="1">
        <v>-144</v>
      </c>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row>
    <row r="95" spans="1:58" s="10" customFormat="1" x14ac:dyDescent="0.25">
      <c r="B95" s="8" t="s">
        <v>102</v>
      </c>
      <c r="C95" s="9"/>
      <c r="D95" s="9"/>
      <c r="E95" s="9"/>
      <c r="F95" s="9"/>
      <c r="G95" s="9"/>
      <c r="H95" s="9"/>
      <c r="I95" s="9"/>
      <c r="J95" s="9"/>
      <c r="K95" s="9"/>
      <c r="L95" s="9"/>
      <c r="M95" s="9"/>
      <c r="N95" s="9"/>
      <c r="O95" s="9"/>
      <c r="P95" s="9"/>
      <c r="Q95" s="9">
        <v>-10</v>
      </c>
      <c r="R95" s="9">
        <v>-45</v>
      </c>
      <c r="S95" s="9">
        <v>-54</v>
      </c>
      <c r="T95" s="9"/>
      <c r="U95" s="9"/>
      <c r="V95" s="9"/>
      <c r="W95" s="9"/>
      <c r="X95" s="9"/>
      <c r="Y95" s="9"/>
      <c r="Z95" s="9"/>
      <c r="AA95" s="9"/>
      <c r="AB95" s="9"/>
      <c r="AC95" s="9"/>
      <c r="AD95" s="9"/>
      <c r="AE95" s="9"/>
      <c r="AF95" s="9"/>
      <c r="AG95" s="9"/>
      <c r="AH95" s="9"/>
      <c r="AI95" s="9"/>
      <c r="AJ95" s="9"/>
      <c r="AK95" s="9"/>
      <c r="AL95" s="9"/>
      <c r="AM95" s="9"/>
      <c r="AN95" s="9"/>
      <c r="AO95" s="9"/>
      <c r="AP95" s="9"/>
      <c r="AQ95" s="9"/>
      <c r="AR95" s="9"/>
      <c r="AS95" s="9"/>
      <c r="AT95" s="9"/>
      <c r="AU95" s="9"/>
      <c r="AV95" s="9"/>
      <c r="AW95" s="9"/>
      <c r="AX95" s="9"/>
      <c r="AY95" s="9"/>
      <c r="AZ95" s="9"/>
      <c r="BA95" s="9"/>
      <c r="BB95" s="9"/>
      <c r="BC95" s="9"/>
      <c r="BD95" s="9"/>
      <c r="BE95" s="9"/>
      <c r="BF95" s="9"/>
    </row>
    <row r="96" spans="1:58" s="4" customFormat="1" x14ac:dyDescent="0.25">
      <c r="B96" s="7" t="s">
        <v>94</v>
      </c>
      <c r="C96" s="5"/>
      <c r="D96" s="5"/>
      <c r="E96" s="5"/>
      <c r="F96" s="5"/>
      <c r="G96" s="5"/>
      <c r="H96" s="5"/>
      <c r="I96" s="5"/>
      <c r="J96" s="5"/>
      <c r="K96" s="5"/>
      <c r="L96" s="5"/>
      <c r="M96" s="5"/>
      <c r="N96" s="5"/>
      <c r="O96" s="5"/>
      <c r="P96" s="5"/>
      <c r="Q96" s="5">
        <f>SUM(Q87:Q95)</f>
        <v>-5203</v>
      </c>
      <c r="R96" s="5">
        <f>SUM(R87:R95)</f>
        <v>-3527</v>
      </c>
      <c r="S96" s="5">
        <f>SUM(S87:S95)</f>
        <v>2589</v>
      </c>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row>
    <row r="97" spans="2:58" x14ac:dyDescent="0.25">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row>
    <row r="98" spans="2:58" x14ac:dyDescent="0.25">
      <c r="B98" s="6" t="s">
        <v>95</v>
      </c>
      <c r="C98" s="1"/>
      <c r="D98" s="1"/>
      <c r="E98" s="1"/>
      <c r="F98" s="1"/>
      <c r="G98" s="1"/>
      <c r="H98" s="1"/>
      <c r="I98" s="1"/>
      <c r="J98" s="1"/>
      <c r="K98" s="1"/>
      <c r="L98" s="1"/>
      <c r="M98" s="1"/>
      <c r="N98" s="1"/>
      <c r="O98" s="1"/>
      <c r="P98" s="1"/>
      <c r="Q98" s="1">
        <v>-183</v>
      </c>
      <c r="R98" s="1">
        <v>-444</v>
      </c>
      <c r="S98" s="1">
        <v>4</v>
      </c>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row>
    <row r="99" spans="2:58" s="4" customFormat="1" x14ac:dyDescent="0.25">
      <c r="B99" s="7" t="s">
        <v>96</v>
      </c>
      <c r="C99" s="5"/>
      <c r="D99" s="5"/>
      <c r="E99" s="5"/>
      <c r="F99" s="5"/>
      <c r="G99" s="5"/>
      <c r="H99" s="5"/>
      <c r="I99" s="5"/>
      <c r="J99" s="5"/>
      <c r="K99" s="5"/>
      <c r="L99" s="5"/>
      <c r="M99" s="5"/>
      <c r="N99" s="5"/>
      <c r="O99" s="5"/>
      <c r="P99" s="5"/>
      <c r="Q99" s="5">
        <f>Q98+Q96+Q85+Q73</f>
        <v>-1407.6113039117408</v>
      </c>
      <c r="R99" s="5">
        <f>R98+R96+R85+R73</f>
        <v>-865.0984223736159</v>
      </c>
      <c r="S99" s="5">
        <f>S98+S96+S85+S73</f>
        <v>503.26387311333383</v>
      </c>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row>
    <row r="100" spans="2:58" x14ac:dyDescent="0.25">
      <c r="B100" s="6" t="s">
        <v>97</v>
      </c>
      <c r="C100" s="1"/>
      <c r="D100" s="1"/>
      <c r="E100" s="1"/>
      <c r="F100" s="1"/>
      <c r="G100" s="1"/>
      <c r="H100" s="1"/>
      <c r="I100" s="1"/>
      <c r="J100" s="1"/>
      <c r="K100" s="1"/>
      <c r="L100" s="1"/>
      <c r="M100" s="1"/>
      <c r="N100" s="1"/>
      <c r="O100" s="1"/>
      <c r="P100" s="1"/>
      <c r="Q100" s="1">
        <v>19901</v>
      </c>
      <c r="R100" s="1">
        <v>18144</v>
      </c>
      <c r="S100" s="1">
        <v>16924</v>
      </c>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row>
    <row r="101" spans="2:58" x14ac:dyDescent="0.25">
      <c r="B101" s="6" t="s">
        <v>98</v>
      </c>
      <c r="C101" s="1"/>
      <c r="D101" s="1"/>
      <c r="E101" s="1"/>
      <c r="F101" s="1"/>
      <c r="G101" s="1"/>
      <c r="H101" s="1"/>
      <c r="I101" s="1"/>
      <c r="J101" s="1"/>
      <c r="K101" s="1"/>
      <c r="L101" s="1"/>
      <c r="M101" s="1"/>
      <c r="N101" s="1"/>
      <c r="O101" s="1"/>
      <c r="P101" s="1"/>
      <c r="Q101" s="1">
        <f>Q99+Q100</f>
        <v>18493.388696088259</v>
      </c>
      <c r="R101" s="1">
        <f>R99+R100</f>
        <v>17278.901577626384</v>
      </c>
      <c r="S101" s="1">
        <f>S99+S100</f>
        <v>17427.263873113334</v>
      </c>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row>
    <row r="102" spans="2:58" x14ac:dyDescent="0.25">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row>
    <row r="103" spans="2:58" x14ac:dyDescent="0.25">
      <c r="B103" s="6" t="s">
        <v>99</v>
      </c>
      <c r="C103" s="1"/>
      <c r="D103" s="1"/>
      <c r="E103" s="1"/>
      <c r="F103" s="1"/>
      <c r="G103" s="1"/>
      <c r="H103" s="1"/>
      <c r="I103" s="1"/>
      <c r="J103" s="1"/>
      <c r="K103" s="1"/>
      <c r="L103" s="1"/>
      <c r="M103" s="1"/>
      <c r="N103" s="1"/>
      <c r="O103" s="1"/>
      <c r="P103" s="1"/>
      <c r="Q103" s="1">
        <v>2251</v>
      </c>
      <c r="R103" s="1">
        <v>2148</v>
      </c>
      <c r="S103" s="1">
        <v>2272</v>
      </c>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row>
    <row r="104" spans="2:58" x14ac:dyDescent="0.25">
      <c r="B104" s="6" t="s">
        <v>100</v>
      </c>
      <c r="C104" s="1"/>
      <c r="D104" s="1"/>
      <c r="E104" s="1"/>
      <c r="F104" s="1"/>
      <c r="G104" s="1"/>
      <c r="H104" s="1"/>
      <c r="I104" s="1"/>
      <c r="J104" s="1"/>
      <c r="K104" s="1"/>
      <c r="L104" s="1"/>
      <c r="M104" s="1"/>
      <c r="N104" s="1"/>
      <c r="O104" s="1"/>
      <c r="P104" s="1"/>
      <c r="Q104" s="1">
        <v>266</v>
      </c>
      <c r="R104" s="1">
        <v>152</v>
      </c>
      <c r="S104" s="1">
        <v>126</v>
      </c>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row>
    <row r="105" spans="2:58" x14ac:dyDescent="0.25">
      <c r="B105" s="6" t="s">
        <v>101</v>
      </c>
      <c r="C105" s="1"/>
      <c r="D105" s="1"/>
      <c r="E105" s="1"/>
      <c r="F105" s="1"/>
      <c r="G105" s="1"/>
      <c r="H105" s="1"/>
      <c r="I105" s="1"/>
      <c r="J105" s="1"/>
      <c r="K105" s="1"/>
      <c r="L105" s="1"/>
      <c r="M105" s="1"/>
      <c r="N105" s="1"/>
      <c r="O105" s="1"/>
      <c r="P105" s="1"/>
      <c r="Q105" s="1">
        <v>561</v>
      </c>
      <c r="R105" s="1">
        <v>1203</v>
      </c>
      <c r="S105" s="1">
        <v>1119</v>
      </c>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row>
    <row r="106" spans="2:58" x14ac:dyDescent="0.25">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row>
  </sheetData>
  <phoneticPr fontId="1" type="noConversion"/>
  <hyperlinks>
    <hyperlink ref="A1" location="Main!A1" display="Main" xr:uid="{C1F743AC-6DE4-442C-9BCE-E583ADBAC566}"/>
  </hyperlinks>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3D4E6-1021-46DC-9597-EE1DFA8D62BD}">
  <dimension ref="B2:DR20"/>
  <sheetViews>
    <sheetView workbookViewId="0">
      <pane xSplit="2" ySplit="2" topLeftCell="DE3" activePane="bottomRight" state="frozen"/>
      <selection pane="topRight" activeCell="C1" sqref="C1"/>
      <selection pane="bottomLeft" activeCell="A2" sqref="A2"/>
      <selection pane="bottomRight" activeCell="DG21" sqref="DG21"/>
    </sheetView>
  </sheetViews>
  <sheetFormatPr defaultRowHeight="15" x14ac:dyDescent="0.25"/>
  <cols>
    <col min="1" max="1" width="5.7109375" customWidth="1"/>
    <col min="2" max="2" width="37.85546875" bestFit="1" customWidth="1"/>
    <col min="9" max="9" width="9" bestFit="1" customWidth="1"/>
    <col min="10" max="10" width="12.140625" bestFit="1" customWidth="1"/>
    <col min="11" max="24" width="9" bestFit="1" customWidth="1"/>
    <col min="25" max="63" width="9.85546875" bestFit="1" customWidth="1"/>
    <col min="64" max="122" width="11.28515625" bestFit="1" customWidth="1"/>
  </cols>
  <sheetData>
    <row r="2" spans="2:122" x14ac:dyDescent="0.25">
      <c r="C2">
        <v>2018</v>
      </c>
      <c r="D2">
        <f>C2+1</f>
        <v>2019</v>
      </c>
      <c r="E2">
        <f t="shared" ref="E2:BP2" si="0">D2+1</f>
        <v>2020</v>
      </c>
      <c r="F2">
        <f t="shared" si="0"/>
        <v>2021</v>
      </c>
      <c r="G2">
        <f t="shared" si="0"/>
        <v>2022</v>
      </c>
      <c r="H2">
        <f t="shared" si="0"/>
        <v>2023</v>
      </c>
      <c r="I2">
        <f t="shared" si="0"/>
        <v>2024</v>
      </c>
      <c r="J2">
        <f t="shared" si="0"/>
        <v>2025</v>
      </c>
      <c r="K2">
        <f t="shared" si="0"/>
        <v>2026</v>
      </c>
      <c r="L2">
        <f t="shared" si="0"/>
        <v>2027</v>
      </c>
      <c r="M2">
        <f t="shared" si="0"/>
        <v>2028</v>
      </c>
      <c r="N2">
        <f t="shared" si="0"/>
        <v>2029</v>
      </c>
      <c r="O2">
        <f t="shared" si="0"/>
        <v>2030</v>
      </c>
      <c r="P2">
        <f t="shared" si="0"/>
        <v>2031</v>
      </c>
      <c r="Q2">
        <f t="shared" si="0"/>
        <v>2032</v>
      </c>
      <c r="R2">
        <f t="shared" si="0"/>
        <v>2033</v>
      </c>
      <c r="S2">
        <f t="shared" si="0"/>
        <v>2034</v>
      </c>
      <c r="T2">
        <f t="shared" si="0"/>
        <v>2035</v>
      </c>
      <c r="U2">
        <f t="shared" si="0"/>
        <v>2036</v>
      </c>
      <c r="V2">
        <f t="shared" si="0"/>
        <v>2037</v>
      </c>
      <c r="W2">
        <f t="shared" si="0"/>
        <v>2038</v>
      </c>
      <c r="X2">
        <f t="shared" si="0"/>
        <v>2039</v>
      </c>
      <c r="Y2">
        <f t="shared" si="0"/>
        <v>2040</v>
      </c>
      <c r="Z2">
        <f t="shared" si="0"/>
        <v>2041</v>
      </c>
      <c r="AA2">
        <f t="shared" si="0"/>
        <v>2042</v>
      </c>
      <c r="AB2">
        <f t="shared" si="0"/>
        <v>2043</v>
      </c>
      <c r="AC2">
        <f t="shared" si="0"/>
        <v>2044</v>
      </c>
      <c r="AD2">
        <f t="shared" si="0"/>
        <v>2045</v>
      </c>
      <c r="AE2">
        <f t="shared" si="0"/>
        <v>2046</v>
      </c>
      <c r="AF2">
        <f t="shared" si="0"/>
        <v>2047</v>
      </c>
      <c r="AG2">
        <f t="shared" si="0"/>
        <v>2048</v>
      </c>
      <c r="AH2">
        <f t="shared" si="0"/>
        <v>2049</v>
      </c>
      <c r="AI2">
        <f t="shared" si="0"/>
        <v>2050</v>
      </c>
      <c r="AJ2">
        <f t="shared" si="0"/>
        <v>2051</v>
      </c>
      <c r="AK2">
        <f t="shared" si="0"/>
        <v>2052</v>
      </c>
      <c r="AL2">
        <f t="shared" si="0"/>
        <v>2053</v>
      </c>
      <c r="AM2">
        <f t="shared" si="0"/>
        <v>2054</v>
      </c>
      <c r="AN2">
        <f t="shared" si="0"/>
        <v>2055</v>
      </c>
      <c r="AO2">
        <f t="shared" si="0"/>
        <v>2056</v>
      </c>
      <c r="AP2">
        <f t="shared" si="0"/>
        <v>2057</v>
      </c>
      <c r="AQ2">
        <f t="shared" si="0"/>
        <v>2058</v>
      </c>
      <c r="AR2">
        <f t="shared" si="0"/>
        <v>2059</v>
      </c>
      <c r="AS2">
        <f t="shared" si="0"/>
        <v>2060</v>
      </c>
      <c r="AT2">
        <f t="shared" si="0"/>
        <v>2061</v>
      </c>
      <c r="AU2">
        <f t="shared" si="0"/>
        <v>2062</v>
      </c>
      <c r="AV2">
        <f t="shared" si="0"/>
        <v>2063</v>
      </c>
      <c r="AW2">
        <f t="shared" si="0"/>
        <v>2064</v>
      </c>
      <c r="AX2">
        <f t="shared" si="0"/>
        <v>2065</v>
      </c>
      <c r="AY2">
        <f t="shared" si="0"/>
        <v>2066</v>
      </c>
      <c r="AZ2">
        <f t="shared" si="0"/>
        <v>2067</v>
      </c>
      <c r="BA2">
        <f t="shared" si="0"/>
        <v>2068</v>
      </c>
      <c r="BB2">
        <f t="shared" si="0"/>
        <v>2069</v>
      </c>
      <c r="BC2">
        <f t="shared" si="0"/>
        <v>2070</v>
      </c>
      <c r="BD2">
        <f t="shared" si="0"/>
        <v>2071</v>
      </c>
      <c r="BE2">
        <f t="shared" si="0"/>
        <v>2072</v>
      </c>
      <c r="BF2">
        <f t="shared" si="0"/>
        <v>2073</v>
      </c>
      <c r="BG2">
        <f t="shared" si="0"/>
        <v>2074</v>
      </c>
      <c r="BH2">
        <f t="shared" si="0"/>
        <v>2075</v>
      </c>
      <c r="BI2">
        <f t="shared" si="0"/>
        <v>2076</v>
      </c>
      <c r="BJ2">
        <f t="shared" si="0"/>
        <v>2077</v>
      </c>
      <c r="BK2">
        <f t="shared" si="0"/>
        <v>2078</v>
      </c>
      <c r="BL2">
        <f t="shared" si="0"/>
        <v>2079</v>
      </c>
      <c r="BM2">
        <f t="shared" si="0"/>
        <v>2080</v>
      </c>
      <c r="BN2">
        <f t="shared" si="0"/>
        <v>2081</v>
      </c>
      <c r="BO2">
        <f t="shared" si="0"/>
        <v>2082</v>
      </c>
      <c r="BP2">
        <f t="shared" si="0"/>
        <v>2083</v>
      </c>
      <c r="BQ2">
        <f t="shared" ref="BQ2:DR2" si="1">BP2+1</f>
        <v>2084</v>
      </c>
      <c r="BR2">
        <f t="shared" si="1"/>
        <v>2085</v>
      </c>
      <c r="BS2">
        <f t="shared" si="1"/>
        <v>2086</v>
      </c>
      <c r="BT2">
        <f t="shared" si="1"/>
        <v>2087</v>
      </c>
      <c r="BU2">
        <f t="shared" si="1"/>
        <v>2088</v>
      </c>
      <c r="BV2">
        <f t="shared" si="1"/>
        <v>2089</v>
      </c>
      <c r="BW2">
        <f t="shared" si="1"/>
        <v>2090</v>
      </c>
      <c r="BX2">
        <f t="shared" si="1"/>
        <v>2091</v>
      </c>
      <c r="BY2">
        <f t="shared" si="1"/>
        <v>2092</v>
      </c>
      <c r="BZ2">
        <f t="shared" si="1"/>
        <v>2093</v>
      </c>
      <c r="CA2">
        <f t="shared" si="1"/>
        <v>2094</v>
      </c>
      <c r="CB2">
        <f t="shared" si="1"/>
        <v>2095</v>
      </c>
      <c r="CC2">
        <f t="shared" si="1"/>
        <v>2096</v>
      </c>
      <c r="CD2">
        <f t="shared" si="1"/>
        <v>2097</v>
      </c>
      <c r="CE2">
        <f t="shared" si="1"/>
        <v>2098</v>
      </c>
      <c r="CF2">
        <f t="shared" si="1"/>
        <v>2099</v>
      </c>
      <c r="CG2">
        <f t="shared" si="1"/>
        <v>2100</v>
      </c>
      <c r="CH2">
        <f t="shared" si="1"/>
        <v>2101</v>
      </c>
      <c r="CI2">
        <f t="shared" si="1"/>
        <v>2102</v>
      </c>
      <c r="CJ2">
        <f t="shared" si="1"/>
        <v>2103</v>
      </c>
      <c r="CK2">
        <f t="shared" si="1"/>
        <v>2104</v>
      </c>
      <c r="CL2">
        <f t="shared" si="1"/>
        <v>2105</v>
      </c>
      <c r="CM2">
        <f t="shared" si="1"/>
        <v>2106</v>
      </c>
      <c r="CN2">
        <f t="shared" si="1"/>
        <v>2107</v>
      </c>
      <c r="CO2">
        <f t="shared" si="1"/>
        <v>2108</v>
      </c>
      <c r="CP2">
        <f t="shared" si="1"/>
        <v>2109</v>
      </c>
      <c r="CQ2">
        <f t="shared" si="1"/>
        <v>2110</v>
      </c>
      <c r="CR2">
        <f t="shared" si="1"/>
        <v>2111</v>
      </c>
      <c r="CS2">
        <f t="shared" si="1"/>
        <v>2112</v>
      </c>
      <c r="CT2">
        <f t="shared" si="1"/>
        <v>2113</v>
      </c>
      <c r="CU2">
        <f t="shared" si="1"/>
        <v>2114</v>
      </c>
      <c r="CV2">
        <f t="shared" si="1"/>
        <v>2115</v>
      </c>
      <c r="CW2">
        <f t="shared" si="1"/>
        <v>2116</v>
      </c>
      <c r="CX2">
        <f t="shared" si="1"/>
        <v>2117</v>
      </c>
      <c r="CY2">
        <f t="shared" si="1"/>
        <v>2118</v>
      </c>
      <c r="CZ2">
        <f t="shared" si="1"/>
        <v>2119</v>
      </c>
      <c r="DA2">
        <f t="shared" si="1"/>
        <v>2120</v>
      </c>
      <c r="DB2">
        <f t="shared" si="1"/>
        <v>2121</v>
      </c>
      <c r="DC2">
        <f t="shared" si="1"/>
        <v>2122</v>
      </c>
      <c r="DD2">
        <f t="shared" si="1"/>
        <v>2123</v>
      </c>
      <c r="DE2">
        <f t="shared" si="1"/>
        <v>2124</v>
      </c>
      <c r="DF2">
        <f t="shared" si="1"/>
        <v>2125</v>
      </c>
      <c r="DG2">
        <f t="shared" si="1"/>
        <v>2126</v>
      </c>
      <c r="DH2">
        <f t="shared" si="1"/>
        <v>2127</v>
      </c>
      <c r="DI2">
        <f t="shared" si="1"/>
        <v>2128</v>
      </c>
      <c r="DJ2">
        <f t="shared" si="1"/>
        <v>2129</v>
      </c>
      <c r="DK2">
        <f t="shared" si="1"/>
        <v>2130</v>
      </c>
      <c r="DL2">
        <f t="shared" si="1"/>
        <v>2131</v>
      </c>
      <c r="DM2">
        <f t="shared" si="1"/>
        <v>2132</v>
      </c>
      <c r="DN2">
        <f t="shared" si="1"/>
        <v>2133</v>
      </c>
      <c r="DO2">
        <f t="shared" si="1"/>
        <v>2134</v>
      </c>
      <c r="DP2">
        <f t="shared" si="1"/>
        <v>2135</v>
      </c>
      <c r="DQ2">
        <f t="shared" si="1"/>
        <v>2136</v>
      </c>
      <c r="DR2">
        <f t="shared" si="1"/>
        <v>2137</v>
      </c>
    </row>
    <row r="3" spans="2:122" x14ac:dyDescent="0.25">
      <c r="B3" t="s">
        <v>126</v>
      </c>
      <c r="D3" s="14" t="e">
        <f>D4/D5</f>
        <v>#DIV/0!</v>
      </c>
      <c r="E3" s="14">
        <f>E4/E5</f>
        <v>660.26490066225165</v>
      </c>
      <c r="F3" s="14">
        <f>F4/F5</f>
        <v>698.99749373433576</v>
      </c>
      <c r="G3" s="14">
        <f>G4/G5</f>
        <v>601.38461538461536</v>
      </c>
      <c r="H3" s="14">
        <f>H4/H5</f>
        <v>409.98641304347825</v>
      </c>
      <c r="I3" s="14">
        <f>FORECAST(I2,F3:H3,F2:H2)</f>
        <v>281.11176002997672</v>
      </c>
    </row>
    <row r="4" spans="2:122" x14ac:dyDescent="0.25">
      <c r="B4" t="s">
        <v>21</v>
      </c>
      <c r="C4" s="1">
        <v>1555</v>
      </c>
      <c r="D4" s="1">
        <v>1531</v>
      </c>
      <c r="E4" s="1">
        <v>1994</v>
      </c>
      <c r="F4" s="1">
        <v>2789</v>
      </c>
      <c r="G4" s="1">
        <v>3909</v>
      </c>
      <c r="H4" s="1">
        <v>6035</v>
      </c>
    </row>
    <row r="5" spans="2:122" s="17" customFormat="1" x14ac:dyDescent="0.25">
      <c r="B5" s="17" t="s">
        <v>119</v>
      </c>
      <c r="E5" s="17">
        <v>3.02</v>
      </c>
      <c r="F5" s="17">
        <v>3.99</v>
      </c>
      <c r="G5" s="17">
        <v>6.5</v>
      </c>
      <c r="H5" s="17">
        <v>14.72</v>
      </c>
      <c r="I5" s="17">
        <f>FORECAST(I2,F5:H5,F2:H2)</f>
        <v>19.133333333333212</v>
      </c>
      <c r="J5" s="17">
        <f t="shared" ref="J5:BU5" si="2">FORECAST(J2,G5:I5,G2:I2)</f>
        <v>26.084444444442852</v>
      </c>
      <c r="K5" s="17">
        <f t="shared" si="2"/>
        <v>31.343703703701976</v>
      </c>
      <c r="L5" s="17">
        <f t="shared" si="2"/>
        <v>37.730864197528717</v>
      </c>
      <c r="M5" s="17">
        <f t="shared" si="2"/>
        <v>43.366090534977047</v>
      </c>
      <c r="N5" s="17">
        <f t="shared" si="2"/>
        <v>49.502606310010378</v>
      </c>
      <c r="O5" s="17">
        <f t="shared" si="2"/>
        <v>55.304929126654315</v>
      </c>
      <c r="P5" s="17">
        <f t="shared" si="2"/>
        <v>61.330047248893607</v>
      </c>
      <c r="Q5" s="17">
        <f t="shared" si="2"/>
        <v>67.206635167402055</v>
      </c>
      <c r="R5" s="17">
        <f t="shared" si="2"/>
        <v>73.182243221732278</v>
      </c>
      <c r="S5" s="17">
        <f t="shared" si="2"/>
        <v>79.091837852181925</v>
      </c>
      <c r="T5" s="17">
        <f t="shared" si="2"/>
        <v>85.045441431882864</v>
      </c>
      <c r="U5" s="17">
        <f t="shared" si="2"/>
        <v>90.969705712082941</v>
      </c>
      <c r="V5" s="17">
        <f t="shared" si="2"/>
        <v>96.913529525283593</v>
      </c>
      <c r="W5" s="17">
        <f t="shared" si="2"/>
        <v>102.8443136498172</v>
      </c>
      <c r="X5" s="17">
        <f t="shared" si="2"/>
        <v>108.78379090012822</v>
      </c>
      <c r="Y5" s="17">
        <f t="shared" si="2"/>
        <v>114.71747273325491</v>
      </c>
      <c r="Z5" s="17">
        <f t="shared" si="2"/>
        <v>120.65501817783661</v>
      </c>
      <c r="AA5" s="17">
        <f t="shared" si="2"/>
        <v>126.58998788144891</v>
      </c>
      <c r="AB5" s="17">
        <f t="shared" si="2"/>
        <v>132.5266747457099</v>
      </c>
      <c r="AC5" s="17">
        <f t="shared" si="2"/>
        <v>138.4622168362057</v>
      </c>
      <c r="AD5" s="17">
        <f t="shared" si="2"/>
        <v>144.39852210921345</v>
      </c>
      <c r="AE5" s="17">
        <f t="shared" si="2"/>
        <v>150.33431859387929</v>
      </c>
      <c r="AF5" s="17">
        <f t="shared" si="2"/>
        <v>156.27045427077064</v>
      </c>
      <c r="AG5" s="17">
        <f t="shared" si="2"/>
        <v>162.20636381951226</v>
      </c>
      <c r="AH5" s="17">
        <f t="shared" si="2"/>
        <v>168.14242412035128</v>
      </c>
      <c r="AI5" s="17">
        <f t="shared" si="2"/>
        <v>174.07838391979203</v>
      </c>
      <c r="AJ5" s="17">
        <f t="shared" si="2"/>
        <v>180.01441072016496</v>
      </c>
      <c r="AK5" s="17">
        <f t="shared" si="2"/>
        <v>185.95039285325038</v>
      </c>
      <c r="AL5" s="17">
        <f t="shared" si="2"/>
        <v>191.88640476452929</v>
      </c>
      <c r="AM5" s="17">
        <f t="shared" si="2"/>
        <v>197.82239682367981</v>
      </c>
      <c r="AN5" s="17">
        <f t="shared" si="2"/>
        <v>203.75840211758441</v>
      </c>
      <c r="AO5" s="17">
        <f t="shared" si="2"/>
        <v>209.69439858831902</v>
      </c>
      <c r="AP5" s="17">
        <f t="shared" si="2"/>
        <v>215.63040094116877</v>
      </c>
      <c r="AQ5" s="17">
        <f t="shared" si="2"/>
        <v>221.56639937260843</v>
      </c>
      <c r="AR5" s="17">
        <f t="shared" si="2"/>
        <v>227.50240041832149</v>
      </c>
      <c r="AS5" s="17">
        <f t="shared" si="2"/>
        <v>233.43839972118622</v>
      </c>
      <c r="AT5" s="17">
        <f t="shared" si="2"/>
        <v>239.37440018595225</v>
      </c>
      <c r="AU5" s="17">
        <f t="shared" si="2"/>
        <v>245.31039987611803</v>
      </c>
      <c r="AV5" s="17">
        <f t="shared" si="2"/>
        <v>251.2464000826858</v>
      </c>
      <c r="AW5" s="17">
        <f t="shared" si="2"/>
        <v>257.18239994498617</v>
      </c>
      <c r="AX5" s="17">
        <f t="shared" si="2"/>
        <v>263.11840003679936</v>
      </c>
      <c r="AY5" s="17">
        <f t="shared" si="2"/>
        <v>269.05439997560461</v>
      </c>
      <c r="AZ5" s="17">
        <f t="shared" si="2"/>
        <v>274.99040001641333</v>
      </c>
      <c r="BA5" s="17">
        <f t="shared" si="2"/>
        <v>280.92639998921914</v>
      </c>
      <c r="BB5" s="17">
        <f t="shared" si="2"/>
        <v>286.86240000736143</v>
      </c>
      <c r="BC5" s="17">
        <f t="shared" si="2"/>
        <v>292.7983999952794</v>
      </c>
      <c r="BD5" s="17">
        <f t="shared" si="2"/>
        <v>298.73440000334631</v>
      </c>
      <c r="BE5" s="17">
        <f t="shared" si="2"/>
        <v>304.67039999797998</v>
      </c>
      <c r="BF5" s="17">
        <f t="shared" si="2"/>
        <v>310.60640000157036</v>
      </c>
      <c r="BG5" s="17">
        <f t="shared" si="2"/>
        <v>316.542399999189</v>
      </c>
      <c r="BH5" s="17">
        <f t="shared" si="2"/>
        <v>322.47840000078759</v>
      </c>
      <c r="BI5" s="17">
        <f t="shared" si="2"/>
        <v>328.41439999973227</v>
      </c>
      <c r="BJ5" s="17">
        <f t="shared" si="2"/>
        <v>334.35040000044501</v>
      </c>
      <c r="BK5" s="17">
        <f t="shared" si="2"/>
        <v>340.28639999997904</v>
      </c>
      <c r="BL5" s="17">
        <f t="shared" si="2"/>
        <v>346.22240000029888</v>
      </c>
      <c r="BM5" s="17">
        <f t="shared" si="2"/>
        <v>352.15840000009484</v>
      </c>
      <c r="BN5" s="17">
        <f t="shared" si="2"/>
        <v>358.09440000024006</v>
      </c>
      <c r="BO5" s="17">
        <f t="shared" si="2"/>
        <v>364.03040000015244</v>
      </c>
      <c r="BP5" s="17">
        <f t="shared" si="2"/>
        <v>369.96640000021944</v>
      </c>
      <c r="BQ5" s="17">
        <f t="shared" si="2"/>
        <v>375.90240000018275</v>
      </c>
      <c r="BR5" s="17">
        <f t="shared" si="2"/>
        <v>381.83840000021701</v>
      </c>
      <c r="BS5" s="17">
        <f t="shared" si="2"/>
        <v>387.77440000020397</v>
      </c>
      <c r="BT5" s="17">
        <f t="shared" si="2"/>
        <v>393.71040000022185</v>
      </c>
      <c r="BU5" s="17">
        <f t="shared" si="2"/>
        <v>399.64640000021973</v>
      </c>
      <c r="BV5" s="17">
        <f t="shared" ref="BV5:DR5" si="3">FORECAST(BV2,BS5:BU5,BS2:BU2)</f>
        <v>405.58240000023216</v>
      </c>
      <c r="BW5" s="17">
        <f t="shared" si="3"/>
        <v>411.51840000023549</v>
      </c>
      <c r="BX5" s="17">
        <f t="shared" si="3"/>
        <v>417.45440000024246</v>
      </c>
      <c r="BY5" s="17">
        <f t="shared" si="3"/>
        <v>423.39040000024761</v>
      </c>
      <c r="BZ5" s="17">
        <f t="shared" si="3"/>
        <v>429.32640000025276</v>
      </c>
      <c r="CA5" s="17">
        <f t="shared" si="3"/>
        <v>435.26240000025791</v>
      </c>
      <c r="CB5" s="17">
        <f t="shared" si="3"/>
        <v>441.19840000026306</v>
      </c>
      <c r="CC5" s="17">
        <f t="shared" si="3"/>
        <v>447.13440000026822</v>
      </c>
      <c r="CD5" s="17">
        <f t="shared" si="3"/>
        <v>453.07040000027337</v>
      </c>
      <c r="CE5" s="17">
        <f t="shared" si="3"/>
        <v>459.00640000027852</v>
      </c>
      <c r="CF5" s="17">
        <f t="shared" si="3"/>
        <v>464.94240000028367</v>
      </c>
      <c r="CG5" s="17">
        <f t="shared" si="3"/>
        <v>470.87840000028882</v>
      </c>
      <c r="CH5" s="17">
        <f t="shared" si="3"/>
        <v>476.81440000029397</v>
      </c>
      <c r="CI5" s="17">
        <f t="shared" si="3"/>
        <v>482.75040000029912</v>
      </c>
      <c r="CJ5" s="17">
        <f t="shared" si="3"/>
        <v>488.68640000030427</v>
      </c>
      <c r="CK5" s="17">
        <f t="shared" si="3"/>
        <v>494.62240000030943</v>
      </c>
      <c r="CL5" s="17">
        <f t="shared" si="3"/>
        <v>500.55840000031458</v>
      </c>
      <c r="CM5" s="17">
        <f t="shared" si="3"/>
        <v>506.49440000031973</v>
      </c>
      <c r="CN5" s="17">
        <f t="shared" si="3"/>
        <v>512.43040000032488</v>
      </c>
      <c r="CO5" s="17">
        <f t="shared" si="3"/>
        <v>518.36640000033003</v>
      </c>
      <c r="CP5" s="17">
        <f t="shared" si="3"/>
        <v>524.30240000033518</v>
      </c>
      <c r="CQ5" s="17">
        <f t="shared" si="3"/>
        <v>530.23840000034033</v>
      </c>
      <c r="CR5" s="17">
        <f t="shared" si="3"/>
        <v>536.17440000034549</v>
      </c>
      <c r="CS5" s="17">
        <f t="shared" si="3"/>
        <v>542.11040000035064</v>
      </c>
      <c r="CT5" s="17">
        <f t="shared" si="3"/>
        <v>548.04640000035579</v>
      </c>
      <c r="CU5" s="17">
        <f t="shared" si="3"/>
        <v>553.98240000036094</v>
      </c>
      <c r="CV5" s="17">
        <f t="shared" si="3"/>
        <v>559.91840000036609</v>
      </c>
      <c r="CW5" s="17">
        <f t="shared" si="3"/>
        <v>565.85440000037124</v>
      </c>
      <c r="CX5" s="17">
        <f t="shared" si="3"/>
        <v>571.79040000037639</v>
      </c>
      <c r="CY5" s="17">
        <f t="shared" si="3"/>
        <v>577.72640000038155</v>
      </c>
      <c r="CZ5" s="17">
        <f t="shared" si="3"/>
        <v>583.6624000003867</v>
      </c>
      <c r="DA5" s="17">
        <f t="shared" si="3"/>
        <v>589.59840000039185</v>
      </c>
      <c r="DB5" s="17">
        <f t="shared" si="3"/>
        <v>595.534400000397</v>
      </c>
      <c r="DC5" s="17">
        <f t="shared" si="3"/>
        <v>601.47040000040215</v>
      </c>
      <c r="DD5" s="17">
        <f t="shared" si="3"/>
        <v>607.4064000004073</v>
      </c>
      <c r="DE5" s="17">
        <f t="shared" si="3"/>
        <v>613.34240000041245</v>
      </c>
      <c r="DF5" s="17">
        <f t="shared" si="3"/>
        <v>619.27840000041761</v>
      </c>
      <c r="DG5" s="17">
        <f t="shared" si="3"/>
        <v>625.21440000042276</v>
      </c>
      <c r="DH5" s="17">
        <f t="shared" si="3"/>
        <v>631.15040000042791</v>
      </c>
      <c r="DI5" s="17">
        <f t="shared" si="3"/>
        <v>637.08640000043306</v>
      </c>
      <c r="DJ5" s="17">
        <f t="shared" si="3"/>
        <v>643.02240000043821</v>
      </c>
      <c r="DK5" s="17">
        <f t="shared" si="3"/>
        <v>648.95840000044336</v>
      </c>
      <c r="DL5" s="17">
        <f t="shared" si="3"/>
        <v>654.89440000044851</v>
      </c>
      <c r="DM5" s="17">
        <f t="shared" si="3"/>
        <v>660.83040000045366</v>
      </c>
      <c r="DN5" s="17">
        <f t="shared" si="3"/>
        <v>666.76640000045882</v>
      </c>
      <c r="DO5" s="17">
        <f t="shared" si="3"/>
        <v>672.70240000046397</v>
      </c>
      <c r="DP5" s="17">
        <f t="shared" si="3"/>
        <v>678.63840000046912</v>
      </c>
      <c r="DQ5" s="17">
        <f t="shared" si="3"/>
        <v>684.57440000047427</v>
      </c>
      <c r="DR5" s="17">
        <f t="shared" si="3"/>
        <v>690.51040000047942</v>
      </c>
    </row>
    <row r="6" spans="2:122" x14ac:dyDescent="0.25">
      <c r="B6" t="s">
        <v>120</v>
      </c>
      <c r="C6" s="1"/>
      <c r="D6" s="1"/>
      <c r="E6" s="1">
        <v>205</v>
      </c>
      <c r="F6" s="1">
        <v>345</v>
      </c>
      <c r="G6" s="1">
        <v>348</v>
      </c>
      <c r="H6" s="1">
        <v>223</v>
      </c>
    </row>
    <row r="7" spans="2:122" x14ac:dyDescent="0.25">
      <c r="B7" s="6" t="s">
        <v>116</v>
      </c>
      <c r="C7" s="6"/>
      <c r="D7" s="6">
        <f>D4/C4-1</f>
        <v>-1.5434083601286175E-2</v>
      </c>
      <c r="E7" s="6">
        <f>E4/D4-1</f>
        <v>0.30241672109732209</v>
      </c>
      <c r="F7" s="6">
        <f>F4/E4-1</f>
        <v>0.3986960882647943</v>
      </c>
      <c r="G7" s="6">
        <f>G4/F4-1</f>
        <v>0.40157762638938688</v>
      </c>
      <c r="H7" s="6">
        <f>H4/G4-1</f>
        <v>0.54387311332821686</v>
      </c>
    </row>
    <row r="8" spans="2:122" s="11" customFormat="1" x14ac:dyDescent="0.25"/>
    <row r="9" spans="2:122" x14ac:dyDescent="0.25">
      <c r="B9" t="s">
        <v>127</v>
      </c>
      <c r="D9" s="14" t="e">
        <f>D10/D5</f>
        <v>#DIV/0!</v>
      </c>
      <c r="E9" s="14">
        <f>E10/E5</f>
        <v>654.30463576158945</v>
      </c>
      <c r="F9" s="14">
        <f>F10/F5</f>
        <v>731.32832080200501</v>
      </c>
      <c r="G9" s="14">
        <f>G10/G5</f>
        <v>557.07692307692309</v>
      </c>
      <c r="H9" s="14">
        <f>H10/H5</f>
        <v>332.4728260869565</v>
      </c>
      <c r="I9" s="14">
        <f>FORECAST(I2,F9:H9,F2:H2)</f>
        <v>141.43719527358189</v>
      </c>
    </row>
    <row r="10" spans="2:122" x14ac:dyDescent="0.25">
      <c r="B10" t="s">
        <v>27</v>
      </c>
      <c r="C10" s="1">
        <v>1365</v>
      </c>
      <c r="D10" s="1">
        <v>1341</v>
      </c>
      <c r="E10" s="1">
        <v>1976</v>
      </c>
      <c r="F10" s="1">
        <v>2918</v>
      </c>
      <c r="G10" s="1">
        <v>3621</v>
      </c>
      <c r="H10" s="1">
        <v>4894</v>
      </c>
    </row>
    <row r="11" spans="2:122" s="11" customFormat="1" x14ac:dyDescent="0.25">
      <c r="B11" s="11" t="s">
        <v>128</v>
      </c>
      <c r="C11" s="12"/>
      <c r="D11" s="16" t="e">
        <f>D3-D9</f>
        <v>#DIV/0!</v>
      </c>
      <c r="E11" s="16">
        <f>E3-E9</f>
        <v>5.9602649006621959</v>
      </c>
      <c r="F11" s="16">
        <f>F3-F9</f>
        <v>-32.330827067669247</v>
      </c>
      <c r="G11" s="16">
        <f>G3-G9</f>
        <v>44.307692307692264</v>
      </c>
      <c r="H11" s="16">
        <f>H3-H9</f>
        <v>77.513586956521749</v>
      </c>
      <c r="I11" s="16">
        <f>FORECAST(I2,F11:H11,F2:H2)</f>
        <v>139.67456475638028</v>
      </c>
      <c r="J11" s="16">
        <f t="shared" ref="J11:BU11" si="4">FORECAST(J2,G11:I11,G2:I2)</f>
        <v>182.53215378889581</v>
      </c>
      <c r="K11" s="16">
        <f t="shared" si="4"/>
        <v>238.25866866631259</v>
      </c>
      <c r="L11" s="16">
        <f t="shared" si="4"/>
        <v>285.40589964712854</v>
      </c>
      <c r="M11" s="16">
        <f t="shared" si="4"/>
        <v>338.27265322567837</v>
      </c>
      <c r="N11" s="16">
        <f t="shared" si="4"/>
        <v>387.32639173907228</v>
      </c>
      <c r="O11" s="16">
        <f t="shared" si="4"/>
        <v>438.92214029590832</v>
      </c>
      <c r="P11" s="16">
        <f t="shared" si="4"/>
        <v>488.82321549046901</v>
      </c>
      <c r="Q11" s="16">
        <f t="shared" si="4"/>
        <v>539.85407292655145</v>
      </c>
      <c r="R11" s="16">
        <f t="shared" si="4"/>
        <v>590.13174220162909</v>
      </c>
      <c r="S11" s="16">
        <f t="shared" si="4"/>
        <v>640.91153691738145</v>
      </c>
      <c r="T11" s="16">
        <f t="shared" si="4"/>
        <v>691.35658133936522</v>
      </c>
      <c r="U11" s="16">
        <f t="shared" si="4"/>
        <v>742.02479262386623</v>
      </c>
      <c r="V11" s="16">
        <f t="shared" si="4"/>
        <v>792.54422600004182</v>
      </c>
      <c r="W11" s="16">
        <f t="shared" si="4"/>
        <v>843.1628446484392</v>
      </c>
      <c r="X11" s="16">
        <f t="shared" si="4"/>
        <v>893.7153397820075</v>
      </c>
      <c r="Y11" s="16">
        <f t="shared" si="4"/>
        <v>944.31191725879034</v>
      </c>
      <c r="Z11" s="16">
        <f t="shared" si="4"/>
        <v>994.87910650677804</v>
      </c>
      <c r="AA11" s="16">
        <f t="shared" si="4"/>
        <v>1045.4658879072958</v>
      </c>
      <c r="AB11" s="16">
        <f t="shared" si="4"/>
        <v>1096.0396078727936</v>
      </c>
      <c r="AC11" s="16">
        <f t="shared" si="4"/>
        <v>1146.622035461638</v>
      </c>
      <c r="AD11" s="16">
        <f t="shared" si="4"/>
        <v>1197.1986579682562</v>
      </c>
      <c r="AE11" s="16">
        <f t="shared" si="4"/>
        <v>1247.7791505296918</v>
      </c>
      <c r="AF11" s="16">
        <f t="shared" si="4"/>
        <v>1298.3570630545873</v>
      </c>
      <c r="AG11" s="16">
        <f t="shared" si="4"/>
        <v>1348.936695603843</v>
      </c>
      <c r="AH11" s="16">
        <f t="shared" si="4"/>
        <v>1399.5151814701967</v>
      </c>
      <c r="AI11" s="16">
        <f t="shared" si="4"/>
        <v>1450.0944317918184</v>
      </c>
      <c r="AJ11" s="16">
        <f t="shared" si="4"/>
        <v>1500.6731724765996</v>
      </c>
      <c r="AK11" s="16">
        <f t="shared" si="4"/>
        <v>1551.2522529192793</v>
      </c>
      <c r="AL11" s="16">
        <f t="shared" si="4"/>
        <v>1601.8311068566836</v>
      </c>
      <c r="AM11" s="16">
        <f t="shared" si="4"/>
        <v>1652.4101117976097</v>
      </c>
      <c r="AN11" s="16">
        <f t="shared" si="4"/>
        <v>1702.9890160695359</v>
      </c>
      <c r="AO11" s="16">
        <f t="shared" si="4"/>
        <v>1753.5679874541238</v>
      </c>
      <c r="AP11" s="16">
        <f t="shared" si="4"/>
        <v>1804.1469140969275</v>
      </c>
      <c r="AQ11" s="16">
        <f t="shared" si="4"/>
        <v>1854.7258705675922</v>
      </c>
      <c r="AR11" s="16">
        <f t="shared" si="4"/>
        <v>1905.3048071530065</v>
      </c>
      <c r="AS11" s="16">
        <f t="shared" si="4"/>
        <v>1955.8837569952593</v>
      </c>
      <c r="AT11" s="16">
        <f t="shared" si="4"/>
        <v>2006.4626979996101</v>
      </c>
      <c r="AU11" s="16">
        <f t="shared" si="4"/>
        <v>2057.0416448959004</v>
      </c>
      <c r="AV11" s="16">
        <f t="shared" si="4"/>
        <v>2107.6205878642213</v>
      </c>
      <c r="AW11" s="16">
        <f t="shared" si="4"/>
        <v>2158.1995334511885</v>
      </c>
      <c r="AX11" s="16">
        <f t="shared" si="4"/>
        <v>2208.7784772923915</v>
      </c>
      <c r="AY11" s="16">
        <f t="shared" si="4"/>
        <v>2259.3574222974421</v>
      </c>
      <c r="AZ11" s="16">
        <f t="shared" si="4"/>
        <v>2309.9363665266137</v>
      </c>
      <c r="BA11" s="16">
        <f t="shared" si="4"/>
        <v>2360.5153112730331</v>
      </c>
      <c r="BB11" s="16">
        <f t="shared" si="4"/>
        <v>2411.0942556746013</v>
      </c>
      <c r="BC11" s="16">
        <f t="shared" si="4"/>
        <v>2461.6732003060752</v>
      </c>
      <c r="BD11" s="16">
        <f t="shared" si="4"/>
        <v>2512.2521447842882</v>
      </c>
      <c r="BE11" s="16">
        <f t="shared" si="4"/>
        <v>2562.8310893646703</v>
      </c>
      <c r="BF11" s="16">
        <f t="shared" si="4"/>
        <v>2613.4100338769204</v>
      </c>
      <c r="BG11" s="16">
        <f t="shared" si="4"/>
        <v>2663.9889784345869</v>
      </c>
      <c r="BH11" s="16">
        <f t="shared" si="4"/>
        <v>2714.5679229619564</v>
      </c>
      <c r="BI11" s="16">
        <f t="shared" si="4"/>
        <v>2765.1468675095239</v>
      </c>
      <c r="BJ11" s="16">
        <f t="shared" si="4"/>
        <v>2815.7258120436309</v>
      </c>
      <c r="BK11" s="16">
        <f t="shared" si="4"/>
        <v>2866.3047565867164</v>
      </c>
      <c r="BL11" s="16">
        <f t="shared" si="4"/>
        <v>2916.8837011238065</v>
      </c>
      <c r="BM11" s="16">
        <f t="shared" si="4"/>
        <v>2967.4626456648984</v>
      </c>
      <c r="BN11" s="16">
        <f t="shared" si="4"/>
        <v>3018.0415902033419</v>
      </c>
      <c r="BO11" s="16">
        <f t="shared" si="4"/>
        <v>3068.6205347435462</v>
      </c>
      <c r="BP11" s="16">
        <f t="shared" si="4"/>
        <v>3119.1994792825571</v>
      </c>
      <c r="BQ11" s="16">
        <f t="shared" si="4"/>
        <v>3169.7784238223685</v>
      </c>
      <c r="BR11" s="16">
        <f t="shared" si="4"/>
        <v>3220.357368361656</v>
      </c>
      <c r="BS11" s="16">
        <f t="shared" si="4"/>
        <v>3270.9363129012927</v>
      </c>
      <c r="BT11" s="16">
        <f t="shared" si="4"/>
        <v>3321.5152574406966</v>
      </c>
      <c r="BU11" s="16">
        <f t="shared" si="4"/>
        <v>3372.0942019802606</v>
      </c>
      <c r="BV11" s="16">
        <f t="shared" ref="BV11:DR11" si="5">FORECAST(BV2,BS11:BU11,BS2:BU2)</f>
        <v>3422.6731465197081</v>
      </c>
      <c r="BW11" s="16">
        <f t="shared" si="5"/>
        <v>3473.2520910592284</v>
      </c>
      <c r="BX11" s="16">
        <f t="shared" si="5"/>
        <v>3523.8310355987196</v>
      </c>
      <c r="BY11" s="16">
        <f t="shared" si="5"/>
        <v>3574.4099801382254</v>
      </c>
      <c r="BZ11" s="16">
        <f t="shared" si="5"/>
        <v>3624.9889246777311</v>
      </c>
      <c r="CA11" s="16">
        <f t="shared" si="5"/>
        <v>3675.5678692172369</v>
      </c>
      <c r="CB11" s="16">
        <f t="shared" si="5"/>
        <v>3726.1468137567426</v>
      </c>
      <c r="CC11" s="16">
        <f t="shared" si="5"/>
        <v>3776.7257582962484</v>
      </c>
      <c r="CD11" s="16">
        <f t="shared" si="5"/>
        <v>3827.3047028357541</v>
      </c>
      <c r="CE11" s="16">
        <f t="shared" si="5"/>
        <v>3877.8836473752599</v>
      </c>
      <c r="CF11" s="16">
        <f t="shared" si="5"/>
        <v>3928.4625919147657</v>
      </c>
      <c r="CG11" s="16">
        <f t="shared" si="5"/>
        <v>3979.0415364542714</v>
      </c>
      <c r="CH11" s="16">
        <f t="shared" si="5"/>
        <v>4029.6204809937772</v>
      </c>
      <c r="CI11" s="16">
        <f t="shared" si="5"/>
        <v>4080.1994255332829</v>
      </c>
      <c r="CJ11" s="16">
        <f t="shared" si="5"/>
        <v>4130.7783700727887</v>
      </c>
      <c r="CK11" s="16">
        <f t="shared" si="5"/>
        <v>4181.3573146122944</v>
      </c>
      <c r="CL11" s="16">
        <f t="shared" si="5"/>
        <v>4231.9362591518002</v>
      </c>
      <c r="CM11" s="16">
        <f t="shared" si="5"/>
        <v>4282.5152036913059</v>
      </c>
      <c r="CN11" s="16">
        <f t="shared" si="5"/>
        <v>4333.0941482308117</v>
      </c>
      <c r="CO11" s="16">
        <f t="shared" si="5"/>
        <v>4383.6730927703175</v>
      </c>
      <c r="CP11" s="16">
        <f t="shared" si="5"/>
        <v>4434.2520373098232</v>
      </c>
      <c r="CQ11" s="16">
        <f t="shared" si="5"/>
        <v>4484.830981849329</v>
      </c>
      <c r="CR11" s="16">
        <f t="shared" si="5"/>
        <v>4535.4099263888347</v>
      </c>
      <c r="CS11" s="16">
        <f t="shared" si="5"/>
        <v>4585.9888709283405</v>
      </c>
      <c r="CT11" s="16">
        <f t="shared" si="5"/>
        <v>4636.5678154678462</v>
      </c>
      <c r="CU11" s="16">
        <f t="shared" si="5"/>
        <v>4687.146760007352</v>
      </c>
      <c r="CV11" s="16">
        <f t="shared" si="5"/>
        <v>4737.7257045468577</v>
      </c>
      <c r="CW11" s="16">
        <f t="shared" si="5"/>
        <v>4788.3046490863635</v>
      </c>
      <c r="CX11" s="16">
        <f t="shared" si="5"/>
        <v>4838.8835936258693</v>
      </c>
      <c r="CY11" s="16">
        <f t="shared" si="5"/>
        <v>4889.462538165375</v>
      </c>
      <c r="CZ11" s="16">
        <f t="shared" si="5"/>
        <v>4940.0414827048808</v>
      </c>
      <c r="DA11" s="16">
        <f t="shared" si="5"/>
        <v>4990.6204272443865</v>
      </c>
      <c r="DB11" s="16">
        <f t="shared" si="5"/>
        <v>5041.1993717838923</v>
      </c>
      <c r="DC11" s="16">
        <f t="shared" si="5"/>
        <v>5091.778316323398</v>
      </c>
      <c r="DD11" s="16">
        <f t="shared" si="5"/>
        <v>5142.3572608629038</v>
      </c>
      <c r="DE11" s="16">
        <f t="shared" si="5"/>
        <v>5192.9362054024095</v>
      </c>
      <c r="DF11" s="16">
        <f t="shared" si="5"/>
        <v>5243.5151499419153</v>
      </c>
      <c r="DG11" s="16">
        <f t="shared" si="5"/>
        <v>5294.0940944814211</v>
      </c>
      <c r="DH11" s="16">
        <f t="shared" si="5"/>
        <v>5344.6730390209268</v>
      </c>
      <c r="DI11" s="16">
        <f t="shared" si="5"/>
        <v>5395.2519835604326</v>
      </c>
      <c r="DJ11" s="16">
        <f t="shared" si="5"/>
        <v>5445.8309280999383</v>
      </c>
      <c r="DK11" s="16">
        <f t="shared" si="5"/>
        <v>5496.4098726394441</v>
      </c>
      <c r="DL11" s="16">
        <f t="shared" si="5"/>
        <v>5546.9888171789498</v>
      </c>
      <c r="DM11" s="16">
        <f t="shared" si="5"/>
        <v>5597.5677617184556</v>
      </c>
      <c r="DN11" s="16">
        <f t="shared" si="5"/>
        <v>5648.1467062579613</v>
      </c>
      <c r="DO11" s="16">
        <f t="shared" si="5"/>
        <v>5698.7256507974671</v>
      </c>
      <c r="DP11" s="16">
        <f t="shared" si="5"/>
        <v>5749.3045953369729</v>
      </c>
      <c r="DQ11" s="16">
        <f t="shared" si="5"/>
        <v>5799.8835398764786</v>
      </c>
      <c r="DR11" s="16">
        <f t="shared" si="5"/>
        <v>5850.4624844159844</v>
      </c>
    </row>
    <row r="12" spans="2:122" s="12" customFormat="1" x14ac:dyDescent="0.25">
      <c r="B12" s="12" t="s">
        <v>121</v>
      </c>
      <c r="C12" s="12">
        <f>C4-C10</f>
        <v>190</v>
      </c>
      <c r="D12" s="12">
        <f t="shared" ref="D12:H12" si="6">D4-D10</f>
        <v>190</v>
      </c>
      <c r="E12" s="12">
        <f t="shared" si="6"/>
        <v>18</v>
      </c>
      <c r="F12" s="12">
        <f t="shared" si="6"/>
        <v>-129</v>
      </c>
      <c r="G12" s="12">
        <f t="shared" si="6"/>
        <v>288</v>
      </c>
      <c r="H12" s="12">
        <f t="shared" si="6"/>
        <v>1141</v>
      </c>
      <c r="I12" s="12">
        <f>FORECAST(I2,F12:H12,F2:H2)</f>
        <v>1703.3333333332557</v>
      </c>
      <c r="J12" s="12">
        <f t="shared" ref="J12:P12" si="7">FORECAST(J2,G12:I12,G2:I2)</f>
        <v>2459.4444444440305</v>
      </c>
      <c r="K12" s="12">
        <f t="shared" si="7"/>
        <v>3086.3703703698702</v>
      </c>
      <c r="L12" s="12">
        <f t="shared" si="7"/>
        <v>3799.4197530858219</v>
      </c>
      <c r="M12" s="12">
        <f t="shared" si="7"/>
        <v>4455.0534979416989</v>
      </c>
      <c r="N12" s="12">
        <f t="shared" si="7"/>
        <v>5148.9643347042147</v>
      </c>
      <c r="O12" s="12">
        <f t="shared" si="7"/>
        <v>5817.3571101955604</v>
      </c>
      <c r="P12" s="12">
        <f t="shared" si="7"/>
        <v>6502.7619265345857</v>
      </c>
      <c r="Q12" s="12">
        <f t="shared" ref="Q12" si="8">FORECAST(Q2,N12:P12,N2:P2)</f>
        <v>7176.8253823085688</v>
      </c>
      <c r="R12" s="12">
        <f t="shared" ref="R12" si="9">FORECAST(R2,O12:Q12,O2:Q2)</f>
        <v>7858.4497451260686</v>
      </c>
      <c r="S12" s="12">
        <f t="shared" ref="S12" si="10">FORECAST(S2,P12:R12,P2:R2)</f>
        <v>8535.0335032478906</v>
      </c>
      <c r="T12" s="12">
        <f t="shared" ref="T12" si="11">FORECAST(T2,Q12:S12,Q2:S2)</f>
        <v>9214.9776645002421</v>
      </c>
      <c r="U12" s="12">
        <f t="shared" ref="U12" si="12">FORECAST(U2,R12:T12,R2:T2)</f>
        <v>9892.6815569989849</v>
      </c>
      <c r="V12" s="12">
        <f t="shared" ref="V12" si="13">FORECAST(V2,S12:U12,S2:U2)</f>
        <v>10571.878962000366</v>
      </c>
      <c r="W12" s="12">
        <f t="shared" ref="W12" si="14">FORECAST(W2,T12:V12,T2:V2)</f>
        <v>11250.080691999989</v>
      </c>
      <c r="X12" s="12">
        <f t="shared" ref="X12" si="15">FORECAST(X2,U12:W12,U2:W2)</f>
        <v>11928.946205334039</v>
      </c>
      <c r="Y12" s="12">
        <f t="shared" ref="Y12" si="16">FORECAST(Y2,V12:X12,V2:X2)</f>
        <v>12607.369196445215</v>
      </c>
      <c r="Z12" s="12">
        <f t="shared" ref="Z12" si="17">FORECAST(Z2,W12:Y12,W2:Y2)</f>
        <v>13286.087202371331</v>
      </c>
      <c r="AA12" s="12">
        <f t="shared" ref="AA12" si="18">FORECAST(AA2,X12:Z12,X2:Z2)</f>
        <v>13964.608531754231</v>
      </c>
      <c r="AB12" s="12">
        <f t="shared" ref="AB12" si="19">FORECAST(AB2,Y12:AA12,Y2:AA2)</f>
        <v>14643.260978832841</v>
      </c>
      <c r="AC12" s="12">
        <f t="shared" ref="AC12" si="20">FORECAST(AC2,Z12:AB12,Z2:AB2)</f>
        <v>15321.826014114311</v>
      </c>
      <c r="AD12" s="12">
        <f t="shared" ref="AD12" si="21">FORECAST(AD2,AA12:AC12,AA2:AC2)</f>
        <v>16000.449323927285</v>
      </c>
      <c r="AE12" s="12">
        <f t="shared" ref="AE12" si="22">FORECAST(AE2,AB12:AD12,AB2:AD2)</f>
        <v>16679.03378405259</v>
      </c>
      <c r="AF12" s="12">
        <f t="shared" ref="AF12" si="23">FORECAST(AF2,AC12:AE12,AC2:AE2)</f>
        <v>17357.644143969752</v>
      </c>
      <c r="AG12" s="12">
        <f t="shared" ref="AG12" si="24">FORECAST(AG2,AD12:AF12,AD2:AF2)</f>
        <v>18036.237237358931</v>
      </c>
      <c r="AH12" s="12">
        <f t="shared" ref="AH12" si="25">FORECAST(AH2,AE12:AG12,AE2:AG2)</f>
        <v>18714.841841766611</v>
      </c>
      <c r="AI12" s="12">
        <f t="shared" ref="AI12" si="26">FORECAST(AI2,AF12:AH12,AF2:AH2)</f>
        <v>19393.438772161957</v>
      </c>
      <c r="AJ12" s="12">
        <f t="shared" ref="AJ12" si="27">FORECAST(AJ2,AG12:AI12,AG2:AI2)</f>
        <v>20072.040818565525</v>
      </c>
      <c r="AK12" s="12">
        <f t="shared" ref="AK12" si="28">FORECAST(AK2,AH12:AJ12,AH2:AJ2)</f>
        <v>20750.639454297023</v>
      </c>
      <c r="AL12" s="12">
        <f t="shared" ref="AL12" si="29">FORECAST(AL2,AI12:AK12,AI2:AK2)</f>
        <v>21429.240363810211</v>
      </c>
      <c r="AM12" s="12">
        <f t="shared" ref="AM12" si="30">FORECAST(AM2,AJ12:AL12,AJ2:AL2)</f>
        <v>22107.839757469017</v>
      </c>
      <c r="AN12" s="12">
        <f t="shared" ref="AN12" si="31">FORECAST(AN2,AK12:AM12,AK2:AM2)</f>
        <v>22786.440161697567</v>
      </c>
      <c r="AO12" s="12">
        <f t="shared" ref="AO12" si="32">FORECAST(AO2,AL12:AN12,AL2:AN2)</f>
        <v>23465.039892212953</v>
      </c>
      <c r="AP12" s="12">
        <f t="shared" ref="AP12" si="33">FORECAST(AP2,AM12:AO12,AM2:AO2)</f>
        <v>24143.640071870526</v>
      </c>
      <c r="AQ12" s="12">
        <f t="shared" ref="AQ12" si="34">FORECAST(AQ2,AN12:AP12,AN2:AP2)</f>
        <v>24822.239952099975</v>
      </c>
      <c r="AR12" s="12">
        <f t="shared" ref="AR12" si="35">FORECAST(AR2,AO12:AQ12,AO2:AQ2)</f>
        <v>25500.840031948173</v>
      </c>
      <c r="AS12" s="12">
        <f t="shared" ref="AS12" si="36">FORECAST(AS2,AP12:AR12,AP2:AR2)</f>
        <v>26179.439978717128</v>
      </c>
      <c r="AT12" s="12">
        <f t="shared" ref="AT12" si="37">FORECAST(AT2,AQ12:AS12,AQ2:AS2)</f>
        <v>26858.040014205733</v>
      </c>
      <c r="AU12" s="12">
        <f t="shared" ref="AU12" si="38">FORECAST(AU2,AR12:AT12,AR2:AT2)</f>
        <v>27536.639990547905</v>
      </c>
      <c r="AV12" s="12">
        <f t="shared" ref="AV12" si="39">FORECAST(AV2,AS12:AU12,AS2:AU2)</f>
        <v>28215.24000632111</v>
      </c>
      <c r="AW12" s="12">
        <f t="shared" ref="AW12" si="40">FORECAST(AW2,AT12:AV12,AT2:AV2)</f>
        <v>28893.839995807037</v>
      </c>
      <c r="AX12" s="12">
        <f t="shared" ref="AX12" si="41">FORECAST(AX2,AU12:AW12,AU2:AW2)</f>
        <v>29572.440002818126</v>
      </c>
      <c r="AY12" s="12">
        <f t="shared" ref="AY12" si="42">FORECAST(AY2,AV12:AX12,AV2:AX2)</f>
        <v>30251.039998145774</v>
      </c>
      <c r="AZ12" s="12">
        <f t="shared" ref="AZ12" si="43">FORECAST(AZ2,AW12:AY12,AW2:AY2)</f>
        <v>30929.640001262305</v>
      </c>
      <c r="BA12" s="12">
        <f t="shared" ref="BA12" si="44">FORECAST(BA2,AX12:AZ12,AX2:AZ2)</f>
        <v>31608.239999186248</v>
      </c>
      <c r="BB12" s="12">
        <f t="shared" ref="BB12" si="45">FORECAST(BB2,AY12:BA12,AY2:BA2)</f>
        <v>32286.840000571916</v>
      </c>
      <c r="BC12" s="12">
        <f t="shared" ref="BC12" si="46">FORECAST(BC2,AZ12:BB12,AZ2:BB2)</f>
        <v>32965.439999649767</v>
      </c>
      <c r="BD12" s="12">
        <f t="shared" ref="BD12" si="47">FORECAST(BD2,BA12:BC12,BA2:BC2)</f>
        <v>33644.040000266163</v>
      </c>
      <c r="BE12" s="12">
        <f t="shared" ref="BE12" si="48">FORECAST(BE2,BB12:BD12,BB2:BD2)</f>
        <v>34322.63999985694</v>
      </c>
      <c r="BF12" s="12">
        <f t="shared" ref="BF12" si="49">FORECAST(BF2,BC12:BE12,BC2:BE2)</f>
        <v>35001.240000131307</v>
      </c>
      <c r="BG12" s="12">
        <f t="shared" ref="BG12" si="50">FORECAST(BG2,BD12:BF12,BD2:BF2)</f>
        <v>35679.839999950025</v>
      </c>
      <c r="BH12" s="12">
        <f t="shared" ref="BH12" si="51">FORECAST(BH2,BE12:BG12,BE2:BG2)</f>
        <v>36358.440000072354</v>
      </c>
      <c r="BI12" s="12">
        <f t="shared" ref="BI12" si="52">FORECAST(BI2,BF12:BH12,BF2:BH2)</f>
        <v>37037.039999992354</v>
      </c>
      <c r="BJ12" s="12">
        <f t="shared" ref="BJ12" si="53">FORECAST(BJ2,BG12:BI12,BG2:BI2)</f>
        <v>37715.640000046929</v>
      </c>
      <c r="BK12" s="12">
        <f t="shared" ref="BK12" si="54">FORECAST(BK2,BH12:BJ12,BH2:BJ2)</f>
        <v>38394.240000011865</v>
      </c>
      <c r="BL12" s="12">
        <f t="shared" ref="BL12" si="55">FORECAST(BL2,BI12:BK12,BI2:BK2)</f>
        <v>39072.840000036405</v>
      </c>
      <c r="BM12" s="12">
        <f t="shared" ref="BM12" si="56">FORECAST(BM2,BJ12:BL12,BJ2:BL2)</f>
        <v>39751.440000021132</v>
      </c>
      <c r="BN12" s="12">
        <f t="shared" ref="BN12" si="57">FORECAST(BN2,BK12:BM12,BK2:BM2)</f>
        <v>40430.040000032634</v>
      </c>
      <c r="BO12" s="12">
        <f t="shared" ref="BO12" si="58">FORECAST(BO2,BL12:BN12,BL2:BN2)</f>
        <v>41108.640000026207</v>
      </c>
      <c r="BP12" s="12">
        <f t="shared" ref="BP12" si="59">FORECAST(BP2,BM12:BO12,BM2:BO2)</f>
        <v>41787.240000031888</v>
      </c>
      <c r="BQ12" s="12">
        <f t="shared" ref="BQ12" si="60">FORECAST(BQ2,BN12:BP12,BN2:BP2)</f>
        <v>42465.84000002942</v>
      </c>
      <c r="BR12" s="12">
        <f t="shared" ref="BR12" si="61">FORECAST(BR2,BO12:BQ12,BO2:BQ2)</f>
        <v>43144.440000032075</v>
      </c>
      <c r="BS12" s="12">
        <f t="shared" ref="BS12" si="62">FORECAST(BS2,BP12:BR12,BP2:BR2)</f>
        <v>43823.040000031237</v>
      </c>
      <c r="BT12" s="12">
        <f t="shared" ref="BT12" si="63">FORECAST(BT2,BQ12:BS12,BQ2:BS2)</f>
        <v>44501.640000032494</v>
      </c>
      <c r="BU12" s="12">
        <f t="shared" ref="BU12" si="64">FORECAST(BU2,BR12:BT12,BR2:BT2)</f>
        <v>45180.240000032354</v>
      </c>
      <c r="BV12" s="12">
        <f t="shared" ref="BV12" si="65">FORECAST(BV2,BS12:BU12,BS2:BU2)</f>
        <v>45858.840000033146</v>
      </c>
      <c r="BW12" s="12">
        <f t="shared" ref="BW12" si="66">FORECAST(BW2,BT12:BV12,BT2:BV2)</f>
        <v>46537.440000033239</v>
      </c>
      <c r="BX12" s="12">
        <f t="shared" ref="BX12" si="67">FORECAST(BX2,BU12:BW12,BU2:BW2)</f>
        <v>47216.040000033565</v>
      </c>
      <c r="BY12" s="12">
        <f t="shared" ref="BY12" si="68">FORECAST(BY2,BV12:BX12,BV2:BX2)</f>
        <v>47894.640000033658</v>
      </c>
      <c r="BZ12" s="12">
        <f t="shared" ref="BZ12" si="69">FORECAST(BZ2,BW12:BY12,BW2:BY2)</f>
        <v>48573.240000033751</v>
      </c>
      <c r="CA12" s="12">
        <f t="shared" ref="CA12" si="70">FORECAST(CA2,BX12:BZ12,BX2:BZ2)</f>
        <v>49251.840000033844</v>
      </c>
      <c r="CB12" s="12">
        <f t="shared" ref="CB12" si="71">FORECAST(CB2,BY12:CA12,BY2:CA2)</f>
        <v>49930.440000033937</v>
      </c>
      <c r="CC12" s="12">
        <f t="shared" ref="CC12" si="72">FORECAST(CC2,BZ12:CB12,BZ2:CB2)</f>
        <v>50609.040000034031</v>
      </c>
      <c r="CD12" s="12">
        <f t="shared" ref="CD12" si="73">FORECAST(CD2,CA12:CC12,CA2:CC2)</f>
        <v>51287.640000034124</v>
      </c>
      <c r="CE12" s="12">
        <f t="shared" ref="CE12" si="74">FORECAST(CE2,CB12:CD12,CB2:CD2)</f>
        <v>51966.240000034217</v>
      </c>
      <c r="CF12" s="12">
        <f t="shared" ref="CF12" si="75">FORECAST(CF2,CC12:CE12,CC2:CE2)</f>
        <v>52644.84000003431</v>
      </c>
      <c r="CG12" s="12">
        <f t="shared" ref="CG12" si="76">FORECAST(CG2,CD12:CF12,CD2:CF2)</f>
        <v>53323.440000034403</v>
      </c>
      <c r="CH12" s="12">
        <f t="shared" ref="CH12" si="77">FORECAST(CH2,CE12:CG12,CE2:CG2)</f>
        <v>54002.040000034496</v>
      </c>
      <c r="CI12" s="12">
        <f t="shared" ref="CI12" si="78">FORECAST(CI2,CF12:CH12,CF2:CH2)</f>
        <v>54680.640000034589</v>
      </c>
      <c r="CJ12" s="12">
        <f t="shared" ref="CJ12" si="79">FORECAST(CJ2,CG12:CI12,CG2:CI2)</f>
        <v>55359.240000034682</v>
      </c>
      <c r="CK12" s="12">
        <f t="shared" ref="CK12" si="80">FORECAST(CK2,CH12:CJ12,CH2:CJ2)</f>
        <v>56037.840000034776</v>
      </c>
      <c r="CL12" s="12">
        <f t="shared" ref="CL12" si="81">FORECAST(CL2,CI12:CK12,CI2:CK2)</f>
        <v>56716.440000034869</v>
      </c>
      <c r="CM12" s="12">
        <f t="shared" ref="CM12" si="82">FORECAST(CM2,CJ12:CL12,CJ2:CL2)</f>
        <v>57395.040000034962</v>
      </c>
      <c r="CN12" s="12">
        <f t="shared" ref="CN12" si="83">FORECAST(CN2,CK12:CM12,CK2:CM2)</f>
        <v>58073.640000035055</v>
      </c>
      <c r="CO12" s="12">
        <f t="shared" ref="CO12" si="84">FORECAST(CO2,CL12:CN12,CL2:CN2)</f>
        <v>58752.240000035148</v>
      </c>
      <c r="CP12" s="12">
        <f t="shared" ref="CP12" si="85">FORECAST(CP2,CM12:CO12,CM2:CO2)</f>
        <v>59430.840000035241</v>
      </c>
      <c r="CQ12" s="12">
        <f t="shared" ref="CQ12" si="86">FORECAST(CQ2,CN12:CP12,CN2:CP2)</f>
        <v>60109.440000035334</v>
      </c>
      <c r="CR12" s="12">
        <f t="shared" ref="CR12" si="87">FORECAST(CR2,CO12:CQ12,CO2:CQ2)</f>
        <v>60788.040000035428</v>
      </c>
      <c r="CS12" s="12">
        <f t="shared" ref="CS12" si="88">FORECAST(CS2,CP12:CR12,CP2:CR2)</f>
        <v>61466.640000035521</v>
      </c>
      <c r="CT12" s="12">
        <f t="shared" ref="CT12" si="89">FORECAST(CT2,CQ12:CS12,CQ2:CS2)</f>
        <v>62145.240000035614</v>
      </c>
      <c r="CU12" s="12">
        <f t="shared" ref="CU12" si="90">FORECAST(CU2,CR12:CT12,CR2:CT2)</f>
        <v>62823.840000035707</v>
      </c>
      <c r="CV12" s="12">
        <f t="shared" ref="CV12" si="91">FORECAST(CV2,CS12:CU12,CS2:CU2)</f>
        <v>63502.4400000358</v>
      </c>
      <c r="CW12" s="12">
        <f t="shared" ref="CW12" si="92">FORECAST(CW2,CT12:CV12,CT2:CV2)</f>
        <v>64181.040000035893</v>
      </c>
      <c r="CX12" s="12">
        <f t="shared" ref="CX12" si="93">FORECAST(CX2,CU12:CW12,CU2:CW2)</f>
        <v>64859.640000035986</v>
      </c>
      <c r="CY12" s="12">
        <f t="shared" ref="CY12" si="94">FORECAST(CY2,CV12:CX12,CV2:CX2)</f>
        <v>65538.240000036079</v>
      </c>
      <c r="CZ12" s="12">
        <f t="shared" ref="CZ12" si="95">FORECAST(CZ2,CW12:CY12,CW2:CY2)</f>
        <v>66216.840000036173</v>
      </c>
      <c r="DA12" s="12">
        <f t="shared" ref="DA12" si="96">FORECAST(DA2,CX12:CZ12,CX2:CZ2)</f>
        <v>66895.440000036266</v>
      </c>
      <c r="DB12" s="12">
        <f t="shared" ref="DB12" si="97">FORECAST(DB2,CY12:DA12,CY2:DA2)</f>
        <v>67574.040000036359</v>
      </c>
      <c r="DC12" s="12">
        <f t="shared" ref="DC12" si="98">FORECAST(DC2,CZ12:DB12,CZ2:DB2)</f>
        <v>68252.640000036452</v>
      </c>
      <c r="DD12" s="12">
        <f t="shared" ref="DD12" si="99">FORECAST(DD2,DA12:DC12,DA2:DC2)</f>
        <v>68931.240000036545</v>
      </c>
      <c r="DE12" s="12">
        <f t="shared" ref="DE12" si="100">FORECAST(DE2,DB12:DD12,DB2:DD2)</f>
        <v>69609.840000036638</v>
      </c>
      <c r="DF12" s="12">
        <f t="shared" ref="DF12" si="101">FORECAST(DF2,DC12:DE12,DC2:DE2)</f>
        <v>70288.440000036731</v>
      </c>
      <c r="DG12" s="12">
        <f t="shared" ref="DG12" si="102">FORECAST(DG2,DD12:DF12,DD2:DF2)</f>
        <v>70967.040000036824</v>
      </c>
      <c r="DH12" s="12">
        <f t="shared" ref="DH12" si="103">FORECAST(DH2,DE12:DG12,DE2:DG2)</f>
        <v>71645.640000036918</v>
      </c>
      <c r="DI12" s="12">
        <f t="shared" ref="DI12" si="104">FORECAST(DI2,DF12:DH12,DF2:DH2)</f>
        <v>72324.240000037011</v>
      </c>
      <c r="DJ12" s="12">
        <f t="shared" ref="DJ12" si="105">FORECAST(DJ2,DG12:DI12,DG2:DI2)</f>
        <v>73002.840000037104</v>
      </c>
      <c r="DK12" s="12">
        <f t="shared" ref="DK12" si="106">FORECAST(DK2,DH12:DJ12,DH2:DJ2)</f>
        <v>73681.440000037197</v>
      </c>
      <c r="DL12" s="12">
        <f t="shared" ref="DL12" si="107">FORECAST(DL2,DI12:DK12,DI2:DK2)</f>
        <v>74360.04000003729</v>
      </c>
      <c r="DM12" s="12">
        <f t="shared" ref="DM12" si="108">FORECAST(DM2,DJ12:DL12,DJ2:DL2)</f>
        <v>75038.640000037383</v>
      </c>
      <c r="DN12" s="12">
        <f t="shared" ref="DN12" si="109">FORECAST(DN2,DK12:DM12,DK2:DM2)</f>
        <v>75717.240000037476</v>
      </c>
      <c r="DO12" s="12">
        <f t="shared" ref="DO12" si="110">FORECAST(DO2,DL12:DN12,DL2:DN2)</f>
        <v>76395.84000003757</v>
      </c>
      <c r="DP12" s="12">
        <f t="shared" ref="DP12" si="111">FORECAST(DP2,DM12:DO12,DM2:DO2)</f>
        <v>77074.440000037663</v>
      </c>
      <c r="DQ12" s="12">
        <f t="shared" ref="DQ12" si="112">FORECAST(DQ2,DN12:DP12,DN2:DP2)</f>
        <v>77753.040000037756</v>
      </c>
      <c r="DR12" s="12">
        <f t="shared" ref="DR12" si="113">FORECAST(DR2,DO12:DQ12,DO2:DQ2)</f>
        <v>78431.640000037849</v>
      </c>
    </row>
    <row r="13" spans="2:122" s="14" customFormat="1" x14ac:dyDescent="0.25">
      <c r="I13" s="14">
        <f>I11*I5</f>
        <v>2672.4400056720592</v>
      </c>
      <c r="J13" s="14">
        <f t="shared" ref="J13:BU13" si="114">J11*J5</f>
        <v>4761.2498248309512</v>
      </c>
      <c r="K13" s="14">
        <f t="shared" si="114"/>
        <v>7467.9091155154038</v>
      </c>
      <c r="L13" s="14">
        <f t="shared" si="114"/>
        <v>10768.611240759315</v>
      </c>
      <c r="M13" s="14">
        <f t="shared" si="114"/>
        <v>14669.562505291664</v>
      </c>
      <c r="N13" s="14">
        <f t="shared" si="114"/>
        <v>19173.66588373615</v>
      </c>
      <c r="O13" s="14">
        <f t="shared" si="114"/>
        <v>24274.557861184632</v>
      </c>
      <c r="P13" s="14">
        <f t="shared" si="114"/>
        <v>29979.550902386567</v>
      </c>
      <c r="Q13" s="14">
        <f t="shared" si="114"/>
        <v>36281.775722810809</v>
      </c>
      <c r="R13" s="14">
        <f t="shared" si="114"/>
        <v>43187.164690664235</v>
      </c>
      <c r="S13" s="14">
        <f t="shared" si="114"/>
        <v>50690.871355462245</v>
      </c>
      <c r="T13" s="14">
        <f t="shared" si="114"/>
        <v>58796.725646843748</v>
      </c>
      <c r="U13" s="14">
        <f t="shared" si="114"/>
        <v>67501.777016062479</v>
      </c>
      <c r="V13" s="14">
        <f t="shared" si="114"/>
        <v>76808.258246548081</v>
      </c>
      <c r="W13" s="14">
        <f t="shared" si="114"/>
        <v>86714.504052896169</v>
      </c>
      <c r="X13" s="14">
        <f t="shared" si="114"/>
        <v>97221.742647082952</v>
      </c>
      <c r="Y13" s="14">
        <f t="shared" si="114"/>
        <v>108329.07661982294</v>
      </c>
      <c r="Z13" s="14">
        <f t="shared" si="114"/>
        <v>120037.15668032515</v>
      </c>
      <c r="AA13" s="14">
        <f t="shared" si="114"/>
        <v>132345.51408065279</v>
      </c>
      <c r="AB13" s="14">
        <f t="shared" si="114"/>
        <v>145254.48462097312</v>
      </c>
      <c r="AC13" s="14">
        <f t="shared" si="114"/>
        <v>158763.82890326087</v>
      </c>
      <c r="AD13" s="14">
        <f t="shared" si="114"/>
        <v>172873.71688174989</v>
      </c>
      <c r="AE13" s="14">
        <f t="shared" si="114"/>
        <v>187584.02835053075</v>
      </c>
      <c r="AF13" s="14">
        <f t="shared" si="114"/>
        <v>202894.84804920395</v>
      </c>
      <c r="AG13" s="14">
        <f t="shared" si="114"/>
        <v>218806.11641660761</v>
      </c>
      <c r="AH13" s="14">
        <f t="shared" si="114"/>
        <v>235317.87520563221</v>
      </c>
      <c r="AI13" s="14">
        <f t="shared" si="114"/>
        <v>252430.09521740885</v>
      </c>
      <c r="AJ13" s="14">
        <f t="shared" si="114"/>
        <v>270142.79682693555</v>
      </c>
      <c r="AK13" s="14">
        <f t="shared" si="114"/>
        <v>288455.96584482968</v>
      </c>
      <c r="AL13" s="14">
        <f t="shared" si="114"/>
        <v>307369.61213471554</v>
      </c>
      <c r="AM13" s="14">
        <f t="shared" si="114"/>
        <v>326883.72885148786</v>
      </c>
      <c r="AN13" s="14">
        <f t="shared" si="114"/>
        <v>346998.32073812588</v>
      </c>
      <c r="AO13" s="14">
        <f t="shared" si="114"/>
        <v>367713.38451292145</v>
      </c>
      <c r="AP13" s="14">
        <f t="shared" si="114"/>
        <v>389028.92244349286</v>
      </c>
      <c r="AQ13" s="14">
        <f t="shared" si="114"/>
        <v>410944.93296488799</v>
      </c>
      <c r="AR13" s="14">
        <f t="shared" si="114"/>
        <v>433461.41715587612</v>
      </c>
      <c r="AS13" s="14">
        <f t="shared" si="114"/>
        <v>456578.37427363481</v>
      </c>
      <c r="AT13" s="14">
        <f t="shared" si="114"/>
        <v>480295.80482914415</v>
      </c>
      <c r="AU13" s="14">
        <f t="shared" si="114"/>
        <v>504613.70847124088</v>
      </c>
      <c r="AV13" s="14">
        <f t="shared" si="114"/>
        <v>529532.08544103953</v>
      </c>
      <c r="AW13" s="14">
        <f t="shared" si="114"/>
        <v>555050.93557312607</v>
      </c>
      <c r="AX13" s="14">
        <f t="shared" si="114"/>
        <v>581170.25898089202</v>
      </c>
      <c r="AY13" s="14">
        <f t="shared" si="114"/>
        <v>607890.05558666703</v>
      </c>
      <c r="AZ13" s="14">
        <f t="shared" si="114"/>
        <v>635210.32544361393</v>
      </c>
      <c r="BA13" s="14">
        <f t="shared" si="114"/>
        <v>663131.0685153642</v>
      </c>
      <c r="BB13" s="14">
        <f t="shared" si="114"/>
        <v>691652.28482677881</v>
      </c>
      <c r="BC13" s="14">
        <f t="shared" si="114"/>
        <v>720773.97436087776</v>
      </c>
      <c r="BD13" s="14">
        <f t="shared" si="114"/>
        <v>750496.13712925429</v>
      </c>
      <c r="BE13" s="14">
        <f t="shared" si="114"/>
        <v>780818.77312399296</v>
      </c>
      <c r="BF13" s="14">
        <f t="shared" si="114"/>
        <v>811741.88235049229</v>
      </c>
      <c r="BG13" s="14">
        <f t="shared" si="114"/>
        <v>843265.46480507194</v>
      </c>
      <c r="BH13" s="14">
        <f t="shared" si="114"/>
        <v>875389.52049023286</v>
      </c>
      <c r="BI13" s="14">
        <f t="shared" si="114"/>
        <v>908114.04940427945</v>
      </c>
      <c r="BJ13" s="14">
        <f t="shared" si="114"/>
        <v>941439.05154836585</v>
      </c>
      <c r="BK13" s="14">
        <f t="shared" si="114"/>
        <v>975364.52692170988</v>
      </c>
      <c r="BL13" s="14">
        <f t="shared" si="114"/>
        <v>1009890.4755248388</v>
      </c>
      <c r="BM13" s="14">
        <f t="shared" si="114"/>
        <v>1045016.897357399</v>
      </c>
      <c r="BN13" s="14">
        <f t="shared" si="114"/>
        <v>1080743.7924196362</v>
      </c>
      <c r="BO13" s="14">
        <f t="shared" si="114"/>
        <v>1117071.1607113748</v>
      </c>
      <c r="BP13" s="14">
        <f t="shared" si="114"/>
        <v>1153999.0022327267</v>
      </c>
      <c r="BQ13" s="14">
        <f t="shared" si="114"/>
        <v>1191527.3169836248</v>
      </c>
      <c r="BR13" s="14">
        <f t="shared" si="114"/>
        <v>1229656.1049641243</v>
      </c>
      <c r="BS13" s="14">
        <f t="shared" si="114"/>
        <v>1268385.3661741782</v>
      </c>
      <c r="BT13" s="14">
        <f t="shared" si="114"/>
        <v>1307715.1006138164</v>
      </c>
      <c r="BU13" s="14">
        <f t="shared" si="114"/>
        <v>1347645.3082830249</v>
      </c>
      <c r="BV13" s="14">
        <f t="shared" ref="BV13:DR13" si="115">BV11*BV5</f>
        <v>1388175.9891818094</v>
      </c>
      <c r="BW13" s="14">
        <f t="shared" si="115"/>
        <v>1429307.143310166</v>
      </c>
      <c r="BX13" s="14">
        <f t="shared" si="115"/>
        <v>1471038.7706680966</v>
      </c>
      <c r="BY13" s="14">
        <f t="shared" si="115"/>
        <v>1513370.8712556004</v>
      </c>
      <c r="BZ13" s="14">
        <f t="shared" si="115"/>
        <v>1556303.4450726777</v>
      </c>
      <c r="CA13" s="14">
        <f t="shared" si="115"/>
        <v>1599836.4921193286</v>
      </c>
      <c r="CB13" s="14">
        <f t="shared" si="115"/>
        <v>1643970.0123955531</v>
      </c>
      <c r="CC13" s="14">
        <f t="shared" si="115"/>
        <v>1688704.0059013511</v>
      </c>
      <c r="CD13" s="14">
        <f t="shared" si="115"/>
        <v>1734038.4726367225</v>
      </c>
      <c r="CE13" s="14">
        <f t="shared" si="115"/>
        <v>1779973.4126016675</v>
      </c>
      <c r="CF13" s="14">
        <f t="shared" si="115"/>
        <v>1826508.8257961862</v>
      </c>
      <c r="CG13" s="14">
        <f t="shared" si="115"/>
        <v>1873644.7122202783</v>
      </c>
      <c r="CH13" s="14">
        <f t="shared" si="115"/>
        <v>1921381.0718739438</v>
      </c>
      <c r="CI13" s="14">
        <f t="shared" si="115"/>
        <v>1969717.904757183</v>
      </c>
      <c r="CJ13" s="14">
        <f t="shared" si="115"/>
        <v>2018655.2108699956</v>
      </c>
      <c r="CK13" s="14">
        <f t="shared" si="115"/>
        <v>2068192.9902123821</v>
      </c>
      <c r="CL13" s="14">
        <f t="shared" si="115"/>
        <v>2118331.2427843418</v>
      </c>
      <c r="CM13" s="14">
        <f t="shared" si="115"/>
        <v>2169069.9685858749</v>
      </c>
      <c r="CN13" s="14">
        <f t="shared" si="115"/>
        <v>2220409.167616982</v>
      </c>
      <c r="CO13" s="14">
        <f t="shared" si="115"/>
        <v>2272348.8398776622</v>
      </c>
      <c r="CP13" s="14">
        <f t="shared" si="115"/>
        <v>2324888.9853679161</v>
      </c>
      <c r="CQ13" s="14">
        <f t="shared" si="115"/>
        <v>2378029.6040877434</v>
      </c>
      <c r="CR13" s="14">
        <f t="shared" si="115"/>
        <v>2431770.6960371444</v>
      </c>
      <c r="CS13" s="14">
        <f t="shared" si="115"/>
        <v>2486112.2612161189</v>
      </c>
      <c r="CT13" s="14">
        <f t="shared" si="115"/>
        <v>2541054.299624667</v>
      </c>
      <c r="CU13" s="14">
        <f t="shared" si="115"/>
        <v>2596596.8112627887</v>
      </c>
      <c r="CV13" s="14">
        <f t="shared" si="115"/>
        <v>2652739.796130484</v>
      </c>
      <c r="CW13" s="14">
        <f t="shared" si="115"/>
        <v>2709483.2542277523</v>
      </c>
      <c r="CX13" s="14">
        <f t="shared" si="115"/>
        <v>2766827.1855545947</v>
      </c>
      <c r="CY13" s="14">
        <f t="shared" si="115"/>
        <v>2824771.5901110102</v>
      </c>
      <c r="CZ13" s="14">
        <f t="shared" si="115"/>
        <v>2883316.4678969993</v>
      </c>
      <c r="DA13" s="14">
        <f t="shared" si="115"/>
        <v>2942461.8189125624</v>
      </c>
      <c r="DB13" s="14">
        <f t="shared" si="115"/>
        <v>3002207.6431576987</v>
      </c>
      <c r="DC13" s="14">
        <f t="shared" si="115"/>
        <v>3062553.9406324085</v>
      </c>
      <c r="DD13" s="14">
        <f t="shared" si="115"/>
        <v>3123500.7113366919</v>
      </c>
      <c r="DE13" s="14">
        <f t="shared" si="115"/>
        <v>3185047.9552705488</v>
      </c>
      <c r="DF13" s="14">
        <f t="shared" si="115"/>
        <v>3247195.6724339793</v>
      </c>
      <c r="DG13" s="14">
        <f t="shared" si="115"/>
        <v>3309943.862826983</v>
      </c>
      <c r="DH13" s="14">
        <f t="shared" si="115"/>
        <v>3373292.5264495607</v>
      </c>
      <c r="DI13" s="14">
        <f t="shared" si="115"/>
        <v>3437241.6633017114</v>
      </c>
      <c r="DJ13" s="14">
        <f t="shared" si="115"/>
        <v>3501791.2733834363</v>
      </c>
      <c r="DK13" s="14">
        <f t="shared" si="115"/>
        <v>3566941.3566947342</v>
      </c>
      <c r="DL13" s="14">
        <f t="shared" si="115"/>
        <v>3632691.9132356062</v>
      </c>
      <c r="DM13" s="14">
        <f t="shared" si="115"/>
        <v>3699042.9430060512</v>
      </c>
      <c r="DN13" s="14">
        <f t="shared" si="115"/>
        <v>3765994.4460060699</v>
      </c>
      <c r="DO13" s="14">
        <f t="shared" si="115"/>
        <v>3833546.4222356621</v>
      </c>
      <c r="DP13" s="14">
        <f t="shared" si="115"/>
        <v>3901698.8716948279</v>
      </c>
      <c r="DQ13" s="14">
        <f t="shared" si="115"/>
        <v>3970451.7943835673</v>
      </c>
      <c r="DR13" s="14">
        <f t="shared" si="115"/>
        <v>4039805.1903018798</v>
      </c>
    </row>
    <row r="14" spans="2:122" s="13" customFormat="1" x14ac:dyDescent="0.25">
      <c r="B14" s="13" t="s">
        <v>122</v>
      </c>
      <c r="C14" s="13">
        <f>C12/C4</f>
        <v>0.12218649517684887</v>
      </c>
      <c r="D14" s="13">
        <f t="shared" ref="D14:H14" si="116">D12/D4</f>
        <v>0.12410189418680601</v>
      </c>
      <c r="E14" s="13">
        <f t="shared" si="116"/>
        <v>9.0270812437311942E-3</v>
      </c>
      <c r="F14" s="13">
        <f t="shared" si="116"/>
        <v>-4.6253137325206167E-2</v>
      </c>
      <c r="G14" s="13">
        <f t="shared" si="116"/>
        <v>7.3676132003069841E-2</v>
      </c>
      <c r="H14" s="13">
        <f t="shared" si="116"/>
        <v>0.18906379453189726</v>
      </c>
    </row>
    <row r="18" spans="9:10" x14ac:dyDescent="0.25">
      <c r="I18" t="s">
        <v>123</v>
      </c>
      <c r="J18" s="6">
        <v>0.05</v>
      </c>
    </row>
    <row r="19" spans="9:10" x14ac:dyDescent="0.25">
      <c r="I19" t="s">
        <v>124</v>
      </c>
      <c r="J19" s="1">
        <f>NPV(J18,I13:DR13)</f>
        <v>5254728.0806826772</v>
      </c>
    </row>
    <row r="20" spans="9:10" x14ac:dyDescent="0.25">
      <c r="I20" t="s">
        <v>125</v>
      </c>
      <c r="J20" s="15">
        <f>J19/(Main!F8/1000000)</f>
        <v>1647.6654557081713</v>
      </c>
    </row>
  </sheetData>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Model</vt:lpstr>
      <vt:lpstr>Energy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Franciszek Kessler</dc:creator>
  <cp:lastModifiedBy>Franciszek Kessler</cp:lastModifiedBy>
  <dcterms:created xsi:type="dcterms:W3CDTF">2024-01-06T21:29:40Z</dcterms:created>
  <dcterms:modified xsi:type="dcterms:W3CDTF">2024-06-02T13:36:21Z</dcterms:modified>
</cp:coreProperties>
</file>