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matsuka\Desktop\GitHub_クローン\company_evaluation\"/>
    </mc:Choice>
  </mc:AlternateContent>
  <xr:revisionPtr revIDLastSave="0" documentId="13_ncr:1_{355CF24F-9771-4955-BF03-F6DAD42C79F2}" xr6:coauthVersionLast="47" xr6:coauthVersionMax="47" xr10:uidLastSave="{00000000-0000-0000-0000-000000000000}"/>
  <bookViews>
    <workbookView xWindow="-120" yWindow="-120" windowWidth="20730" windowHeight="11040" tabRatio="692" activeTab="3" xr2:uid="{6AF0F042-642F-4F40-BC13-77B59BA63830}"/>
  </bookViews>
  <sheets>
    <sheet name="一般評価シート" sheetId="10" r:id="rId1"/>
    <sheet name="集計表_野田" sheetId="15" r:id="rId2"/>
    <sheet name="Sheet3" sheetId="14" r:id="rId3"/>
    <sheet name="テーブル " sheetId="6" r:id="rId4"/>
    <sheet name="★MAP" sheetId="8" r:id="rId5"/>
    <sheet name="ランクアップ・役職条件" sheetId="7" r:id="rId6"/>
  </sheets>
  <definedNames>
    <definedName name="_xlnm.Print_Area" localSheetId="4">★MAP!$B$2:$M$32</definedName>
    <definedName name="_xlnm.Print_Area" localSheetId="0">一般評価シート!$B$1:$K$15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5" l="1"/>
  <c r="J40" i="15" l="1"/>
  <c r="I29" i="15"/>
  <c r="J11" i="15" s="1"/>
  <c r="H29" i="15"/>
  <c r="C15" i="15"/>
  <c r="I17" i="15" s="1"/>
  <c r="G11" i="15"/>
  <c r="I11" i="15" l="1"/>
  <c r="F15" i="15"/>
  <c r="G16" i="15"/>
  <c r="G17" i="15"/>
  <c r="F16" i="15"/>
  <c r="F17" i="15"/>
  <c r="G15" i="15"/>
  <c r="H16" i="15"/>
  <c r="H17" i="15"/>
  <c r="N39" i="14"/>
  <c r="K39" i="14"/>
  <c r="H39" i="14"/>
  <c r="E39" i="14"/>
  <c r="O8" i="6"/>
  <c r="O9" i="6" s="1"/>
  <c r="O10" i="6" s="1"/>
  <c r="O11" i="6" s="1"/>
  <c r="O12" i="6" s="1"/>
  <c r="O13" i="6" s="1"/>
  <c r="O14" i="6" s="1"/>
  <c r="O15" i="6" s="1"/>
  <c r="O16" i="6" s="1"/>
  <c r="O17" i="6" s="1"/>
  <c r="O18" i="6" s="1"/>
  <c r="J16" i="15" l="1"/>
  <c r="J17" i="15"/>
  <c r="J15" i="15"/>
  <c r="I11" i="14"/>
  <c r="I12" i="14" s="1"/>
  <c r="I13" i="14" s="1"/>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F9" i="14"/>
  <c r="F10" i="14" s="1"/>
  <c r="F11" i="14" s="1"/>
  <c r="F12" i="14" s="1"/>
  <c r="F13" i="14" s="1"/>
  <c r="F14" i="14" s="1"/>
  <c r="F15" i="14" s="1"/>
  <c r="F16" i="14" s="1"/>
  <c r="F17" i="14" s="1"/>
  <c r="F18" i="14" s="1"/>
  <c r="F19" i="14" s="1"/>
  <c r="F20" i="14" s="1"/>
  <c r="F21" i="14" s="1"/>
  <c r="F22" i="14" s="1"/>
  <c r="F23" i="14" s="1"/>
  <c r="F24" i="14" s="1"/>
  <c r="F25" i="14" s="1"/>
  <c r="F26" i="14" s="1"/>
  <c r="F27" i="14" s="1"/>
  <c r="F28" i="14" s="1"/>
  <c r="F29" i="14" s="1"/>
  <c r="F30" i="14" s="1"/>
  <c r="F31" i="14" s="1"/>
  <c r="F32" i="14" s="1"/>
  <c r="F33" i="14" s="1"/>
  <c r="F34" i="14" s="1"/>
  <c r="F35" i="14" s="1"/>
  <c r="F36" i="14" s="1"/>
  <c r="F37" i="14" s="1"/>
  <c r="J7" i="6"/>
  <c r="M7" i="6" s="1"/>
  <c r="G7" i="6"/>
  <c r="M8" i="6" l="1"/>
  <c r="M9" i="6" s="1"/>
  <c r="M10" i="6" s="1"/>
  <c r="M11" i="6" s="1"/>
  <c r="M12" i="6" s="1"/>
  <c r="M13" i="6" s="1"/>
  <c r="M14" i="6" s="1"/>
  <c r="M15" i="6" s="1"/>
  <c r="M16" i="6" s="1"/>
  <c r="M17" i="6" s="1"/>
  <c r="M18" i="6" s="1"/>
  <c r="M19" i="6" s="1"/>
  <c r="M20" i="6" s="1"/>
  <c r="M21" i="6" s="1"/>
  <c r="M22" i="6" s="1"/>
  <c r="P7" i="6"/>
  <c r="P8" i="6" s="1"/>
  <c r="J8" i="6"/>
  <c r="O37" i="14"/>
  <c r="O36" i="14"/>
  <c r="O35" i="14"/>
  <c r="O34" i="14"/>
  <c r="O33" i="14"/>
  <c r="O32" i="14"/>
  <c r="O31" i="14"/>
  <c r="O30" i="14"/>
  <c r="O29" i="14"/>
  <c r="O28" i="14"/>
  <c r="O27" i="14"/>
  <c r="O26" i="14" l="1"/>
  <c r="O25" i="14"/>
  <c r="O24" i="14"/>
  <c r="O23" i="14"/>
  <c r="O22" i="14"/>
  <c r="O21" i="14"/>
  <c r="O20" i="14"/>
  <c r="O19" i="14"/>
  <c r="O18" i="14"/>
  <c r="O17" i="14"/>
  <c r="O16" i="14"/>
  <c r="O15" i="14"/>
  <c r="O14" i="14"/>
  <c r="O13" i="14"/>
  <c r="O12" i="14"/>
  <c r="O11" i="14"/>
  <c r="O10" i="14"/>
  <c r="O9" i="14"/>
  <c r="O8" i="14"/>
  <c r="O7" i="14"/>
  <c r="O6" i="14"/>
  <c r="L11" i="14"/>
  <c r="L12" i="14" s="1"/>
  <c r="L13" i="14" s="1"/>
  <c r="L14" i="14" s="1"/>
  <c r="L15" i="14" s="1"/>
  <c r="L16" i="14" s="1"/>
  <c r="L17" i="14" s="1"/>
  <c r="L18" i="14" s="1"/>
  <c r="L19" i="14" s="1"/>
  <c r="L20" i="14" s="1"/>
  <c r="L21" i="14" s="1"/>
  <c r="L22" i="14" s="1"/>
  <c r="L23" i="14" s="1"/>
  <c r="L24" i="14" s="1"/>
  <c r="L25" i="14" s="1"/>
  <c r="L26" i="14" s="1"/>
  <c r="L27" i="14" s="1"/>
  <c r="L28" i="14" s="1"/>
  <c r="L29" i="14" s="1"/>
  <c r="L30" i="14" s="1"/>
  <c r="L31" i="14" s="1"/>
  <c r="L32" i="14" s="1"/>
  <c r="L33" i="14" s="1"/>
  <c r="L34" i="14" s="1"/>
  <c r="L35" i="14" s="1"/>
  <c r="L36" i="14" s="1"/>
  <c r="L37" i="14" s="1"/>
  <c r="C7" i="14" l="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B7" i="14"/>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L8" i="6" l="1"/>
  <c r="E16" i="10" l="1"/>
  <c r="D16" i="10"/>
  <c r="L9" i="6" l="1"/>
  <c r="L10" i="6" s="1"/>
  <c r="L11" i="6" l="1"/>
  <c r="L12" i="6" s="1"/>
  <c r="L13" i="6" s="1"/>
  <c r="L14" i="6" l="1"/>
  <c r="L15" i="6" s="1"/>
  <c r="L16" i="6" s="1"/>
  <c r="L17" i="6" s="1"/>
  <c r="L18" i="6" s="1"/>
  <c r="N8" i="6"/>
  <c r="N9" i="6" s="1"/>
  <c r="N10" i="6" s="1"/>
  <c r="N11" i="6" s="1"/>
  <c r="N12" i="6" s="1"/>
  <c r="N13" i="6" s="1"/>
  <c r="N14" i="6" s="1"/>
  <c r="N15" i="6" s="1"/>
  <c r="N16" i="6" s="1"/>
  <c r="N17" i="6" s="1"/>
  <c r="N18" i="6" s="1"/>
  <c r="K8" i="6"/>
  <c r="K9" i="6" s="1"/>
  <c r="K10" i="6" s="1"/>
  <c r="K11" i="6" s="1"/>
  <c r="K12" i="6" s="1"/>
  <c r="K13" i="6" s="1"/>
  <c r="K14" i="6" s="1"/>
  <c r="K15" i="6" s="1"/>
  <c r="K16" i="6" s="1"/>
  <c r="K17" i="6" s="1"/>
  <c r="K18" i="6" s="1"/>
  <c r="K19" i="6" s="1"/>
  <c r="K20" i="6" s="1"/>
  <c r="K21" i="6" s="1"/>
  <c r="K22" i="6" s="1"/>
  <c r="L19" i="6" l="1"/>
  <c r="L20" i="6" s="1"/>
  <c r="L21" i="6" s="1"/>
  <c r="L22" i="6" s="1"/>
  <c r="D8" i="6"/>
  <c r="D9" i="6" s="1"/>
  <c r="D10" i="6" s="1"/>
  <c r="D11" i="6" s="1"/>
  <c r="D12" i="6" s="1"/>
  <c r="D13" i="6" s="1"/>
  <c r="D14" i="6" s="1"/>
  <c r="D15" i="6" s="1"/>
  <c r="D16" i="6" s="1"/>
  <c r="D17" i="6" s="1"/>
  <c r="D18" i="6" s="1"/>
  <c r="D19" i="6" s="1"/>
  <c r="D20" i="6" s="1"/>
  <c r="D21" i="6" s="1"/>
  <c r="D22" i="6" s="1"/>
  <c r="D23" i="6" s="1"/>
  <c r="D24" i="6" s="1"/>
  <c r="D25" i="6" s="1"/>
  <c r="D26" i="6" s="1"/>
  <c r="D31" i="6"/>
  <c r="D30" i="6"/>
  <c r="C9" i="6"/>
  <c r="C10" i="6" s="1"/>
  <c r="C11" i="6" s="1"/>
  <c r="C12" i="6" s="1"/>
  <c r="C13" i="6" s="1"/>
  <c r="C14" i="6" s="1"/>
  <c r="C15" i="6" s="1"/>
  <c r="C16" i="6" s="1"/>
  <c r="C17" i="6" s="1"/>
  <c r="C18" i="6" s="1"/>
  <c r="C19" i="6" s="1"/>
  <c r="C20" i="6" s="1"/>
  <c r="C21" i="6" s="1"/>
  <c r="C22" i="6" s="1"/>
  <c r="C23" i="6" s="1"/>
  <c r="C24" i="6" s="1"/>
  <c r="C25" i="6" s="1"/>
  <c r="C26" i="6" s="1"/>
  <c r="I8" i="6"/>
  <c r="I9" i="6" s="1"/>
  <c r="I10" i="6" s="1"/>
  <c r="I11" i="6" s="1"/>
  <c r="I12" i="6" s="1"/>
  <c r="I13" i="6" s="1"/>
  <c r="I14" i="6" s="1"/>
  <c r="I15" i="6" s="1"/>
  <c r="I16" i="6" s="1"/>
  <c r="I17" i="6" s="1"/>
  <c r="H8" i="6"/>
  <c r="H9" i="6" s="1"/>
  <c r="H10" i="6" s="1"/>
  <c r="H11" i="6" s="1"/>
  <c r="H12" i="6" s="1"/>
  <c r="H13" i="6" s="1"/>
  <c r="H14" i="6" s="1"/>
  <c r="H15" i="6" s="1"/>
  <c r="H16" i="6" s="1"/>
  <c r="H17" i="6" s="1"/>
  <c r="H18" i="6" s="1"/>
  <c r="H19" i="6" s="1"/>
  <c r="H20" i="6" s="1"/>
  <c r="H21" i="6" s="1"/>
  <c r="H22" i="6" s="1"/>
  <c r="H23" i="6" s="1"/>
  <c r="H24" i="6" s="1"/>
  <c r="H25" i="6" s="1"/>
  <c r="H26" i="6" s="1"/>
  <c r="F8" i="6"/>
  <c r="F9" i="6" s="1"/>
  <c r="F10" i="6" s="1"/>
  <c r="F11" i="6" s="1"/>
  <c r="F12" i="6" s="1"/>
  <c r="F13" i="6" s="1"/>
  <c r="F14" i="6" s="1"/>
  <c r="F15" i="6" s="1"/>
  <c r="F16" i="6" s="1"/>
  <c r="F17" i="6" s="1"/>
  <c r="F18" i="6" s="1"/>
  <c r="F19" i="6" s="1"/>
  <c r="F20" i="6" s="1"/>
  <c r="F21" i="6" s="1"/>
  <c r="F22" i="6" s="1"/>
  <c r="F23" i="6" s="1"/>
  <c r="F24" i="6" s="1"/>
  <c r="F25" i="6" s="1"/>
  <c r="F26" i="6" s="1"/>
  <c r="E8" i="6"/>
  <c r="E9" i="6" s="1"/>
  <c r="E10" i="6" s="1"/>
  <c r="E11" i="6" s="1"/>
  <c r="E12" i="6" s="1"/>
  <c r="E13" i="6" s="1"/>
  <c r="E14" i="6" s="1"/>
  <c r="E15" i="6" s="1"/>
  <c r="E16" i="6" s="1"/>
  <c r="E17" i="6" s="1"/>
  <c r="E18" i="6" s="1"/>
  <c r="E19" i="6" s="1"/>
  <c r="E20" i="6" s="1"/>
  <c r="E21" i="6" s="1"/>
  <c r="E22" i="6" s="1"/>
  <c r="E23" i="6" s="1"/>
  <c r="E24" i="6" s="1"/>
  <c r="E25" i="6" s="1"/>
  <c r="E26" i="6" s="1"/>
  <c r="J9" i="6"/>
  <c r="J10" i="6" s="1"/>
  <c r="J11" i="6" s="1"/>
  <c r="J12" i="6" s="1"/>
  <c r="J13" i="6" s="1"/>
  <c r="J14" i="6" s="1"/>
  <c r="J15" i="6" s="1"/>
  <c r="J16" i="6" s="1"/>
  <c r="J17" i="6" s="1"/>
  <c r="J18" i="6" s="1"/>
  <c r="J19" i="6" s="1"/>
  <c r="J20" i="6" s="1"/>
  <c r="J21" i="6" s="1"/>
  <c r="J22" i="6" s="1"/>
  <c r="J23" i="6" s="1"/>
  <c r="J24" i="6" s="1"/>
  <c r="J25" i="6" s="1"/>
  <c r="J26" i="6" s="1"/>
  <c r="G8" i="6" l="1"/>
  <c r="G9" i="6" s="1"/>
  <c r="G10" i="6" s="1"/>
  <c r="G11" i="6" s="1"/>
  <c r="G12" i="6" s="1"/>
  <c r="G13" i="6" s="1"/>
  <c r="G14" i="6" s="1"/>
  <c r="G15" i="6" s="1"/>
  <c r="G16" i="6" s="1"/>
  <c r="G17" i="6" s="1"/>
  <c r="G18" i="6" s="1"/>
  <c r="G19" i="6" s="1"/>
  <c r="G20" i="6" s="1"/>
  <c r="G21" i="6" s="1"/>
  <c r="G22" i="6" s="1"/>
  <c r="G23" i="6" s="1"/>
  <c r="G24" i="6" s="1"/>
  <c r="G25" i="6" s="1"/>
  <c r="G26" i="6" s="1"/>
  <c r="I18" i="6"/>
  <c r="I19" i="6" s="1"/>
  <c r="I20" i="6" s="1"/>
  <c r="I21" i="6" s="1"/>
  <c r="I22" i="6" s="1"/>
  <c r="I23" i="6" l="1"/>
  <c r="P9" i="6"/>
  <c r="P10" i="6" s="1"/>
  <c r="P11" i="6" s="1"/>
  <c r="P12" i="6" s="1"/>
  <c r="P13" i="6" s="1"/>
  <c r="P14" i="6" s="1"/>
  <c r="P15" i="6" l="1"/>
  <c r="P16" i="6" s="1"/>
  <c r="P17" i="6" s="1"/>
  <c r="P18" i="6" s="1"/>
  <c r="I24" i="6"/>
  <c r="I25" i="6" s="1"/>
  <c r="I26" i="6" s="1"/>
</calcChain>
</file>

<file path=xl/sharedStrings.xml><?xml version="1.0" encoding="utf-8"?>
<sst xmlns="http://schemas.openxmlformats.org/spreadsheetml/2006/main" count="476" uniqueCount="296">
  <si>
    <t>給与テーブル</t>
    <rPh sb="0" eb="2">
      <t>キュウヨ</t>
    </rPh>
    <phoneticPr fontId="2"/>
  </si>
  <si>
    <t>1等級</t>
    <rPh sb="1" eb="3">
      <t>トウキュウ</t>
    </rPh>
    <phoneticPr fontId="2"/>
  </si>
  <si>
    <t>2等級</t>
    <rPh sb="1" eb="3">
      <t>トウキュウ</t>
    </rPh>
    <phoneticPr fontId="2"/>
  </si>
  <si>
    <t>3等級</t>
    <rPh sb="1" eb="3">
      <t>トウキュウ</t>
    </rPh>
    <phoneticPr fontId="2"/>
  </si>
  <si>
    <t>4等級</t>
    <rPh sb="1" eb="3">
      <t>トウキュウ</t>
    </rPh>
    <phoneticPr fontId="2"/>
  </si>
  <si>
    <t>5等級</t>
    <rPh sb="1" eb="3">
      <t>トウキュウ</t>
    </rPh>
    <phoneticPr fontId="2"/>
  </si>
  <si>
    <t>6等級</t>
    <rPh sb="1" eb="3">
      <t>トウキュウ</t>
    </rPh>
    <phoneticPr fontId="2"/>
  </si>
  <si>
    <t>7等級</t>
    <rPh sb="1" eb="3">
      <t>トウキュウ</t>
    </rPh>
    <phoneticPr fontId="2"/>
  </si>
  <si>
    <t>8等級</t>
    <rPh sb="1" eb="3">
      <t>トウキュウ</t>
    </rPh>
    <phoneticPr fontId="2"/>
  </si>
  <si>
    <t>9等級</t>
    <rPh sb="1" eb="3">
      <t>トウキュウ</t>
    </rPh>
    <phoneticPr fontId="2"/>
  </si>
  <si>
    <t>時間給</t>
    <rPh sb="0" eb="2">
      <t>ジカン</t>
    </rPh>
    <rPh sb="2" eb="3">
      <t>キュウ</t>
    </rPh>
    <phoneticPr fontId="2"/>
  </si>
  <si>
    <t>日給</t>
    <rPh sb="0" eb="2">
      <t>ニッキュウ</t>
    </rPh>
    <phoneticPr fontId="2"/>
  </si>
  <si>
    <t>月給</t>
    <rPh sb="0" eb="2">
      <t>ゲッキュウ</t>
    </rPh>
    <phoneticPr fontId="2"/>
  </si>
  <si>
    <t>※8時間労働</t>
    <rPh sb="2" eb="4">
      <t>ジカン</t>
    </rPh>
    <rPh sb="4" eb="6">
      <t>ロウドウ</t>
    </rPh>
    <phoneticPr fontId="2"/>
  </si>
  <si>
    <t>※20日160時間</t>
    <rPh sb="3" eb="4">
      <t>ニチ</t>
    </rPh>
    <rPh sb="7" eb="9">
      <t>ジカン</t>
    </rPh>
    <phoneticPr fontId="2"/>
  </si>
  <si>
    <t>※愛知県最低賃金2019年10月</t>
    <rPh sb="1" eb="4">
      <t>アイチケン</t>
    </rPh>
    <rPh sb="4" eb="6">
      <t>サイテイ</t>
    </rPh>
    <rPh sb="6" eb="8">
      <t>チンギン</t>
    </rPh>
    <rPh sb="12" eb="13">
      <t>ネン</t>
    </rPh>
    <rPh sb="15" eb="16">
      <t>ガツ</t>
    </rPh>
    <phoneticPr fontId="2"/>
  </si>
  <si>
    <t>11等級</t>
    <rPh sb="2" eb="4">
      <t>トウキュウ</t>
    </rPh>
    <phoneticPr fontId="2"/>
  </si>
  <si>
    <t>10等級</t>
    <rPh sb="2" eb="4">
      <t>トウキュウ</t>
    </rPh>
    <phoneticPr fontId="2"/>
  </si>
  <si>
    <t>12等級</t>
    <rPh sb="2" eb="4">
      <t>トウキュウ</t>
    </rPh>
    <phoneticPr fontId="2"/>
  </si>
  <si>
    <t>13等級</t>
    <rPh sb="2" eb="4">
      <t>トウキュウ</t>
    </rPh>
    <phoneticPr fontId="2"/>
  </si>
  <si>
    <t>14等級</t>
    <rPh sb="2" eb="4">
      <t>トウキュウ</t>
    </rPh>
    <phoneticPr fontId="2"/>
  </si>
  <si>
    <t>15等級</t>
    <rPh sb="2" eb="4">
      <t>トウキュウ</t>
    </rPh>
    <phoneticPr fontId="2"/>
  </si>
  <si>
    <t>必要pt</t>
    <rPh sb="0" eb="2">
      <t>ヒツヨウ</t>
    </rPh>
    <phoneticPr fontId="2"/>
  </si>
  <si>
    <t>Expt</t>
    <phoneticPr fontId="2"/>
  </si>
  <si>
    <t>技術者コース</t>
    <rPh sb="0" eb="3">
      <t>ギジュツシャ</t>
    </rPh>
    <phoneticPr fontId="2"/>
  </si>
  <si>
    <t>役職手当</t>
    <rPh sb="0" eb="2">
      <t>ヤクショク</t>
    </rPh>
    <rPh sb="2" eb="4">
      <t>テアテ</t>
    </rPh>
    <phoneticPr fontId="2"/>
  </si>
  <si>
    <t>主任</t>
    <rPh sb="0" eb="2">
      <t>シュニン</t>
    </rPh>
    <phoneticPr fontId="2"/>
  </si>
  <si>
    <t>係長</t>
    <rPh sb="0" eb="2">
      <t>カカリチョウ</t>
    </rPh>
    <phoneticPr fontId="2"/>
  </si>
  <si>
    <t>次長</t>
    <rPh sb="0" eb="2">
      <t>ジチョウ</t>
    </rPh>
    <phoneticPr fontId="2"/>
  </si>
  <si>
    <t>部長</t>
    <rPh sb="0" eb="2">
      <t>ブチョウ</t>
    </rPh>
    <phoneticPr fontId="2"/>
  </si>
  <si>
    <t>月額</t>
    <rPh sb="0" eb="2">
      <t>ゲツガク</t>
    </rPh>
    <phoneticPr fontId="2"/>
  </si>
  <si>
    <t>課長（代理含む）</t>
    <rPh sb="0" eb="2">
      <t>カチョウ</t>
    </rPh>
    <rPh sb="3" eb="5">
      <t>ダイリ</t>
    </rPh>
    <rPh sb="5" eb="6">
      <t>フク</t>
    </rPh>
    <phoneticPr fontId="2"/>
  </si>
  <si>
    <t>条件</t>
    <rPh sb="0" eb="2">
      <t>ジョウケン</t>
    </rPh>
    <phoneticPr fontId="2"/>
  </si>
  <si>
    <t>基本情報</t>
    <rPh sb="0" eb="2">
      <t>キホン</t>
    </rPh>
    <rPh sb="2" eb="4">
      <t>ジョウホウ</t>
    </rPh>
    <phoneticPr fontId="2"/>
  </si>
  <si>
    <t>応用情報</t>
    <rPh sb="0" eb="2">
      <t>オウヨウ</t>
    </rPh>
    <rPh sb="2" eb="4">
      <t>ジョウホウ</t>
    </rPh>
    <phoneticPr fontId="2"/>
  </si>
  <si>
    <t>ITパスポート</t>
    <phoneticPr fontId="2"/>
  </si>
  <si>
    <t>勤怠就業態度のクレームが有った</t>
    <rPh sb="0" eb="2">
      <t>キンタイ</t>
    </rPh>
    <rPh sb="2" eb="4">
      <t>シュウギョウ</t>
    </rPh>
    <rPh sb="4" eb="6">
      <t>タイド</t>
    </rPh>
    <rPh sb="12" eb="13">
      <t>ア</t>
    </rPh>
    <phoneticPr fontId="2"/>
  </si>
  <si>
    <t>スキル不足のクレームがあった</t>
    <rPh sb="3" eb="5">
      <t>フソク</t>
    </rPh>
    <phoneticPr fontId="2"/>
  </si>
  <si>
    <t>基本ポイント</t>
    <rPh sb="0" eb="2">
      <t>キホン</t>
    </rPh>
    <phoneticPr fontId="2"/>
  </si>
  <si>
    <t>スキルアップポイント</t>
    <phoneticPr fontId="2"/>
  </si>
  <si>
    <t>業務連絡を受けた時に素早く応答できた。</t>
    <rPh sb="0" eb="2">
      <t>ギョウム</t>
    </rPh>
    <rPh sb="2" eb="4">
      <t>レンラク</t>
    </rPh>
    <rPh sb="5" eb="6">
      <t>ウ</t>
    </rPh>
    <rPh sb="8" eb="9">
      <t>トキ</t>
    </rPh>
    <rPh sb="10" eb="12">
      <t>スバヤ</t>
    </rPh>
    <rPh sb="13" eb="15">
      <t>オウトウ</t>
    </rPh>
    <phoneticPr fontId="2"/>
  </si>
  <si>
    <t>30歳までに勤続10年になった</t>
    <rPh sb="2" eb="3">
      <t>サイ</t>
    </rPh>
    <rPh sb="6" eb="8">
      <t>キンゾク</t>
    </rPh>
    <rPh sb="10" eb="11">
      <t>ネン</t>
    </rPh>
    <phoneticPr fontId="2"/>
  </si>
  <si>
    <t>報告書を決められた期日までに提出出来なかったら０ｐｔ</t>
    <rPh sb="0" eb="3">
      <t>ホウコクショ</t>
    </rPh>
    <rPh sb="4" eb="5">
      <t>キ</t>
    </rPh>
    <rPh sb="9" eb="11">
      <t>キジツ</t>
    </rPh>
    <rPh sb="14" eb="16">
      <t>テイシュツ</t>
    </rPh>
    <rPh sb="16" eb="18">
      <t>デキ</t>
    </rPh>
    <phoneticPr fontId="2"/>
  </si>
  <si>
    <t>半年間で何が成長したか、誰に評価されたかを記入。</t>
    <rPh sb="0" eb="3">
      <t>ハントシカン</t>
    </rPh>
    <rPh sb="4" eb="5">
      <t>ナニ</t>
    </rPh>
    <rPh sb="6" eb="8">
      <t>セイチョウ</t>
    </rPh>
    <rPh sb="12" eb="13">
      <t>ダレ</t>
    </rPh>
    <rPh sb="14" eb="16">
      <t>ヒョウカ</t>
    </rPh>
    <rPh sb="21" eb="23">
      <t>キニュウ</t>
    </rPh>
    <phoneticPr fontId="2"/>
  </si>
  <si>
    <t>自己啓発ポイント</t>
    <rPh sb="0" eb="2">
      <t>ジコ</t>
    </rPh>
    <rPh sb="2" eb="4">
      <t>ケイハツ</t>
    </rPh>
    <phoneticPr fontId="2"/>
  </si>
  <si>
    <t>本を読んだ、資格を取得した、後輩を教育したなど現場評価じゃない所で取り組んだ事を記入。</t>
    <rPh sb="0" eb="1">
      <t>ホン</t>
    </rPh>
    <rPh sb="2" eb="3">
      <t>ヨ</t>
    </rPh>
    <rPh sb="6" eb="8">
      <t>シカク</t>
    </rPh>
    <rPh sb="9" eb="11">
      <t>シュトク</t>
    </rPh>
    <rPh sb="14" eb="16">
      <t>コウハイ</t>
    </rPh>
    <rPh sb="17" eb="19">
      <t>キョウイク</t>
    </rPh>
    <rPh sb="23" eb="25">
      <t>ゲンバ</t>
    </rPh>
    <rPh sb="25" eb="27">
      <t>ヒョウカ</t>
    </rPh>
    <rPh sb="31" eb="32">
      <t>トコロ</t>
    </rPh>
    <rPh sb="33" eb="34">
      <t>ト</t>
    </rPh>
    <rPh sb="35" eb="36">
      <t>ク</t>
    </rPh>
    <rPh sb="38" eb="39">
      <t>コト</t>
    </rPh>
    <rPh sb="40" eb="42">
      <t>キニュウ</t>
    </rPh>
    <phoneticPr fontId="2"/>
  </si>
  <si>
    <t>速やかに上司に報告できた。</t>
    <rPh sb="0" eb="1">
      <t>スミ</t>
    </rPh>
    <rPh sb="4" eb="6">
      <t>ジョウシ</t>
    </rPh>
    <rPh sb="7" eb="9">
      <t>ホウコク</t>
    </rPh>
    <phoneticPr fontId="2"/>
  </si>
  <si>
    <t>7.8.で懲戒処分を受けた</t>
    <rPh sb="5" eb="7">
      <t>チョウカイ</t>
    </rPh>
    <rPh sb="7" eb="9">
      <t>ショブン</t>
    </rPh>
    <rPh sb="10" eb="11">
      <t>ウ</t>
    </rPh>
    <phoneticPr fontId="2"/>
  </si>
  <si>
    <t>社内イベントを企画・運営できた。　</t>
    <rPh sb="0" eb="2">
      <t>シャナイ</t>
    </rPh>
    <rPh sb="7" eb="9">
      <t>キカク</t>
    </rPh>
    <rPh sb="10" eb="12">
      <t>ウンエイ</t>
    </rPh>
    <phoneticPr fontId="2"/>
  </si>
  <si>
    <t>社内勉強会の企画・運営できた。　</t>
    <rPh sb="0" eb="2">
      <t>シャナイ</t>
    </rPh>
    <rPh sb="2" eb="5">
      <t>ベンキョウカイ</t>
    </rPh>
    <rPh sb="6" eb="8">
      <t>キカク</t>
    </rPh>
    <rPh sb="9" eb="11">
      <t>ウンエイ</t>
    </rPh>
    <phoneticPr fontId="2"/>
  </si>
  <si>
    <t>年齢</t>
    <rPh sb="0" eb="2">
      <t>ネンレイ</t>
    </rPh>
    <phoneticPr fontId="2"/>
  </si>
  <si>
    <t>合計</t>
    <rPh sb="0" eb="2">
      <t>ゴウケイ</t>
    </rPh>
    <phoneticPr fontId="2"/>
  </si>
  <si>
    <t>16等級</t>
    <rPh sb="2" eb="4">
      <t>トウキュウ</t>
    </rPh>
    <phoneticPr fontId="2"/>
  </si>
  <si>
    <t>17等級</t>
    <rPh sb="2" eb="4">
      <t>トウキュウ</t>
    </rPh>
    <phoneticPr fontId="2"/>
  </si>
  <si>
    <t>18等級</t>
    <rPh sb="2" eb="4">
      <t>トウキュウ</t>
    </rPh>
    <phoneticPr fontId="2"/>
  </si>
  <si>
    <t>19等級</t>
    <rPh sb="2" eb="4">
      <t>トウキュウ</t>
    </rPh>
    <phoneticPr fontId="2"/>
  </si>
  <si>
    <t>20等級</t>
    <rPh sb="2" eb="4">
      <t>トウキュウ</t>
    </rPh>
    <phoneticPr fontId="2"/>
  </si>
  <si>
    <t>★</t>
    <phoneticPr fontId="2"/>
  </si>
  <si>
    <t>★★</t>
    <phoneticPr fontId="2"/>
  </si>
  <si>
    <t>★★★</t>
    <phoneticPr fontId="2"/>
  </si>
  <si>
    <t>★★★★</t>
    <phoneticPr fontId="2"/>
  </si>
  <si>
    <t>★★★★★</t>
    <phoneticPr fontId="2"/>
  </si>
  <si>
    <t>★★★★　以上</t>
    <rPh sb="5" eb="7">
      <t>イジョウ</t>
    </rPh>
    <phoneticPr fontId="2"/>
  </si>
  <si>
    <t>★★★　　以上</t>
    <rPh sb="5" eb="7">
      <t>イジョウ</t>
    </rPh>
    <phoneticPr fontId="2"/>
  </si>
  <si>
    <t>★★★★★　以上</t>
    <rPh sb="6" eb="8">
      <t>イジョウ</t>
    </rPh>
    <phoneticPr fontId="2"/>
  </si>
  <si>
    <t>発生条件</t>
    <rPh sb="0" eb="2">
      <t>ハッセイ</t>
    </rPh>
    <rPh sb="2" eb="4">
      <t>ジョウケン</t>
    </rPh>
    <phoneticPr fontId="2"/>
  </si>
  <si>
    <t>達成条件</t>
    <rPh sb="0" eb="2">
      <t>タッセイ</t>
    </rPh>
    <rPh sb="2" eb="4">
      <t>ジョウケン</t>
    </rPh>
    <phoneticPr fontId="2"/>
  </si>
  <si>
    <t>条件なし</t>
    <rPh sb="0" eb="2">
      <t>ジョウケン</t>
    </rPh>
    <phoneticPr fontId="2"/>
  </si>
  <si>
    <t>対象ランク</t>
    <rPh sb="0" eb="2">
      <t>タイショウ</t>
    </rPh>
    <phoneticPr fontId="2"/>
  </si>
  <si>
    <t>入社2年以上である事</t>
    <rPh sb="0" eb="2">
      <t>ニュウシャ</t>
    </rPh>
    <rPh sb="3" eb="6">
      <t>ネンイジョウ</t>
    </rPh>
    <rPh sb="9" eb="10">
      <t>コト</t>
    </rPh>
    <phoneticPr fontId="2"/>
  </si>
  <si>
    <t>⇒★★</t>
    <phoneticPr fontId="2"/>
  </si>
  <si>
    <t>⇒★★★</t>
    <phoneticPr fontId="2"/>
  </si>
  <si>
    <t>⇒★★★★</t>
    <phoneticPr fontId="2"/>
  </si>
  <si>
    <t>⇒★★★★★</t>
    <phoneticPr fontId="2"/>
  </si>
  <si>
    <t>不可能</t>
    <rPh sb="0" eb="3">
      <t>フカノウ</t>
    </rPh>
    <phoneticPr fontId="2"/>
  </si>
  <si>
    <t>役職</t>
    <rPh sb="0" eb="2">
      <t>ヤクショク</t>
    </rPh>
    <phoneticPr fontId="2"/>
  </si>
  <si>
    <t>課長</t>
    <rPh sb="0" eb="2">
      <t>カチョウ</t>
    </rPh>
    <phoneticPr fontId="2"/>
  </si>
  <si>
    <t>必須条件</t>
    <rPh sb="0" eb="2">
      <t>ヒッス</t>
    </rPh>
    <rPh sb="2" eb="4">
      <t>ジョウケン</t>
    </rPh>
    <phoneticPr fontId="2"/>
  </si>
  <si>
    <t>★★★以上</t>
    <rPh sb="3" eb="5">
      <t>イジョウ</t>
    </rPh>
    <phoneticPr fontId="2"/>
  </si>
  <si>
    <t>日本語2級以上</t>
    <rPh sb="0" eb="3">
      <t>ニホンゴ</t>
    </rPh>
    <rPh sb="4" eb="5">
      <t>キュウ</t>
    </rPh>
    <rPh sb="5" eb="7">
      <t>イジョウ</t>
    </rPh>
    <phoneticPr fontId="2"/>
  </si>
  <si>
    <t>★★★★以上</t>
    <rPh sb="4" eb="6">
      <t>イジョウ</t>
    </rPh>
    <phoneticPr fontId="2"/>
  </si>
  <si>
    <t>★★★★★以上</t>
    <rPh sb="5" eb="7">
      <t>イジョウ</t>
    </rPh>
    <phoneticPr fontId="2"/>
  </si>
  <si>
    <t>A　ランクアップについて</t>
    <phoneticPr fontId="2"/>
  </si>
  <si>
    <t>B　役職条件について</t>
    <rPh sb="2" eb="4">
      <t>ヤクショク</t>
    </rPh>
    <rPh sb="4" eb="6">
      <t>ジョウケン</t>
    </rPh>
    <phoneticPr fontId="2"/>
  </si>
  <si>
    <t>★は3部門構成で各部門には①資格系と②実務系がある。</t>
    <rPh sb="3" eb="4">
      <t>ブ</t>
    </rPh>
    <rPh sb="4" eb="5">
      <t>モン</t>
    </rPh>
    <rPh sb="5" eb="7">
      <t>コウセイ</t>
    </rPh>
    <rPh sb="8" eb="9">
      <t>カク</t>
    </rPh>
    <rPh sb="9" eb="11">
      <t>ブモン</t>
    </rPh>
    <rPh sb="14" eb="16">
      <t>シカク</t>
    </rPh>
    <rPh sb="16" eb="17">
      <t>ケイ</t>
    </rPh>
    <rPh sb="19" eb="21">
      <t>ジツム</t>
    </rPh>
    <rPh sb="21" eb="22">
      <t>ケイ</t>
    </rPh>
    <phoneticPr fontId="2"/>
  </si>
  <si>
    <t xml:space="preserve">実務系＿＿pt </t>
    <rPh sb="0" eb="2">
      <t>ジツム</t>
    </rPh>
    <rPh sb="2" eb="3">
      <t>ケイ</t>
    </rPh>
    <phoneticPr fontId="2"/>
  </si>
  <si>
    <t>資格系＿＿pt</t>
    <rPh sb="0" eb="2">
      <t>シカク</t>
    </rPh>
    <rPh sb="2" eb="3">
      <t>ケイ</t>
    </rPh>
    <phoneticPr fontId="2"/>
  </si>
  <si>
    <t>★MAP　２／３</t>
    <phoneticPr fontId="2"/>
  </si>
  <si>
    <t>★MAP　３／３</t>
    <phoneticPr fontId="2"/>
  </si>
  <si>
    <t>経営系　★12pt</t>
    <rPh sb="0" eb="2">
      <t>ケイエイ</t>
    </rPh>
    <rPh sb="2" eb="3">
      <t>ケイ</t>
    </rPh>
    <phoneticPr fontId="2"/>
  </si>
  <si>
    <t>会社貢献系　★６ｐｔ</t>
    <rPh sb="0" eb="2">
      <t>カイシャ</t>
    </rPh>
    <rPh sb="2" eb="4">
      <t>コウケン</t>
    </rPh>
    <rPh sb="4" eb="5">
      <t>ケイ</t>
    </rPh>
    <phoneticPr fontId="2"/>
  </si>
  <si>
    <t>管理系　★12pt</t>
    <rPh sb="0" eb="2">
      <t>カンリ</t>
    </rPh>
    <rPh sb="2" eb="3">
      <t>ケイ</t>
    </rPh>
    <phoneticPr fontId="2"/>
  </si>
  <si>
    <t>営業系　★12pt</t>
    <rPh sb="0" eb="2">
      <t>エイギョウ</t>
    </rPh>
    <rPh sb="2" eb="3">
      <t>ケイ</t>
    </rPh>
    <phoneticPr fontId="2"/>
  </si>
  <si>
    <r>
      <t>技術系資格３種</t>
    </r>
    <r>
      <rPr>
        <sz val="9"/>
        <color theme="1"/>
        <rFont val="游ゴシック"/>
        <family val="3"/>
        <charset val="128"/>
        <scheme val="minor"/>
      </rPr>
      <t>（ITIL,LPIC-Lv1,ITコーディネーター）</t>
    </r>
    <rPh sb="0" eb="2">
      <t>ギジュツ</t>
    </rPh>
    <rPh sb="2" eb="3">
      <t>ケイ</t>
    </rPh>
    <rPh sb="3" eb="5">
      <t>シカク</t>
    </rPh>
    <rPh sb="6" eb="7">
      <t>シュ</t>
    </rPh>
    <phoneticPr fontId="2"/>
  </si>
  <si>
    <r>
      <rPr>
        <sz val="9"/>
        <color theme="1"/>
        <rFont val="游ゴシック"/>
        <family val="3"/>
        <charset val="128"/>
        <scheme val="minor"/>
      </rPr>
      <t>　</t>
    </r>
    <r>
      <rPr>
        <sz val="11"/>
        <color theme="1"/>
        <rFont val="游ゴシック"/>
        <family val="3"/>
        <charset val="128"/>
        <scheme val="minor"/>
      </rPr>
      <t>３種</t>
    </r>
    <r>
      <rPr>
        <sz val="9"/>
        <color theme="1"/>
        <rFont val="游ゴシック"/>
        <family val="3"/>
        <charset val="128"/>
        <scheme val="minor"/>
      </rPr>
      <t>（ITIL,LPIC-Lv1,情報セキュリティマネジメント）</t>
    </r>
    <rPh sb="2" eb="3">
      <t>シュ</t>
    </rPh>
    <rPh sb="18" eb="20">
      <t>ジョウホウ</t>
    </rPh>
    <phoneticPr fontId="2"/>
  </si>
  <si>
    <t>TOEIC300以上　or　N2</t>
    <rPh sb="8" eb="10">
      <t>イジョウ</t>
    </rPh>
    <phoneticPr fontId="2"/>
  </si>
  <si>
    <t>TOEIC600以上　or　N1</t>
    <rPh sb="8" eb="10">
      <t>イジョウ</t>
    </rPh>
    <phoneticPr fontId="2"/>
  </si>
  <si>
    <r>
      <t>高卒で営業経験　</t>
    </r>
    <r>
      <rPr>
        <sz val="9"/>
        <color theme="1"/>
        <rFont val="游ゴシック"/>
        <family val="3"/>
        <charset val="128"/>
        <scheme val="minor"/>
      </rPr>
      <t>異業種4年以上 or　同業2年以上</t>
    </r>
    <rPh sb="0" eb="2">
      <t>コウソツ</t>
    </rPh>
    <rPh sb="3" eb="5">
      <t>エイギョウ</t>
    </rPh>
    <rPh sb="5" eb="7">
      <t>ケイケン</t>
    </rPh>
    <rPh sb="8" eb="11">
      <t>イギョウシュ</t>
    </rPh>
    <rPh sb="12" eb="13">
      <t>ネン</t>
    </rPh>
    <rPh sb="13" eb="15">
      <t>イジョウ</t>
    </rPh>
    <rPh sb="19" eb="21">
      <t>ドウギョウ</t>
    </rPh>
    <rPh sb="22" eb="23">
      <t>ネン</t>
    </rPh>
    <rPh sb="23" eb="25">
      <t>イジョウ</t>
    </rPh>
    <phoneticPr fontId="2"/>
  </si>
  <si>
    <t>　　それぞれの★ポイントは一度取得すると二度目はカウントされない。また上位の資格は下位を取得したものとみなす。</t>
    <rPh sb="13" eb="15">
      <t>イチド</t>
    </rPh>
    <rPh sb="15" eb="17">
      <t>シュトク</t>
    </rPh>
    <rPh sb="20" eb="23">
      <t>ニドメ</t>
    </rPh>
    <rPh sb="35" eb="37">
      <t>ジョウイ</t>
    </rPh>
    <rPh sb="38" eb="40">
      <t>シカク</t>
    </rPh>
    <rPh sb="41" eb="43">
      <t>カイ</t>
    </rPh>
    <rPh sb="44" eb="46">
      <t>シュトク</t>
    </rPh>
    <phoneticPr fontId="2"/>
  </si>
  <si>
    <t>高卒で通算24か月実務稼働した</t>
    <rPh sb="0" eb="2">
      <t>コウソツ</t>
    </rPh>
    <rPh sb="3" eb="5">
      <t>ツウサン</t>
    </rPh>
    <rPh sb="8" eb="9">
      <t>ゲツ</t>
    </rPh>
    <rPh sb="9" eb="11">
      <t>ジツム</t>
    </rPh>
    <rPh sb="11" eb="13">
      <t>カドウ</t>
    </rPh>
    <phoneticPr fontId="2"/>
  </si>
  <si>
    <t>35歳までに同一部署で勤続12年　</t>
    <rPh sb="2" eb="3">
      <t>サイ</t>
    </rPh>
    <rPh sb="6" eb="8">
      <t>ドウイツ</t>
    </rPh>
    <rPh sb="8" eb="10">
      <t>ブショ</t>
    </rPh>
    <rPh sb="11" eb="13">
      <t>キンゾク</t>
    </rPh>
    <rPh sb="15" eb="16">
      <t>ネン</t>
    </rPh>
    <phoneticPr fontId="2"/>
  </si>
  <si>
    <r>
      <t>PG経験通算5年（経歴書ベース自己申告）</t>
    </r>
    <r>
      <rPr>
        <sz val="9"/>
        <color theme="1"/>
        <rFont val="游ゴシック"/>
        <family val="3"/>
        <charset val="128"/>
        <scheme val="minor"/>
      </rPr>
      <t>※1</t>
    </r>
    <rPh sb="2" eb="4">
      <t>ケイケン</t>
    </rPh>
    <rPh sb="4" eb="6">
      <t>ツウサン</t>
    </rPh>
    <rPh sb="7" eb="8">
      <t>ネン</t>
    </rPh>
    <rPh sb="9" eb="12">
      <t>ケイレキショ</t>
    </rPh>
    <rPh sb="15" eb="17">
      <t>ジコ</t>
    </rPh>
    <rPh sb="17" eb="19">
      <t>シンコク</t>
    </rPh>
    <phoneticPr fontId="2"/>
  </si>
  <si>
    <r>
      <t>SE経験通算3年（経歴書ベース自己申告）</t>
    </r>
    <r>
      <rPr>
        <sz val="9"/>
        <color theme="1"/>
        <rFont val="游ゴシック"/>
        <family val="3"/>
        <charset val="128"/>
        <scheme val="minor"/>
      </rPr>
      <t>※2</t>
    </r>
    <rPh sb="2" eb="4">
      <t>ケイケン</t>
    </rPh>
    <rPh sb="4" eb="6">
      <t>ツウサン</t>
    </rPh>
    <rPh sb="7" eb="8">
      <t>ネン</t>
    </rPh>
    <rPh sb="9" eb="12">
      <t>ケイレキショ</t>
    </rPh>
    <rPh sb="15" eb="17">
      <t>ジコ</t>
    </rPh>
    <rPh sb="17" eb="19">
      <t>シンコク</t>
    </rPh>
    <phoneticPr fontId="2"/>
  </si>
  <si>
    <t>※1　</t>
    <phoneticPr fontId="2"/>
  </si>
  <si>
    <t>※1　テスター含まない。出来ると言った結果出来なかったら剥奪</t>
    <rPh sb="7" eb="8">
      <t>フク</t>
    </rPh>
    <rPh sb="12" eb="14">
      <t>デキ</t>
    </rPh>
    <rPh sb="16" eb="17">
      <t>イ</t>
    </rPh>
    <rPh sb="19" eb="21">
      <t>ケッカ</t>
    </rPh>
    <rPh sb="21" eb="23">
      <t>デキ</t>
    </rPh>
    <rPh sb="28" eb="30">
      <t>ハクダツ</t>
    </rPh>
    <phoneticPr fontId="2"/>
  </si>
  <si>
    <t>※2　基本設計（UML等の）知識必須、SEPGの期間もSEとみなす。　</t>
    <rPh sb="3" eb="5">
      <t>キホン</t>
    </rPh>
    <rPh sb="5" eb="7">
      <t>セッケイ</t>
    </rPh>
    <rPh sb="11" eb="12">
      <t>トウ</t>
    </rPh>
    <rPh sb="14" eb="16">
      <t>チシキ</t>
    </rPh>
    <rPh sb="16" eb="18">
      <t>ヒッス</t>
    </rPh>
    <rPh sb="24" eb="26">
      <t>キカン</t>
    </rPh>
    <phoneticPr fontId="2"/>
  </si>
  <si>
    <t>※3　</t>
    <phoneticPr fontId="2"/>
  </si>
  <si>
    <t>※4</t>
    <phoneticPr fontId="2"/>
  </si>
  <si>
    <t>※5　</t>
    <phoneticPr fontId="2"/>
  </si>
  <si>
    <t>※2　　</t>
    <phoneticPr fontId="2"/>
  </si>
  <si>
    <t>社内勉強会と社内イベントの両方を各1回以上実施　</t>
    <rPh sb="0" eb="2">
      <t>シャナイ</t>
    </rPh>
    <rPh sb="2" eb="5">
      <t>ベンキョウカイ</t>
    </rPh>
    <rPh sb="6" eb="8">
      <t>シャナイ</t>
    </rPh>
    <rPh sb="13" eb="15">
      <t>リョウホウ</t>
    </rPh>
    <rPh sb="16" eb="17">
      <t>カク</t>
    </rPh>
    <rPh sb="18" eb="19">
      <t>カイ</t>
    </rPh>
    <rPh sb="19" eb="21">
      <t>イジョウ</t>
    </rPh>
    <rPh sb="21" eb="23">
      <t>ジッシ</t>
    </rPh>
    <phoneticPr fontId="2"/>
  </si>
  <si>
    <r>
      <t>全社イベント（新年会や周年祭、BBQなどのイベント）を3回メインで仕切った。　</t>
    </r>
    <r>
      <rPr>
        <sz val="9"/>
        <color theme="1"/>
        <rFont val="游ゴシック"/>
        <family val="3"/>
        <charset val="128"/>
        <scheme val="minor"/>
      </rPr>
      <t>※５</t>
    </r>
    <rPh sb="0" eb="2">
      <t>ゼンシャ</t>
    </rPh>
    <rPh sb="7" eb="10">
      <t>シンネンカイ</t>
    </rPh>
    <rPh sb="11" eb="13">
      <t>シュウネン</t>
    </rPh>
    <rPh sb="13" eb="14">
      <t>サイ</t>
    </rPh>
    <rPh sb="28" eb="29">
      <t>カイ</t>
    </rPh>
    <rPh sb="33" eb="35">
      <t>シキ</t>
    </rPh>
    <phoneticPr fontId="2"/>
  </si>
  <si>
    <t>※5　企画（要承認）出欠確認、店などとの交渉、司会運営、集金や支払い</t>
    <rPh sb="3" eb="5">
      <t>キカク</t>
    </rPh>
    <rPh sb="6" eb="7">
      <t>ヨウ</t>
    </rPh>
    <rPh sb="7" eb="9">
      <t>ショウニン</t>
    </rPh>
    <rPh sb="10" eb="12">
      <t>シュッケツ</t>
    </rPh>
    <rPh sb="12" eb="14">
      <t>カクニン</t>
    </rPh>
    <rPh sb="15" eb="16">
      <t>ミセ</t>
    </rPh>
    <rPh sb="20" eb="22">
      <t>コウショウ</t>
    </rPh>
    <rPh sb="23" eb="25">
      <t>シカイ</t>
    </rPh>
    <rPh sb="25" eb="27">
      <t>ウンエイ</t>
    </rPh>
    <rPh sb="28" eb="30">
      <t>シュウキン</t>
    </rPh>
    <rPh sb="31" eb="33">
      <t>シハラ</t>
    </rPh>
    <phoneticPr fontId="2"/>
  </si>
  <si>
    <t>※3　SE経験3年との選択</t>
    <rPh sb="5" eb="7">
      <t>ケイケン</t>
    </rPh>
    <rPh sb="8" eb="9">
      <t>ネン</t>
    </rPh>
    <rPh sb="11" eb="13">
      <t>センタク</t>
    </rPh>
    <phoneticPr fontId="2"/>
  </si>
  <si>
    <t>PGのみの経験15年（経歴書ベース自己申告）</t>
    <rPh sb="5" eb="7">
      <t>ケイケン</t>
    </rPh>
    <rPh sb="9" eb="10">
      <t>ネン</t>
    </rPh>
    <rPh sb="11" eb="14">
      <t>ケイレキショ</t>
    </rPh>
    <rPh sb="17" eb="19">
      <t>ジコ</t>
    </rPh>
    <rPh sb="19" eb="21">
      <t>シンコク</t>
    </rPh>
    <phoneticPr fontId="2"/>
  </si>
  <si>
    <t>※4　部下の業務をフォローする事、また上位へ遅滞なく報告する事。</t>
    <rPh sb="3" eb="5">
      <t>ブカ</t>
    </rPh>
    <rPh sb="6" eb="8">
      <t>ギョウム</t>
    </rPh>
    <rPh sb="15" eb="16">
      <t>コト</t>
    </rPh>
    <rPh sb="19" eb="21">
      <t>ジョウイ</t>
    </rPh>
    <rPh sb="22" eb="24">
      <t>チタイ</t>
    </rPh>
    <rPh sb="26" eb="28">
      <t>ホウコク</t>
    </rPh>
    <rPh sb="30" eb="31">
      <t>コト</t>
    </rPh>
    <phoneticPr fontId="2"/>
  </si>
  <si>
    <r>
      <t>1名の部下を持った　　</t>
    </r>
    <r>
      <rPr>
        <sz val="9"/>
        <color theme="1"/>
        <rFont val="游ゴシック"/>
        <family val="3"/>
        <charset val="128"/>
        <scheme val="minor"/>
      </rPr>
      <t>※４</t>
    </r>
    <rPh sb="1" eb="2">
      <t>メイ</t>
    </rPh>
    <rPh sb="3" eb="5">
      <t>ブカ</t>
    </rPh>
    <rPh sb="6" eb="7">
      <t>モ</t>
    </rPh>
    <phoneticPr fontId="2"/>
  </si>
  <si>
    <r>
      <t>3名以上の部下を持った　　</t>
    </r>
    <r>
      <rPr>
        <sz val="9"/>
        <color theme="1"/>
        <rFont val="游ゴシック"/>
        <family val="3"/>
        <charset val="128"/>
        <scheme val="minor"/>
      </rPr>
      <t>※４</t>
    </r>
    <rPh sb="1" eb="2">
      <t>メイ</t>
    </rPh>
    <rPh sb="2" eb="4">
      <t>イジョウ</t>
    </rPh>
    <rPh sb="5" eb="7">
      <t>ブカ</t>
    </rPh>
    <rPh sb="8" eb="9">
      <t>モ</t>
    </rPh>
    <phoneticPr fontId="2"/>
  </si>
  <si>
    <r>
      <t>配下に主任を2名持った　　</t>
    </r>
    <r>
      <rPr>
        <sz val="9"/>
        <color theme="1"/>
        <rFont val="游ゴシック"/>
        <family val="3"/>
        <charset val="128"/>
        <scheme val="minor"/>
      </rPr>
      <t>※４</t>
    </r>
    <rPh sb="0" eb="2">
      <t>ハイカ</t>
    </rPh>
    <rPh sb="3" eb="5">
      <t>シュニン</t>
    </rPh>
    <rPh sb="7" eb="8">
      <t>メイ</t>
    </rPh>
    <rPh sb="8" eb="9">
      <t>モ</t>
    </rPh>
    <phoneticPr fontId="2"/>
  </si>
  <si>
    <r>
      <t>配下に係長を2名持った　　</t>
    </r>
    <r>
      <rPr>
        <sz val="9"/>
        <color theme="1"/>
        <rFont val="游ゴシック"/>
        <family val="3"/>
        <charset val="128"/>
        <scheme val="minor"/>
      </rPr>
      <t>※４</t>
    </r>
    <rPh sb="0" eb="2">
      <t>ハイカ</t>
    </rPh>
    <rPh sb="3" eb="5">
      <t>カカリチョウ</t>
    </rPh>
    <phoneticPr fontId="2"/>
  </si>
  <si>
    <t>全社粗利を前年比2%上げ、且つ個人の売上粗利を２名で年間平均25%以上達成</t>
    <rPh sb="0" eb="2">
      <t>ゼンシャ</t>
    </rPh>
    <rPh sb="2" eb="4">
      <t>アラリ</t>
    </rPh>
    <rPh sb="5" eb="8">
      <t>ゼンネンヒ</t>
    </rPh>
    <rPh sb="10" eb="11">
      <t>ア</t>
    </rPh>
    <rPh sb="13" eb="14">
      <t>カ</t>
    </rPh>
    <rPh sb="15" eb="17">
      <t>コジン</t>
    </rPh>
    <rPh sb="18" eb="20">
      <t>ウリアゲ</t>
    </rPh>
    <rPh sb="20" eb="22">
      <t>アラリ</t>
    </rPh>
    <rPh sb="24" eb="25">
      <t>メイ</t>
    </rPh>
    <rPh sb="26" eb="28">
      <t>ネンカン</t>
    </rPh>
    <rPh sb="28" eb="30">
      <t>ヘイキン</t>
    </rPh>
    <rPh sb="33" eb="35">
      <t>イジョウ</t>
    </rPh>
    <rPh sb="35" eb="37">
      <t>タッセイ</t>
    </rPh>
    <phoneticPr fontId="2"/>
  </si>
  <si>
    <t>はたらきやすさを推奨した</t>
    <rPh sb="8" eb="10">
      <t>スイショウ</t>
    </rPh>
    <phoneticPr fontId="2"/>
  </si>
  <si>
    <t>会社利益につながる結果</t>
    <rPh sb="0" eb="2">
      <t>カイシャ</t>
    </rPh>
    <rPh sb="2" eb="4">
      <t>リエキ</t>
    </rPh>
    <rPh sb="9" eb="11">
      <t>ケッカ</t>
    </rPh>
    <phoneticPr fontId="2"/>
  </si>
  <si>
    <t>新規口座（BP）を5社開いた（受発注とも）　</t>
    <rPh sb="0" eb="2">
      <t>シンキ</t>
    </rPh>
    <rPh sb="2" eb="4">
      <t>コウザ</t>
    </rPh>
    <rPh sb="10" eb="11">
      <t>シャ</t>
    </rPh>
    <rPh sb="11" eb="12">
      <t>ヒラ</t>
    </rPh>
    <rPh sb="15" eb="18">
      <t>ジュハッチュウ</t>
    </rPh>
    <phoneticPr fontId="2"/>
  </si>
  <si>
    <t>新規口座（Sire,ベンダー）を１社開拓した</t>
    <rPh sb="0" eb="2">
      <t>シンキ</t>
    </rPh>
    <rPh sb="2" eb="4">
      <t>コウザ</t>
    </rPh>
    <rPh sb="17" eb="18">
      <t>シャ</t>
    </rPh>
    <rPh sb="18" eb="20">
      <t>カイタク</t>
    </rPh>
    <phoneticPr fontId="2"/>
  </si>
  <si>
    <t>PマークまたはISMS、ISOの責任者になった</t>
    <rPh sb="16" eb="19">
      <t>セキニンシャ</t>
    </rPh>
    <phoneticPr fontId="2"/>
  </si>
  <si>
    <t>3期連続で増益した（前2期で減益１％以下）</t>
    <rPh sb="1" eb="2">
      <t>キ</t>
    </rPh>
    <rPh sb="2" eb="4">
      <t>レンゾク</t>
    </rPh>
    <rPh sb="5" eb="7">
      <t>ゾウエキ</t>
    </rPh>
    <rPh sb="10" eb="11">
      <t>ゼン</t>
    </rPh>
    <rPh sb="12" eb="13">
      <t>キ</t>
    </rPh>
    <rPh sb="14" eb="16">
      <t>ゲンエキ</t>
    </rPh>
    <rPh sb="18" eb="20">
      <t>イカ</t>
    </rPh>
    <phoneticPr fontId="2"/>
  </si>
  <si>
    <t>ネットワークスペシャリスト・データベーススペシャリスト・　　エンベデッドシステムスペシャリスト　　いずれか１つ</t>
    <phoneticPr fontId="2"/>
  </si>
  <si>
    <t>CLの仕事でPL経験2回　</t>
    <rPh sb="3" eb="5">
      <t>シゴト</t>
    </rPh>
    <rPh sb="8" eb="10">
      <t>ケイケン</t>
    </rPh>
    <rPh sb="11" eb="12">
      <t>カイ</t>
    </rPh>
    <phoneticPr fontId="2"/>
  </si>
  <si>
    <t>CLの仕事でPM経験1回　</t>
    <rPh sb="3" eb="5">
      <t>シゴト</t>
    </rPh>
    <rPh sb="8" eb="10">
      <t>ケイケン</t>
    </rPh>
    <rPh sb="11" eb="12">
      <t>カイ</t>
    </rPh>
    <phoneticPr fontId="2"/>
  </si>
  <si>
    <t xml:space="preserve">実務系６pt </t>
    <rPh sb="0" eb="2">
      <t>ジツム</t>
    </rPh>
    <rPh sb="2" eb="3">
      <t>ケイ</t>
    </rPh>
    <phoneticPr fontId="2"/>
  </si>
  <si>
    <t>ITストラテジスト</t>
    <phoneticPr fontId="2"/>
  </si>
  <si>
    <t>システムアーキテクト</t>
    <phoneticPr fontId="2"/>
  </si>
  <si>
    <t>プロジェクトマネージャー</t>
    <phoneticPr fontId="2"/>
  </si>
  <si>
    <t>ITサービズマネージャ・ETECクラス１　500点以上</t>
    <rPh sb="24" eb="25">
      <t>テン</t>
    </rPh>
    <rPh sb="25" eb="27">
      <t>イジョウ</t>
    </rPh>
    <phoneticPr fontId="2"/>
  </si>
  <si>
    <t>会社貢献系　★７ｐｔ</t>
    <rPh sb="0" eb="2">
      <t>カイシャ</t>
    </rPh>
    <rPh sb="2" eb="4">
      <t>コウケン</t>
    </rPh>
    <rPh sb="4" eb="5">
      <t>ケイ</t>
    </rPh>
    <phoneticPr fontId="2"/>
  </si>
  <si>
    <t>・営業部門　⇒　　成績系12pt　・　管理系12pt　・　会社貢献系7pt　　計31/24</t>
    <rPh sb="1" eb="3">
      <t>エイギョウ</t>
    </rPh>
    <rPh sb="3" eb="4">
      <t>ブ</t>
    </rPh>
    <rPh sb="4" eb="5">
      <t>モン</t>
    </rPh>
    <rPh sb="9" eb="11">
      <t>セイセキ</t>
    </rPh>
    <rPh sb="11" eb="12">
      <t>ケイ</t>
    </rPh>
    <rPh sb="19" eb="21">
      <t>カンリ</t>
    </rPh>
    <rPh sb="21" eb="22">
      <t>ケイ</t>
    </rPh>
    <rPh sb="29" eb="31">
      <t>カイシャ</t>
    </rPh>
    <rPh sb="31" eb="33">
      <t>コウケン</t>
    </rPh>
    <rPh sb="33" eb="34">
      <t>ケイ</t>
    </rPh>
    <rPh sb="39" eb="40">
      <t>ケイ</t>
    </rPh>
    <phoneticPr fontId="2"/>
  </si>
  <si>
    <t>・管理部門　⇒　　経営系12pt　・　管理系12pt　・　会社貢献系7pt　　計31/24</t>
    <rPh sb="1" eb="3">
      <t>カンリ</t>
    </rPh>
    <rPh sb="3" eb="5">
      <t>ブモン</t>
    </rPh>
    <rPh sb="9" eb="11">
      <t>ケイエイ</t>
    </rPh>
    <rPh sb="11" eb="12">
      <t>ケイ</t>
    </rPh>
    <rPh sb="19" eb="21">
      <t>カンリ</t>
    </rPh>
    <rPh sb="21" eb="22">
      <t>ケイ</t>
    </rPh>
    <rPh sb="29" eb="31">
      <t>カイシャ</t>
    </rPh>
    <rPh sb="31" eb="33">
      <t>コウケン</t>
    </rPh>
    <rPh sb="33" eb="34">
      <t>ケイ</t>
    </rPh>
    <rPh sb="39" eb="40">
      <t>ケイ</t>
    </rPh>
    <phoneticPr fontId="2"/>
  </si>
  <si>
    <t>技術系　★13pt</t>
    <rPh sb="0" eb="2">
      <t>ギジュツ</t>
    </rPh>
    <rPh sb="2" eb="3">
      <t>ケイ</t>
    </rPh>
    <phoneticPr fontId="2"/>
  </si>
  <si>
    <t>PMP　所持者のみ、喪失したら０</t>
    <rPh sb="4" eb="6">
      <t>ショジ</t>
    </rPh>
    <rPh sb="6" eb="7">
      <t>シャ</t>
    </rPh>
    <rPh sb="10" eb="12">
      <t>ソウシツ</t>
    </rPh>
    <phoneticPr fontId="2"/>
  </si>
  <si>
    <t>２名以上のチームを１個フォローする</t>
    <rPh sb="1" eb="2">
      <t>メイ</t>
    </rPh>
    <rPh sb="2" eb="4">
      <t>イジョウ</t>
    </rPh>
    <rPh sb="10" eb="11">
      <t>コ</t>
    </rPh>
    <phoneticPr fontId="2"/>
  </si>
  <si>
    <t>５名以上のチームを１個フォローする</t>
    <rPh sb="1" eb="2">
      <t>メイ</t>
    </rPh>
    <rPh sb="2" eb="4">
      <t>イジョウ</t>
    </rPh>
    <rPh sb="10" eb="11">
      <t>コ</t>
    </rPh>
    <phoneticPr fontId="2"/>
  </si>
  <si>
    <t>１顧客で10名以上を参画させフォローする</t>
    <rPh sb="1" eb="3">
      <t>コキャク</t>
    </rPh>
    <rPh sb="6" eb="7">
      <t>メイ</t>
    </rPh>
    <rPh sb="7" eb="9">
      <t>イジョウ</t>
    </rPh>
    <rPh sb="10" eb="12">
      <t>サンカク</t>
    </rPh>
    <phoneticPr fontId="2"/>
  </si>
  <si>
    <t>持ち帰り案件を打合せから納品まで</t>
    <rPh sb="0" eb="1">
      <t>モ</t>
    </rPh>
    <rPh sb="2" eb="3">
      <t>カエ</t>
    </rPh>
    <rPh sb="4" eb="6">
      <t>アンケン</t>
    </rPh>
    <rPh sb="7" eb="9">
      <t>ウチアワ</t>
    </rPh>
    <rPh sb="12" eb="14">
      <t>ノウヒン</t>
    </rPh>
    <phoneticPr fontId="2"/>
  </si>
  <si>
    <t>技術者20名を担当する（BP含む）</t>
    <rPh sb="0" eb="3">
      <t>ギジュツシャ</t>
    </rPh>
    <rPh sb="5" eb="6">
      <t>メイ</t>
    </rPh>
    <rPh sb="7" eb="9">
      <t>タントウ</t>
    </rPh>
    <rPh sb="14" eb="15">
      <t>フク</t>
    </rPh>
    <phoneticPr fontId="2"/>
  </si>
  <si>
    <t>・技術部門　⇒　　技術系13pt　・　管理系12pt　・　会社貢献系7pt　　計32/24</t>
    <rPh sb="1" eb="3">
      <t>ギジュツ</t>
    </rPh>
    <rPh sb="3" eb="4">
      <t>ブ</t>
    </rPh>
    <rPh sb="4" eb="5">
      <t>モン</t>
    </rPh>
    <rPh sb="9" eb="11">
      <t>ギジュツ</t>
    </rPh>
    <rPh sb="11" eb="12">
      <t>ケイ</t>
    </rPh>
    <rPh sb="19" eb="21">
      <t>カンリ</t>
    </rPh>
    <rPh sb="21" eb="22">
      <t>ケイ</t>
    </rPh>
    <rPh sb="29" eb="31">
      <t>カイシャ</t>
    </rPh>
    <rPh sb="31" eb="33">
      <t>コウケン</t>
    </rPh>
    <rPh sb="33" eb="34">
      <t>ケイ</t>
    </rPh>
    <rPh sb="39" eb="40">
      <t>ケイ</t>
    </rPh>
    <phoneticPr fontId="2"/>
  </si>
  <si>
    <t>技術者30名を担当する（BP含む）</t>
    <rPh sb="0" eb="3">
      <t>ギジュツシャ</t>
    </rPh>
    <rPh sb="5" eb="6">
      <t>メイ</t>
    </rPh>
    <rPh sb="7" eb="9">
      <t>タントウ</t>
    </rPh>
    <rPh sb="14" eb="15">
      <t>フク</t>
    </rPh>
    <phoneticPr fontId="2"/>
  </si>
  <si>
    <t>半期売上目標　達成（粗利ベース）</t>
    <rPh sb="0" eb="2">
      <t>ハンキ</t>
    </rPh>
    <rPh sb="2" eb="4">
      <t>ウリアゲ</t>
    </rPh>
    <rPh sb="4" eb="6">
      <t>モクヒョウ</t>
    </rPh>
    <rPh sb="7" eb="9">
      <t>タッセイ</t>
    </rPh>
    <rPh sb="10" eb="12">
      <t>アラリ</t>
    </rPh>
    <phoneticPr fontId="2"/>
  </si>
  <si>
    <t>半期売上目標　2回達成（粗利ベース）</t>
    <rPh sb="0" eb="2">
      <t>ハンキ</t>
    </rPh>
    <rPh sb="2" eb="4">
      <t>ウリアゲ</t>
    </rPh>
    <rPh sb="4" eb="6">
      <t>モクヒョウ</t>
    </rPh>
    <rPh sb="8" eb="9">
      <t>カイ</t>
    </rPh>
    <rPh sb="9" eb="11">
      <t>タッセイ</t>
    </rPh>
    <rPh sb="12" eb="14">
      <t>アラリ</t>
    </rPh>
    <phoneticPr fontId="2"/>
  </si>
  <si>
    <t>半期売上目標　4回達成（粗利ベース）</t>
    <rPh sb="0" eb="2">
      <t>ハンキ</t>
    </rPh>
    <rPh sb="2" eb="4">
      <t>ウリアゲ</t>
    </rPh>
    <rPh sb="4" eb="6">
      <t>モクヒョウ</t>
    </rPh>
    <rPh sb="8" eb="9">
      <t>カイ</t>
    </rPh>
    <rPh sb="9" eb="11">
      <t>タッセイ</t>
    </rPh>
    <rPh sb="12" eb="14">
      <t>アラリ</t>
    </rPh>
    <phoneticPr fontId="2"/>
  </si>
  <si>
    <t xml:space="preserve">実務系9pt </t>
    <rPh sb="0" eb="2">
      <t>ジツム</t>
    </rPh>
    <rPh sb="2" eb="3">
      <t>ケイ</t>
    </rPh>
    <phoneticPr fontId="2"/>
  </si>
  <si>
    <t>資格系3pt</t>
    <rPh sb="0" eb="2">
      <t>シカク</t>
    </rPh>
    <rPh sb="2" eb="3">
      <t>ケイ</t>
    </rPh>
    <phoneticPr fontId="2"/>
  </si>
  <si>
    <t>衛生管理者</t>
    <rPh sb="0" eb="2">
      <t>エイセイ</t>
    </rPh>
    <rPh sb="2" eb="4">
      <t>カンリ</t>
    </rPh>
    <rPh sb="4" eb="5">
      <t>シャ</t>
    </rPh>
    <phoneticPr fontId="2"/>
  </si>
  <si>
    <t>派遣元責任者</t>
    <rPh sb="0" eb="2">
      <t>ハケン</t>
    </rPh>
    <rPh sb="2" eb="3">
      <t>モト</t>
    </rPh>
    <rPh sb="3" eb="6">
      <t>セキニンシャ</t>
    </rPh>
    <phoneticPr fontId="2"/>
  </si>
  <si>
    <t>ITコーディネーター</t>
    <phoneticPr fontId="2"/>
  </si>
  <si>
    <t>技術者50名を担当する（BP含む）</t>
    <rPh sb="0" eb="3">
      <t>ギジュツシャ</t>
    </rPh>
    <rPh sb="5" eb="6">
      <t>メイ</t>
    </rPh>
    <rPh sb="7" eb="9">
      <t>タントウ</t>
    </rPh>
    <rPh sb="14" eb="15">
      <t>フク</t>
    </rPh>
    <phoneticPr fontId="2"/>
  </si>
  <si>
    <t>技術者70名を担当する（BP含む）</t>
    <rPh sb="0" eb="3">
      <t>ギジュツシャ</t>
    </rPh>
    <rPh sb="5" eb="6">
      <t>メイ</t>
    </rPh>
    <rPh sb="7" eb="9">
      <t>タントウ</t>
    </rPh>
    <rPh sb="14" eb="15">
      <t>フク</t>
    </rPh>
    <phoneticPr fontId="2"/>
  </si>
  <si>
    <t>高卒管理</t>
    <rPh sb="0" eb="2">
      <t>コウソツ</t>
    </rPh>
    <rPh sb="2" eb="4">
      <t>カンリ</t>
    </rPh>
    <phoneticPr fontId="2"/>
  </si>
  <si>
    <t>30歳めで</t>
    <rPh sb="2" eb="3">
      <t>サイ</t>
    </rPh>
    <phoneticPr fontId="2"/>
  </si>
  <si>
    <t>35歳まで</t>
    <rPh sb="2" eb="3">
      <t>サイ</t>
    </rPh>
    <phoneticPr fontId="2"/>
  </si>
  <si>
    <t>雇用契約</t>
    <rPh sb="0" eb="2">
      <t>コヨウ</t>
    </rPh>
    <rPh sb="2" eb="4">
      <t>ケイヤク</t>
    </rPh>
    <phoneticPr fontId="2"/>
  </si>
  <si>
    <t>マイナンバー実務試験2級</t>
    <rPh sb="6" eb="8">
      <t>ジツム</t>
    </rPh>
    <rPh sb="8" eb="10">
      <t>シケン</t>
    </rPh>
    <rPh sb="11" eb="12">
      <t>キュウ</t>
    </rPh>
    <phoneticPr fontId="2"/>
  </si>
  <si>
    <t>個人情報保護実務試験1級</t>
    <rPh sb="0" eb="2">
      <t>コジン</t>
    </rPh>
    <rPh sb="2" eb="4">
      <t>ジョウホウ</t>
    </rPh>
    <rPh sb="4" eb="6">
      <t>ホゴ</t>
    </rPh>
    <rPh sb="6" eb="8">
      <t>ジツム</t>
    </rPh>
    <rPh sb="8" eb="10">
      <t>シケン</t>
    </rPh>
    <rPh sb="11" eb="12">
      <t>キュウ</t>
    </rPh>
    <phoneticPr fontId="2"/>
  </si>
  <si>
    <t>個人情報保護士</t>
    <rPh sb="0" eb="2">
      <t>コジン</t>
    </rPh>
    <rPh sb="2" eb="4">
      <t>ジョウホウ</t>
    </rPh>
    <rPh sb="4" eb="6">
      <t>ホゴ</t>
    </rPh>
    <rPh sb="6" eb="7">
      <t>シ</t>
    </rPh>
    <phoneticPr fontId="2"/>
  </si>
  <si>
    <t>求人（募集応募選考を対応</t>
    <rPh sb="0" eb="2">
      <t>キュウジン</t>
    </rPh>
    <rPh sb="3" eb="5">
      <t>ボシュウ</t>
    </rPh>
    <rPh sb="5" eb="7">
      <t>オウボ</t>
    </rPh>
    <rPh sb="7" eb="9">
      <t>センコウ</t>
    </rPh>
    <rPh sb="10" eb="12">
      <t>タイオウ</t>
    </rPh>
    <phoneticPr fontId="2"/>
  </si>
  <si>
    <t>採用面接を実施した</t>
    <rPh sb="0" eb="2">
      <t>サイヨウ</t>
    </rPh>
    <rPh sb="2" eb="4">
      <t>メンセツ</t>
    </rPh>
    <rPh sb="5" eb="7">
      <t>ジッシ</t>
    </rPh>
    <phoneticPr fontId="2"/>
  </si>
  <si>
    <t>管理系　★13pt</t>
    <rPh sb="0" eb="2">
      <t>カンリ</t>
    </rPh>
    <rPh sb="2" eb="3">
      <t>ケイ</t>
    </rPh>
    <phoneticPr fontId="2"/>
  </si>
  <si>
    <r>
      <t>技術系資格３種</t>
    </r>
    <r>
      <rPr>
        <sz val="9"/>
        <color theme="0" tint="-0.14999847407452621"/>
        <rFont val="游ゴシック"/>
        <family val="3"/>
        <charset val="128"/>
        <scheme val="minor"/>
      </rPr>
      <t>（ITIL,LPIC-Lv1,ITコーディネーター）</t>
    </r>
    <rPh sb="0" eb="2">
      <t>ギジュツ</t>
    </rPh>
    <rPh sb="2" eb="3">
      <t>ケイ</t>
    </rPh>
    <rPh sb="3" eb="5">
      <t>シカク</t>
    </rPh>
    <rPh sb="6" eb="7">
      <t>シュ</t>
    </rPh>
    <phoneticPr fontId="2"/>
  </si>
  <si>
    <r>
      <rPr>
        <sz val="9"/>
        <color theme="0" tint="-0.14999847407452621"/>
        <rFont val="游ゴシック"/>
        <family val="3"/>
        <charset val="128"/>
        <scheme val="minor"/>
      </rPr>
      <t>　</t>
    </r>
    <r>
      <rPr>
        <sz val="11"/>
        <color theme="0" tint="-0.14999847407452621"/>
        <rFont val="游ゴシック"/>
        <family val="3"/>
        <charset val="128"/>
        <scheme val="minor"/>
      </rPr>
      <t>３種</t>
    </r>
    <r>
      <rPr>
        <sz val="9"/>
        <color theme="0" tint="-0.14999847407452621"/>
        <rFont val="游ゴシック"/>
        <family val="3"/>
        <charset val="128"/>
        <scheme val="minor"/>
      </rPr>
      <t>（ITIL,LPIC-Lv1,情報セキュリティマネジメント）</t>
    </r>
    <rPh sb="2" eb="3">
      <t>シュ</t>
    </rPh>
    <rPh sb="18" eb="20">
      <t>ジョウホウ</t>
    </rPh>
    <phoneticPr fontId="2"/>
  </si>
  <si>
    <t>基本契約書の作成一式</t>
    <rPh sb="0" eb="2">
      <t>キホン</t>
    </rPh>
    <rPh sb="2" eb="5">
      <t>ケイヤクショ</t>
    </rPh>
    <rPh sb="6" eb="8">
      <t>サクセイ</t>
    </rPh>
    <rPh sb="8" eb="10">
      <t>イッシキ</t>
    </rPh>
    <phoneticPr fontId="2"/>
  </si>
  <si>
    <t>各部門は『実務系』と『資格系』で構成されており、少ない方のポイントが最低でも２ポイント必要とする。</t>
    <rPh sb="0" eb="1">
      <t>カク</t>
    </rPh>
    <rPh sb="1" eb="3">
      <t>ブモン</t>
    </rPh>
    <rPh sb="5" eb="7">
      <t>ジツム</t>
    </rPh>
    <rPh sb="7" eb="8">
      <t>ケイ</t>
    </rPh>
    <rPh sb="11" eb="13">
      <t>シカク</t>
    </rPh>
    <rPh sb="13" eb="14">
      <t>ケイ</t>
    </rPh>
    <rPh sb="16" eb="18">
      <t>コウセイ</t>
    </rPh>
    <rPh sb="24" eb="25">
      <t>スク</t>
    </rPh>
    <rPh sb="27" eb="28">
      <t>ホウ</t>
    </rPh>
    <rPh sb="34" eb="36">
      <t>サイテイ</t>
    </rPh>
    <rPh sb="43" eb="45">
      <t>ヒツヨウ</t>
    </rPh>
    <phoneticPr fontId="2"/>
  </si>
  <si>
    <t xml:space="preserve"> </t>
    <phoneticPr fontId="2"/>
  </si>
  <si>
    <t>新しい販路を開拓し業務を拡張した。　　</t>
    <rPh sb="0" eb="1">
      <t>アタラ</t>
    </rPh>
    <rPh sb="3" eb="5">
      <t>ハンロ</t>
    </rPh>
    <phoneticPr fontId="2"/>
  </si>
  <si>
    <t>自社持ち帰り案件を獲得した。</t>
    <rPh sb="0" eb="2">
      <t>ジシャ</t>
    </rPh>
    <rPh sb="2" eb="3">
      <t>モ</t>
    </rPh>
    <rPh sb="4" eb="5">
      <t>カエ</t>
    </rPh>
    <rPh sb="6" eb="8">
      <t>アンケン</t>
    </rPh>
    <rPh sb="9" eb="11">
      <t>カクトク</t>
    </rPh>
    <phoneticPr fontId="2"/>
  </si>
  <si>
    <t>御客様と交渉して新規受注を獲得し、常駐業務を拡張した。</t>
    <rPh sb="0" eb="2">
      <t>オキャク</t>
    </rPh>
    <rPh sb="2" eb="3">
      <t>サマ</t>
    </rPh>
    <rPh sb="4" eb="6">
      <t>コウショウ</t>
    </rPh>
    <rPh sb="8" eb="10">
      <t>シンキ</t>
    </rPh>
    <rPh sb="10" eb="12">
      <t>ジュチュウ</t>
    </rPh>
    <rPh sb="13" eb="15">
      <t>カクトク</t>
    </rPh>
    <rPh sb="17" eb="19">
      <t>ジョウチュウ</t>
    </rPh>
    <rPh sb="19" eb="21">
      <t>ギョウム</t>
    </rPh>
    <rPh sb="22" eb="24">
      <t>カクチョウ</t>
    </rPh>
    <phoneticPr fontId="2"/>
  </si>
  <si>
    <r>
      <t>知人を紹介し会社が採用した。　　　　　　　</t>
    </r>
    <r>
      <rPr>
        <sz val="11"/>
        <color rgb="FFFF0000"/>
        <rFont val="游ゴシック"/>
        <family val="3"/>
        <charset val="128"/>
        <scheme val="minor"/>
      </rPr>
      <t>詳細は手順参照</t>
    </r>
    <rPh sb="0" eb="2">
      <t>チジン</t>
    </rPh>
    <rPh sb="3" eb="5">
      <t>ショウカイ</t>
    </rPh>
    <rPh sb="6" eb="8">
      <t>カイシャ</t>
    </rPh>
    <rPh sb="9" eb="11">
      <t>サイヨウ</t>
    </rPh>
    <rPh sb="21" eb="23">
      <t>ショウサイ</t>
    </rPh>
    <rPh sb="24" eb="26">
      <t>テジュン</t>
    </rPh>
    <rPh sb="26" eb="28">
      <t>サンショウ</t>
    </rPh>
    <phoneticPr fontId="2"/>
  </si>
  <si>
    <t>上記且つ、技術2部門（実務・資格）管理（実務・資格）</t>
    <rPh sb="0" eb="2">
      <t>ジョウキ</t>
    </rPh>
    <rPh sb="2" eb="3">
      <t>カ</t>
    </rPh>
    <rPh sb="5" eb="7">
      <t>ギジュツ</t>
    </rPh>
    <rPh sb="8" eb="10">
      <t>ブモン</t>
    </rPh>
    <rPh sb="11" eb="13">
      <t>ジツム</t>
    </rPh>
    <rPh sb="14" eb="16">
      <t>シカク</t>
    </rPh>
    <rPh sb="17" eb="19">
      <t>カンリ</t>
    </rPh>
    <rPh sb="20" eb="22">
      <t>ジツム</t>
    </rPh>
    <rPh sb="23" eb="25">
      <t>シカク</t>
    </rPh>
    <phoneticPr fontId="2"/>
  </si>
  <si>
    <t>会社貢献の５部門のうち4部門からポイント獲得がある事。</t>
    <rPh sb="12" eb="14">
      <t>ブモン</t>
    </rPh>
    <rPh sb="20" eb="22">
      <t>カクトク</t>
    </rPh>
    <rPh sb="25" eb="26">
      <t>コト</t>
    </rPh>
    <phoneticPr fontId="2"/>
  </si>
  <si>
    <r>
      <t>　　　　　　　　資格系7pt　</t>
    </r>
    <r>
      <rPr>
        <sz val="10"/>
        <color theme="1"/>
        <rFont val="游ゴシック"/>
        <family val="3"/>
        <charset val="128"/>
        <scheme val="minor"/>
      </rPr>
      <t>（8ptのうち7ptまでが対象）</t>
    </r>
    <rPh sb="8" eb="10">
      <t>シカク</t>
    </rPh>
    <rPh sb="10" eb="11">
      <t>ケイ</t>
    </rPh>
    <rPh sb="28" eb="30">
      <t>タイショウ</t>
    </rPh>
    <phoneticPr fontId="2"/>
  </si>
  <si>
    <r>
      <t>　　　　　　資格系６pt　</t>
    </r>
    <r>
      <rPr>
        <sz val="10"/>
        <color theme="1"/>
        <rFont val="游ゴシック"/>
        <family val="3"/>
        <charset val="128"/>
        <scheme val="minor"/>
      </rPr>
      <t>(下記のうち3種6ptまで）</t>
    </r>
    <rPh sb="6" eb="8">
      <t>シカク</t>
    </rPh>
    <rPh sb="8" eb="9">
      <t>ケイ</t>
    </rPh>
    <rPh sb="14" eb="16">
      <t>カキ</t>
    </rPh>
    <rPh sb="20" eb="21">
      <t>シュ</t>
    </rPh>
    <phoneticPr fontId="2"/>
  </si>
  <si>
    <t>MCP各種のうち1種</t>
    <rPh sb="3" eb="5">
      <t>カクシュ</t>
    </rPh>
    <rPh sb="9" eb="10">
      <t>シュ</t>
    </rPh>
    <phoneticPr fontId="2"/>
  </si>
  <si>
    <t>https://shikaku-fan.net/it_pc_rank.php</t>
    <phoneticPr fontId="2"/>
  </si>
  <si>
    <t>・技術部門　⇒　　技術系13pt　・　管理系12pt　・　会社貢献系7pt　　計32/27</t>
    <rPh sb="1" eb="3">
      <t>ギジュツ</t>
    </rPh>
    <rPh sb="3" eb="4">
      <t>ブ</t>
    </rPh>
    <rPh sb="4" eb="5">
      <t>モン</t>
    </rPh>
    <rPh sb="9" eb="11">
      <t>ギジュツ</t>
    </rPh>
    <rPh sb="11" eb="12">
      <t>ケイ</t>
    </rPh>
    <rPh sb="19" eb="21">
      <t>カンリ</t>
    </rPh>
    <rPh sb="21" eb="22">
      <t>ケイ</t>
    </rPh>
    <rPh sb="29" eb="31">
      <t>カイシャ</t>
    </rPh>
    <rPh sb="31" eb="33">
      <t>コウケン</t>
    </rPh>
    <rPh sb="33" eb="34">
      <t>ケイ</t>
    </rPh>
    <rPh sb="39" eb="40">
      <t>ケイ</t>
    </rPh>
    <phoneticPr fontId="2"/>
  </si>
  <si>
    <t>・営業部門　⇒　　成績系12pt　・　管理系12pt　・　会社貢献系7pt　　計31/27</t>
    <rPh sb="1" eb="3">
      <t>エイギョウ</t>
    </rPh>
    <rPh sb="3" eb="4">
      <t>ブ</t>
    </rPh>
    <rPh sb="4" eb="5">
      <t>モン</t>
    </rPh>
    <rPh sb="9" eb="11">
      <t>セイセキ</t>
    </rPh>
    <rPh sb="11" eb="12">
      <t>ケイ</t>
    </rPh>
    <rPh sb="19" eb="21">
      <t>カンリ</t>
    </rPh>
    <rPh sb="21" eb="22">
      <t>ケイ</t>
    </rPh>
    <rPh sb="29" eb="31">
      <t>カイシャ</t>
    </rPh>
    <rPh sb="31" eb="33">
      <t>コウケン</t>
    </rPh>
    <rPh sb="33" eb="34">
      <t>ケイ</t>
    </rPh>
    <rPh sb="39" eb="40">
      <t>ケイ</t>
    </rPh>
    <phoneticPr fontId="2"/>
  </si>
  <si>
    <t>・管理部門　⇒　　経営系12pt　・　管理系12pt　・　会社貢献系7pt　　計31/27</t>
    <rPh sb="1" eb="3">
      <t>カンリ</t>
    </rPh>
    <rPh sb="3" eb="5">
      <t>ブモン</t>
    </rPh>
    <rPh sb="9" eb="11">
      <t>ケイエイ</t>
    </rPh>
    <rPh sb="11" eb="12">
      <t>ケイ</t>
    </rPh>
    <rPh sb="19" eb="21">
      <t>カンリ</t>
    </rPh>
    <rPh sb="21" eb="22">
      <t>ケイ</t>
    </rPh>
    <rPh sb="29" eb="31">
      <t>カイシャ</t>
    </rPh>
    <rPh sb="31" eb="33">
      <t>コウケン</t>
    </rPh>
    <rPh sb="33" eb="34">
      <t>ケイ</t>
    </rPh>
    <rPh sb="39" eb="40">
      <t>ケイ</t>
    </rPh>
    <phoneticPr fontId="2"/>
  </si>
  <si>
    <t>業務評価自己チェックシート</t>
    <rPh sb="0" eb="2">
      <t>ギョウム</t>
    </rPh>
    <rPh sb="2" eb="4">
      <t>ヒョウカ</t>
    </rPh>
    <rPh sb="4" eb="6">
      <t>ジコ</t>
    </rPh>
    <phoneticPr fontId="2"/>
  </si>
  <si>
    <t>20XX年ＸＸ月</t>
    <rPh sb="4" eb="5">
      <t>ネン</t>
    </rPh>
    <rPh sb="7" eb="8">
      <t>ガツ</t>
    </rPh>
    <phoneticPr fontId="2"/>
  </si>
  <si>
    <t>説明</t>
    <rPh sb="0" eb="2">
      <t>セツメイ</t>
    </rPh>
    <phoneticPr fontId="2"/>
  </si>
  <si>
    <t>ビジネスチャンスやミスの指摘などを受けた時など報告の義務があるとき。　　　　　　　　　　　　　　　　　　　　　　上長判断で0ptになる場合もある。</t>
    <rPh sb="23" eb="25">
      <t>ホウコク</t>
    </rPh>
    <rPh sb="26" eb="28">
      <t>ギムジョウシハンダンバアイ</t>
    </rPh>
    <rPh sb="56" eb="58">
      <t>ジョウチョウ</t>
    </rPh>
    <phoneticPr fontId="2"/>
  </si>
  <si>
    <t>　</t>
  </si>
  <si>
    <t>テーマを決めて、決めた期間を運営仕切った。　　　　　　　或いは期を跨いでいる場合は継続できているか。</t>
    <rPh sb="4" eb="5">
      <t>キ</t>
    </rPh>
    <rPh sb="8" eb="9">
      <t>キ</t>
    </rPh>
    <rPh sb="11" eb="13">
      <t>キカン</t>
    </rPh>
    <rPh sb="14" eb="16">
      <t>ウンエイ</t>
    </rPh>
    <rPh sb="16" eb="18">
      <t>シキ</t>
    </rPh>
    <rPh sb="28" eb="29">
      <t>アル</t>
    </rPh>
    <rPh sb="31" eb="32">
      <t>キ</t>
    </rPh>
    <rPh sb="33" eb="34">
      <t>マタ</t>
    </rPh>
    <rPh sb="38" eb="40">
      <t>バアイ</t>
    </rPh>
    <rPh sb="41" eb="43">
      <t>ケイゾク</t>
    </rPh>
    <phoneticPr fontId="2"/>
  </si>
  <si>
    <t>本人提出の書類に基づく。（始末書など）</t>
    <rPh sb="0" eb="2">
      <t>ホンニン</t>
    </rPh>
    <rPh sb="2" eb="4">
      <t>テイシュツ</t>
    </rPh>
    <rPh sb="5" eb="7">
      <t>ショルイ</t>
    </rPh>
    <rPh sb="8" eb="9">
      <t>モト</t>
    </rPh>
    <rPh sb="13" eb="16">
      <t>シマツショ</t>
    </rPh>
    <phoneticPr fontId="2"/>
  </si>
  <si>
    <t>全社またはグループ単位でも良い。　発案、会場の予約、出欠の確認連絡（料金の回収も）　　正・副担当2名まで。　事前に岩田か侯に申告。</t>
    <rPh sb="0" eb="2">
      <t>ゼンシャ</t>
    </rPh>
    <rPh sb="9" eb="11">
      <t>タンイ</t>
    </rPh>
    <rPh sb="13" eb="14">
      <t>ヨ</t>
    </rPh>
    <rPh sb="17" eb="19">
      <t>ハツアン</t>
    </rPh>
    <rPh sb="20" eb="22">
      <t>カイジョウ</t>
    </rPh>
    <rPh sb="23" eb="25">
      <t>ヨヤク</t>
    </rPh>
    <rPh sb="26" eb="28">
      <t>シュッケツ</t>
    </rPh>
    <rPh sb="29" eb="31">
      <t>カクニン</t>
    </rPh>
    <rPh sb="31" eb="33">
      <t>レンラク</t>
    </rPh>
    <rPh sb="34" eb="36">
      <t>リョウキン</t>
    </rPh>
    <rPh sb="37" eb="39">
      <t>カイシュウ</t>
    </rPh>
    <rPh sb="43" eb="44">
      <t>セイ</t>
    </rPh>
    <rPh sb="45" eb="46">
      <t>フク</t>
    </rPh>
    <rPh sb="46" eb="48">
      <t>タントウ</t>
    </rPh>
    <rPh sb="49" eb="50">
      <t>メイ</t>
    </rPh>
    <rPh sb="54" eb="56">
      <t>ジゼン</t>
    </rPh>
    <rPh sb="57" eb="59">
      <t>イワタ</t>
    </rPh>
    <rPh sb="60" eb="61">
      <t>コウ</t>
    </rPh>
    <rPh sb="62" eb="64">
      <t>シンコク</t>
    </rPh>
    <phoneticPr fontId="2"/>
  </si>
  <si>
    <t>上長判断で0ptになる場合もある。</t>
    <rPh sb="0" eb="2">
      <t>ジョウチョウ</t>
    </rPh>
    <rPh sb="2" eb="4">
      <t>ハンダン</t>
    </rPh>
    <rPh sb="11" eb="13">
      <t>バアイ</t>
    </rPh>
    <phoneticPr fontId="2"/>
  </si>
  <si>
    <t>本人、或いは上司の判断で判定する。上司指摘の場合は具体的な指摘内容を吸い上げ本人へフィードバックする。</t>
    <rPh sb="0" eb="2">
      <t>ホンニン</t>
    </rPh>
    <rPh sb="3" eb="4">
      <t>アル</t>
    </rPh>
    <rPh sb="6" eb="8">
      <t>ジョウシ</t>
    </rPh>
    <rPh sb="9" eb="11">
      <t>ハンダン</t>
    </rPh>
    <rPh sb="12" eb="14">
      <t>ハンテイ</t>
    </rPh>
    <rPh sb="17" eb="19">
      <t>ジョウシ</t>
    </rPh>
    <rPh sb="19" eb="21">
      <t>シテキ</t>
    </rPh>
    <rPh sb="22" eb="24">
      <t>バアイ</t>
    </rPh>
    <rPh sb="25" eb="28">
      <t>グタイテキ</t>
    </rPh>
    <rPh sb="29" eb="31">
      <t>シテキ</t>
    </rPh>
    <rPh sb="31" eb="33">
      <t>ナイヨウ</t>
    </rPh>
    <rPh sb="34" eb="35">
      <t>ス</t>
    </rPh>
    <rPh sb="36" eb="37">
      <t>ア</t>
    </rPh>
    <rPh sb="38" eb="40">
      <t>ホンニン</t>
    </rPh>
    <phoneticPr fontId="2"/>
  </si>
  <si>
    <r>
      <rPr>
        <sz val="11"/>
        <color theme="1"/>
        <rFont val="游ゴシック"/>
        <family val="2"/>
        <charset val="128"/>
      </rPr>
      <t>▼▼</t>
    </r>
    <r>
      <rPr>
        <sz val="11"/>
        <color theme="1"/>
        <rFont val="游ゴシック"/>
        <family val="2"/>
        <charset val="128"/>
        <scheme val="minor"/>
      </rPr>
      <t>記入欄　何をやったのか、出来るだけ具体的に</t>
    </r>
    <rPh sb="2" eb="4">
      <t>キニュウ</t>
    </rPh>
    <rPh sb="4" eb="5">
      <t>ラン</t>
    </rPh>
    <rPh sb="6" eb="7">
      <t>ナニ</t>
    </rPh>
    <rPh sb="14" eb="16">
      <t>デキ</t>
    </rPh>
    <rPh sb="19" eb="22">
      <t>グタイテキ</t>
    </rPh>
    <phoneticPr fontId="2"/>
  </si>
  <si>
    <t>★MAP　１I／３</t>
    <phoneticPr fontId="2"/>
  </si>
  <si>
    <t>別紙３種（言語、OS、DBなど）で合計145点以上　　　　　　　注）１種1pt2種2pt3種コンプリートで★１つになります</t>
    <rPh sb="0" eb="2">
      <t>ベッシ</t>
    </rPh>
    <rPh sb="3" eb="4">
      <t>シュ</t>
    </rPh>
    <rPh sb="5" eb="7">
      <t>ゲンゴ</t>
    </rPh>
    <rPh sb="17" eb="19">
      <t>ゴウケイ</t>
    </rPh>
    <rPh sb="22" eb="23">
      <t>テン</t>
    </rPh>
    <rPh sb="23" eb="25">
      <t>イジョウ</t>
    </rPh>
    <phoneticPr fontId="2"/>
  </si>
  <si>
    <t>別紙３種（NW、サーバー、OS、DBなど）で合計140点以上　　　　注）１種1pt2種2pt3種コンプリートで★１つになります</t>
    <rPh sb="0" eb="2">
      <t>ベッシ</t>
    </rPh>
    <rPh sb="3" eb="4">
      <t>シュ</t>
    </rPh>
    <rPh sb="22" eb="24">
      <t>ゴウケイ</t>
    </rPh>
    <rPh sb="27" eb="28">
      <t>テン</t>
    </rPh>
    <rPh sb="28" eb="30">
      <t>イジョウ</t>
    </rPh>
    <rPh sb="34" eb="35">
      <t>チュウ</t>
    </rPh>
    <rPh sb="37" eb="38">
      <t>シュ</t>
    </rPh>
    <rPh sb="42" eb="43">
      <t>シュ</t>
    </rPh>
    <rPh sb="47" eb="48">
      <t>シュ</t>
    </rPh>
    <phoneticPr fontId="2"/>
  </si>
  <si>
    <t>MOS Excelエキスパート</t>
    <phoneticPr fontId="2"/>
  </si>
  <si>
    <t>管理上の選任者になった</t>
    <rPh sb="0" eb="2">
      <t>カンリ</t>
    </rPh>
    <rPh sb="2" eb="3">
      <t>ジョウ</t>
    </rPh>
    <rPh sb="4" eb="6">
      <t>センニン</t>
    </rPh>
    <rPh sb="6" eb="7">
      <t>シャ</t>
    </rPh>
    <phoneticPr fontId="2"/>
  </si>
  <si>
    <t>上記に必要な資格を会社指示で取得した</t>
    <rPh sb="0" eb="2">
      <t>ジョウキ</t>
    </rPh>
    <rPh sb="3" eb="5">
      <t>ヒツヨウ</t>
    </rPh>
    <rPh sb="6" eb="8">
      <t>シカク</t>
    </rPh>
    <rPh sb="9" eb="11">
      <t>カイシャ</t>
    </rPh>
    <rPh sb="11" eb="13">
      <t>シジ</t>
    </rPh>
    <rPh sb="14" eb="16">
      <t>シュトク</t>
    </rPh>
    <phoneticPr fontId="2"/>
  </si>
  <si>
    <t>会社貢献系　★8ｐｔ</t>
    <rPh sb="0" eb="2">
      <t>カイシャ</t>
    </rPh>
    <rPh sb="2" eb="4">
      <t>コウケン</t>
    </rPh>
    <rPh sb="4" eb="5">
      <t>ケイ</t>
    </rPh>
    <phoneticPr fontId="2"/>
  </si>
  <si>
    <t>昇）直属の上司が推薦し取締役が承認</t>
    <rPh sb="0" eb="1">
      <t>ショウ</t>
    </rPh>
    <rPh sb="2" eb="4">
      <t>チョクゾク</t>
    </rPh>
    <rPh sb="5" eb="7">
      <t>ジョウシ</t>
    </rPh>
    <rPh sb="8" eb="10">
      <t>スイセン</t>
    </rPh>
    <rPh sb="11" eb="14">
      <t>トリシマリヤク</t>
    </rPh>
    <rPh sb="15" eb="17">
      <t>ショウニン</t>
    </rPh>
    <phoneticPr fontId="2"/>
  </si>
  <si>
    <t>　業務の成績が良い、業務を任せられる。</t>
    <rPh sb="1" eb="3">
      <t>ギョウム</t>
    </rPh>
    <rPh sb="4" eb="6">
      <t>セイセキ</t>
    </rPh>
    <rPh sb="7" eb="8">
      <t>ヨ</t>
    </rPh>
    <rPh sb="10" eb="12">
      <t>ギョウム</t>
    </rPh>
    <rPh sb="13" eb="14">
      <t>マカ</t>
    </rPh>
    <phoneticPr fontId="2"/>
  </si>
  <si>
    <t>降）任期満了</t>
    <rPh sb="0" eb="1">
      <t>コウ</t>
    </rPh>
    <rPh sb="2" eb="4">
      <t>ニンキ</t>
    </rPh>
    <rPh sb="4" eb="6">
      <t>マンリョウ</t>
    </rPh>
    <phoneticPr fontId="2"/>
  </si>
  <si>
    <t>昇格条件・降格条件</t>
    <rPh sb="0" eb="2">
      <t>ショウカク</t>
    </rPh>
    <rPh sb="2" eb="4">
      <t>ジョウケン</t>
    </rPh>
    <rPh sb="5" eb="7">
      <t>コウカク</t>
    </rPh>
    <rPh sb="7" eb="9">
      <t>ジョウケン</t>
    </rPh>
    <phoneticPr fontId="2"/>
  </si>
  <si>
    <t>　10名程度の社員の管理が出来る。</t>
    <rPh sb="3" eb="4">
      <t>メイ</t>
    </rPh>
    <rPh sb="4" eb="6">
      <t>テイド</t>
    </rPh>
    <rPh sb="7" eb="9">
      <t>シャイン</t>
    </rPh>
    <rPh sb="10" eb="12">
      <t>カンリ</t>
    </rPh>
    <rPh sb="13" eb="15">
      <t>デキ</t>
    </rPh>
    <phoneticPr fontId="2"/>
  </si>
  <si>
    <t>降）管理能力が低いと判断した場合・任期満了</t>
    <rPh sb="0" eb="1">
      <t>コウ</t>
    </rPh>
    <rPh sb="2" eb="4">
      <t>カンリ</t>
    </rPh>
    <rPh sb="4" eb="6">
      <t>ノウリョク</t>
    </rPh>
    <rPh sb="7" eb="8">
      <t>ヒク</t>
    </rPh>
    <rPh sb="10" eb="12">
      <t>ハンダン</t>
    </rPh>
    <rPh sb="14" eb="16">
      <t>バアイ</t>
    </rPh>
    <rPh sb="17" eb="19">
      <t>ニンキ</t>
    </rPh>
    <rPh sb="19" eb="21">
      <t>マンリョウ</t>
    </rPh>
    <phoneticPr fontId="2"/>
  </si>
  <si>
    <t>昇）係長以上で業務に一定の実績があり、</t>
    <rPh sb="0" eb="1">
      <t>ショウ</t>
    </rPh>
    <rPh sb="2" eb="4">
      <t>カカリチョウ</t>
    </rPh>
    <rPh sb="4" eb="6">
      <t>イジョウ</t>
    </rPh>
    <rPh sb="7" eb="9">
      <t>ギョウム</t>
    </rPh>
    <rPh sb="10" eb="12">
      <t>イッテイ</t>
    </rPh>
    <rPh sb="13" eb="15">
      <t>ジッセキ</t>
    </rPh>
    <phoneticPr fontId="2"/>
  </si>
  <si>
    <t>課長任期中の（数字）目標を計画書で提出し</t>
    <rPh sb="0" eb="2">
      <t>カチョウ</t>
    </rPh>
    <rPh sb="2" eb="4">
      <t>ニンキ</t>
    </rPh>
    <rPh sb="4" eb="5">
      <t>チュウ</t>
    </rPh>
    <rPh sb="7" eb="9">
      <t>スウジ</t>
    </rPh>
    <rPh sb="10" eb="12">
      <t>モクヒョウ</t>
    </rPh>
    <rPh sb="13" eb="16">
      <t>ケイカクショ</t>
    </rPh>
    <rPh sb="17" eb="19">
      <t>テイシュツ</t>
    </rPh>
    <phoneticPr fontId="2"/>
  </si>
  <si>
    <t>取締役が承認した場合</t>
    <phoneticPr fontId="2"/>
  </si>
  <si>
    <t>昇）課長以上で業務に一定の実績があり、</t>
    <rPh sb="0" eb="1">
      <t>ショウ</t>
    </rPh>
    <rPh sb="2" eb="4">
      <t>カチョウ</t>
    </rPh>
    <rPh sb="4" eb="6">
      <t>イジョウ</t>
    </rPh>
    <rPh sb="7" eb="9">
      <t>ギョウム</t>
    </rPh>
    <rPh sb="10" eb="12">
      <t>イッテイ</t>
    </rPh>
    <rPh sb="13" eb="15">
      <t>ジッセキ</t>
    </rPh>
    <phoneticPr fontId="2"/>
  </si>
  <si>
    <t>次長任期中の（数字）目標を計画書で提出し</t>
    <rPh sb="0" eb="2">
      <t>ジチョウ</t>
    </rPh>
    <rPh sb="2" eb="5">
      <t>ニンキチュウ</t>
    </rPh>
    <rPh sb="7" eb="9">
      <t>スウジ</t>
    </rPh>
    <rPh sb="10" eb="12">
      <t>モクヒョウ</t>
    </rPh>
    <rPh sb="13" eb="16">
      <t>ケイカクショ</t>
    </rPh>
    <rPh sb="17" eb="19">
      <t>テイシュツ</t>
    </rPh>
    <phoneticPr fontId="2"/>
  </si>
  <si>
    <t>取締役が承認した場合。</t>
    <phoneticPr fontId="2"/>
  </si>
  <si>
    <t>降）管理能力不足だと判断した場合・任期満了</t>
    <rPh sb="0" eb="1">
      <t>コウ</t>
    </rPh>
    <rPh sb="2" eb="4">
      <t>カンリ</t>
    </rPh>
    <rPh sb="4" eb="6">
      <t>ノウリョク</t>
    </rPh>
    <rPh sb="6" eb="8">
      <t>フソク</t>
    </rPh>
    <rPh sb="10" eb="12">
      <t>ハンダン</t>
    </rPh>
    <rPh sb="14" eb="16">
      <t>バアイ</t>
    </rPh>
    <rPh sb="17" eb="19">
      <t>ニンキ</t>
    </rPh>
    <rPh sb="19" eb="21">
      <t>マンリョウ</t>
    </rPh>
    <phoneticPr fontId="2"/>
  </si>
  <si>
    <t>降）管理能力不足だと判断した場合・任期満了</t>
    <rPh sb="0" eb="1">
      <t>コウ</t>
    </rPh>
    <phoneticPr fontId="2"/>
  </si>
  <si>
    <t>昇）次長以上で業務に一定の実績があり、</t>
    <rPh sb="0" eb="1">
      <t>ショウ</t>
    </rPh>
    <rPh sb="2" eb="4">
      <t>ジチョウ</t>
    </rPh>
    <rPh sb="4" eb="6">
      <t>イジョウ</t>
    </rPh>
    <rPh sb="7" eb="9">
      <t>ギョウム</t>
    </rPh>
    <rPh sb="10" eb="12">
      <t>イッテイ</t>
    </rPh>
    <rPh sb="13" eb="15">
      <t>ジッセキ</t>
    </rPh>
    <phoneticPr fontId="2"/>
  </si>
  <si>
    <t>部長任期中の（数字）目標を計画書で提出し</t>
    <rPh sb="0" eb="2">
      <t>ブチョウ</t>
    </rPh>
    <rPh sb="2" eb="5">
      <t>ニンキチュウ</t>
    </rPh>
    <rPh sb="7" eb="9">
      <t>スウジ</t>
    </rPh>
    <rPh sb="10" eb="12">
      <t>モクヒョウ</t>
    </rPh>
    <rPh sb="13" eb="16">
      <t>ケイカクショ</t>
    </rPh>
    <rPh sb="17" eb="19">
      <t>テイシュツ</t>
    </rPh>
    <phoneticPr fontId="2"/>
  </si>
  <si>
    <r>
      <t>　　　　　　資格系（L)６pt　</t>
    </r>
    <r>
      <rPr>
        <sz val="10"/>
        <color theme="1"/>
        <rFont val="游ゴシック"/>
        <family val="3"/>
        <charset val="128"/>
        <scheme val="minor"/>
      </rPr>
      <t>(下記のうち3種6ptまで）</t>
    </r>
    <rPh sb="6" eb="8">
      <t>シカク</t>
    </rPh>
    <rPh sb="8" eb="9">
      <t>ケイ</t>
    </rPh>
    <rPh sb="17" eb="19">
      <t>カキ</t>
    </rPh>
    <rPh sb="23" eb="24">
      <t>シュ</t>
    </rPh>
    <phoneticPr fontId="2"/>
  </si>
  <si>
    <t xml:space="preserve">C1 </t>
    <phoneticPr fontId="2"/>
  </si>
  <si>
    <t>C2</t>
    <phoneticPr fontId="2"/>
  </si>
  <si>
    <t>C3</t>
    <phoneticPr fontId="2"/>
  </si>
  <si>
    <t>C4</t>
    <phoneticPr fontId="2"/>
  </si>
  <si>
    <t>C5</t>
    <phoneticPr fontId="2"/>
  </si>
  <si>
    <t>C6</t>
    <phoneticPr fontId="2"/>
  </si>
  <si>
    <t>C7</t>
    <phoneticPr fontId="2"/>
  </si>
  <si>
    <t>C</t>
    <phoneticPr fontId="2"/>
  </si>
  <si>
    <t>L1</t>
    <phoneticPr fontId="2"/>
  </si>
  <si>
    <t>L2</t>
    <phoneticPr fontId="2"/>
  </si>
  <si>
    <t>L3</t>
    <phoneticPr fontId="2"/>
  </si>
  <si>
    <t>L4</t>
    <phoneticPr fontId="2"/>
  </si>
  <si>
    <t>L5</t>
    <phoneticPr fontId="2"/>
  </si>
  <si>
    <t>L6</t>
    <phoneticPr fontId="2"/>
  </si>
  <si>
    <t>L7</t>
    <phoneticPr fontId="2"/>
  </si>
  <si>
    <t>L8</t>
    <phoneticPr fontId="2"/>
  </si>
  <si>
    <t>L9</t>
    <phoneticPr fontId="2"/>
  </si>
  <si>
    <t>ネットワークスペシャリスト・データベーススペシャリスト・                        エンベデッドシステムスペシャリスト　　いずれか１つ</t>
    <phoneticPr fontId="2"/>
  </si>
  <si>
    <t>30歳までに勤続10年になった(中途採用の方は30歳＋ITパスポート取得）</t>
    <rPh sb="2" eb="3">
      <t>サイ</t>
    </rPh>
    <rPh sb="6" eb="8">
      <t>キンゾク</t>
    </rPh>
    <rPh sb="10" eb="11">
      <t>ネン</t>
    </rPh>
    <rPh sb="16" eb="18">
      <t>チュウト</t>
    </rPh>
    <rPh sb="18" eb="20">
      <t>サイヨウ</t>
    </rPh>
    <rPh sb="21" eb="22">
      <t>カタ</t>
    </rPh>
    <rPh sb="25" eb="26">
      <t>サイ</t>
    </rPh>
    <rPh sb="34" eb="36">
      <t>シュトク</t>
    </rPh>
    <phoneticPr fontId="2"/>
  </si>
  <si>
    <t>35歳までに技術経験12年　</t>
    <rPh sb="2" eb="3">
      <t>サイ</t>
    </rPh>
    <rPh sb="6" eb="8">
      <t>ギジュツ</t>
    </rPh>
    <rPh sb="8" eb="10">
      <t>ケイケン</t>
    </rPh>
    <rPh sb="12" eb="13">
      <t>ネン</t>
    </rPh>
    <phoneticPr fontId="2"/>
  </si>
  <si>
    <t>情報セキュリティマネジメント</t>
    <rPh sb="0" eb="2">
      <t>ジョウホウ</t>
    </rPh>
    <phoneticPr fontId="2"/>
  </si>
  <si>
    <t>管理系（M)　　　L合計　12pt</t>
    <rPh sb="0" eb="2">
      <t>カンリ</t>
    </rPh>
    <rPh sb="2" eb="3">
      <t>ケイ</t>
    </rPh>
    <rPh sb="10" eb="12">
      <t>ゴウケイ</t>
    </rPh>
    <phoneticPr fontId="2"/>
  </si>
  <si>
    <t>技術系（T)　　　L合計　13pt</t>
    <rPh sb="0" eb="2">
      <t>ギジュツ</t>
    </rPh>
    <rPh sb="2" eb="3">
      <t>ケイ</t>
    </rPh>
    <rPh sb="10" eb="12">
      <t>ゴウケイ</t>
    </rPh>
    <phoneticPr fontId="2"/>
  </si>
  <si>
    <t>　　それぞれのLポイントは一度取得すると二度目はカウントされない。また上位の資格は下位を取得したものとみなす。</t>
    <rPh sb="13" eb="15">
      <t>イチド</t>
    </rPh>
    <rPh sb="15" eb="17">
      <t>シュトク</t>
    </rPh>
    <rPh sb="20" eb="23">
      <t>ニドメ</t>
    </rPh>
    <rPh sb="35" eb="37">
      <t>ジョウイ</t>
    </rPh>
    <rPh sb="38" eb="40">
      <t>シカク</t>
    </rPh>
    <rPh sb="41" eb="43">
      <t>カイ</t>
    </rPh>
    <rPh sb="44" eb="46">
      <t>シュトク</t>
    </rPh>
    <phoneticPr fontId="2"/>
  </si>
  <si>
    <t>CCNA</t>
    <phoneticPr fontId="2"/>
  </si>
  <si>
    <t>Lpt</t>
    <phoneticPr fontId="2"/>
  </si>
  <si>
    <t>Cpt</t>
    <phoneticPr fontId="2"/>
  </si>
  <si>
    <t>個人成績集計表</t>
    <rPh sb="0" eb="2">
      <t>コジン</t>
    </rPh>
    <rPh sb="2" eb="4">
      <t>セイセキ</t>
    </rPh>
    <rPh sb="4" eb="7">
      <t>シュウケイヒョウ</t>
    </rPh>
    <phoneticPr fontId="2"/>
  </si>
  <si>
    <t>学歴</t>
    <rPh sb="0" eb="2">
      <t>ガクレキ</t>
    </rPh>
    <phoneticPr fontId="2"/>
  </si>
  <si>
    <t>S1</t>
    <phoneticPr fontId="2"/>
  </si>
  <si>
    <t>M1</t>
    <phoneticPr fontId="2"/>
  </si>
  <si>
    <t>M3</t>
    <phoneticPr fontId="2"/>
  </si>
  <si>
    <t>基本給</t>
    <rPh sb="0" eb="3">
      <t>キホンキュウ</t>
    </rPh>
    <phoneticPr fontId="2"/>
  </si>
  <si>
    <t>社会人歴</t>
    <rPh sb="0" eb="2">
      <t>シャカイ</t>
    </rPh>
    <rPh sb="2" eb="3">
      <t>ジン</t>
    </rPh>
    <rPh sb="3" eb="4">
      <t>レキ</t>
    </rPh>
    <phoneticPr fontId="2"/>
  </si>
  <si>
    <t>氏名</t>
    <rPh sb="0" eb="2">
      <t>シメイ</t>
    </rPh>
    <phoneticPr fontId="2"/>
  </si>
  <si>
    <t>生年月</t>
    <rPh sb="0" eb="2">
      <t>セイネン</t>
    </rPh>
    <rPh sb="2" eb="3">
      <t>ゲツ</t>
    </rPh>
    <phoneticPr fontId="2"/>
  </si>
  <si>
    <t>日付：</t>
    <rPh sb="0" eb="2">
      <t>ヒヅケ</t>
    </rPh>
    <phoneticPr fontId="2"/>
  </si>
  <si>
    <t>入社日</t>
    <rPh sb="0" eb="2">
      <t>ニュウシャ</t>
    </rPh>
    <rPh sb="2" eb="3">
      <t>ビ</t>
    </rPh>
    <phoneticPr fontId="2"/>
  </si>
  <si>
    <t>スコア</t>
    <phoneticPr fontId="2"/>
  </si>
  <si>
    <t>年月</t>
    <rPh sb="0" eb="2">
      <t>ネンゲツ</t>
    </rPh>
    <phoneticPr fontId="2"/>
  </si>
  <si>
    <t xml:space="preserve">Cｐｔ </t>
    <phoneticPr fontId="2"/>
  </si>
  <si>
    <t>会社貢献系(Contribution de l'entreprise)　★8ｐｔ</t>
    <rPh sb="0" eb="2">
      <t>カイシャ</t>
    </rPh>
    <rPh sb="2" eb="4">
      <t>コウケン</t>
    </rPh>
    <rPh sb="4" eb="5">
      <t>ケイ</t>
    </rPh>
    <phoneticPr fontId="2"/>
  </si>
  <si>
    <t xml:space="preserve">実務系（Career）６pt </t>
    <rPh sb="0" eb="2">
      <t>ジツム</t>
    </rPh>
    <rPh sb="2" eb="3">
      <t>ケイ</t>
    </rPh>
    <phoneticPr fontId="2"/>
  </si>
  <si>
    <r>
      <t>　　　　　　　　資格系（License)9pt　</t>
    </r>
    <r>
      <rPr>
        <sz val="10"/>
        <color theme="1"/>
        <rFont val="游ゴシック"/>
        <family val="3"/>
        <charset val="128"/>
        <scheme val="minor"/>
      </rPr>
      <t>（9ptのうち7ptまでが対象）</t>
    </r>
    <rPh sb="8" eb="10">
      <t>シカク</t>
    </rPh>
    <rPh sb="10" eb="11">
      <t>ケイ</t>
    </rPh>
    <rPh sb="37" eb="39">
      <t>タイショウ</t>
    </rPh>
    <phoneticPr fontId="2"/>
  </si>
  <si>
    <r>
      <t>自分のチームで1名の部下を持った　　</t>
    </r>
    <r>
      <rPr>
        <sz val="9"/>
        <color theme="1"/>
        <rFont val="游ゴシック"/>
        <family val="3"/>
        <charset val="128"/>
        <scheme val="minor"/>
      </rPr>
      <t>※４</t>
    </r>
    <rPh sb="0" eb="2">
      <t>ジブン</t>
    </rPh>
    <rPh sb="8" eb="9">
      <t>メイ</t>
    </rPh>
    <rPh sb="10" eb="12">
      <t>ブカ</t>
    </rPh>
    <rPh sb="13" eb="14">
      <t>モ</t>
    </rPh>
    <phoneticPr fontId="2"/>
  </si>
  <si>
    <r>
      <t>自分のチームで3名以上の部下を持った　　</t>
    </r>
    <r>
      <rPr>
        <sz val="9"/>
        <color theme="1"/>
        <rFont val="游ゴシック"/>
        <family val="3"/>
        <charset val="128"/>
        <scheme val="minor"/>
      </rPr>
      <t>※４</t>
    </r>
    <rPh sb="0" eb="2">
      <t>ジブン</t>
    </rPh>
    <rPh sb="8" eb="9">
      <t>メイ</t>
    </rPh>
    <rPh sb="9" eb="11">
      <t>イジョウ</t>
    </rPh>
    <rPh sb="12" eb="14">
      <t>ブカ</t>
    </rPh>
    <rPh sb="15" eb="16">
      <t>モ</t>
    </rPh>
    <phoneticPr fontId="2"/>
  </si>
  <si>
    <r>
      <t>現場を跨いで5名の社員を面倒見るリーダー　</t>
    </r>
    <r>
      <rPr>
        <sz val="9"/>
        <color theme="1"/>
        <rFont val="游ゴシック"/>
        <family val="3"/>
        <charset val="128"/>
        <scheme val="minor"/>
      </rPr>
      <t>※４</t>
    </r>
    <rPh sb="0" eb="2">
      <t>ゲンバ</t>
    </rPh>
    <rPh sb="3" eb="4">
      <t>マタ</t>
    </rPh>
    <rPh sb="7" eb="8">
      <t>メイ</t>
    </rPh>
    <rPh sb="9" eb="11">
      <t>シャイン</t>
    </rPh>
    <rPh sb="12" eb="14">
      <t>メンドウ</t>
    </rPh>
    <rPh sb="14" eb="15">
      <t>ミ</t>
    </rPh>
    <phoneticPr fontId="2"/>
  </si>
  <si>
    <t xml:space="preserve">実務系（Career）７pt </t>
    <rPh sb="0" eb="2">
      <t>ジツム</t>
    </rPh>
    <rPh sb="2" eb="3">
      <t>ケイ</t>
    </rPh>
    <phoneticPr fontId="2"/>
  </si>
  <si>
    <t xml:space="preserve">L10 </t>
    <phoneticPr fontId="2"/>
  </si>
  <si>
    <t>スコアシート</t>
    <phoneticPr fontId="2"/>
  </si>
  <si>
    <t>平均</t>
    <rPh sb="0" eb="2">
      <t>ヘイキン</t>
    </rPh>
    <phoneticPr fontId="2"/>
  </si>
  <si>
    <t>ポジション/給料</t>
    <rPh sb="6" eb="8">
      <t>キュウリョウ</t>
    </rPh>
    <phoneticPr fontId="2"/>
  </si>
  <si>
    <t>L</t>
    <phoneticPr fontId="2"/>
  </si>
  <si>
    <t>入社６年以上か、★★★★で2年以上経験した者</t>
    <rPh sb="0" eb="2">
      <t>ニュウシャ</t>
    </rPh>
    <rPh sb="3" eb="4">
      <t>ネン</t>
    </rPh>
    <rPh sb="4" eb="6">
      <t>イジョウ</t>
    </rPh>
    <rPh sb="14" eb="15">
      <t>ネン</t>
    </rPh>
    <rPh sb="15" eb="17">
      <t>イジョウ</t>
    </rPh>
    <rPh sb="17" eb="19">
      <t>ケイケン</t>
    </rPh>
    <rPh sb="21" eb="22">
      <t>モノ</t>
    </rPh>
    <phoneticPr fontId="2"/>
  </si>
  <si>
    <t>入社４年以上である事</t>
    <rPh sb="0" eb="2">
      <t>ニュウシャ</t>
    </rPh>
    <rPh sb="3" eb="6">
      <t>ネンイジョウ</t>
    </rPh>
    <rPh sb="9" eb="10">
      <t>コト</t>
    </rPh>
    <phoneticPr fontId="2"/>
  </si>
  <si>
    <t>中途職歴</t>
    <rPh sb="0" eb="2">
      <t>チュウト</t>
    </rPh>
    <rPh sb="2" eb="4">
      <t>ショクレキ</t>
    </rPh>
    <phoneticPr fontId="2"/>
  </si>
  <si>
    <t>IT</t>
    <phoneticPr fontId="2"/>
  </si>
  <si>
    <t>IT以外</t>
    <rPh sb="2" eb="4">
      <t>イガイ</t>
    </rPh>
    <phoneticPr fontId="2"/>
  </si>
  <si>
    <t>年</t>
    <rPh sb="0" eb="1">
      <t>ネン</t>
    </rPh>
    <phoneticPr fontId="2"/>
  </si>
  <si>
    <t>合計Cpt</t>
    <rPh sb="0" eb="2">
      <t>ゴウケイ</t>
    </rPh>
    <phoneticPr fontId="2"/>
  </si>
  <si>
    <t>1年目</t>
    <rPh sb="1" eb="3">
      <t>ネンメ</t>
    </rPh>
    <phoneticPr fontId="2"/>
  </si>
  <si>
    <t>2年目</t>
    <rPh sb="1" eb="3">
      <t>ネンメ</t>
    </rPh>
    <phoneticPr fontId="2"/>
  </si>
  <si>
    <t>3年目</t>
    <rPh sb="1" eb="2">
      <t>ネン</t>
    </rPh>
    <rPh sb="2" eb="3">
      <t>メ</t>
    </rPh>
    <phoneticPr fontId="2"/>
  </si>
  <si>
    <t>4年目</t>
    <rPh sb="1" eb="2">
      <t>ネン</t>
    </rPh>
    <rPh sb="2" eb="3">
      <t>メ</t>
    </rPh>
    <phoneticPr fontId="2"/>
  </si>
  <si>
    <t>20代</t>
    <rPh sb="2" eb="3">
      <t>ダイ</t>
    </rPh>
    <phoneticPr fontId="2"/>
  </si>
  <si>
    <t>30代</t>
    <rPh sb="2" eb="3">
      <t>ダイ</t>
    </rPh>
    <phoneticPr fontId="2"/>
  </si>
  <si>
    <t>40代</t>
    <rPh sb="2" eb="3">
      <t>ダイ</t>
    </rPh>
    <phoneticPr fontId="2"/>
  </si>
  <si>
    <t>入社</t>
    <rPh sb="0" eb="2">
      <t>ニュウシャ</t>
    </rPh>
    <phoneticPr fontId="2"/>
  </si>
  <si>
    <t>取得タイトル</t>
    <rPh sb="0" eb="2">
      <t>シュトク</t>
    </rPh>
    <phoneticPr fontId="2"/>
  </si>
  <si>
    <t>a</t>
    <phoneticPr fontId="2"/>
  </si>
  <si>
    <t>b</t>
    <phoneticPr fontId="2"/>
  </si>
  <si>
    <t>現在</t>
    <rPh sb="0" eb="2">
      <t>ゲンザイ</t>
    </rPh>
    <phoneticPr fontId="2"/>
  </si>
  <si>
    <t>M1</t>
  </si>
  <si>
    <t>社内目標率</t>
    <rPh sb="0" eb="2">
      <t>シャナイ</t>
    </rPh>
    <rPh sb="2" eb="4">
      <t>モクヒョウ</t>
    </rPh>
    <rPh sb="4" eb="5">
      <t>リツ</t>
    </rPh>
    <phoneticPr fontId="2"/>
  </si>
  <si>
    <t>★MAP　１／３</t>
    <phoneticPr fontId="2"/>
  </si>
  <si>
    <t>野田　龍矢</t>
    <rPh sb="0" eb="2">
      <t>ノダ</t>
    </rPh>
    <rPh sb="3" eb="5">
      <t>タツヤ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</si>
</sst>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yyyy&quot;年&quot;m&quot;月&quot;;@"/>
  </numFmts>
  <fonts count="1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8"/>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11"/>
      <color theme="1"/>
      <name val="游ゴシック"/>
      <family val="3"/>
      <charset val="128"/>
      <scheme val="minor"/>
    </font>
    <font>
      <sz val="11"/>
      <color theme="0" tint="-0.14999847407452621"/>
      <name val="游ゴシック"/>
      <family val="3"/>
      <charset val="128"/>
      <scheme val="minor"/>
    </font>
    <font>
      <sz val="9"/>
      <color theme="0" tint="-0.14999847407452621"/>
      <name val="游ゴシック"/>
      <family val="3"/>
      <charset val="128"/>
      <scheme val="minor"/>
    </font>
    <font>
      <sz val="11"/>
      <color rgb="FFFF0000"/>
      <name val="游ゴシック"/>
      <family val="3"/>
      <charset val="128"/>
      <scheme val="minor"/>
    </font>
    <font>
      <u/>
      <sz val="11"/>
      <color theme="10"/>
      <name val="游ゴシック"/>
      <family val="2"/>
      <charset val="128"/>
      <scheme val="minor"/>
    </font>
    <font>
      <sz val="11"/>
      <color theme="1"/>
      <name val="游ゴシック"/>
      <family val="2"/>
      <charset val="128"/>
    </font>
    <font>
      <b/>
      <sz val="11"/>
      <color theme="1"/>
      <name val="游ゴシック"/>
      <family val="3"/>
      <charset val="128"/>
      <scheme val="minor"/>
    </font>
    <font>
      <sz val="11"/>
      <color theme="1"/>
      <name val="BIZ UDPゴシック"/>
      <family val="3"/>
      <charset val="128"/>
    </font>
    <font>
      <sz val="8"/>
      <color theme="1"/>
      <name val="游ゴシック"/>
      <family val="3"/>
      <charset val="128"/>
      <scheme val="minor"/>
    </font>
    <font>
      <sz val="11"/>
      <color rgb="FFFF0000"/>
      <name val="游ゴシック"/>
      <family val="2"/>
      <charset val="128"/>
      <scheme val="minor"/>
    </font>
  </fonts>
  <fills count="13">
    <fill>
      <patternFill patternType="none"/>
    </fill>
    <fill>
      <patternFill patternType="gray125"/>
    </fill>
    <fill>
      <patternFill patternType="solid">
        <fgColor rgb="FFFFFF00"/>
        <bgColor indexed="64"/>
      </patternFill>
    </fill>
    <fill>
      <patternFill patternType="solid">
        <fgColor rgb="FF66FFFF"/>
        <bgColor indexed="64"/>
      </patternFill>
    </fill>
    <fill>
      <patternFill patternType="solid">
        <fgColor theme="0"/>
        <bgColor indexed="64"/>
      </patternFill>
    </fill>
    <fill>
      <patternFill patternType="solid">
        <fgColor rgb="FFCCFF99"/>
        <bgColor indexed="64"/>
      </patternFill>
    </fill>
    <fill>
      <patternFill patternType="solid">
        <fgColor rgb="FF99FF99"/>
        <bgColor indexed="64"/>
      </patternFill>
    </fill>
    <fill>
      <patternFill patternType="solid">
        <fgColor rgb="FF66FF33"/>
        <bgColor indexed="64"/>
      </patternFill>
    </fill>
    <fill>
      <patternFill patternType="solid">
        <fgColor rgb="FFCCFFFF"/>
        <bgColor indexed="64"/>
      </patternFill>
    </fill>
    <fill>
      <patternFill patternType="solid">
        <fgColor rgb="FFFF99FF"/>
        <bgColor indexed="64"/>
      </patternFill>
    </fill>
    <fill>
      <patternFill patternType="solid">
        <fgColor rgb="FFFFFF99"/>
        <bgColor indexed="64"/>
      </patternFill>
    </fill>
    <fill>
      <patternFill patternType="solid">
        <fgColor rgb="FF00FF00"/>
        <bgColor indexed="64"/>
      </patternFill>
    </fill>
    <fill>
      <patternFill patternType="solid">
        <fgColor rgb="FFFFCCFF"/>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theme="0" tint="-0.34998626667073579"/>
      </right>
      <top style="thin">
        <color indexed="64"/>
      </top>
      <bottom/>
      <diagonal/>
    </border>
    <border>
      <left style="thin">
        <color indexed="64"/>
      </left>
      <right style="thin">
        <color theme="0" tint="-0.34998626667073579"/>
      </right>
      <top/>
      <bottom style="thin">
        <color indexed="64"/>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thin">
        <color theme="0" tint="-0.34998626667073579"/>
      </right>
      <top style="thin">
        <color indexed="64"/>
      </top>
      <bottom/>
      <diagonal/>
    </border>
    <border>
      <left/>
      <right style="thin">
        <color rgb="FFFF0000"/>
      </right>
      <top style="thin">
        <color rgb="FFFF0000"/>
      </top>
      <bottom style="thin">
        <color rgb="FFFF0000"/>
      </bottom>
      <diagonal/>
    </border>
  </borders>
  <cellStyleXfs count="4">
    <xf numFmtId="0" fontId="0" fillId="0" borderId="0">
      <alignment vertical="center"/>
    </xf>
    <xf numFmtId="38" fontId="1" fillId="0" borderId="0" applyFont="0" applyFill="0" applyBorder="0" applyAlignment="0" applyProtection="0">
      <alignment vertical="center"/>
    </xf>
    <xf numFmtId="0" fontId="12" fillId="0" borderId="0" applyNumberFormat="0" applyFill="0" applyBorder="0" applyAlignment="0" applyProtection="0">
      <alignment vertical="center"/>
    </xf>
    <xf numFmtId="9" fontId="1" fillId="0" borderId="0" applyFont="0" applyFill="0" applyBorder="0" applyAlignment="0" applyProtection="0">
      <alignment vertical="center"/>
    </xf>
  </cellStyleXfs>
  <cellXfs count="179">
    <xf numFmtId="0" fontId="0" fillId="0" borderId="0" xfId="0">
      <alignment vertical="center"/>
    </xf>
    <xf numFmtId="38" fontId="0" fillId="0" borderId="0" xfId="1" applyFont="1">
      <alignment vertical="center"/>
    </xf>
    <xf numFmtId="0" fontId="0" fillId="0" borderId="1" xfId="0" applyBorder="1">
      <alignment vertical="center"/>
    </xf>
    <xf numFmtId="0" fontId="0" fillId="0" borderId="0" xfId="0" applyAlignment="1">
      <alignment horizontal="center" vertical="center"/>
    </xf>
    <xf numFmtId="0" fontId="0" fillId="3" borderId="1" xfId="0" applyFill="1" applyBorder="1">
      <alignment vertical="center"/>
    </xf>
    <xf numFmtId="0" fontId="0" fillId="0" borderId="1" xfId="0" applyBorder="1" applyAlignment="1">
      <alignment vertical="center" wrapText="1"/>
    </xf>
    <xf numFmtId="38" fontId="0" fillId="0" borderId="1" xfId="1" applyFont="1" applyBorder="1">
      <alignment vertical="center"/>
    </xf>
    <xf numFmtId="0" fontId="6" fillId="0" borderId="1" xfId="0" applyFont="1" applyBorder="1">
      <alignment vertical="center"/>
    </xf>
    <xf numFmtId="0" fontId="7" fillId="0" borderId="1" xfId="0" applyFont="1" applyBorder="1">
      <alignment vertical="center"/>
    </xf>
    <xf numFmtId="0" fontId="0" fillId="4" borderId="1" xfId="0" applyFill="1" applyBorder="1">
      <alignment vertical="center"/>
    </xf>
    <xf numFmtId="0" fontId="0" fillId="0" borderId="1" xfId="0" applyBorder="1" applyAlignment="1">
      <alignment horizontal="center" vertical="center"/>
    </xf>
    <xf numFmtId="38" fontId="0" fillId="5" borderId="1" xfId="1" applyFont="1" applyFill="1" applyBorder="1">
      <alignment vertical="center"/>
    </xf>
    <xf numFmtId="0" fontId="0" fillId="6" borderId="1" xfId="0" applyFill="1" applyBorder="1">
      <alignment vertical="center"/>
    </xf>
    <xf numFmtId="38" fontId="0" fillId="7" borderId="1" xfId="1" applyFont="1" applyFill="1" applyBorder="1">
      <alignment vertical="center"/>
    </xf>
    <xf numFmtId="0" fontId="0" fillId="8" borderId="1"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8" fillId="0" borderId="1" xfId="0" applyFont="1" applyBorder="1">
      <alignment vertical="center"/>
    </xf>
    <xf numFmtId="0" fontId="0" fillId="0" borderId="1" xfId="0" applyBorder="1" applyAlignment="1">
      <alignment vertical="center" shrinkToFit="1"/>
    </xf>
    <xf numFmtId="0" fontId="5" fillId="0" borderId="1" xfId="0" applyFont="1" applyBorder="1" applyAlignment="1">
      <alignment vertical="center" wrapText="1"/>
    </xf>
    <xf numFmtId="0" fontId="9" fillId="0" borderId="1" xfId="0" applyFont="1" applyBorder="1">
      <alignment vertical="center"/>
    </xf>
    <xf numFmtId="0" fontId="0" fillId="0" borderId="7" xfId="0" applyBorder="1" applyAlignment="1">
      <alignment vertical="top" wrapText="1"/>
    </xf>
    <xf numFmtId="0" fontId="0" fillId="0" borderId="1" xfId="0" applyBorder="1" applyAlignment="1">
      <alignment vertical="top" wrapText="1"/>
    </xf>
    <xf numFmtId="0" fontId="12" fillId="0" borderId="0" xfId="2">
      <alignment vertical="center"/>
    </xf>
    <xf numFmtId="0" fontId="0" fillId="0" borderId="0" xfId="0" applyAlignment="1">
      <alignment horizontal="left" vertical="center"/>
    </xf>
    <xf numFmtId="0" fontId="14" fillId="0" borderId="1" xfId="0" applyFont="1" applyBorder="1">
      <alignment vertical="center"/>
    </xf>
    <xf numFmtId="0" fontId="15" fillId="0" borderId="0" xfId="0" applyFont="1">
      <alignment vertical="center"/>
    </xf>
    <xf numFmtId="0" fontId="16" fillId="0" borderId="1" xfId="0" applyFont="1"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0" borderId="14" xfId="0" applyBorder="1">
      <alignment vertical="center"/>
    </xf>
    <xf numFmtId="0" fontId="0" fillId="10" borderId="1" xfId="0" applyFill="1" applyBorder="1" applyAlignment="1">
      <alignment horizontal="center" vertical="center"/>
    </xf>
    <xf numFmtId="0" fontId="0" fillId="0" borderId="2" xfId="0" applyBorder="1">
      <alignment vertical="center"/>
    </xf>
    <xf numFmtId="0" fontId="3" fillId="0" borderId="1" xfId="0" applyFont="1" applyBorder="1" applyAlignment="1">
      <alignment vertical="center" wrapText="1"/>
    </xf>
    <xf numFmtId="0" fontId="6" fillId="8" borderId="1" xfId="0" applyFont="1" applyFill="1" applyBorder="1" applyAlignment="1">
      <alignment horizontal="center" vertical="center" wrapText="1"/>
    </xf>
    <xf numFmtId="0" fontId="3" fillId="0" borderId="1" xfId="0" applyFont="1" applyBorder="1">
      <alignment vertical="center"/>
    </xf>
    <xf numFmtId="3" fontId="3" fillId="0" borderId="1" xfId="0" applyNumberFormat="1" applyFont="1" applyBorder="1">
      <alignment vertical="center"/>
    </xf>
    <xf numFmtId="0" fontId="5" fillId="0" borderId="1" xfId="0" applyFont="1" applyBorder="1" applyAlignment="1">
      <alignment horizontal="center" vertical="center"/>
    </xf>
    <xf numFmtId="38" fontId="3" fillId="0" borderId="1" xfId="1" applyFont="1" applyBorder="1">
      <alignment vertical="center"/>
    </xf>
    <xf numFmtId="38" fontId="3" fillId="0" borderId="1" xfId="0" applyNumberFormat="1" applyFont="1" applyBorder="1">
      <alignment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38" fontId="5" fillId="0" borderId="0" xfId="0" applyNumberFormat="1" applyFont="1">
      <alignment vertical="center"/>
    </xf>
    <xf numFmtId="0" fontId="0" fillId="4" borderId="0" xfId="0" applyFill="1" applyAlignment="1">
      <alignment horizontal="center" vertical="center"/>
    </xf>
    <xf numFmtId="0" fontId="0" fillId="8" borderId="7" xfId="0" applyFill="1" applyBorder="1" applyAlignment="1">
      <alignment horizontal="left" vertical="center"/>
    </xf>
    <xf numFmtId="0" fontId="0" fillId="4" borderId="2" xfId="0" applyFill="1" applyBorder="1" applyAlignment="1">
      <alignment horizontal="center" vertical="center"/>
    </xf>
    <xf numFmtId="0" fontId="0" fillId="4" borderId="12" xfId="0" applyFill="1" applyBorder="1" applyAlignment="1">
      <alignment horizontal="center" vertical="center"/>
    </xf>
    <xf numFmtId="0" fontId="0" fillId="8" borderId="17" xfId="0" applyFill="1" applyBorder="1" applyAlignment="1">
      <alignment horizontal="left"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8" borderId="5"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0" fontId="0" fillId="6" borderId="24" xfId="0" applyFill="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0" fillId="8" borderId="27" xfId="0" applyFill="1" applyBorder="1" applyAlignment="1">
      <alignment horizontal="center" vertical="center"/>
    </xf>
    <xf numFmtId="0" fontId="0" fillId="8" borderId="28" xfId="0" applyFill="1" applyBorder="1" applyAlignment="1">
      <alignment horizontal="center" vertical="center"/>
    </xf>
    <xf numFmtId="0" fontId="0" fillId="0" borderId="29" xfId="0" applyBorder="1">
      <alignment vertical="center"/>
    </xf>
    <xf numFmtId="0" fontId="0" fillId="4" borderId="0" xfId="0" applyFill="1" applyAlignment="1">
      <alignment horizontal="left" vertical="center"/>
    </xf>
    <xf numFmtId="0" fontId="0" fillId="4" borderId="0" xfId="0" applyFill="1">
      <alignment vertical="center"/>
    </xf>
    <xf numFmtId="0" fontId="14" fillId="4" borderId="1" xfId="0" applyFont="1" applyFill="1" applyBorder="1">
      <alignment vertical="center"/>
    </xf>
    <xf numFmtId="0" fontId="0" fillId="12" borderId="1"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3" xfId="0" applyBorder="1">
      <alignment vertical="center"/>
    </xf>
    <xf numFmtId="0" fontId="0" fillId="4" borderId="3" xfId="0" applyFill="1" applyBorder="1">
      <alignment vertical="center"/>
    </xf>
    <xf numFmtId="38" fontId="0" fillId="5" borderId="5" xfId="1" applyFont="1" applyFill="1" applyBorder="1">
      <alignment vertical="center"/>
    </xf>
    <xf numFmtId="0" fontId="0" fillId="0" borderId="5" xfId="0" applyBorder="1">
      <alignment vertical="center"/>
    </xf>
    <xf numFmtId="0" fontId="0" fillId="4" borderId="5" xfId="0" applyFill="1" applyBorder="1">
      <alignment vertical="center"/>
    </xf>
    <xf numFmtId="0" fontId="0" fillId="6" borderId="5" xfId="0" applyFill="1" applyBorder="1">
      <alignment vertical="center"/>
    </xf>
    <xf numFmtId="0" fontId="0" fillId="8" borderId="5" xfId="0" applyFill="1" applyBorder="1">
      <alignment vertical="center"/>
    </xf>
    <xf numFmtId="0" fontId="0" fillId="0" borderId="33" xfId="0" applyBorder="1">
      <alignment vertical="center"/>
    </xf>
    <xf numFmtId="0" fontId="0" fillId="0" borderId="34" xfId="0" applyBorder="1" applyAlignment="1">
      <alignment horizontal="center" vertical="center"/>
    </xf>
    <xf numFmtId="38" fontId="0" fillId="0" borderId="34" xfId="1" applyFont="1" applyBorder="1">
      <alignment vertical="center"/>
    </xf>
    <xf numFmtId="0" fontId="0" fillId="4" borderId="33" xfId="0" applyFill="1" applyBorder="1">
      <alignment vertical="center"/>
    </xf>
    <xf numFmtId="38" fontId="0" fillId="4" borderId="34" xfId="1" applyFont="1" applyFill="1" applyBorder="1">
      <alignment vertical="center"/>
    </xf>
    <xf numFmtId="0" fontId="0" fillId="2" borderId="33" xfId="0" applyFill="1" applyBorder="1">
      <alignment vertical="center"/>
    </xf>
    <xf numFmtId="38" fontId="0" fillId="2" borderId="34" xfId="1" applyFont="1" applyFill="1" applyBorder="1">
      <alignment vertical="center"/>
    </xf>
    <xf numFmtId="38" fontId="0" fillId="5" borderId="3" xfId="1" applyFont="1" applyFill="1" applyBorder="1">
      <alignment vertical="center"/>
    </xf>
    <xf numFmtId="38" fontId="0" fillId="0" borderId="3" xfId="1" applyFont="1" applyBorder="1">
      <alignment vertical="center"/>
    </xf>
    <xf numFmtId="38" fontId="0" fillId="6" borderId="3" xfId="1" applyFont="1" applyFill="1" applyBorder="1">
      <alignment vertical="center"/>
    </xf>
    <xf numFmtId="38" fontId="0" fillId="4" borderId="3" xfId="1" applyFont="1" applyFill="1" applyBorder="1">
      <alignment vertical="center"/>
    </xf>
    <xf numFmtId="38" fontId="0" fillId="8" borderId="3" xfId="1" applyFont="1" applyFill="1" applyBorder="1">
      <alignment vertical="center"/>
    </xf>
    <xf numFmtId="38" fontId="0" fillId="0" borderId="5" xfId="1" applyFont="1" applyBorder="1">
      <alignment vertical="center"/>
    </xf>
    <xf numFmtId="0" fontId="0" fillId="0" borderId="33" xfId="0" applyBorder="1" applyAlignment="1">
      <alignment horizontal="center" vertical="center"/>
    </xf>
    <xf numFmtId="38" fontId="0" fillId="7" borderId="33" xfId="1" applyFont="1" applyFill="1" applyBorder="1">
      <alignment vertical="center"/>
    </xf>
    <xf numFmtId="38" fontId="0" fillId="7" borderId="34" xfId="1" applyFont="1" applyFill="1" applyBorder="1">
      <alignment vertical="center"/>
    </xf>
    <xf numFmtId="0" fontId="0" fillId="3" borderId="33" xfId="0" applyFill="1" applyBorder="1">
      <alignment vertical="center"/>
    </xf>
    <xf numFmtId="38" fontId="0" fillId="3" borderId="34" xfId="1" applyFont="1" applyFill="1" applyBorder="1">
      <alignment vertical="center"/>
    </xf>
    <xf numFmtId="38" fontId="0" fillId="0" borderId="33" xfId="1" applyFont="1" applyBorder="1">
      <alignment vertical="center"/>
    </xf>
    <xf numFmtId="0" fontId="0" fillId="0" borderId="7" xfId="0" applyBorder="1" applyAlignment="1">
      <alignment vertical="center" wrapText="1"/>
    </xf>
    <xf numFmtId="0" fontId="0" fillId="0" borderId="35" xfId="0" applyBorder="1" applyAlignment="1">
      <alignment horizontal="center" vertical="center"/>
    </xf>
    <xf numFmtId="0" fontId="0" fillId="0" borderId="35" xfId="0" applyBorder="1" applyAlignment="1">
      <alignment vertical="center" wrapText="1"/>
    </xf>
    <xf numFmtId="0" fontId="0" fillId="2" borderId="32" xfId="0" applyFill="1" applyBorder="1" applyAlignment="1">
      <alignment horizontal="center" vertical="center"/>
    </xf>
    <xf numFmtId="0" fontId="0" fillId="4" borderId="40" xfId="0" applyFill="1" applyBorder="1" applyAlignment="1">
      <alignment horizontal="center" vertical="center"/>
    </xf>
    <xf numFmtId="0" fontId="0" fillId="4" borderId="41" xfId="0" applyFill="1" applyBorder="1" applyAlignment="1">
      <alignment horizontal="center" vertical="center"/>
    </xf>
    <xf numFmtId="0" fontId="0" fillId="2" borderId="42" xfId="0" applyFill="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36"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6" fillId="0" borderId="37" xfId="0" applyFont="1" applyBorder="1" applyAlignment="1">
      <alignment horizontal="left" vertical="center" wrapText="1"/>
    </xf>
    <xf numFmtId="0" fontId="7" fillId="0" borderId="38" xfId="0" applyFont="1" applyBorder="1" applyAlignment="1">
      <alignment horizontal="left" vertical="center" wrapText="1"/>
    </xf>
    <xf numFmtId="0" fontId="7" fillId="0" borderId="39" xfId="0" applyFont="1" applyBorder="1" applyAlignment="1">
      <alignment horizontal="left" vertical="center" wrapText="1"/>
    </xf>
    <xf numFmtId="0" fontId="0" fillId="2" borderId="0" xfId="0" applyFill="1" applyAlignment="1">
      <alignment horizontal="center" vertical="center"/>
    </xf>
    <xf numFmtId="176" fontId="0" fillId="0" borderId="2" xfId="0" applyNumberFormat="1" applyBorder="1" applyAlignment="1">
      <alignment horizontal="center" vertical="center"/>
    </xf>
    <xf numFmtId="0" fontId="0" fillId="8" borderId="1" xfId="0" applyFill="1" applyBorder="1" applyAlignment="1">
      <alignment horizontal="center" vertical="center"/>
    </xf>
    <xf numFmtId="177" fontId="0" fillId="0" borderId="1" xfId="0" applyNumberFormat="1" applyBorder="1" applyAlignment="1">
      <alignment horizontal="center" vertical="center"/>
    </xf>
    <xf numFmtId="14" fontId="0" fillId="0" borderId="1" xfId="0" applyNumberFormat="1" applyBorder="1" applyAlignment="1">
      <alignment horizontal="center" vertical="center"/>
    </xf>
    <xf numFmtId="38" fontId="0" fillId="2" borderId="1" xfId="1" applyFont="1"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9" fontId="0" fillId="0" borderId="11" xfId="3" applyFont="1" applyBorder="1" applyAlignment="1">
      <alignment horizontal="center" vertical="center"/>
    </xf>
    <xf numFmtId="9" fontId="0" fillId="0" borderId="2" xfId="3" applyFont="1" applyBorder="1" applyAlignment="1">
      <alignment horizontal="center" vertical="center"/>
    </xf>
    <xf numFmtId="9" fontId="0" fillId="0" borderId="12" xfId="3" applyFont="1" applyBorder="1" applyAlignment="1">
      <alignment horizontal="center" vertical="center"/>
    </xf>
    <xf numFmtId="0" fontId="0" fillId="8" borderId="6" xfId="0" applyFill="1" applyBorder="1" applyAlignment="1">
      <alignment horizontal="center" vertical="center"/>
    </xf>
    <xf numFmtId="0" fontId="0" fillId="8" borderId="14" xfId="0" applyFill="1" applyBorder="1" applyAlignment="1">
      <alignment horizontal="center" vertical="center"/>
    </xf>
    <xf numFmtId="0" fontId="0" fillId="8" borderId="7" xfId="0" applyFill="1"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4" borderId="1" xfId="0" applyFill="1" applyBorder="1" applyAlignment="1">
      <alignment horizontal="center" vertical="center"/>
    </xf>
    <xf numFmtId="0" fontId="0" fillId="4" borderId="15" xfId="0" applyFill="1" applyBorder="1" applyAlignment="1">
      <alignment horizontal="center" vertical="center"/>
    </xf>
    <xf numFmtId="0" fontId="0" fillId="8" borderId="9" xfId="0" applyFill="1" applyBorder="1" applyAlignment="1">
      <alignment horizontal="center" vertical="center"/>
    </xf>
    <xf numFmtId="0" fontId="0" fillId="8" borderId="15" xfId="0" applyFill="1" applyBorder="1" applyAlignment="1">
      <alignment horizontal="center" vertical="center"/>
    </xf>
    <xf numFmtId="0" fontId="0" fillId="8" borderId="11" xfId="0" applyFill="1" applyBorder="1" applyAlignment="1">
      <alignment horizontal="center" vertical="center"/>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6" borderId="1"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38" fontId="0" fillId="0" borderId="1" xfId="1"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11" borderId="9" xfId="0" applyFill="1" applyBorder="1" applyAlignment="1">
      <alignment horizontal="center" vertical="center"/>
    </xf>
    <xf numFmtId="0" fontId="0" fillId="11" borderId="13" xfId="0" applyFill="1" applyBorder="1" applyAlignment="1">
      <alignment horizontal="center" vertical="center"/>
    </xf>
    <xf numFmtId="0" fontId="0" fillId="11" borderId="10" xfId="0" applyFill="1" applyBorder="1" applyAlignment="1">
      <alignment horizontal="center" vertical="center"/>
    </xf>
    <xf numFmtId="0" fontId="0" fillId="11" borderId="11" xfId="0" applyFill="1" applyBorder="1" applyAlignment="1">
      <alignment horizontal="center" vertical="center"/>
    </xf>
    <xf numFmtId="0" fontId="0" fillId="11" borderId="2" xfId="0" applyFill="1" applyBorder="1" applyAlignment="1">
      <alignment horizontal="center" vertical="center"/>
    </xf>
    <xf numFmtId="0" fontId="0" fillId="11" borderId="12" xfId="0" applyFill="1" applyBorder="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6" fillId="0" borderId="1" xfId="0" applyFont="1" applyBorder="1" applyAlignment="1">
      <alignment horizontal="left" vertical="center"/>
    </xf>
    <xf numFmtId="0" fontId="0" fillId="3" borderId="1" xfId="0" applyFill="1" applyBorder="1" applyAlignment="1">
      <alignment horizontal="center" vertical="center"/>
    </xf>
    <xf numFmtId="0" fontId="0" fillId="0" borderId="6" xfId="0" applyBorder="1" applyAlignment="1">
      <alignment horizontal="left"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4" xfId="0" applyBorder="1" applyAlignment="1">
      <alignment horizontal="center" vertical="center"/>
    </xf>
  </cellXfs>
  <cellStyles count="4">
    <cellStyle name="パーセント" xfId="3" builtinId="5"/>
    <cellStyle name="ハイパーリンク" xfId="2" builtinId="8"/>
    <cellStyle name="桁区切り" xfId="1" builtinId="6"/>
    <cellStyle name="標準" xfId="0" builtinId="0"/>
  </cellStyles>
  <dxfs count="0"/>
  <tableStyles count="0" defaultTableStyle="TableStyleMedium2" defaultPivotStyle="PivotStyleLight16"/>
  <colors>
    <mruColors>
      <color rgb="FFFFFF99"/>
      <color rgb="FFCCFFFF"/>
      <color rgb="FFFFCCFF"/>
      <color rgb="FF99FF99"/>
      <color rgb="FFFFFF00"/>
      <color rgb="FF00FF00"/>
      <color rgb="FFCCFF99"/>
      <color rgb="FF66FFFF"/>
      <color rgb="FFFF99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133350</xdr:colOff>
      <xdr:row>10</xdr:row>
      <xdr:rowOff>88900</xdr:rowOff>
    </xdr:from>
    <xdr:to>
      <xdr:col>4</xdr:col>
      <xdr:colOff>520700</xdr:colOff>
      <xdr:row>11</xdr:row>
      <xdr:rowOff>133350</xdr:rowOff>
    </xdr:to>
    <xdr:sp macro="" textlink="">
      <xdr:nvSpPr>
        <xdr:cNvPr id="2" name="矢印: 右 1">
          <a:extLst>
            <a:ext uri="{FF2B5EF4-FFF2-40B4-BE49-F238E27FC236}">
              <a16:creationId xmlns:a16="http://schemas.microsoft.com/office/drawing/2014/main" id="{BD51AA8F-F683-44E5-99F4-9471DEFA965A}"/>
            </a:ext>
          </a:extLst>
        </xdr:cNvPr>
        <xdr:cNvSpPr/>
      </xdr:nvSpPr>
      <xdr:spPr>
        <a:xfrm>
          <a:off x="2139950" y="2514600"/>
          <a:ext cx="387350" cy="273050"/>
        </a:xfrm>
        <a:prstGeom prst="rightArrow">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241300</xdr:colOff>
      <xdr:row>12</xdr:row>
      <xdr:rowOff>38100</xdr:rowOff>
    </xdr:from>
    <xdr:to>
      <xdr:col>2</xdr:col>
      <xdr:colOff>615950</xdr:colOff>
      <xdr:row>12</xdr:row>
      <xdr:rowOff>222250</xdr:rowOff>
    </xdr:to>
    <xdr:sp macro="" textlink="">
      <xdr:nvSpPr>
        <xdr:cNvPr id="4" name="矢印: 下 3">
          <a:extLst>
            <a:ext uri="{FF2B5EF4-FFF2-40B4-BE49-F238E27FC236}">
              <a16:creationId xmlns:a16="http://schemas.microsoft.com/office/drawing/2014/main" id="{9F2C8315-E03B-4157-9EFB-B517986A1931}"/>
            </a:ext>
          </a:extLst>
        </xdr:cNvPr>
        <xdr:cNvSpPr/>
      </xdr:nvSpPr>
      <xdr:spPr>
        <a:xfrm>
          <a:off x="927100" y="2921000"/>
          <a:ext cx="374650" cy="184150"/>
        </a:xfrm>
        <a:prstGeom prst="downArrow">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hikaku-fan.net/it_pc_rank.php" TargetMode="External"/><Relationship Id="rId1" Type="http://schemas.openxmlformats.org/officeDocument/2006/relationships/hyperlink" Target="https://shikaku-fan.net/it_pc_rank.ph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69CE0-566C-4C89-AB03-A5C249FEA13F}">
  <dimension ref="A2:K16"/>
  <sheetViews>
    <sheetView topLeftCell="B4" workbookViewId="0">
      <selection activeCell="F14" sqref="F14"/>
    </sheetView>
  </sheetViews>
  <sheetFormatPr defaultRowHeight="18.75" x14ac:dyDescent="0.4"/>
  <cols>
    <col min="1" max="1" width="8.625" hidden="1" customWidth="1"/>
    <col min="2" max="2" width="4.375" style="3" customWidth="1"/>
    <col min="3" max="3" width="20.125" customWidth="1"/>
    <col min="4" max="5" width="6.625" customWidth="1"/>
    <col min="6" max="6" width="78.125" customWidth="1"/>
    <col min="7" max="10" width="8.125" customWidth="1"/>
    <col min="11" max="11" width="20" customWidth="1"/>
    <col min="12" max="12" width="1.375" customWidth="1"/>
  </cols>
  <sheetData>
    <row r="2" spans="2:11" x14ac:dyDescent="0.4">
      <c r="B2" s="25" t="s">
        <v>185</v>
      </c>
    </row>
    <row r="3" spans="2:11" x14ac:dyDescent="0.4">
      <c r="B3" s="119" t="s">
        <v>186</v>
      </c>
      <c r="C3" s="119"/>
    </row>
    <row r="4" spans="2:11" x14ac:dyDescent="0.4">
      <c r="C4" s="3"/>
    </row>
    <row r="5" spans="2:11" ht="18.95" customHeight="1" x14ac:dyDescent="0.4">
      <c r="D5" s="2" t="s">
        <v>246</v>
      </c>
      <c r="E5" s="2" t="s">
        <v>245</v>
      </c>
      <c r="F5" s="10" t="s">
        <v>195</v>
      </c>
      <c r="G5" s="106" t="s">
        <v>187</v>
      </c>
      <c r="H5" s="106"/>
      <c r="I5" s="106"/>
      <c r="J5" s="106"/>
      <c r="K5" s="106"/>
    </row>
    <row r="6" spans="2:11" ht="36.6" customHeight="1" x14ac:dyDescent="0.4">
      <c r="B6" s="10">
        <v>1</v>
      </c>
      <c r="C6" s="2" t="s">
        <v>38</v>
      </c>
      <c r="D6" s="10" t="s">
        <v>189</v>
      </c>
      <c r="E6" s="2"/>
      <c r="F6" s="2"/>
      <c r="G6" s="108" t="s">
        <v>42</v>
      </c>
      <c r="H6" s="108"/>
      <c r="I6" s="108"/>
      <c r="J6" s="108"/>
      <c r="K6" s="108"/>
    </row>
    <row r="7" spans="2:11" ht="36.6" customHeight="1" x14ac:dyDescent="0.4">
      <c r="B7" s="106">
        <v>2</v>
      </c>
      <c r="C7" s="2" t="s">
        <v>39</v>
      </c>
      <c r="D7" s="111" t="s">
        <v>189</v>
      </c>
      <c r="E7" s="106"/>
      <c r="F7" s="111"/>
      <c r="G7" s="108" t="s">
        <v>43</v>
      </c>
      <c r="H7" s="108"/>
      <c r="I7" s="108"/>
      <c r="J7" s="108"/>
      <c r="K7" s="108"/>
    </row>
    <row r="8" spans="2:11" ht="36.6" customHeight="1" x14ac:dyDescent="0.4">
      <c r="B8" s="106"/>
      <c r="C8" s="2" t="s">
        <v>44</v>
      </c>
      <c r="D8" s="110"/>
      <c r="E8" s="110"/>
      <c r="F8" s="110"/>
      <c r="G8" s="108" t="s">
        <v>45</v>
      </c>
      <c r="H8" s="108"/>
      <c r="I8" s="108"/>
      <c r="J8" s="108"/>
      <c r="K8" s="108"/>
    </row>
    <row r="9" spans="2:11" ht="42" customHeight="1" x14ac:dyDescent="0.4">
      <c r="B9" s="10">
        <v>3</v>
      </c>
      <c r="C9" s="5" t="s">
        <v>40</v>
      </c>
      <c r="D9" s="10" t="s">
        <v>189</v>
      </c>
      <c r="E9" s="2"/>
      <c r="F9" s="2"/>
      <c r="G9" s="108" t="s">
        <v>193</v>
      </c>
      <c r="H9" s="108"/>
      <c r="I9" s="108"/>
      <c r="J9" s="108"/>
      <c r="K9" s="108"/>
    </row>
    <row r="10" spans="2:11" ht="51.95" customHeight="1" x14ac:dyDescent="0.4">
      <c r="B10" s="10">
        <v>4</v>
      </c>
      <c r="C10" s="5" t="s">
        <v>46</v>
      </c>
      <c r="D10" s="10" t="s">
        <v>189</v>
      </c>
      <c r="E10" s="2"/>
      <c r="F10" s="2"/>
      <c r="G10" s="108" t="s">
        <v>188</v>
      </c>
      <c r="H10" s="108"/>
      <c r="I10" s="108"/>
      <c r="J10" s="108"/>
      <c r="K10" s="108"/>
    </row>
    <row r="11" spans="2:11" ht="39.950000000000003" customHeight="1" x14ac:dyDescent="0.4">
      <c r="B11" s="10">
        <v>5</v>
      </c>
      <c r="C11" s="5" t="s">
        <v>49</v>
      </c>
      <c r="D11" s="111" t="s">
        <v>189</v>
      </c>
      <c r="E11" s="111"/>
      <c r="F11" s="111"/>
      <c r="G11" s="113" t="s">
        <v>190</v>
      </c>
      <c r="H11" s="114"/>
      <c r="I11" s="114"/>
      <c r="J11" s="114"/>
      <c r="K11" s="115"/>
    </row>
    <row r="12" spans="2:11" ht="35.450000000000003" customHeight="1" thickBot="1" x14ac:dyDescent="0.45">
      <c r="B12" s="99">
        <v>6</v>
      </c>
      <c r="C12" s="100" t="s">
        <v>48</v>
      </c>
      <c r="D12" s="112"/>
      <c r="E12" s="112"/>
      <c r="F12" s="112"/>
      <c r="G12" s="116" t="s">
        <v>192</v>
      </c>
      <c r="H12" s="117"/>
      <c r="I12" s="117"/>
      <c r="J12" s="117"/>
      <c r="K12" s="118"/>
    </row>
    <row r="13" spans="2:11" ht="35.450000000000003" customHeight="1" thickTop="1" x14ac:dyDescent="0.4">
      <c r="B13" s="30">
        <v>7</v>
      </c>
      <c r="C13" s="98" t="s">
        <v>36</v>
      </c>
      <c r="D13" s="30" t="s">
        <v>189</v>
      </c>
      <c r="E13" s="16"/>
      <c r="F13" s="16"/>
      <c r="G13" s="107" t="s">
        <v>194</v>
      </c>
      <c r="H13" s="107"/>
      <c r="I13" s="107"/>
      <c r="J13" s="107"/>
      <c r="K13" s="107"/>
    </row>
    <row r="14" spans="2:11" ht="35.450000000000003" customHeight="1" x14ac:dyDescent="0.4">
      <c r="B14" s="10">
        <v>8</v>
      </c>
      <c r="C14" s="5" t="s">
        <v>37</v>
      </c>
      <c r="D14" s="10" t="s">
        <v>189</v>
      </c>
      <c r="E14" s="2"/>
      <c r="F14" s="2"/>
      <c r="G14" s="108" t="s">
        <v>194</v>
      </c>
      <c r="H14" s="108"/>
      <c r="I14" s="108"/>
      <c r="J14" s="108"/>
      <c r="K14" s="108"/>
    </row>
    <row r="15" spans="2:11" ht="35.1" customHeight="1" x14ac:dyDescent="0.4">
      <c r="B15" s="10">
        <v>9</v>
      </c>
      <c r="C15" s="5" t="s">
        <v>47</v>
      </c>
      <c r="D15" s="10" t="s">
        <v>189</v>
      </c>
      <c r="E15" s="2"/>
      <c r="F15" s="2"/>
      <c r="G15" s="109" t="s">
        <v>191</v>
      </c>
      <c r="H15" s="109"/>
      <c r="I15" s="109"/>
      <c r="J15" s="109"/>
      <c r="K15" s="109"/>
    </row>
    <row r="16" spans="2:11" ht="31.5" customHeight="1" x14ac:dyDescent="0.4">
      <c r="B16" s="106" t="s">
        <v>51</v>
      </c>
      <c r="C16" s="106"/>
      <c r="D16" s="26">
        <f>SUM(D6:D15)</f>
        <v>0</v>
      </c>
      <c r="E16" s="26">
        <f>SUM(E6:E15)</f>
        <v>0</v>
      </c>
    </row>
  </sheetData>
  <mergeCells count="20">
    <mergeCell ref="G5:K5"/>
    <mergeCell ref="B3:C3"/>
    <mergeCell ref="F7:F8"/>
    <mergeCell ref="G6:K6"/>
    <mergeCell ref="B7:B8"/>
    <mergeCell ref="D7:D8"/>
    <mergeCell ref="B16:C16"/>
    <mergeCell ref="G13:K13"/>
    <mergeCell ref="G14:K14"/>
    <mergeCell ref="G15:K15"/>
    <mergeCell ref="E7:E8"/>
    <mergeCell ref="G7:K7"/>
    <mergeCell ref="G8:K8"/>
    <mergeCell ref="G9:K9"/>
    <mergeCell ref="G10:K10"/>
    <mergeCell ref="D11:D12"/>
    <mergeCell ref="E11:E12"/>
    <mergeCell ref="G11:K11"/>
    <mergeCell ref="G12:K12"/>
    <mergeCell ref="F11:F12"/>
  </mergeCells>
  <phoneticPr fontId="2"/>
  <dataValidations count="3">
    <dataValidation type="list" showInputMessage="1" showErrorMessage="1" sqref="D6:D7 D9:D11" xr:uid="{93FDA770-B63B-4FBC-9058-6B377C683255}">
      <formula1>"１,　,"</formula1>
    </dataValidation>
    <dataValidation type="list" allowBlank="1" showInputMessage="1" showErrorMessage="1" sqref="D13 D15" xr:uid="{58B5040E-9B58-4C32-9715-CCC5E4FE51CD}">
      <formula1>"-2,　,"</formula1>
    </dataValidation>
    <dataValidation type="list" allowBlank="1" showInputMessage="1" showErrorMessage="1" sqref="D14" xr:uid="{2DA69D8A-1C3D-4DA7-949B-E4C8A0D2B032}">
      <formula1>"-1,　,"</formula1>
    </dataValidation>
  </dataValidations>
  <pageMargins left="0.70866141732283472" right="0.70866141732283472" top="0.15748031496062992" bottom="0.55118110236220474"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64D3-9AC6-4F88-8179-105DD5B325D2}">
  <dimension ref="B1:J41"/>
  <sheetViews>
    <sheetView workbookViewId="0">
      <selection activeCell="N22" sqref="N22"/>
    </sheetView>
  </sheetViews>
  <sheetFormatPr defaultRowHeight="18.75" x14ac:dyDescent="0.4"/>
  <cols>
    <col min="1" max="1" width="0.375" customWidth="1"/>
    <col min="11" max="11" width="0.875" customWidth="1"/>
  </cols>
  <sheetData>
    <row r="1" spans="2:10" x14ac:dyDescent="0.4">
      <c r="B1" t="s">
        <v>247</v>
      </c>
    </row>
    <row r="2" spans="2:10" x14ac:dyDescent="0.4">
      <c r="H2" s="35" t="s">
        <v>256</v>
      </c>
      <c r="I2" s="120">
        <v>44652</v>
      </c>
      <c r="J2" s="120"/>
    </row>
    <row r="4" spans="2:10" ht="21" customHeight="1" x14ac:dyDescent="0.4">
      <c r="B4" s="121" t="s">
        <v>254</v>
      </c>
      <c r="C4" s="121"/>
      <c r="D4" s="121"/>
      <c r="E4" s="121" t="s">
        <v>255</v>
      </c>
      <c r="F4" s="121"/>
      <c r="G4" s="43" t="s">
        <v>50</v>
      </c>
      <c r="H4" s="121" t="s">
        <v>257</v>
      </c>
      <c r="I4" s="121"/>
      <c r="J4" s="37" t="s">
        <v>253</v>
      </c>
    </row>
    <row r="5" spans="2:10" ht="26.1" customHeight="1" x14ac:dyDescent="0.4">
      <c r="B5" s="106" t="s">
        <v>295</v>
      </c>
      <c r="C5" s="106"/>
      <c r="D5" s="106"/>
      <c r="E5" s="122">
        <v>31390</v>
      </c>
      <c r="F5" s="122"/>
      <c r="G5" s="10">
        <v>36</v>
      </c>
      <c r="H5" s="123">
        <v>43556</v>
      </c>
      <c r="I5" s="123"/>
      <c r="J5" s="63"/>
    </row>
    <row r="7" spans="2:10" x14ac:dyDescent="0.4">
      <c r="B7" s="25">
        <v>1</v>
      </c>
    </row>
    <row r="8" spans="2:10" x14ac:dyDescent="0.4">
      <c r="B8" s="121" t="s">
        <v>248</v>
      </c>
      <c r="C8" s="121"/>
      <c r="D8" s="121"/>
      <c r="E8" s="121" t="s">
        <v>252</v>
      </c>
      <c r="F8" s="121"/>
      <c r="G8" s="121"/>
      <c r="H8" s="125" t="s">
        <v>293</v>
      </c>
      <c r="I8" s="126"/>
      <c r="J8" s="127"/>
    </row>
    <row r="9" spans="2:10" x14ac:dyDescent="0.4">
      <c r="B9" s="106" t="s">
        <v>292</v>
      </c>
      <c r="C9" s="106"/>
      <c r="D9" s="106"/>
      <c r="E9" s="124">
        <v>242000</v>
      </c>
      <c r="F9" s="124"/>
      <c r="G9" s="124"/>
      <c r="H9" s="128">
        <f>E9/300500</f>
        <v>0.80532445923460894</v>
      </c>
      <c r="I9" s="129"/>
      <c r="J9" s="130"/>
    </row>
    <row r="10" spans="2:10" x14ac:dyDescent="0.4">
      <c r="B10" s="125" t="s">
        <v>275</v>
      </c>
      <c r="C10" s="126"/>
      <c r="D10" s="127"/>
      <c r="E10" s="46"/>
      <c r="F10" s="125" t="s">
        <v>279</v>
      </c>
      <c r="G10" s="127"/>
      <c r="H10" s="131" t="s">
        <v>258</v>
      </c>
      <c r="I10" s="53" t="s">
        <v>289</v>
      </c>
      <c r="J10" s="43" t="s">
        <v>290</v>
      </c>
    </row>
    <row r="11" spans="2:10" x14ac:dyDescent="0.4">
      <c r="B11" s="50" t="s">
        <v>276</v>
      </c>
      <c r="C11" s="51">
        <v>3</v>
      </c>
      <c r="D11" s="52" t="s">
        <v>278</v>
      </c>
      <c r="E11" s="139"/>
      <c r="F11" s="131" t="s">
        <v>276</v>
      </c>
      <c r="G11" s="111">
        <f>C11*4</f>
        <v>12</v>
      </c>
      <c r="H11" s="132"/>
      <c r="I11" s="134">
        <f>$G11+$J18+$H29+$J40+9</f>
        <v>65</v>
      </c>
      <c r="J11" s="136">
        <f>1+I29</f>
        <v>2</v>
      </c>
    </row>
    <row r="12" spans="2:10" x14ac:dyDescent="0.4">
      <c r="B12" s="47" t="s">
        <v>277</v>
      </c>
      <c r="C12" s="48">
        <v>6</v>
      </c>
      <c r="D12" s="49" t="s">
        <v>278</v>
      </c>
      <c r="E12" s="139"/>
      <c r="F12" s="133"/>
      <c r="G12" s="110"/>
      <c r="H12" s="133"/>
      <c r="I12" s="135"/>
      <c r="J12" s="137"/>
    </row>
    <row r="13" spans="2:10" x14ac:dyDescent="0.4">
      <c r="B13" s="3"/>
      <c r="C13" s="3"/>
      <c r="D13" s="3"/>
      <c r="E13" s="3"/>
      <c r="F13" s="3"/>
      <c r="G13" s="3"/>
      <c r="H13" s="3"/>
      <c r="I13" s="3"/>
      <c r="J13" s="3"/>
    </row>
    <row r="14" spans="2:10" ht="12.6" customHeight="1" x14ac:dyDescent="0.4">
      <c r="B14" s="140" t="s">
        <v>277</v>
      </c>
      <c r="C14" s="125" t="s">
        <v>279</v>
      </c>
      <c r="D14" s="127"/>
      <c r="E14" s="44" t="s">
        <v>287</v>
      </c>
      <c r="F14" s="61" t="s">
        <v>280</v>
      </c>
      <c r="G14" s="62" t="s">
        <v>281</v>
      </c>
      <c r="H14" s="62" t="s">
        <v>282</v>
      </c>
      <c r="I14" s="62" t="s">
        <v>283</v>
      </c>
      <c r="J14" s="53" t="s">
        <v>51</v>
      </c>
    </row>
    <row r="15" spans="2:10" ht="12.6" customHeight="1" x14ac:dyDescent="0.4">
      <c r="B15" s="141"/>
      <c r="C15" s="143">
        <f>C12*2</f>
        <v>12</v>
      </c>
      <c r="D15" s="136"/>
      <c r="E15" s="56" t="s">
        <v>284</v>
      </c>
      <c r="F15" s="68">
        <f>ROUNDDOWN($C$15*40%,0)</f>
        <v>4</v>
      </c>
      <c r="G15" s="103">
        <f>ROUNDUP($C$15*60%,0)</f>
        <v>8</v>
      </c>
      <c r="H15" s="103"/>
      <c r="I15" s="54"/>
      <c r="J15" s="52">
        <f>SUM(F15:I15)</f>
        <v>12</v>
      </c>
    </row>
    <row r="16" spans="2:10" ht="12.6" customHeight="1" x14ac:dyDescent="0.4">
      <c r="B16" s="141"/>
      <c r="C16" s="144"/>
      <c r="D16" s="145"/>
      <c r="E16" s="57" t="s">
        <v>285</v>
      </c>
      <c r="F16" s="101">
        <f>ROUNDDOWN($C$15*30%,0)</f>
        <v>3</v>
      </c>
      <c r="G16" s="104">
        <f>ROUNDDOWN($C$15*30%,0)</f>
        <v>3</v>
      </c>
      <c r="H16" s="101">
        <f>ROUNDUP($C$15*40%,0)</f>
        <v>5</v>
      </c>
      <c r="I16" s="59"/>
      <c r="J16" s="59">
        <f t="shared" ref="J16:J17" si="0">SUM(F16:I16)</f>
        <v>11</v>
      </c>
    </row>
    <row r="17" spans="2:10" ht="12.6" customHeight="1" x14ac:dyDescent="0.4">
      <c r="B17" s="142"/>
      <c r="C17" s="146"/>
      <c r="D17" s="137"/>
      <c r="E17" s="58" t="s">
        <v>286</v>
      </c>
      <c r="F17" s="69">
        <f>ROUNDDOWN($C$15*20%,0)</f>
        <v>2</v>
      </c>
      <c r="G17" s="102">
        <f>ROUNDDOWN($C$15*20%,0)</f>
        <v>2</v>
      </c>
      <c r="H17" s="102">
        <f>ROUNDUP($C$15*30%,0)</f>
        <v>4</v>
      </c>
      <c r="I17" s="55">
        <f>ROUNDUP($C$15*30%,0)</f>
        <v>4</v>
      </c>
      <c r="J17" s="60">
        <f t="shared" si="0"/>
        <v>12</v>
      </c>
    </row>
    <row r="18" spans="2:10" x14ac:dyDescent="0.4">
      <c r="B18" s="25"/>
      <c r="H18" s="46"/>
      <c r="I18" s="67" t="s">
        <v>291</v>
      </c>
      <c r="J18" s="105">
        <v>11</v>
      </c>
    </row>
    <row r="19" spans="2:10" x14ac:dyDescent="0.4">
      <c r="B19" s="64">
        <v>2</v>
      </c>
      <c r="C19" s="65"/>
      <c r="D19" s="65"/>
      <c r="E19" s="65"/>
      <c r="F19" s="65"/>
      <c r="G19" s="65"/>
      <c r="H19" s="46"/>
      <c r="I19" s="65"/>
      <c r="J19" s="65"/>
    </row>
    <row r="20" spans="2:10" x14ac:dyDescent="0.4">
      <c r="B20" s="121" t="s">
        <v>288</v>
      </c>
      <c r="C20" s="121"/>
      <c r="D20" s="43" t="s">
        <v>289</v>
      </c>
      <c r="E20" s="43" t="s">
        <v>290</v>
      </c>
      <c r="F20" s="121" t="s">
        <v>288</v>
      </c>
      <c r="G20" s="121"/>
      <c r="H20" s="43" t="s">
        <v>289</v>
      </c>
      <c r="I20" s="43" t="s">
        <v>290</v>
      </c>
      <c r="J20" s="65"/>
    </row>
    <row r="21" spans="2:10" x14ac:dyDescent="0.4">
      <c r="B21" s="138"/>
      <c r="C21" s="138"/>
      <c r="D21" s="9"/>
      <c r="E21" s="9"/>
      <c r="F21" s="138"/>
      <c r="G21" s="138"/>
      <c r="H21" s="31"/>
      <c r="I21" s="9"/>
      <c r="J21" s="65"/>
    </row>
    <row r="22" spans="2:10" x14ac:dyDescent="0.4">
      <c r="B22" s="138"/>
      <c r="C22" s="138"/>
      <c r="D22" s="9"/>
      <c r="E22" s="9">
        <v>1</v>
      </c>
      <c r="F22" s="138"/>
      <c r="G22" s="138"/>
      <c r="H22" s="31"/>
      <c r="I22" s="9"/>
      <c r="J22" s="65"/>
    </row>
    <row r="23" spans="2:10" x14ac:dyDescent="0.4">
      <c r="B23" s="138"/>
      <c r="C23" s="138"/>
      <c r="D23" s="9"/>
      <c r="E23" s="9"/>
      <c r="F23" s="138"/>
      <c r="G23" s="138"/>
      <c r="H23" s="31"/>
      <c r="I23" s="9"/>
      <c r="J23" s="65"/>
    </row>
    <row r="24" spans="2:10" x14ac:dyDescent="0.4">
      <c r="B24" s="138"/>
      <c r="C24" s="138"/>
      <c r="D24" s="9"/>
      <c r="E24" s="9"/>
      <c r="F24" s="138"/>
      <c r="G24" s="138"/>
      <c r="H24" s="31"/>
      <c r="I24" s="9"/>
      <c r="J24" s="65"/>
    </row>
    <row r="25" spans="2:10" x14ac:dyDescent="0.4">
      <c r="B25" s="138"/>
      <c r="C25" s="138"/>
      <c r="D25" s="9"/>
      <c r="E25" s="9"/>
      <c r="F25" s="138"/>
      <c r="G25" s="138"/>
      <c r="H25" s="31"/>
      <c r="I25" s="9"/>
      <c r="J25" s="65"/>
    </row>
    <row r="26" spans="2:10" x14ac:dyDescent="0.4">
      <c r="B26" s="138"/>
      <c r="C26" s="138"/>
      <c r="D26" s="9"/>
      <c r="E26" s="9"/>
      <c r="F26" s="138"/>
      <c r="G26" s="138"/>
      <c r="H26" s="31"/>
      <c r="I26" s="9"/>
      <c r="J26" s="65"/>
    </row>
    <row r="27" spans="2:10" x14ac:dyDescent="0.4">
      <c r="B27" s="138"/>
      <c r="C27" s="138"/>
      <c r="D27" s="9"/>
      <c r="E27" s="9"/>
      <c r="F27" s="138"/>
      <c r="G27" s="138"/>
      <c r="H27" s="31"/>
      <c r="I27" s="9"/>
      <c r="J27" s="65"/>
    </row>
    <row r="28" spans="2:10" x14ac:dyDescent="0.4">
      <c r="B28" s="138"/>
      <c r="C28" s="138"/>
      <c r="D28" s="9"/>
      <c r="E28" s="9"/>
      <c r="F28" s="138"/>
      <c r="G28" s="138"/>
      <c r="H28" s="31"/>
      <c r="I28" s="9"/>
      <c r="J28" s="65"/>
    </row>
    <row r="29" spans="2:10" x14ac:dyDescent="0.4">
      <c r="C29" s="65"/>
      <c r="D29" s="65"/>
      <c r="E29" s="65"/>
      <c r="F29" s="147" t="s">
        <v>51</v>
      </c>
      <c r="G29" s="147"/>
      <c r="H29" s="66">
        <f>D21+D22+D23+D24+D25+D26+D27+D28+H21+H22+H23+H24+H25+H26+H27+H28</f>
        <v>0</v>
      </c>
      <c r="I29" s="66">
        <f>E21+E22+E23+E24+E25+E26+E27+E28+I21+I22+I23+I24+I25+I26+I27+I28</f>
        <v>1</v>
      </c>
      <c r="J29" s="65"/>
    </row>
    <row r="30" spans="2:10" x14ac:dyDescent="0.4">
      <c r="B30" s="64">
        <v>3</v>
      </c>
      <c r="C30" s="65"/>
      <c r="D30" s="65"/>
      <c r="E30" s="65"/>
      <c r="F30" s="65"/>
      <c r="G30" s="65"/>
      <c r="H30" s="48"/>
      <c r="I30" s="65"/>
      <c r="J30" s="65"/>
    </row>
    <row r="31" spans="2:10" x14ac:dyDescent="0.4">
      <c r="B31" s="121" t="s">
        <v>259</v>
      </c>
      <c r="C31" s="121"/>
      <c r="D31" s="43" t="s">
        <v>260</v>
      </c>
      <c r="E31" s="121" t="s">
        <v>259</v>
      </c>
      <c r="F31" s="121"/>
      <c r="G31" s="43" t="s">
        <v>260</v>
      </c>
      <c r="H31" s="121" t="s">
        <v>259</v>
      </c>
      <c r="I31" s="121"/>
      <c r="J31" s="43" t="s">
        <v>260</v>
      </c>
    </row>
    <row r="32" spans="2:10" x14ac:dyDescent="0.4">
      <c r="B32" s="106">
        <v>2018.9</v>
      </c>
      <c r="C32" s="106"/>
      <c r="D32" s="2">
        <v>3</v>
      </c>
      <c r="E32" s="106"/>
      <c r="F32" s="106"/>
      <c r="G32" s="2">
        <v>3</v>
      </c>
      <c r="H32" s="106"/>
      <c r="I32" s="106"/>
      <c r="J32" s="2"/>
    </row>
    <row r="33" spans="2:10" x14ac:dyDescent="0.4">
      <c r="B33" s="148">
        <v>2019.3</v>
      </c>
      <c r="C33" s="149"/>
      <c r="D33" s="2">
        <v>3</v>
      </c>
      <c r="E33" s="106"/>
      <c r="F33" s="106"/>
      <c r="G33" s="2">
        <v>3</v>
      </c>
      <c r="H33" s="106"/>
      <c r="I33" s="106"/>
      <c r="J33" s="2"/>
    </row>
    <row r="34" spans="2:10" x14ac:dyDescent="0.4">
      <c r="B34" s="148">
        <v>2019.9</v>
      </c>
      <c r="C34" s="149"/>
      <c r="D34" s="2">
        <v>3</v>
      </c>
      <c r="E34" s="106"/>
      <c r="F34" s="106"/>
      <c r="G34" s="2"/>
      <c r="H34" s="106"/>
      <c r="I34" s="106"/>
      <c r="J34" s="2"/>
    </row>
    <row r="35" spans="2:10" x14ac:dyDescent="0.4">
      <c r="B35" s="148">
        <v>2020.3</v>
      </c>
      <c r="C35" s="149"/>
      <c r="D35" s="2">
        <v>4</v>
      </c>
      <c r="E35" s="106"/>
      <c r="F35" s="106"/>
      <c r="G35" s="2"/>
      <c r="H35" s="106"/>
      <c r="I35" s="106"/>
      <c r="J35" s="2"/>
    </row>
    <row r="36" spans="2:10" x14ac:dyDescent="0.4">
      <c r="B36" s="106">
        <v>2020.9</v>
      </c>
      <c r="C36" s="106"/>
      <c r="D36" s="2">
        <v>4</v>
      </c>
      <c r="E36" s="106"/>
      <c r="F36" s="106"/>
      <c r="G36" s="2"/>
      <c r="H36" s="106"/>
      <c r="I36" s="106"/>
      <c r="J36" s="2"/>
    </row>
    <row r="37" spans="2:10" x14ac:dyDescent="0.4">
      <c r="B37" s="106">
        <v>2021.3</v>
      </c>
      <c r="C37" s="106"/>
      <c r="D37" s="2">
        <v>3</v>
      </c>
      <c r="E37" s="106"/>
      <c r="F37" s="106"/>
      <c r="G37" s="2"/>
      <c r="H37" s="106"/>
      <c r="I37" s="106"/>
      <c r="J37" s="2"/>
    </row>
    <row r="38" spans="2:10" x14ac:dyDescent="0.4">
      <c r="B38" s="106">
        <v>2021.9</v>
      </c>
      <c r="C38" s="106"/>
      <c r="D38" s="2">
        <v>4</v>
      </c>
      <c r="E38" s="106"/>
      <c r="F38" s="106"/>
      <c r="G38" s="2"/>
      <c r="H38" s="106"/>
      <c r="I38" s="106"/>
      <c r="J38" s="2"/>
    </row>
    <row r="39" spans="2:10" x14ac:dyDescent="0.4">
      <c r="B39" s="106">
        <v>2022.3</v>
      </c>
      <c r="C39" s="106"/>
      <c r="D39" s="2">
        <v>3</v>
      </c>
      <c r="E39" s="106"/>
      <c r="F39" s="106"/>
      <c r="G39" s="2"/>
      <c r="H39" s="106"/>
      <c r="I39" s="106"/>
      <c r="J39" s="2"/>
    </row>
    <row r="40" spans="2:10" x14ac:dyDescent="0.4">
      <c r="H40" s="147" t="s">
        <v>51</v>
      </c>
      <c r="I40" s="147"/>
      <c r="J40" s="66">
        <f>D32+D33+D34+D35+D36+D37+D38+D39+G32+G33+G34+G35+G36+G37+G38+G39+J32+J33+J34+J35+J36+J37+J38+J39</f>
        <v>33</v>
      </c>
    </row>
    <row r="41" spans="2:10" x14ac:dyDescent="0.4">
      <c r="B41" s="25"/>
    </row>
  </sheetData>
  <mergeCells count="71">
    <mergeCell ref="B36:C36"/>
    <mergeCell ref="E36:F36"/>
    <mergeCell ref="H36:I36"/>
    <mergeCell ref="B37:C37"/>
    <mergeCell ref="E37:F37"/>
    <mergeCell ref="H37:I37"/>
    <mergeCell ref="H40:I40"/>
    <mergeCell ref="B38:C38"/>
    <mergeCell ref="E38:F38"/>
    <mergeCell ref="H38:I38"/>
    <mergeCell ref="B39:C39"/>
    <mergeCell ref="E39:F39"/>
    <mergeCell ref="H39:I39"/>
    <mergeCell ref="H34:I34"/>
    <mergeCell ref="B35:C35"/>
    <mergeCell ref="E35:F35"/>
    <mergeCell ref="H35:I35"/>
    <mergeCell ref="B32:C32"/>
    <mergeCell ref="E32:F32"/>
    <mergeCell ref="H32:I32"/>
    <mergeCell ref="B33:C33"/>
    <mergeCell ref="E33:F33"/>
    <mergeCell ref="H33:I33"/>
    <mergeCell ref="B34:C34"/>
    <mergeCell ref="E34:F34"/>
    <mergeCell ref="H31:I31"/>
    <mergeCell ref="B25:C25"/>
    <mergeCell ref="F25:G25"/>
    <mergeCell ref="B26:C26"/>
    <mergeCell ref="F26:G26"/>
    <mergeCell ref="B27:C27"/>
    <mergeCell ref="F27:G27"/>
    <mergeCell ref="B28:C28"/>
    <mergeCell ref="F28:G28"/>
    <mergeCell ref="F29:G29"/>
    <mergeCell ref="B31:C31"/>
    <mergeCell ref="E31:F31"/>
    <mergeCell ref="B22:C22"/>
    <mergeCell ref="F22:G22"/>
    <mergeCell ref="B23:C23"/>
    <mergeCell ref="F23:G23"/>
    <mergeCell ref="B24:C24"/>
    <mergeCell ref="F24:G24"/>
    <mergeCell ref="B21:C21"/>
    <mergeCell ref="F21:G21"/>
    <mergeCell ref="E11:E12"/>
    <mergeCell ref="F11:F12"/>
    <mergeCell ref="G11:G12"/>
    <mergeCell ref="B14:B17"/>
    <mergeCell ref="C14:D14"/>
    <mergeCell ref="C15:D17"/>
    <mergeCell ref="B20:C20"/>
    <mergeCell ref="F20:G20"/>
    <mergeCell ref="H8:J8"/>
    <mergeCell ref="H9:J9"/>
    <mergeCell ref="H10:H12"/>
    <mergeCell ref="I11:I12"/>
    <mergeCell ref="J11:J12"/>
    <mergeCell ref="B8:D8"/>
    <mergeCell ref="E8:G8"/>
    <mergeCell ref="B9:D9"/>
    <mergeCell ref="E9:G9"/>
    <mergeCell ref="B10:D10"/>
    <mergeCell ref="F10:G10"/>
    <mergeCell ref="I2:J2"/>
    <mergeCell ref="B4:D4"/>
    <mergeCell ref="E4:F4"/>
    <mergeCell ref="H4:I4"/>
    <mergeCell ref="B5:D5"/>
    <mergeCell ref="E5:F5"/>
    <mergeCell ref="H5:I5"/>
  </mergeCells>
  <phoneticPr fontId="2"/>
  <dataValidations count="1">
    <dataValidation type="list" allowBlank="1" showInputMessage="1" showErrorMessage="1" sqref="B9" xr:uid="{DB42E4AD-2F70-4263-8F76-28FDC75EC166}">
      <formula1>"　,S0,S1,M1,M2,M3,L1,L2"</formula1>
    </dataValidation>
  </dataValidations>
  <pageMargins left="0.70866141732283472" right="0.70866141732283472" top="0.74803149606299213" bottom="0.55118110236220474"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FF83-2A2B-48C4-9C12-46563345AA3B}">
  <dimension ref="B1:O39"/>
  <sheetViews>
    <sheetView topLeftCell="B4" workbookViewId="0">
      <selection activeCell="K11" sqref="K11"/>
    </sheetView>
  </sheetViews>
  <sheetFormatPr defaultRowHeight="18.75" x14ac:dyDescent="0.4"/>
  <cols>
    <col min="1" max="1" width="1" customWidth="1"/>
    <col min="2" max="4" width="3.875" customWidth="1"/>
    <col min="5" max="5" width="8.625" customWidth="1"/>
    <col min="6" max="7" width="3.875" customWidth="1"/>
    <col min="9" max="10" width="3.875" customWidth="1"/>
    <col min="12" max="13" width="3.875" customWidth="1"/>
    <col min="15" max="15" width="10.75" customWidth="1"/>
    <col min="16" max="16" width="0.5" customWidth="1"/>
  </cols>
  <sheetData>
    <row r="1" spans="2:15" x14ac:dyDescent="0.4">
      <c r="B1" t="s">
        <v>269</v>
      </c>
    </row>
    <row r="3" spans="2:15" x14ac:dyDescent="0.4">
      <c r="B3" s="106"/>
      <c r="C3" s="148" t="s">
        <v>249</v>
      </c>
      <c r="D3" s="154"/>
      <c r="E3" s="149"/>
      <c r="F3" s="106" t="s">
        <v>250</v>
      </c>
      <c r="G3" s="106"/>
      <c r="H3" s="106"/>
      <c r="I3" s="106" t="s">
        <v>251</v>
      </c>
      <c r="J3" s="106"/>
      <c r="K3" s="106"/>
      <c r="L3" s="106" t="s">
        <v>229</v>
      </c>
      <c r="M3" s="106"/>
      <c r="N3" s="106"/>
      <c r="O3" s="106" t="s">
        <v>270</v>
      </c>
    </row>
    <row r="4" spans="2:15" x14ac:dyDescent="0.4">
      <c r="B4" s="106"/>
      <c r="C4" s="151" t="s">
        <v>271</v>
      </c>
      <c r="D4" s="152"/>
      <c r="E4" s="153"/>
      <c r="F4" s="150" t="s">
        <v>271</v>
      </c>
      <c r="G4" s="150"/>
      <c r="H4" s="150"/>
      <c r="I4" s="150" t="s">
        <v>271</v>
      </c>
      <c r="J4" s="150"/>
      <c r="K4" s="150"/>
      <c r="L4" s="150" t="s">
        <v>271</v>
      </c>
      <c r="M4" s="150"/>
      <c r="N4" s="150"/>
      <c r="O4" s="106"/>
    </row>
    <row r="5" spans="2:15" x14ac:dyDescent="0.4">
      <c r="B5" s="10"/>
      <c r="C5" s="40" t="s">
        <v>227</v>
      </c>
      <c r="D5" s="40" t="s">
        <v>272</v>
      </c>
      <c r="E5" s="40"/>
      <c r="F5" s="40" t="s">
        <v>227</v>
      </c>
      <c r="G5" s="40" t="s">
        <v>272</v>
      </c>
      <c r="H5" s="40"/>
      <c r="I5" s="40" t="s">
        <v>227</v>
      </c>
      <c r="J5" s="40" t="s">
        <v>272</v>
      </c>
      <c r="K5" s="40"/>
      <c r="L5" s="40"/>
      <c r="M5" s="40"/>
      <c r="N5" s="40"/>
      <c r="O5" s="40"/>
    </row>
    <row r="6" spans="2:15" x14ac:dyDescent="0.4">
      <c r="B6" s="2">
        <v>19</v>
      </c>
      <c r="C6" s="38">
        <v>5</v>
      </c>
      <c r="D6" s="38">
        <v>0</v>
      </c>
      <c r="E6" s="41">
        <v>160000</v>
      </c>
      <c r="F6" s="39"/>
      <c r="G6" s="39"/>
      <c r="H6" s="41"/>
      <c r="I6" s="38"/>
      <c r="J6" s="38"/>
      <c r="K6" s="38"/>
      <c r="L6" s="38"/>
      <c r="M6" s="38"/>
      <c r="N6" s="38"/>
      <c r="O6" s="42">
        <f>E6</f>
        <v>160000</v>
      </c>
    </row>
    <row r="7" spans="2:15" x14ac:dyDescent="0.4">
      <c r="B7" s="2">
        <f>B6+1</f>
        <v>20</v>
      </c>
      <c r="C7" s="38">
        <f>6+C6</f>
        <v>11</v>
      </c>
      <c r="D7" s="38">
        <v>0</v>
      </c>
      <c r="E7" s="41">
        <v>172000</v>
      </c>
      <c r="F7" s="38"/>
      <c r="G7" s="38"/>
      <c r="H7" s="41"/>
      <c r="I7" s="38"/>
      <c r="J7" s="38"/>
      <c r="K7" s="38"/>
      <c r="L7" s="38"/>
      <c r="M7" s="38"/>
      <c r="N7" s="38"/>
      <c r="O7" s="42">
        <f t="shared" ref="O7" si="0">E7</f>
        <v>172000</v>
      </c>
    </row>
    <row r="8" spans="2:15" x14ac:dyDescent="0.4">
      <c r="B8" s="2">
        <f t="shared" ref="B8:B34" si="1">B7+1</f>
        <v>21</v>
      </c>
      <c r="C8" s="38">
        <f t="shared" ref="C8:C37" si="2">6+C7</f>
        <v>17</v>
      </c>
      <c r="D8" s="38">
        <v>1</v>
      </c>
      <c r="E8" s="41">
        <v>195000</v>
      </c>
      <c r="F8" s="38">
        <v>9</v>
      </c>
      <c r="G8" s="38">
        <v>1</v>
      </c>
      <c r="H8" s="41">
        <v>180000</v>
      </c>
      <c r="I8" s="38"/>
      <c r="J8" s="38"/>
      <c r="K8" s="38"/>
      <c r="L8" s="38"/>
      <c r="M8" s="38"/>
      <c r="N8" s="38"/>
      <c r="O8" s="42">
        <f>(E8+H8)/2</f>
        <v>187500</v>
      </c>
    </row>
    <row r="9" spans="2:15" x14ac:dyDescent="0.4">
      <c r="B9" s="2">
        <f t="shared" si="1"/>
        <v>22</v>
      </c>
      <c r="C9" s="38">
        <f t="shared" si="2"/>
        <v>23</v>
      </c>
      <c r="D9" s="38">
        <v>1</v>
      </c>
      <c r="E9" s="41">
        <v>201000</v>
      </c>
      <c r="F9" s="38">
        <f>6.3+F8</f>
        <v>15.3</v>
      </c>
      <c r="G9" s="38">
        <v>2</v>
      </c>
      <c r="H9" s="41">
        <v>192000</v>
      </c>
      <c r="I9" s="38"/>
      <c r="J9" s="38"/>
      <c r="K9" s="38"/>
      <c r="L9" s="38"/>
      <c r="M9" s="38"/>
      <c r="N9" s="38"/>
      <c r="O9" s="42">
        <f t="shared" ref="O9" si="3">(E9+H9)/2</f>
        <v>196500</v>
      </c>
    </row>
    <row r="10" spans="2:15" x14ac:dyDescent="0.4">
      <c r="B10" s="2">
        <f t="shared" si="1"/>
        <v>23</v>
      </c>
      <c r="C10" s="38">
        <f t="shared" si="2"/>
        <v>29</v>
      </c>
      <c r="D10" s="38">
        <v>2</v>
      </c>
      <c r="E10" s="41">
        <v>229000</v>
      </c>
      <c r="F10" s="38">
        <f t="shared" ref="F10:F37" si="4">6.3+F9</f>
        <v>21.6</v>
      </c>
      <c r="G10" s="38">
        <v>2</v>
      </c>
      <c r="H10" s="41">
        <v>223000</v>
      </c>
      <c r="I10" s="38">
        <v>17</v>
      </c>
      <c r="J10" s="38">
        <v>2</v>
      </c>
      <c r="K10" s="41">
        <v>217000</v>
      </c>
      <c r="L10" s="38">
        <v>19</v>
      </c>
      <c r="M10" s="38">
        <v>2</v>
      </c>
      <c r="N10" s="41">
        <v>220000</v>
      </c>
      <c r="O10" s="42">
        <f>(E10+H10+K10+N10)/4</f>
        <v>222250</v>
      </c>
    </row>
    <row r="11" spans="2:15" x14ac:dyDescent="0.4">
      <c r="B11" s="2">
        <f t="shared" si="1"/>
        <v>24</v>
      </c>
      <c r="C11" s="38">
        <f t="shared" si="2"/>
        <v>35</v>
      </c>
      <c r="D11" s="38">
        <v>2</v>
      </c>
      <c r="E11" s="41">
        <v>235000</v>
      </c>
      <c r="F11" s="38">
        <f t="shared" si="4"/>
        <v>27.900000000000002</v>
      </c>
      <c r="G11" s="38">
        <v>3</v>
      </c>
      <c r="H11" s="41">
        <v>229000</v>
      </c>
      <c r="I11" s="38">
        <f>6.6+I10</f>
        <v>23.6</v>
      </c>
      <c r="J11" s="38">
        <v>3</v>
      </c>
      <c r="K11" s="41">
        <v>226000</v>
      </c>
      <c r="L11" s="38">
        <f>7+L10</f>
        <v>26</v>
      </c>
      <c r="M11" s="38">
        <v>3</v>
      </c>
      <c r="N11" s="41">
        <v>226000</v>
      </c>
      <c r="O11" s="42">
        <f t="shared" ref="O11:O37" si="5">(E11+H11+K11+N11)/4</f>
        <v>229000</v>
      </c>
    </row>
    <row r="12" spans="2:15" x14ac:dyDescent="0.4">
      <c r="B12" s="2">
        <f t="shared" si="1"/>
        <v>25</v>
      </c>
      <c r="C12" s="38">
        <f t="shared" si="2"/>
        <v>41</v>
      </c>
      <c r="D12" s="38">
        <v>3</v>
      </c>
      <c r="E12" s="41">
        <v>242000</v>
      </c>
      <c r="F12" s="38">
        <f t="shared" si="4"/>
        <v>34.200000000000003</v>
      </c>
      <c r="G12" s="38">
        <v>3</v>
      </c>
      <c r="H12" s="41">
        <v>235000</v>
      </c>
      <c r="I12" s="38">
        <f t="shared" ref="I12:I37" si="6">6.6+I11</f>
        <v>30.200000000000003</v>
      </c>
      <c r="J12" s="38">
        <v>4</v>
      </c>
      <c r="K12" s="41">
        <v>232000</v>
      </c>
      <c r="L12" s="38">
        <f t="shared" ref="L12:L37" si="7">7+L11</f>
        <v>33</v>
      </c>
      <c r="M12" s="38">
        <v>4</v>
      </c>
      <c r="N12" s="41">
        <v>235000</v>
      </c>
      <c r="O12" s="42">
        <f t="shared" si="5"/>
        <v>236000</v>
      </c>
    </row>
    <row r="13" spans="2:15" x14ac:dyDescent="0.4">
      <c r="B13" s="2">
        <f t="shared" si="1"/>
        <v>26</v>
      </c>
      <c r="C13" s="38">
        <f t="shared" si="2"/>
        <v>47</v>
      </c>
      <c r="D13" s="38">
        <v>3</v>
      </c>
      <c r="E13" s="41">
        <v>246000</v>
      </c>
      <c r="F13" s="38">
        <f t="shared" si="4"/>
        <v>40.5</v>
      </c>
      <c r="G13" s="38">
        <v>3</v>
      </c>
      <c r="H13" s="41">
        <v>242000</v>
      </c>
      <c r="I13" s="38">
        <f t="shared" si="6"/>
        <v>36.800000000000004</v>
      </c>
      <c r="J13" s="38">
        <v>5</v>
      </c>
      <c r="K13" s="41">
        <v>238000</v>
      </c>
      <c r="L13" s="38">
        <f t="shared" si="7"/>
        <v>40</v>
      </c>
      <c r="M13" s="38">
        <v>5</v>
      </c>
      <c r="N13" s="41">
        <v>238000</v>
      </c>
      <c r="O13" s="42">
        <f t="shared" si="5"/>
        <v>241000</v>
      </c>
    </row>
    <row r="14" spans="2:15" x14ac:dyDescent="0.4">
      <c r="B14" s="2">
        <f t="shared" si="1"/>
        <v>27</v>
      </c>
      <c r="C14" s="38">
        <f t="shared" si="2"/>
        <v>53</v>
      </c>
      <c r="D14" s="38">
        <v>3</v>
      </c>
      <c r="E14" s="41">
        <v>250000</v>
      </c>
      <c r="F14" s="38">
        <f t="shared" si="4"/>
        <v>46.8</v>
      </c>
      <c r="G14" s="38">
        <v>3</v>
      </c>
      <c r="H14" s="41">
        <v>246000</v>
      </c>
      <c r="I14" s="38">
        <f t="shared" si="6"/>
        <v>43.400000000000006</v>
      </c>
      <c r="J14" s="38">
        <v>5</v>
      </c>
      <c r="K14" s="41">
        <v>242000</v>
      </c>
      <c r="L14" s="38">
        <f t="shared" si="7"/>
        <v>47</v>
      </c>
      <c r="M14" s="38">
        <v>5</v>
      </c>
      <c r="N14" s="41">
        <v>246000</v>
      </c>
      <c r="O14" s="42">
        <f t="shared" si="5"/>
        <v>246000</v>
      </c>
    </row>
    <row r="15" spans="2:15" x14ac:dyDescent="0.4">
      <c r="B15" s="2">
        <f t="shared" si="1"/>
        <v>28</v>
      </c>
      <c r="C15" s="38">
        <f t="shared" si="2"/>
        <v>59</v>
      </c>
      <c r="D15" s="38">
        <v>3</v>
      </c>
      <c r="E15" s="41">
        <v>254000</v>
      </c>
      <c r="F15" s="38">
        <f t="shared" si="4"/>
        <v>53.099999999999994</v>
      </c>
      <c r="G15" s="38">
        <v>4</v>
      </c>
      <c r="H15" s="41">
        <v>250000</v>
      </c>
      <c r="I15" s="38">
        <f t="shared" si="6"/>
        <v>50.000000000000007</v>
      </c>
      <c r="J15" s="38">
        <v>5</v>
      </c>
      <c r="K15" s="41">
        <v>246000</v>
      </c>
      <c r="L15" s="38">
        <f t="shared" si="7"/>
        <v>54</v>
      </c>
      <c r="M15" s="38">
        <v>6</v>
      </c>
      <c r="N15" s="41">
        <v>278000</v>
      </c>
      <c r="O15" s="42">
        <f t="shared" si="5"/>
        <v>257000</v>
      </c>
    </row>
    <row r="16" spans="2:15" x14ac:dyDescent="0.4">
      <c r="B16" s="2">
        <f t="shared" si="1"/>
        <v>29</v>
      </c>
      <c r="C16" s="38">
        <f t="shared" si="2"/>
        <v>65</v>
      </c>
      <c r="D16" s="38">
        <v>3</v>
      </c>
      <c r="E16" s="41">
        <v>258000</v>
      </c>
      <c r="F16" s="38">
        <f t="shared" si="4"/>
        <v>59.399999999999991</v>
      </c>
      <c r="G16" s="38">
        <v>4</v>
      </c>
      <c r="H16" s="41">
        <v>254000</v>
      </c>
      <c r="I16" s="38">
        <f t="shared" si="6"/>
        <v>56.600000000000009</v>
      </c>
      <c r="J16" s="38">
        <v>5</v>
      </c>
      <c r="K16" s="41">
        <v>254000</v>
      </c>
      <c r="L16" s="38">
        <f t="shared" si="7"/>
        <v>61</v>
      </c>
      <c r="M16" s="38">
        <v>6</v>
      </c>
      <c r="N16" s="41">
        <v>288000</v>
      </c>
      <c r="O16" s="42">
        <f t="shared" si="5"/>
        <v>263500</v>
      </c>
    </row>
    <row r="17" spans="2:15" x14ac:dyDescent="0.4">
      <c r="B17" s="2">
        <f t="shared" si="1"/>
        <v>30</v>
      </c>
      <c r="C17" s="38">
        <f t="shared" si="2"/>
        <v>71</v>
      </c>
      <c r="D17" s="38">
        <v>4</v>
      </c>
      <c r="E17" s="41">
        <v>262000</v>
      </c>
      <c r="F17" s="38">
        <f t="shared" si="4"/>
        <v>65.699999999999989</v>
      </c>
      <c r="G17" s="38">
        <v>4</v>
      </c>
      <c r="H17" s="41">
        <v>258000</v>
      </c>
      <c r="I17" s="38">
        <f t="shared" si="6"/>
        <v>63.20000000000001</v>
      </c>
      <c r="J17" s="38">
        <v>6</v>
      </c>
      <c r="K17" s="41">
        <v>288000</v>
      </c>
      <c r="L17" s="38">
        <f t="shared" si="7"/>
        <v>68</v>
      </c>
      <c r="M17" s="38">
        <v>7</v>
      </c>
      <c r="N17" s="41">
        <v>293000</v>
      </c>
      <c r="O17" s="42">
        <f t="shared" si="5"/>
        <v>275250</v>
      </c>
    </row>
    <row r="18" spans="2:15" x14ac:dyDescent="0.4">
      <c r="B18" s="2">
        <f t="shared" si="1"/>
        <v>31</v>
      </c>
      <c r="C18" s="38">
        <f t="shared" si="2"/>
        <v>77</v>
      </c>
      <c r="D18" s="38">
        <v>4</v>
      </c>
      <c r="E18" s="41">
        <v>266000</v>
      </c>
      <c r="F18" s="38">
        <f t="shared" si="4"/>
        <v>71.999999999999986</v>
      </c>
      <c r="G18" s="38">
        <v>5</v>
      </c>
      <c r="H18" s="41">
        <v>262000</v>
      </c>
      <c r="I18" s="38">
        <f t="shared" si="6"/>
        <v>69.800000000000011</v>
      </c>
      <c r="J18" s="38">
        <v>6</v>
      </c>
      <c r="K18" s="41">
        <v>288000</v>
      </c>
      <c r="L18" s="38">
        <f t="shared" si="7"/>
        <v>75</v>
      </c>
      <c r="M18" s="38">
        <v>7</v>
      </c>
      <c r="N18" s="41">
        <v>298000</v>
      </c>
      <c r="O18" s="42">
        <f t="shared" si="5"/>
        <v>278500</v>
      </c>
    </row>
    <row r="19" spans="2:15" x14ac:dyDescent="0.4">
      <c r="B19" s="2">
        <f t="shared" si="1"/>
        <v>32</v>
      </c>
      <c r="C19" s="38">
        <f t="shared" si="2"/>
        <v>83</v>
      </c>
      <c r="D19" s="38">
        <v>4</v>
      </c>
      <c r="E19" s="41">
        <v>266000</v>
      </c>
      <c r="F19" s="38">
        <f t="shared" si="4"/>
        <v>78.299999999999983</v>
      </c>
      <c r="G19" s="38">
        <v>5</v>
      </c>
      <c r="H19" s="41">
        <v>266000</v>
      </c>
      <c r="I19" s="38">
        <f t="shared" si="6"/>
        <v>76.400000000000006</v>
      </c>
      <c r="J19" s="38">
        <v>6</v>
      </c>
      <c r="K19" s="41">
        <v>288000</v>
      </c>
      <c r="L19" s="38">
        <f t="shared" si="7"/>
        <v>82</v>
      </c>
      <c r="M19" s="38">
        <v>8</v>
      </c>
      <c r="N19" s="41">
        <v>298000</v>
      </c>
      <c r="O19" s="42">
        <f t="shared" si="5"/>
        <v>279500</v>
      </c>
    </row>
    <row r="20" spans="2:15" x14ac:dyDescent="0.4">
      <c r="B20" s="2">
        <f t="shared" si="1"/>
        <v>33</v>
      </c>
      <c r="C20" s="38">
        <f t="shared" si="2"/>
        <v>89</v>
      </c>
      <c r="D20" s="38">
        <v>4</v>
      </c>
      <c r="E20" s="41">
        <v>270000</v>
      </c>
      <c r="F20" s="38">
        <f t="shared" si="4"/>
        <v>84.59999999999998</v>
      </c>
      <c r="G20" s="38">
        <v>5</v>
      </c>
      <c r="H20" s="41">
        <v>270000</v>
      </c>
      <c r="I20" s="38">
        <f t="shared" si="6"/>
        <v>83</v>
      </c>
      <c r="J20" s="38">
        <v>7</v>
      </c>
      <c r="K20" s="41">
        <v>303000</v>
      </c>
      <c r="L20" s="38">
        <f t="shared" si="7"/>
        <v>89</v>
      </c>
      <c r="M20" s="38">
        <v>8</v>
      </c>
      <c r="N20" s="41">
        <v>303000</v>
      </c>
      <c r="O20" s="42">
        <f t="shared" si="5"/>
        <v>286500</v>
      </c>
    </row>
    <row r="21" spans="2:15" x14ac:dyDescent="0.4">
      <c r="B21" s="2">
        <f t="shared" si="1"/>
        <v>34</v>
      </c>
      <c r="C21" s="38">
        <f t="shared" si="2"/>
        <v>95</v>
      </c>
      <c r="D21" s="38">
        <v>4</v>
      </c>
      <c r="E21" s="41">
        <v>274000</v>
      </c>
      <c r="F21" s="38">
        <f t="shared" si="4"/>
        <v>90.899999999999977</v>
      </c>
      <c r="G21" s="38">
        <v>6</v>
      </c>
      <c r="H21" s="41">
        <v>288000</v>
      </c>
      <c r="I21" s="38">
        <f t="shared" si="6"/>
        <v>89.6</v>
      </c>
      <c r="J21" s="38">
        <v>7</v>
      </c>
      <c r="K21" s="41">
        <v>303000</v>
      </c>
      <c r="L21" s="38">
        <f t="shared" si="7"/>
        <v>96</v>
      </c>
      <c r="M21" s="38">
        <v>8</v>
      </c>
      <c r="N21" s="41">
        <v>309000</v>
      </c>
      <c r="O21" s="42">
        <f t="shared" si="5"/>
        <v>293500</v>
      </c>
    </row>
    <row r="22" spans="2:15" x14ac:dyDescent="0.4">
      <c r="B22" s="2">
        <f t="shared" si="1"/>
        <v>35</v>
      </c>
      <c r="C22" s="38">
        <f t="shared" si="2"/>
        <v>101</v>
      </c>
      <c r="D22" s="38">
        <v>5</v>
      </c>
      <c r="E22" s="41">
        <v>274000</v>
      </c>
      <c r="F22" s="38">
        <f t="shared" si="4"/>
        <v>97.199999999999974</v>
      </c>
      <c r="G22" s="38">
        <v>6</v>
      </c>
      <c r="H22" s="41">
        <v>288000</v>
      </c>
      <c r="I22" s="38">
        <f t="shared" si="6"/>
        <v>96.199999999999989</v>
      </c>
      <c r="J22" s="38">
        <v>7</v>
      </c>
      <c r="K22" s="41">
        <v>303000</v>
      </c>
      <c r="L22" s="38">
        <f t="shared" si="7"/>
        <v>103</v>
      </c>
      <c r="M22" s="38">
        <v>9</v>
      </c>
      <c r="N22" s="41">
        <v>315000</v>
      </c>
      <c r="O22" s="42">
        <f t="shared" si="5"/>
        <v>295000</v>
      </c>
    </row>
    <row r="23" spans="2:15" x14ac:dyDescent="0.4">
      <c r="B23" s="2">
        <f t="shared" si="1"/>
        <v>36</v>
      </c>
      <c r="C23" s="38">
        <f t="shared" si="2"/>
        <v>107</v>
      </c>
      <c r="D23" s="38">
        <v>5</v>
      </c>
      <c r="E23" s="41">
        <v>278000</v>
      </c>
      <c r="F23" s="38">
        <f t="shared" si="4"/>
        <v>103.49999999999997</v>
      </c>
      <c r="G23" s="38">
        <v>6</v>
      </c>
      <c r="H23" s="41">
        <v>288000</v>
      </c>
      <c r="I23" s="38">
        <f t="shared" si="6"/>
        <v>102.79999999999998</v>
      </c>
      <c r="J23" s="38">
        <v>8</v>
      </c>
      <c r="K23" s="41">
        <v>315000</v>
      </c>
      <c r="L23" s="38">
        <f t="shared" si="7"/>
        <v>110</v>
      </c>
      <c r="M23" s="38">
        <v>9</v>
      </c>
      <c r="N23" s="41">
        <v>321000</v>
      </c>
      <c r="O23" s="42">
        <f t="shared" si="5"/>
        <v>300500</v>
      </c>
    </row>
    <row r="24" spans="2:15" x14ac:dyDescent="0.4">
      <c r="B24" s="2">
        <f t="shared" si="1"/>
        <v>37</v>
      </c>
      <c r="C24" s="38">
        <f t="shared" si="2"/>
        <v>113</v>
      </c>
      <c r="D24" s="38">
        <v>6</v>
      </c>
      <c r="E24" s="41">
        <v>288000</v>
      </c>
      <c r="F24" s="38">
        <f t="shared" si="4"/>
        <v>109.79999999999997</v>
      </c>
      <c r="G24" s="38">
        <v>7</v>
      </c>
      <c r="H24" s="41">
        <v>303000</v>
      </c>
      <c r="I24" s="38">
        <f t="shared" si="6"/>
        <v>109.39999999999998</v>
      </c>
      <c r="J24" s="38">
        <v>8</v>
      </c>
      <c r="K24" s="41">
        <v>315000</v>
      </c>
      <c r="L24" s="38">
        <f t="shared" si="7"/>
        <v>117</v>
      </c>
      <c r="M24" s="38">
        <v>9</v>
      </c>
      <c r="N24" s="41">
        <v>321000</v>
      </c>
      <c r="O24" s="42">
        <f t="shared" si="5"/>
        <v>306750</v>
      </c>
    </row>
    <row r="25" spans="2:15" x14ac:dyDescent="0.4">
      <c r="B25" s="2">
        <f t="shared" si="1"/>
        <v>38</v>
      </c>
      <c r="C25" s="38">
        <f t="shared" si="2"/>
        <v>119</v>
      </c>
      <c r="D25" s="38">
        <v>6</v>
      </c>
      <c r="E25" s="41">
        <v>288000</v>
      </c>
      <c r="F25" s="38">
        <f t="shared" si="4"/>
        <v>116.09999999999997</v>
      </c>
      <c r="G25" s="38">
        <v>7</v>
      </c>
      <c r="H25" s="41">
        <v>303000</v>
      </c>
      <c r="I25" s="38">
        <f t="shared" si="6"/>
        <v>115.99999999999997</v>
      </c>
      <c r="J25" s="38">
        <v>8</v>
      </c>
      <c r="K25" s="41">
        <v>321000</v>
      </c>
      <c r="L25" s="38">
        <f t="shared" si="7"/>
        <v>124</v>
      </c>
      <c r="M25" s="38">
        <v>10</v>
      </c>
      <c r="N25" s="41">
        <v>321000</v>
      </c>
      <c r="O25" s="42">
        <f t="shared" si="5"/>
        <v>308250</v>
      </c>
    </row>
    <row r="26" spans="2:15" x14ac:dyDescent="0.4">
      <c r="B26" s="2">
        <f t="shared" si="1"/>
        <v>39</v>
      </c>
      <c r="C26" s="38">
        <f t="shared" si="2"/>
        <v>125</v>
      </c>
      <c r="D26" s="38">
        <v>7</v>
      </c>
      <c r="E26" s="41">
        <v>303000</v>
      </c>
      <c r="F26" s="38">
        <f t="shared" si="4"/>
        <v>122.39999999999996</v>
      </c>
      <c r="G26" s="38">
        <v>7</v>
      </c>
      <c r="H26" s="41">
        <v>303000</v>
      </c>
      <c r="I26" s="38">
        <f t="shared" si="6"/>
        <v>122.59999999999997</v>
      </c>
      <c r="J26" s="38">
        <v>9</v>
      </c>
      <c r="K26" s="41">
        <v>321000</v>
      </c>
      <c r="L26" s="38">
        <f t="shared" si="7"/>
        <v>131</v>
      </c>
      <c r="M26" s="38">
        <v>10</v>
      </c>
      <c r="N26" s="41">
        <v>327000</v>
      </c>
      <c r="O26" s="42">
        <f t="shared" si="5"/>
        <v>313500</v>
      </c>
    </row>
    <row r="27" spans="2:15" x14ac:dyDescent="0.4">
      <c r="B27" s="2">
        <f t="shared" si="1"/>
        <v>40</v>
      </c>
      <c r="C27" s="38">
        <f t="shared" si="2"/>
        <v>131</v>
      </c>
      <c r="D27" s="38">
        <v>7</v>
      </c>
      <c r="E27" s="41">
        <v>303000</v>
      </c>
      <c r="F27" s="38">
        <f t="shared" si="4"/>
        <v>128.69999999999996</v>
      </c>
      <c r="G27" s="38">
        <v>8</v>
      </c>
      <c r="H27" s="41">
        <v>321000</v>
      </c>
      <c r="I27" s="38">
        <f t="shared" si="6"/>
        <v>129.19999999999996</v>
      </c>
      <c r="J27" s="38">
        <v>9</v>
      </c>
      <c r="K27" s="41">
        <v>327000</v>
      </c>
      <c r="L27" s="38">
        <f t="shared" si="7"/>
        <v>138</v>
      </c>
      <c r="M27" s="38">
        <v>11</v>
      </c>
      <c r="N27" s="41">
        <v>361000</v>
      </c>
      <c r="O27" s="42">
        <f t="shared" si="5"/>
        <v>328000</v>
      </c>
    </row>
    <row r="28" spans="2:15" x14ac:dyDescent="0.4">
      <c r="B28" s="2">
        <f t="shared" si="1"/>
        <v>41</v>
      </c>
      <c r="C28" s="38">
        <f t="shared" si="2"/>
        <v>137</v>
      </c>
      <c r="D28" s="38">
        <v>7</v>
      </c>
      <c r="E28" s="41">
        <v>303000</v>
      </c>
      <c r="F28" s="38">
        <f t="shared" si="4"/>
        <v>134.99999999999997</v>
      </c>
      <c r="G28" s="38">
        <v>8</v>
      </c>
      <c r="H28" s="41">
        <v>321000</v>
      </c>
      <c r="I28" s="38">
        <f t="shared" si="6"/>
        <v>135.79999999999995</v>
      </c>
      <c r="J28" s="38">
        <v>9</v>
      </c>
      <c r="K28" s="41">
        <v>327000</v>
      </c>
      <c r="L28" s="38">
        <f t="shared" si="7"/>
        <v>145</v>
      </c>
      <c r="M28" s="38">
        <v>11</v>
      </c>
      <c r="N28" s="41">
        <v>361000</v>
      </c>
      <c r="O28" s="42">
        <f t="shared" si="5"/>
        <v>328000</v>
      </c>
    </row>
    <row r="29" spans="2:15" x14ac:dyDescent="0.4">
      <c r="B29" s="2">
        <f t="shared" si="1"/>
        <v>42</v>
      </c>
      <c r="C29" s="38">
        <f t="shared" si="2"/>
        <v>143</v>
      </c>
      <c r="D29" s="38">
        <v>7</v>
      </c>
      <c r="E29" s="41">
        <v>303000</v>
      </c>
      <c r="F29" s="38">
        <f t="shared" si="4"/>
        <v>141.29999999999998</v>
      </c>
      <c r="G29" s="38">
        <v>8</v>
      </c>
      <c r="H29" s="41">
        <v>321000</v>
      </c>
      <c r="I29" s="38">
        <f t="shared" si="6"/>
        <v>142.39999999999995</v>
      </c>
      <c r="J29" s="38">
        <v>9</v>
      </c>
      <c r="K29" s="41">
        <v>333000</v>
      </c>
      <c r="L29" s="38">
        <f t="shared" si="7"/>
        <v>152</v>
      </c>
      <c r="M29" s="38">
        <v>12</v>
      </c>
      <c r="N29" s="41">
        <v>380000</v>
      </c>
      <c r="O29" s="42">
        <f t="shared" si="5"/>
        <v>334250</v>
      </c>
    </row>
    <row r="30" spans="2:15" x14ac:dyDescent="0.4">
      <c r="B30" s="2">
        <f t="shared" si="1"/>
        <v>43</v>
      </c>
      <c r="C30" s="38">
        <f t="shared" si="2"/>
        <v>149</v>
      </c>
      <c r="D30" s="38">
        <v>7</v>
      </c>
      <c r="E30" s="41">
        <v>303000</v>
      </c>
      <c r="F30" s="38">
        <f t="shared" si="4"/>
        <v>147.6</v>
      </c>
      <c r="G30" s="38">
        <v>8</v>
      </c>
      <c r="H30" s="41">
        <v>321000</v>
      </c>
      <c r="I30" s="38">
        <f t="shared" si="6"/>
        <v>148.99999999999994</v>
      </c>
      <c r="J30" s="38">
        <v>9</v>
      </c>
      <c r="K30" s="41">
        <v>333000</v>
      </c>
      <c r="L30" s="38">
        <f t="shared" si="7"/>
        <v>159</v>
      </c>
      <c r="M30" s="38">
        <v>12</v>
      </c>
      <c r="N30" s="41">
        <v>380000</v>
      </c>
      <c r="O30" s="42">
        <f t="shared" si="5"/>
        <v>334250</v>
      </c>
    </row>
    <row r="31" spans="2:15" x14ac:dyDescent="0.4">
      <c r="B31" s="2">
        <f t="shared" si="1"/>
        <v>44</v>
      </c>
      <c r="C31" s="38">
        <f t="shared" si="2"/>
        <v>155</v>
      </c>
      <c r="D31" s="38">
        <v>7</v>
      </c>
      <c r="E31" s="41">
        <v>303000</v>
      </c>
      <c r="F31" s="38">
        <f t="shared" si="4"/>
        <v>153.9</v>
      </c>
      <c r="G31" s="38">
        <v>8</v>
      </c>
      <c r="H31" s="41">
        <v>321000</v>
      </c>
      <c r="I31" s="38">
        <f t="shared" si="6"/>
        <v>155.59999999999994</v>
      </c>
      <c r="J31" s="38">
        <v>9</v>
      </c>
      <c r="K31" s="41">
        <v>339000</v>
      </c>
      <c r="L31" s="38">
        <f t="shared" si="7"/>
        <v>166</v>
      </c>
      <c r="M31" s="38">
        <v>12</v>
      </c>
      <c r="N31" s="41">
        <v>380000</v>
      </c>
      <c r="O31" s="42">
        <f t="shared" si="5"/>
        <v>335750</v>
      </c>
    </row>
    <row r="32" spans="2:15" x14ac:dyDescent="0.4">
      <c r="B32" s="2">
        <f t="shared" si="1"/>
        <v>45</v>
      </c>
      <c r="C32" s="38">
        <f t="shared" si="2"/>
        <v>161</v>
      </c>
      <c r="D32" s="38">
        <v>7</v>
      </c>
      <c r="E32" s="41">
        <v>303000</v>
      </c>
      <c r="F32" s="38">
        <f t="shared" si="4"/>
        <v>160.20000000000002</v>
      </c>
      <c r="G32" s="38">
        <v>8</v>
      </c>
      <c r="H32" s="41">
        <v>321000</v>
      </c>
      <c r="I32" s="38">
        <f t="shared" si="6"/>
        <v>162.19999999999993</v>
      </c>
      <c r="J32" s="38">
        <v>9</v>
      </c>
      <c r="K32" s="41">
        <v>339000</v>
      </c>
      <c r="L32" s="38">
        <f t="shared" si="7"/>
        <v>173</v>
      </c>
      <c r="M32" s="38">
        <v>13</v>
      </c>
      <c r="N32" s="41">
        <v>400000</v>
      </c>
      <c r="O32" s="42">
        <f t="shared" si="5"/>
        <v>340750</v>
      </c>
    </row>
    <row r="33" spans="2:15" x14ac:dyDescent="0.4">
      <c r="B33" s="2">
        <f t="shared" si="1"/>
        <v>46</v>
      </c>
      <c r="C33" s="38">
        <f t="shared" si="2"/>
        <v>167</v>
      </c>
      <c r="D33" s="38">
        <v>7</v>
      </c>
      <c r="E33" s="41">
        <v>303000</v>
      </c>
      <c r="F33" s="38">
        <f t="shared" si="4"/>
        <v>166.50000000000003</v>
      </c>
      <c r="G33" s="38">
        <v>8</v>
      </c>
      <c r="H33" s="41">
        <v>321000</v>
      </c>
      <c r="I33" s="38">
        <f t="shared" si="6"/>
        <v>168.79999999999993</v>
      </c>
      <c r="J33" s="38">
        <v>9</v>
      </c>
      <c r="K33" s="41">
        <v>339000</v>
      </c>
      <c r="L33" s="38">
        <f t="shared" si="7"/>
        <v>180</v>
      </c>
      <c r="M33" s="38">
        <v>13</v>
      </c>
      <c r="N33" s="41">
        <v>400000</v>
      </c>
      <c r="O33" s="42">
        <f t="shared" si="5"/>
        <v>340750</v>
      </c>
    </row>
    <row r="34" spans="2:15" x14ac:dyDescent="0.4">
      <c r="B34" s="2">
        <f t="shared" si="1"/>
        <v>47</v>
      </c>
      <c r="C34" s="38">
        <f t="shared" si="2"/>
        <v>173</v>
      </c>
      <c r="D34" s="38">
        <v>7</v>
      </c>
      <c r="E34" s="41">
        <v>303000</v>
      </c>
      <c r="F34" s="38">
        <f t="shared" si="4"/>
        <v>172.80000000000004</v>
      </c>
      <c r="G34" s="38">
        <v>8</v>
      </c>
      <c r="H34" s="41">
        <v>321000</v>
      </c>
      <c r="I34" s="38">
        <f t="shared" si="6"/>
        <v>175.39999999999992</v>
      </c>
      <c r="J34" s="38">
        <v>9</v>
      </c>
      <c r="K34" s="41">
        <v>339000</v>
      </c>
      <c r="L34" s="38">
        <f t="shared" si="7"/>
        <v>187</v>
      </c>
      <c r="M34" s="38">
        <v>13</v>
      </c>
      <c r="N34" s="41">
        <v>400000</v>
      </c>
      <c r="O34" s="42">
        <f t="shared" si="5"/>
        <v>340750</v>
      </c>
    </row>
    <row r="35" spans="2:15" x14ac:dyDescent="0.4">
      <c r="B35" s="2">
        <f>B34+1</f>
        <v>48</v>
      </c>
      <c r="C35" s="38">
        <f t="shared" si="2"/>
        <v>179</v>
      </c>
      <c r="D35" s="38">
        <v>7</v>
      </c>
      <c r="E35" s="41">
        <v>303000</v>
      </c>
      <c r="F35" s="38">
        <f t="shared" si="4"/>
        <v>179.10000000000005</v>
      </c>
      <c r="G35" s="38">
        <v>8</v>
      </c>
      <c r="H35" s="41">
        <v>321000</v>
      </c>
      <c r="I35" s="38">
        <f t="shared" si="6"/>
        <v>181.99999999999991</v>
      </c>
      <c r="J35" s="38">
        <v>9</v>
      </c>
      <c r="K35" s="41">
        <v>339000</v>
      </c>
      <c r="L35" s="38">
        <f t="shared" si="7"/>
        <v>194</v>
      </c>
      <c r="M35" s="38">
        <v>14</v>
      </c>
      <c r="N35" s="41">
        <v>420000</v>
      </c>
      <c r="O35" s="42">
        <f t="shared" si="5"/>
        <v>345750</v>
      </c>
    </row>
    <row r="36" spans="2:15" x14ac:dyDescent="0.4">
      <c r="B36" s="2">
        <f t="shared" ref="B36:B37" si="8">B35+1</f>
        <v>49</v>
      </c>
      <c r="C36" s="38">
        <f t="shared" si="2"/>
        <v>185</v>
      </c>
      <c r="D36" s="38">
        <v>7</v>
      </c>
      <c r="E36" s="41">
        <v>303000</v>
      </c>
      <c r="F36" s="38">
        <f t="shared" si="4"/>
        <v>185.40000000000006</v>
      </c>
      <c r="G36" s="38">
        <v>8</v>
      </c>
      <c r="H36" s="41">
        <v>321000</v>
      </c>
      <c r="I36" s="38">
        <f t="shared" si="6"/>
        <v>188.59999999999991</v>
      </c>
      <c r="J36" s="38">
        <v>9</v>
      </c>
      <c r="K36" s="41">
        <v>339000</v>
      </c>
      <c r="L36" s="38">
        <f t="shared" si="7"/>
        <v>201</v>
      </c>
      <c r="M36" s="38">
        <v>14</v>
      </c>
      <c r="N36" s="41">
        <v>420000</v>
      </c>
      <c r="O36" s="42">
        <f t="shared" si="5"/>
        <v>345750</v>
      </c>
    </row>
    <row r="37" spans="2:15" x14ac:dyDescent="0.4">
      <c r="B37" s="2">
        <f t="shared" si="8"/>
        <v>50</v>
      </c>
      <c r="C37" s="38">
        <f t="shared" si="2"/>
        <v>191</v>
      </c>
      <c r="D37" s="38">
        <v>7</v>
      </c>
      <c r="E37" s="41">
        <v>303000</v>
      </c>
      <c r="F37" s="38">
        <f t="shared" si="4"/>
        <v>191.70000000000007</v>
      </c>
      <c r="G37" s="38">
        <v>8</v>
      </c>
      <c r="H37" s="41">
        <v>321000</v>
      </c>
      <c r="I37" s="38">
        <f t="shared" si="6"/>
        <v>195.1999999999999</v>
      </c>
      <c r="J37" s="38">
        <v>9</v>
      </c>
      <c r="K37" s="41">
        <v>339000</v>
      </c>
      <c r="L37" s="38">
        <f t="shared" si="7"/>
        <v>208</v>
      </c>
      <c r="M37" s="38">
        <v>14</v>
      </c>
      <c r="N37" s="41">
        <v>420000</v>
      </c>
      <c r="O37" s="42">
        <f t="shared" si="5"/>
        <v>345750</v>
      </c>
    </row>
    <row r="39" spans="2:15" x14ac:dyDescent="0.4">
      <c r="E39" s="45">
        <f>SUM(E6:E37)</f>
        <v>8544000</v>
      </c>
      <c r="H39" s="45">
        <f>SUM(H6:H37)</f>
        <v>8411000</v>
      </c>
      <c r="K39" s="45">
        <f>SUM(K6:K37)</f>
        <v>8393000</v>
      </c>
      <c r="N39" s="45">
        <f>SUM(N6:N37)</f>
        <v>9159000</v>
      </c>
    </row>
  </sheetData>
  <mergeCells count="10">
    <mergeCell ref="B3:B4"/>
    <mergeCell ref="F4:H4"/>
    <mergeCell ref="I4:K4"/>
    <mergeCell ref="L4:N4"/>
    <mergeCell ref="O3:O4"/>
    <mergeCell ref="C4:E4"/>
    <mergeCell ref="C3:E3"/>
    <mergeCell ref="F3:H3"/>
    <mergeCell ref="I3:K3"/>
    <mergeCell ref="L3:N3"/>
  </mergeCells>
  <phoneticPr fontId="2"/>
  <pageMargins left="0.51181102362204722" right="0.19685039370078741" top="0.62992125984251968" bottom="0.74803149606299213" header="0.31496062992125984" footer="0.31496062992125984"/>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A1001-46E5-4241-9B14-E4C0708288DA}">
  <sheetPr>
    <tabColor rgb="FF00B0F0"/>
    <pageSetUpPr fitToPage="1"/>
  </sheetPr>
  <dimension ref="B2:Q34"/>
  <sheetViews>
    <sheetView tabSelected="1" topLeftCell="A23" zoomScale="87" zoomScaleNormal="87" workbookViewId="0">
      <selection activeCell="L33" sqref="L33"/>
    </sheetView>
  </sheetViews>
  <sheetFormatPr defaultRowHeight="18.75" x14ac:dyDescent="0.4"/>
  <cols>
    <col min="1" max="1" width="7.125" customWidth="1"/>
    <col min="3" max="3" width="6.875" customWidth="1"/>
    <col min="4" max="4" width="17.375" customWidth="1"/>
    <col min="5" max="6" width="6.75" customWidth="1"/>
    <col min="7" max="7" width="17.375" customWidth="1"/>
    <col min="8" max="9" width="6.875" customWidth="1"/>
    <col min="10" max="10" width="17.375" customWidth="1"/>
    <col min="11" max="12" width="6.875" customWidth="1"/>
    <col min="13" max="13" width="17.375" customWidth="1"/>
    <col min="14" max="15" width="6.625" customWidth="1"/>
    <col min="16" max="16" width="17.25" customWidth="1"/>
    <col min="18" max="18" width="2.625" customWidth="1"/>
  </cols>
  <sheetData>
    <row r="2" spans="2:17" x14ac:dyDescent="0.4">
      <c r="B2" t="s">
        <v>0</v>
      </c>
    </row>
    <row r="4" spans="2:17" x14ac:dyDescent="0.4">
      <c r="C4" s="156" t="s">
        <v>24</v>
      </c>
      <c r="D4" s="156"/>
    </row>
    <row r="5" spans="2:17" ht="21.6" customHeight="1" x14ac:dyDescent="0.4">
      <c r="C5" s="155" t="s">
        <v>57</v>
      </c>
      <c r="D5" s="155"/>
      <c r="E5" s="155" t="s">
        <v>58</v>
      </c>
      <c r="F5" s="155"/>
      <c r="G5" s="155"/>
      <c r="H5" s="155" t="s">
        <v>59</v>
      </c>
      <c r="I5" s="155"/>
      <c r="J5" s="155"/>
      <c r="K5" s="155" t="s">
        <v>60</v>
      </c>
      <c r="L5" s="155"/>
      <c r="M5" s="155"/>
      <c r="N5" s="155" t="s">
        <v>61</v>
      </c>
      <c r="O5" s="155"/>
      <c r="P5" s="155"/>
    </row>
    <row r="6" spans="2:17" ht="21.6" customHeight="1" x14ac:dyDescent="0.4">
      <c r="B6" s="72"/>
      <c r="C6" s="79" t="s">
        <v>22</v>
      </c>
      <c r="D6" s="80" t="s">
        <v>12</v>
      </c>
      <c r="E6" s="71" t="s">
        <v>22</v>
      </c>
      <c r="F6" s="2" t="s">
        <v>23</v>
      </c>
      <c r="G6" s="70" t="s">
        <v>12</v>
      </c>
      <c r="H6" s="92" t="s">
        <v>22</v>
      </c>
      <c r="I6" s="2" t="s">
        <v>23</v>
      </c>
      <c r="J6" s="80" t="s">
        <v>12</v>
      </c>
      <c r="K6" s="71" t="s">
        <v>22</v>
      </c>
      <c r="L6" s="2" t="s">
        <v>23</v>
      </c>
      <c r="M6" s="70" t="s">
        <v>12</v>
      </c>
      <c r="N6" s="92" t="s">
        <v>22</v>
      </c>
      <c r="O6" s="2" t="s">
        <v>23</v>
      </c>
      <c r="P6" s="80" t="s">
        <v>12</v>
      </c>
      <c r="Q6" s="75"/>
    </row>
    <row r="7" spans="2:17" ht="21.6" customHeight="1" x14ac:dyDescent="0.4">
      <c r="B7" s="72" t="s">
        <v>1</v>
      </c>
      <c r="C7" s="79">
        <v>0</v>
      </c>
      <c r="D7" s="81">
        <v>150000</v>
      </c>
      <c r="E7" s="74">
        <v>9</v>
      </c>
      <c r="F7" s="11">
        <v>1</v>
      </c>
      <c r="G7" s="86">
        <f>ROUNDDOWN($D7*1.2,-3)</f>
        <v>180000</v>
      </c>
      <c r="H7" s="93">
        <v>17</v>
      </c>
      <c r="I7" s="13">
        <v>2</v>
      </c>
      <c r="J7" s="94">
        <f>ROUNDDOWN($G7*1.21,-3)</f>
        <v>217000</v>
      </c>
      <c r="K7" s="91">
        <v>45</v>
      </c>
      <c r="L7" s="6">
        <v>6</v>
      </c>
      <c r="M7" s="87">
        <f>ROUNDDOWN($J7*1.26,-3)</f>
        <v>273000</v>
      </c>
      <c r="N7" s="97">
        <v>85</v>
      </c>
      <c r="O7" s="6">
        <v>11</v>
      </c>
      <c r="P7" s="81">
        <f>ROUNDUP($M7*1.32,-3)</f>
        <v>361000</v>
      </c>
      <c r="Q7" s="75" t="s">
        <v>1</v>
      </c>
    </row>
    <row r="8" spans="2:17" ht="21.6" customHeight="1" x14ac:dyDescent="0.4">
      <c r="B8" s="72" t="s">
        <v>2</v>
      </c>
      <c r="C8" s="79">
        <v>1</v>
      </c>
      <c r="D8" s="81">
        <f>ROUNDDOWN(D7*1.017,-3)</f>
        <v>152000</v>
      </c>
      <c r="E8" s="75">
        <f>ROUNDUP(E7*1.1,0)</f>
        <v>10</v>
      </c>
      <c r="F8" s="2">
        <f>ROUNDDOWN(F7*1.1,0)</f>
        <v>1</v>
      </c>
      <c r="G8" s="87">
        <f>ROUNDDOWN(G7*1.017,-3)</f>
        <v>183000</v>
      </c>
      <c r="H8" s="95">
        <f t="shared" ref="H8:H26" si="0">ROUNDUP(H7*1.1,0)</f>
        <v>19</v>
      </c>
      <c r="I8" s="4">
        <f>ROUNDDOWN(I7*1.1,0)</f>
        <v>2</v>
      </c>
      <c r="J8" s="96">
        <f>ROUNDDOWN(J7*1.017,-3)</f>
        <v>220000</v>
      </c>
      <c r="K8" s="75">
        <f>ROUNDUP(K7*1.1,0)</f>
        <v>50</v>
      </c>
      <c r="L8" s="2">
        <f>ROUNDDOWN(L7*1.1,0)</f>
        <v>6</v>
      </c>
      <c r="M8" s="87">
        <f>ROUNDDOWN(M7*1.02,-3)</f>
        <v>278000</v>
      </c>
      <c r="N8" s="79">
        <f>ROUNDUP(N7*1.1,0)</f>
        <v>94</v>
      </c>
      <c r="O8" s="2">
        <f>ROUNDUP(O7*1.07,0)</f>
        <v>12</v>
      </c>
      <c r="P8" s="81">
        <f>ROUNDUP(P7*1.04,-4)</f>
        <v>380000</v>
      </c>
      <c r="Q8" s="75" t="s">
        <v>2</v>
      </c>
    </row>
    <row r="9" spans="2:17" ht="21.6" customHeight="1" x14ac:dyDescent="0.4">
      <c r="B9" s="72" t="s">
        <v>3</v>
      </c>
      <c r="C9" s="79">
        <f>ROUNDUP(C8*1.1,0)</f>
        <v>2</v>
      </c>
      <c r="D9" s="81">
        <f t="shared" ref="D9:D26" si="1">ROUNDDOWN(D8*1.017,-3)</f>
        <v>154000</v>
      </c>
      <c r="E9" s="76">
        <f t="shared" ref="E9:E26" si="2">ROUNDUP(E8*1.1,0)</f>
        <v>11</v>
      </c>
      <c r="F9" s="9">
        <f t="shared" ref="F9:F26" si="3">ROUNDDOWN(F8*1.1,0)</f>
        <v>1</v>
      </c>
      <c r="G9" s="87">
        <f t="shared" ref="G9:G26" si="4">ROUNDDOWN(G8*1.017,-3)</f>
        <v>186000</v>
      </c>
      <c r="H9" s="82">
        <f t="shared" si="0"/>
        <v>21</v>
      </c>
      <c r="I9" s="9">
        <f t="shared" ref="I9:I26" si="5">ROUNDDOWN(I8*1.1,0)</f>
        <v>2</v>
      </c>
      <c r="J9" s="83">
        <f t="shared" ref="J9:J26" si="6">ROUNDDOWN(J8*1.017,-3)</f>
        <v>223000</v>
      </c>
      <c r="K9" s="75">
        <f t="shared" ref="K9:K22" si="7">ROUNDUP(K8*1.1,0)</f>
        <v>55</v>
      </c>
      <c r="L9" s="2">
        <f t="shared" ref="L9:L19" si="8">ROUNDDOWN(L8*1.1,0)</f>
        <v>6</v>
      </c>
      <c r="M9" s="87">
        <f>ROUNDDOWN(M8*1.02,-3)</f>
        <v>283000</v>
      </c>
      <c r="N9" s="79">
        <f t="shared" ref="N9:N18" si="9">ROUNDUP(N8*1.1,0)</f>
        <v>104</v>
      </c>
      <c r="O9" s="2">
        <f t="shared" ref="O9:O17" si="10">ROUNDUP(O8*1.07,0)</f>
        <v>13</v>
      </c>
      <c r="P9" s="81">
        <f t="shared" ref="P9:P17" si="11">ROUNDUP(P8*1.04,-4)</f>
        <v>400000</v>
      </c>
      <c r="Q9" s="75" t="s">
        <v>3</v>
      </c>
    </row>
    <row r="10" spans="2:17" ht="21.6" customHeight="1" x14ac:dyDescent="0.4">
      <c r="B10" s="72" t="s">
        <v>4</v>
      </c>
      <c r="C10" s="79">
        <f t="shared" ref="C10:C26" si="12">ROUNDUP(C9*1.1,0)</f>
        <v>3</v>
      </c>
      <c r="D10" s="81">
        <f t="shared" si="1"/>
        <v>156000</v>
      </c>
      <c r="E10" s="75">
        <f t="shared" si="2"/>
        <v>13</v>
      </c>
      <c r="F10" s="2">
        <f t="shared" si="3"/>
        <v>1</v>
      </c>
      <c r="G10" s="87">
        <f t="shared" si="4"/>
        <v>189000</v>
      </c>
      <c r="H10" s="79">
        <f t="shared" si="0"/>
        <v>24</v>
      </c>
      <c r="I10" s="2">
        <f t="shared" si="5"/>
        <v>2</v>
      </c>
      <c r="J10" s="81">
        <f t="shared" si="6"/>
        <v>226000</v>
      </c>
      <c r="K10" s="75">
        <f t="shared" si="7"/>
        <v>61</v>
      </c>
      <c r="L10" s="2">
        <f t="shared" si="8"/>
        <v>6</v>
      </c>
      <c r="M10" s="87">
        <f>ROUNDDOWN(M9*1.02,-3)</f>
        <v>288000</v>
      </c>
      <c r="N10" s="79">
        <f t="shared" si="9"/>
        <v>115</v>
      </c>
      <c r="O10" s="2">
        <f t="shared" si="10"/>
        <v>14</v>
      </c>
      <c r="P10" s="81">
        <f t="shared" si="11"/>
        <v>420000</v>
      </c>
      <c r="Q10" s="75" t="s">
        <v>4</v>
      </c>
    </row>
    <row r="11" spans="2:17" ht="21.6" customHeight="1" x14ac:dyDescent="0.4">
      <c r="B11" s="73" t="s">
        <v>5</v>
      </c>
      <c r="C11" s="82">
        <f t="shared" si="12"/>
        <v>4</v>
      </c>
      <c r="D11" s="83">
        <f t="shared" si="1"/>
        <v>158000</v>
      </c>
      <c r="E11" s="77">
        <f t="shared" si="2"/>
        <v>15</v>
      </c>
      <c r="F11" s="12">
        <f t="shared" si="3"/>
        <v>1</v>
      </c>
      <c r="G11" s="88">
        <f t="shared" si="4"/>
        <v>192000</v>
      </c>
      <c r="H11" s="79">
        <f t="shared" si="0"/>
        <v>27</v>
      </c>
      <c r="I11" s="2">
        <f t="shared" si="5"/>
        <v>2</v>
      </c>
      <c r="J11" s="81">
        <f t="shared" si="6"/>
        <v>229000</v>
      </c>
      <c r="K11" s="75">
        <f t="shared" si="7"/>
        <v>68</v>
      </c>
      <c r="L11" s="2">
        <f>ROUNDUP(L10*1.1,0)</f>
        <v>7</v>
      </c>
      <c r="M11" s="87">
        <f t="shared" ref="M11:M22" si="13">ROUNDDOWN(M10*1.02,-3)</f>
        <v>293000</v>
      </c>
      <c r="N11" s="79">
        <f t="shared" si="9"/>
        <v>127</v>
      </c>
      <c r="O11" s="2">
        <f t="shared" si="10"/>
        <v>15</v>
      </c>
      <c r="P11" s="81">
        <f t="shared" si="11"/>
        <v>440000</v>
      </c>
      <c r="Q11" s="76" t="s">
        <v>5</v>
      </c>
    </row>
    <row r="12" spans="2:17" ht="21.6" customHeight="1" x14ac:dyDescent="0.4">
      <c r="B12" s="73" t="s">
        <v>6</v>
      </c>
      <c r="C12" s="84">
        <f t="shared" si="12"/>
        <v>5</v>
      </c>
      <c r="D12" s="85">
        <f t="shared" si="1"/>
        <v>160000</v>
      </c>
      <c r="E12" s="76">
        <f t="shared" si="2"/>
        <v>17</v>
      </c>
      <c r="F12" s="9">
        <f t="shared" si="3"/>
        <v>1</v>
      </c>
      <c r="G12" s="89">
        <f t="shared" si="4"/>
        <v>195000</v>
      </c>
      <c r="H12" s="79">
        <f t="shared" si="0"/>
        <v>30</v>
      </c>
      <c r="I12" s="2">
        <f t="shared" si="5"/>
        <v>2</v>
      </c>
      <c r="J12" s="81">
        <f t="shared" si="6"/>
        <v>232000</v>
      </c>
      <c r="K12" s="75">
        <f t="shared" si="7"/>
        <v>75</v>
      </c>
      <c r="L12" s="2">
        <f>ROUNDDOWN(L11*1.1,0)</f>
        <v>7</v>
      </c>
      <c r="M12" s="87">
        <f t="shared" si="13"/>
        <v>298000</v>
      </c>
      <c r="N12" s="79">
        <f t="shared" si="9"/>
        <v>140</v>
      </c>
      <c r="O12" s="2">
        <f t="shared" si="10"/>
        <v>17</v>
      </c>
      <c r="P12" s="81">
        <f t="shared" si="11"/>
        <v>460000</v>
      </c>
      <c r="Q12" s="76" t="s">
        <v>6</v>
      </c>
    </row>
    <row r="13" spans="2:17" ht="21.6" customHeight="1" x14ac:dyDescent="0.4">
      <c r="B13" s="72" t="s">
        <v>7</v>
      </c>
      <c r="C13" s="79">
        <f t="shared" si="12"/>
        <v>6</v>
      </c>
      <c r="D13" s="81">
        <f t="shared" si="1"/>
        <v>162000</v>
      </c>
      <c r="E13" s="78">
        <f t="shared" si="2"/>
        <v>19</v>
      </c>
      <c r="F13" s="14">
        <f t="shared" si="3"/>
        <v>1</v>
      </c>
      <c r="G13" s="90">
        <f t="shared" si="4"/>
        <v>198000</v>
      </c>
      <c r="H13" s="79">
        <f t="shared" si="0"/>
        <v>33</v>
      </c>
      <c r="I13" s="2">
        <f t="shared" si="5"/>
        <v>2</v>
      </c>
      <c r="J13" s="81">
        <f t="shared" si="6"/>
        <v>235000</v>
      </c>
      <c r="K13" s="75">
        <f t="shared" si="7"/>
        <v>83</v>
      </c>
      <c r="L13" s="2">
        <f t="shared" si="8"/>
        <v>7</v>
      </c>
      <c r="M13" s="87">
        <f t="shared" si="13"/>
        <v>303000</v>
      </c>
      <c r="N13" s="79">
        <f t="shared" si="9"/>
        <v>154</v>
      </c>
      <c r="O13" s="2">
        <f t="shared" si="10"/>
        <v>19</v>
      </c>
      <c r="P13" s="81">
        <f t="shared" si="11"/>
        <v>480000</v>
      </c>
      <c r="Q13" s="75" t="s">
        <v>7</v>
      </c>
    </row>
    <row r="14" spans="2:17" ht="21.6" customHeight="1" x14ac:dyDescent="0.4">
      <c r="B14" s="72" t="s">
        <v>8</v>
      </c>
      <c r="C14" s="79">
        <f t="shared" si="12"/>
        <v>7</v>
      </c>
      <c r="D14" s="81">
        <f t="shared" si="1"/>
        <v>164000</v>
      </c>
      <c r="E14" s="75">
        <f t="shared" si="2"/>
        <v>21</v>
      </c>
      <c r="F14" s="2">
        <f t="shared" si="3"/>
        <v>1</v>
      </c>
      <c r="G14" s="87">
        <f t="shared" si="4"/>
        <v>201000</v>
      </c>
      <c r="H14" s="79">
        <f t="shared" si="0"/>
        <v>37</v>
      </c>
      <c r="I14" s="2">
        <f t="shared" si="5"/>
        <v>2</v>
      </c>
      <c r="J14" s="81">
        <f t="shared" si="6"/>
        <v>238000</v>
      </c>
      <c r="K14" s="75">
        <f t="shared" si="7"/>
        <v>92</v>
      </c>
      <c r="L14" s="2">
        <f>ROUNDUP(L13*1.1,0)</f>
        <v>8</v>
      </c>
      <c r="M14" s="87">
        <f t="shared" si="13"/>
        <v>309000</v>
      </c>
      <c r="N14" s="79">
        <f t="shared" si="9"/>
        <v>170</v>
      </c>
      <c r="O14" s="2">
        <f t="shared" si="10"/>
        <v>21</v>
      </c>
      <c r="P14" s="81">
        <f t="shared" si="11"/>
        <v>500000</v>
      </c>
      <c r="Q14" s="75" t="s">
        <v>8</v>
      </c>
    </row>
    <row r="15" spans="2:17" ht="21.6" customHeight="1" x14ac:dyDescent="0.4">
      <c r="B15" s="72" t="s">
        <v>9</v>
      </c>
      <c r="C15" s="79">
        <f t="shared" si="12"/>
        <v>8</v>
      </c>
      <c r="D15" s="81">
        <f t="shared" si="1"/>
        <v>166000</v>
      </c>
      <c r="E15" s="75">
        <f t="shared" si="2"/>
        <v>24</v>
      </c>
      <c r="F15" s="2">
        <f t="shared" si="3"/>
        <v>1</v>
      </c>
      <c r="G15" s="87">
        <f t="shared" si="4"/>
        <v>204000</v>
      </c>
      <c r="H15" s="79">
        <f t="shared" si="0"/>
        <v>41</v>
      </c>
      <c r="I15" s="2">
        <f t="shared" si="5"/>
        <v>2</v>
      </c>
      <c r="J15" s="81">
        <f t="shared" si="6"/>
        <v>242000</v>
      </c>
      <c r="K15" s="75">
        <f t="shared" si="7"/>
        <v>102</v>
      </c>
      <c r="L15" s="2">
        <f t="shared" si="8"/>
        <v>8</v>
      </c>
      <c r="M15" s="87">
        <f t="shared" si="13"/>
        <v>315000</v>
      </c>
      <c r="N15" s="79">
        <f t="shared" si="9"/>
        <v>187</v>
      </c>
      <c r="O15" s="2">
        <f t="shared" si="10"/>
        <v>23</v>
      </c>
      <c r="P15" s="81">
        <f>ROUNDUP(P14*1.04,-4)</f>
        <v>520000</v>
      </c>
      <c r="Q15" s="75" t="s">
        <v>9</v>
      </c>
    </row>
    <row r="16" spans="2:17" ht="21.6" customHeight="1" x14ac:dyDescent="0.4">
      <c r="B16" s="72" t="s">
        <v>17</v>
      </c>
      <c r="C16" s="79">
        <f t="shared" si="12"/>
        <v>9</v>
      </c>
      <c r="D16" s="81">
        <f t="shared" si="1"/>
        <v>168000</v>
      </c>
      <c r="E16" s="75">
        <f t="shared" si="2"/>
        <v>27</v>
      </c>
      <c r="F16" s="2">
        <f t="shared" si="3"/>
        <v>1</v>
      </c>
      <c r="G16" s="87">
        <f t="shared" si="4"/>
        <v>207000</v>
      </c>
      <c r="H16" s="79">
        <f t="shared" si="0"/>
        <v>46</v>
      </c>
      <c r="I16" s="2">
        <f>ROUNDUP(I15*1.1,0)</f>
        <v>3</v>
      </c>
      <c r="J16" s="81">
        <f t="shared" si="6"/>
        <v>246000</v>
      </c>
      <c r="K16" s="75">
        <f t="shared" si="7"/>
        <v>113</v>
      </c>
      <c r="L16" s="2">
        <f t="shared" si="8"/>
        <v>8</v>
      </c>
      <c r="M16" s="87">
        <f t="shared" si="13"/>
        <v>321000</v>
      </c>
      <c r="N16" s="79">
        <f t="shared" si="9"/>
        <v>206</v>
      </c>
      <c r="O16" s="2">
        <f t="shared" si="10"/>
        <v>25</v>
      </c>
      <c r="P16" s="81">
        <f t="shared" si="11"/>
        <v>550000</v>
      </c>
      <c r="Q16" s="75" t="s">
        <v>17</v>
      </c>
    </row>
    <row r="17" spans="2:17" ht="21.6" customHeight="1" x14ac:dyDescent="0.4">
      <c r="B17" s="72" t="s">
        <v>16</v>
      </c>
      <c r="C17" s="79">
        <f t="shared" si="12"/>
        <v>10</v>
      </c>
      <c r="D17" s="81">
        <f t="shared" si="1"/>
        <v>170000</v>
      </c>
      <c r="E17" s="75">
        <f t="shared" si="2"/>
        <v>30</v>
      </c>
      <c r="F17" s="2">
        <f t="shared" si="3"/>
        <v>1</v>
      </c>
      <c r="G17" s="87">
        <f t="shared" si="4"/>
        <v>210000</v>
      </c>
      <c r="H17" s="79">
        <f t="shared" si="0"/>
        <v>51</v>
      </c>
      <c r="I17" s="2">
        <f t="shared" si="5"/>
        <v>3</v>
      </c>
      <c r="J17" s="81">
        <f t="shared" si="6"/>
        <v>250000</v>
      </c>
      <c r="K17" s="75">
        <f t="shared" si="7"/>
        <v>125</v>
      </c>
      <c r="L17" s="2">
        <f>ROUNDUP(L16*1.1,0)</f>
        <v>9</v>
      </c>
      <c r="M17" s="87">
        <f t="shared" si="13"/>
        <v>327000</v>
      </c>
      <c r="N17" s="79">
        <f t="shared" si="9"/>
        <v>227</v>
      </c>
      <c r="O17" s="2">
        <f t="shared" si="10"/>
        <v>27</v>
      </c>
      <c r="P17" s="81">
        <f t="shared" si="11"/>
        <v>580000</v>
      </c>
      <c r="Q17" s="75" t="s">
        <v>16</v>
      </c>
    </row>
    <row r="18" spans="2:17" ht="21.6" customHeight="1" x14ac:dyDescent="0.4">
      <c r="B18" s="72" t="s">
        <v>18</v>
      </c>
      <c r="C18" s="79">
        <f t="shared" si="12"/>
        <v>11</v>
      </c>
      <c r="D18" s="81">
        <f t="shared" si="1"/>
        <v>172000</v>
      </c>
      <c r="E18" s="75">
        <f t="shared" si="2"/>
        <v>33</v>
      </c>
      <c r="F18" s="2">
        <f t="shared" si="3"/>
        <v>1</v>
      </c>
      <c r="G18" s="87">
        <f t="shared" si="4"/>
        <v>213000</v>
      </c>
      <c r="H18" s="79">
        <f t="shared" si="0"/>
        <v>57</v>
      </c>
      <c r="I18" s="2">
        <f t="shared" si="5"/>
        <v>3</v>
      </c>
      <c r="J18" s="81">
        <f t="shared" si="6"/>
        <v>254000</v>
      </c>
      <c r="K18" s="75">
        <f t="shared" si="7"/>
        <v>138</v>
      </c>
      <c r="L18" s="2">
        <f t="shared" si="8"/>
        <v>9</v>
      </c>
      <c r="M18" s="87">
        <f t="shared" si="13"/>
        <v>333000</v>
      </c>
      <c r="N18" s="79">
        <f t="shared" si="9"/>
        <v>250</v>
      </c>
      <c r="O18" s="2">
        <f>ROUNDUP(O17*1.07,0)</f>
        <v>29</v>
      </c>
      <c r="P18" s="81">
        <f>ROUNDUP(P17*1.03,-4)</f>
        <v>600000</v>
      </c>
      <c r="Q18" s="75" t="s">
        <v>18</v>
      </c>
    </row>
    <row r="19" spans="2:17" ht="21.6" customHeight="1" x14ac:dyDescent="0.4">
      <c r="B19" s="72" t="s">
        <v>19</v>
      </c>
      <c r="C19" s="79">
        <f t="shared" si="12"/>
        <v>13</v>
      </c>
      <c r="D19" s="81">
        <f t="shared" si="1"/>
        <v>174000</v>
      </c>
      <c r="E19" s="75">
        <f t="shared" si="2"/>
        <v>37</v>
      </c>
      <c r="F19" s="2">
        <f t="shared" si="3"/>
        <v>1</v>
      </c>
      <c r="G19" s="87">
        <f t="shared" si="4"/>
        <v>216000</v>
      </c>
      <c r="H19" s="79">
        <f t="shared" si="0"/>
        <v>63</v>
      </c>
      <c r="I19" s="2">
        <f t="shared" si="5"/>
        <v>3</v>
      </c>
      <c r="J19" s="81">
        <f t="shared" si="6"/>
        <v>258000</v>
      </c>
      <c r="K19" s="75">
        <f t="shared" si="7"/>
        <v>152</v>
      </c>
      <c r="L19" s="2">
        <f t="shared" si="8"/>
        <v>9</v>
      </c>
      <c r="M19" s="6">
        <f t="shared" si="13"/>
        <v>339000</v>
      </c>
      <c r="N19" s="1"/>
      <c r="O19" s="1"/>
      <c r="Q19" s="2" t="s">
        <v>19</v>
      </c>
    </row>
    <row r="20" spans="2:17" ht="21.6" customHeight="1" x14ac:dyDescent="0.4">
      <c r="B20" s="72" t="s">
        <v>20</v>
      </c>
      <c r="C20" s="79">
        <f t="shared" si="12"/>
        <v>15</v>
      </c>
      <c r="D20" s="81">
        <f t="shared" si="1"/>
        <v>176000</v>
      </c>
      <c r="E20" s="75">
        <f t="shared" si="2"/>
        <v>41</v>
      </c>
      <c r="F20" s="2">
        <f t="shared" si="3"/>
        <v>1</v>
      </c>
      <c r="G20" s="87">
        <f t="shared" si="4"/>
        <v>219000</v>
      </c>
      <c r="H20" s="79">
        <f t="shared" si="0"/>
        <v>70</v>
      </c>
      <c r="I20" s="2">
        <f>ROUNDUP(I19*1.1,0)</f>
        <v>4</v>
      </c>
      <c r="J20" s="81">
        <f t="shared" si="6"/>
        <v>262000</v>
      </c>
      <c r="K20" s="75">
        <f t="shared" si="7"/>
        <v>168</v>
      </c>
      <c r="L20" s="2">
        <f>ROUNDUP(L19*1.1,0)</f>
        <v>10</v>
      </c>
      <c r="M20" s="6">
        <f t="shared" si="13"/>
        <v>345000</v>
      </c>
      <c r="N20" s="1"/>
      <c r="O20" s="1"/>
      <c r="Q20" s="2" t="s">
        <v>20</v>
      </c>
    </row>
    <row r="21" spans="2:17" ht="21.6" customHeight="1" x14ac:dyDescent="0.4">
      <c r="B21" s="72" t="s">
        <v>21</v>
      </c>
      <c r="C21" s="79">
        <f t="shared" si="12"/>
        <v>17</v>
      </c>
      <c r="D21" s="81">
        <f t="shared" si="1"/>
        <v>178000</v>
      </c>
      <c r="E21" s="75">
        <f t="shared" si="2"/>
        <v>46</v>
      </c>
      <c r="F21" s="2">
        <f t="shared" si="3"/>
        <v>1</v>
      </c>
      <c r="G21" s="87">
        <f t="shared" si="4"/>
        <v>222000</v>
      </c>
      <c r="H21" s="79">
        <f t="shared" si="0"/>
        <v>77</v>
      </c>
      <c r="I21" s="2">
        <f t="shared" si="5"/>
        <v>4</v>
      </c>
      <c r="J21" s="81">
        <f t="shared" si="6"/>
        <v>266000</v>
      </c>
      <c r="K21" s="75">
        <f t="shared" si="7"/>
        <v>185</v>
      </c>
      <c r="L21" s="2">
        <f>ROUNDDOWN(L20*1,0)</f>
        <v>10</v>
      </c>
      <c r="M21" s="6">
        <f t="shared" si="13"/>
        <v>351000</v>
      </c>
      <c r="Q21" s="2" t="s">
        <v>21</v>
      </c>
    </row>
    <row r="22" spans="2:17" ht="21.6" customHeight="1" x14ac:dyDescent="0.4">
      <c r="B22" s="72" t="s">
        <v>52</v>
      </c>
      <c r="C22" s="79">
        <f t="shared" si="12"/>
        <v>19</v>
      </c>
      <c r="D22" s="81">
        <f t="shared" si="1"/>
        <v>181000</v>
      </c>
      <c r="E22" s="75">
        <f t="shared" si="2"/>
        <v>51</v>
      </c>
      <c r="F22" s="2">
        <f t="shared" si="3"/>
        <v>1</v>
      </c>
      <c r="G22" s="87">
        <f t="shared" si="4"/>
        <v>225000</v>
      </c>
      <c r="H22" s="79">
        <f t="shared" si="0"/>
        <v>85</v>
      </c>
      <c r="I22" s="2">
        <f t="shared" si="5"/>
        <v>4</v>
      </c>
      <c r="J22" s="81">
        <f t="shared" si="6"/>
        <v>270000</v>
      </c>
      <c r="K22" s="75">
        <f t="shared" si="7"/>
        <v>204</v>
      </c>
      <c r="L22" s="2">
        <f>ROUNDDOWN(L21*1,0)</f>
        <v>10</v>
      </c>
      <c r="M22" s="6">
        <f t="shared" si="13"/>
        <v>358000</v>
      </c>
      <c r="Q22" s="2" t="s">
        <v>52</v>
      </c>
    </row>
    <row r="23" spans="2:17" ht="21.6" customHeight="1" x14ac:dyDescent="0.4">
      <c r="B23" s="72" t="s">
        <v>53</v>
      </c>
      <c r="C23" s="79">
        <f t="shared" si="12"/>
        <v>21</v>
      </c>
      <c r="D23" s="81">
        <f t="shared" si="1"/>
        <v>184000</v>
      </c>
      <c r="E23" s="75">
        <f t="shared" si="2"/>
        <v>57</v>
      </c>
      <c r="F23" s="2">
        <f t="shared" si="3"/>
        <v>1</v>
      </c>
      <c r="G23" s="87">
        <f t="shared" si="4"/>
        <v>228000</v>
      </c>
      <c r="H23" s="79">
        <f t="shared" si="0"/>
        <v>94</v>
      </c>
      <c r="I23" s="2">
        <f t="shared" si="5"/>
        <v>4</v>
      </c>
      <c r="J23" s="81">
        <f t="shared" si="6"/>
        <v>274000</v>
      </c>
      <c r="K23" s="1"/>
      <c r="L23" s="1"/>
      <c r="Q23" s="2" t="s">
        <v>53</v>
      </c>
    </row>
    <row r="24" spans="2:17" ht="21.6" customHeight="1" x14ac:dyDescent="0.4">
      <c r="B24" s="72" t="s">
        <v>54</v>
      </c>
      <c r="C24" s="79">
        <f t="shared" si="12"/>
        <v>24</v>
      </c>
      <c r="D24" s="81">
        <f t="shared" si="1"/>
        <v>187000</v>
      </c>
      <c r="E24" s="75">
        <f t="shared" si="2"/>
        <v>63</v>
      </c>
      <c r="F24" s="2">
        <f t="shared" si="3"/>
        <v>1</v>
      </c>
      <c r="G24" s="87">
        <f t="shared" si="4"/>
        <v>231000</v>
      </c>
      <c r="H24" s="79">
        <f t="shared" si="0"/>
        <v>104</v>
      </c>
      <c r="I24" s="2">
        <f>ROUNDUP(I23*1.1,0)</f>
        <v>5</v>
      </c>
      <c r="J24" s="81">
        <f t="shared" si="6"/>
        <v>278000</v>
      </c>
      <c r="K24" s="1"/>
      <c r="L24" s="1"/>
      <c r="Q24" s="2" t="s">
        <v>54</v>
      </c>
    </row>
    <row r="25" spans="2:17" ht="21.6" customHeight="1" x14ac:dyDescent="0.4">
      <c r="B25" s="72" t="s">
        <v>55</v>
      </c>
      <c r="C25" s="79">
        <f t="shared" si="12"/>
        <v>27</v>
      </c>
      <c r="D25" s="81">
        <f t="shared" si="1"/>
        <v>190000</v>
      </c>
      <c r="E25" s="75">
        <f t="shared" si="2"/>
        <v>70</v>
      </c>
      <c r="F25" s="2">
        <f t="shared" si="3"/>
        <v>1</v>
      </c>
      <c r="G25" s="87">
        <f t="shared" si="4"/>
        <v>234000</v>
      </c>
      <c r="H25" s="79">
        <f t="shared" si="0"/>
        <v>115</v>
      </c>
      <c r="I25" s="2">
        <f t="shared" si="5"/>
        <v>5</v>
      </c>
      <c r="J25" s="81">
        <f t="shared" si="6"/>
        <v>282000</v>
      </c>
      <c r="K25" s="1"/>
      <c r="L25" s="1"/>
      <c r="Q25" s="2" t="s">
        <v>55</v>
      </c>
    </row>
    <row r="26" spans="2:17" ht="21.6" customHeight="1" x14ac:dyDescent="0.4">
      <c r="B26" s="72" t="s">
        <v>56</v>
      </c>
      <c r="C26" s="79">
        <f t="shared" si="12"/>
        <v>30</v>
      </c>
      <c r="D26" s="81">
        <f t="shared" si="1"/>
        <v>193000</v>
      </c>
      <c r="E26" s="75">
        <f t="shared" si="2"/>
        <v>77</v>
      </c>
      <c r="F26" s="2">
        <f t="shared" si="3"/>
        <v>1</v>
      </c>
      <c r="G26" s="87">
        <f t="shared" si="4"/>
        <v>237000</v>
      </c>
      <c r="H26" s="79">
        <f t="shared" si="0"/>
        <v>127</v>
      </c>
      <c r="I26" s="2">
        <f t="shared" si="5"/>
        <v>5</v>
      </c>
      <c r="J26" s="81">
        <f t="shared" si="6"/>
        <v>286000</v>
      </c>
      <c r="Q26" s="2" t="s">
        <v>56</v>
      </c>
    </row>
    <row r="28" spans="2:17" x14ac:dyDescent="0.4">
      <c r="B28" s="135" t="s">
        <v>15</v>
      </c>
      <c r="C28" s="135"/>
      <c r="D28" s="135"/>
      <c r="E28" s="3"/>
      <c r="F28" s="3"/>
    </row>
    <row r="29" spans="2:17" x14ac:dyDescent="0.4">
      <c r="B29" s="148" t="s">
        <v>10</v>
      </c>
      <c r="C29" s="149"/>
      <c r="D29" s="2">
        <v>986</v>
      </c>
      <c r="E29" s="148"/>
      <c r="F29" s="154"/>
      <c r="G29" s="149"/>
      <c r="M29" s="2" t="s">
        <v>25</v>
      </c>
      <c r="N29" s="106" t="s">
        <v>30</v>
      </c>
      <c r="O29" s="106"/>
      <c r="P29" s="2" t="s">
        <v>32</v>
      </c>
    </row>
    <row r="30" spans="2:17" x14ac:dyDescent="0.4">
      <c r="B30" s="148" t="s">
        <v>11</v>
      </c>
      <c r="C30" s="149"/>
      <c r="D30" s="2">
        <f>D29*8</f>
        <v>7888</v>
      </c>
      <c r="E30" s="158" t="s">
        <v>13</v>
      </c>
      <c r="F30" s="159"/>
      <c r="G30" s="160"/>
      <c r="M30" s="2" t="s">
        <v>26</v>
      </c>
      <c r="N30" s="157">
        <v>10000</v>
      </c>
      <c r="O30" s="157"/>
      <c r="P30" s="2" t="s">
        <v>63</v>
      </c>
    </row>
    <row r="31" spans="2:17" x14ac:dyDescent="0.4">
      <c r="B31" s="148" t="s">
        <v>12</v>
      </c>
      <c r="C31" s="149"/>
      <c r="D31" s="2">
        <f>D29*160</f>
        <v>157760</v>
      </c>
      <c r="E31" s="158" t="s">
        <v>14</v>
      </c>
      <c r="F31" s="159"/>
      <c r="G31" s="160"/>
      <c r="M31" s="2" t="s">
        <v>27</v>
      </c>
      <c r="N31" s="157">
        <v>40000</v>
      </c>
      <c r="O31" s="157"/>
      <c r="P31" s="2" t="s">
        <v>62</v>
      </c>
    </row>
    <row r="32" spans="2:17" x14ac:dyDescent="0.4">
      <c r="M32" s="2" t="s">
        <v>31</v>
      </c>
      <c r="N32" s="157">
        <v>70000</v>
      </c>
      <c r="O32" s="157"/>
      <c r="P32" s="2" t="s">
        <v>62</v>
      </c>
    </row>
    <row r="33" spans="13:16" x14ac:dyDescent="0.4">
      <c r="M33" s="2" t="s">
        <v>28</v>
      </c>
      <c r="N33" s="157">
        <v>100000</v>
      </c>
      <c r="O33" s="157"/>
      <c r="P33" s="2" t="s">
        <v>64</v>
      </c>
    </row>
    <row r="34" spans="13:16" x14ac:dyDescent="0.4">
      <c r="M34" s="2" t="s">
        <v>29</v>
      </c>
      <c r="N34" s="157">
        <v>100000</v>
      </c>
      <c r="O34" s="157"/>
      <c r="P34" s="2" t="s">
        <v>64</v>
      </c>
    </row>
  </sheetData>
  <mergeCells count="19">
    <mergeCell ref="B31:C31"/>
    <mergeCell ref="E31:G31"/>
    <mergeCell ref="N32:O32"/>
    <mergeCell ref="N33:O33"/>
    <mergeCell ref="N34:O34"/>
    <mergeCell ref="N31:O31"/>
    <mergeCell ref="B28:D28"/>
    <mergeCell ref="N29:O29"/>
    <mergeCell ref="B29:C29"/>
    <mergeCell ref="E29:G29"/>
    <mergeCell ref="N30:O30"/>
    <mergeCell ref="B30:C30"/>
    <mergeCell ref="E30:G30"/>
    <mergeCell ref="N5:P5"/>
    <mergeCell ref="C4:D4"/>
    <mergeCell ref="C5:D5"/>
    <mergeCell ref="E5:G5"/>
    <mergeCell ref="H5:J5"/>
    <mergeCell ref="K5:M5"/>
  </mergeCells>
  <phoneticPr fontId="2"/>
  <pageMargins left="0.7" right="0.7" top="0.75" bottom="0.75" header="0.3" footer="0.3"/>
  <pageSetup paperSize="9" scale="6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C5F9-C145-4A89-BE4D-2F1E15EBA4A9}">
  <sheetPr>
    <pageSetUpPr fitToPage="1"/>
  </sheetPr>
  <dimension ref="B2:M128"/>
  <sheetViews>
    <sheetView zoomScale="78" zoomScaleNormal="78" workbookViewId="0">
      <selection activeCell="G15" sqref="G15"/>
    </sheetView>
  </sheetViews>
  <sheetFormatPr defaultRowHeight="18.75" x14ac:dyDescent="0.4"/>
  <cols>
    <col min="1" max="1" width="2" customWidth="1"/>
    <col min="2" max="2" width="5.625" customWidth="1"/>
    <col min="3" max="3" width="62.625" customWidth="1"/>
    <col min="4" max="6" width="6.625" customWidth="1"/>
    <col min="7" max="7" width="62.625" customWidth="1"/>
    <col min="8" max="9" width="6.625" customWidth="1"/>
    <col min="10" max="10" width="2.125" customWidth="1"/>
    <col min="11" max="11" width="38.625" customWidth="1"/>
    <col min="12" max="13" width="6.625" customWidth="1"/>
    <col min="14" max="14" width="0.875" customWidth="1"/>
  </cols>
  <sheetData>
    <row r="2" spans="2:13" x14ac:dyDescent="0.4">
      <c r="C2" t="s">
        <v>294</v>
      </c>
      <c r="D2" s="24" t="s">
        <v>181</v>
      </c>
    </row>
    <row r="4" spans="2:13" x14ac:dyDescent="0.4">
      <c r="C4" t="s">
        <v>84</v>
      </c>
    </row>
    <row r="5" spans="2:13" x14ac:dyDescent="0.4">
      <c r="C5" t="s">
        <v>170</v>
      </c>
    </row>
    <row r="6" spans="2:13" ht="21.95" customHeight="1" x14ac:dyDescent="0.4">
      <c r="C6" t="s">
        <v>182</v>
      </c>
      <c r="K6" t="s">
        <v>171</v>
      </c>
    </row>
    <row r="7" spans="2:13" ht="21.95" hidden="1" customHeight="1" x14ac:dyDescent="0.4">
      <c r="C7" t="s">
        <v>183</v>
      </c>
    </row>
    <row r="8" spans="2:13" ht="21.95" hidden="1" customHeight="1" x14ac:dyDescent="0.4">
      <c r="C8" t="s">
        <v>184</v>
      </c>
    </row>
    <row r="9" spans="2:13" ht="21.95" customHeight="1" x14ac:dyDescent="0.4">
      <c r="C9" t="s">
        <v>243</v>
      </c>
    </row>
    <row r="10" spans="2:13" ht="21.95" customHeight="1" x14ac:dyDescent="0.4"/>
    <row r="11" spans="2:13" ht="21.95" customHeight="1" x14ac:dyDescent="0.4">
      <c r="B11" s="169" t="s">
        <v>242</v>
      </c>
      <c r="C11" s="169"/>
      <c r="D11" s="169"/>
      <c r="E11" s="169"/>
      <c r="F11" s="169"/>
      <c r="G11" s="169"/>
      <c r="H11" s="169"/>
      <c r="I11" s="169"/>
      <c r="K11" s="161" t="s">
        <v>261</v>
      </c>
      <c r="L11" s="162"/>
      <c r="M11" s="163"/>
    </row>
    <row r="12" spans="2:13" ht="21.95" customHeight="1" x14ac:dyDescent="0.4">
      <c r="B12" s="170" t="s">
        <v>262</v>
      </c>
      <c r="C12" s="170"/>
      <c r="D12" s="170"/>
      <c r="E12" s="170"/>
      <c r="F12" s="147" t="s">
        <v>263</v>
      </c>
      <c r="G12" s="147"/>
      <c r="H12" s="147"/>
      <c r="I12" s="147"/>
      <c r="K12" s="164"/>
      <c r="L12" s="165"/>
      <c r="M12" s="166"/>
    </row>
    <row r="13" spans="2:13" ht="25.5" customHeight="1" x14ac:dyDescent="0.4">
      <c r="B13" s="2" t="s">
        <v>220</v>
      </c>
      <c r="C13" s="2" t="s">
        <v>99</v>
      </c>
      <c r="D13" s="10"/>
      <c r="E13" s="10">
        <v>1</v>
      </c>
      <c r="F13" s="10" t="s">
        <v>228</v>
      </c>
      <c r="G13" s="32" t="s">
        <v>199</v>
      </c>
      <c r="H13" s="31">
        <v>3</v>
      </c>
      <c r="I13" s="31"/>
      <c r="K13" s="167" t="s">
        <v>110</v>
      </c>
      <c r="L13" s="111"/>
      <c r="M13" s="111">
        <v>1</v>
      </c>
    </row>
    <row r="14" spans="2:13" ht="25.5" customHeight="1" x14ac:dyDescent="0.4">
      <c r="B14" s="2" t="s">
        <v>221</v>
      </c>
      <c r="C14" s="2" t="s">
        <v>238</v>
      </c>
      <c r="D14" s="10"/>
      <c r="E14" s="10">
        <v>1</v>
      </c>
      <c r="F14" s="10" t="s">
        <v>229</v>
      </c>
      <c r="G14" s="2" t="s">
        <v>35</v>
      </c>
      <c r="H14" s="10">
        <v>3</v>
      </c>
      <c r="I14" s="10"/>
      <c r="K14" s="168"/>
      <c r="L14" s="110"/>
      <c r="M14" s="110"/>
    </row>
    <row r="15" spans="2:13" ht="25.5" customHeight="1" x14ac:dyDescent="0.4">
      <c r="B15" s="2" t="s">
        <v>222</v>
      </c>
      <c r="C15" s="2" t="s">
        <v>239</v>
      </c>
      <c r="D15" s="10"/>
      <c r="E15" s="10">
        <v>1</v>
      </c>
      <c r="F15" s="10" t="s">
        <v>230</v>
      </c>
      <c r="G15" s="2" t="s">
        <v>33</v>
      </c>
      <c r="H15" s="10"/>
      <c r="I15" s="10">
        <v>1</v>
      </c>
      <c r="K15" s="167" t="s">
        <v>111</v>
      </c>
      <c r="L15" s="111"/>
      <c r="M15" s="111">
        <v>2</v>
      </c>
    </row>
    <row r="16" spans="2:13" ht="25.5" customHeight="1" x14ac:dyDescent="0.4">
      <c r="B16" s="2" t="s">
        <v>223</v>
      </c>
      <c r="C16" s="2" t="s">
        <v>101</v>
      </c>
      <c r="D16" s="10">
        <v>3</v>
      </c>
      <c r="E16" s="10"/>
      <c r="F16" s="10" t="s">
        <v>231</v>
      </c>
      <c r="G16" s="2" t="s">
        <v>34</v>
      </c>
      <c r="H16" s="10"/>
      <c r="I16" s="10">
        <v>2</v>
      </c>
      <c r="K16" s="168"/>
      <c r="L16" s="110"/>
      <c r="M16" s="110"/>
    </row>
    <row r="17" spans="2:13" ht="25.5" customHeight="1" x14ac:dyDescent="0.4">
      <c r="B17" s="2" t="s">
        <v>224</v>
      </c>
      <c r="C17" s="2" t="s">
        <v>102</v>
      </c>
      <c r="D17" s="10">
        <v>3</v>
      </c>
      <c r="E17" s="10">
        <v>1</v>
      </c>
      <c r="F17" s="10" t="s">
        <v>232</v>
      </c>
      <c r="G17" s="2" t="s">
        <v>244</v>
      </c>
      <c r="H17" s="10"/>
      <c r="I17" s="10">
        <v>1</v>
      </c>
      <c r="K17" s="167" t="s">
        <v>174</v>
      </c>
      <c r="L17" s="111">
        <v>1</v>
      </c>
      <c r="M17" s="111"/>
    </row>
    <row r="18" spans="2:13" ht="25.5" customHeight="1" x14ac:dyDescent="0.4">
      <c r="B18" s="2" t="s">
        <v>224</v>
      </c>
      <c r="C18" s="19" t="s">
        <v>114</v>
      </c>
      <c r="D18" s="10">
        <v>3</v>
      </c>
      <c r="E18" s="10">
        <v>1</v>
      </c>
      <c r="F18" s="10" t="s">
        <v>233</v>
      </c>
      <c r="G18" s="36" t="s">
        <v>237</v>
      </c>
      <c r="H18" s="10"/>
      <c r="I18" s="10">
        <v>2</v>
      </c>
      <c r="K18" s="168"/>
      <c r="L18" s="110"/>
      <c r="M18" s="110"/>
    </row>
    <row r="19" spans="2:13" ht="25.5" customHeight="1" x14ac:dyDescent="0.4">
      <c r="B19" s="2" t="s">
        <v>225</v>
      </c>
      <c r="C19" s="2" t="s">
        <v>128</v>
      </c>
      <c r="D19" s="10">
        <v>2</v>
      </c>
      <c r="E19" s="10">
        <v>1</v>
      </c>
      <c r="F19" s="10" t="s">
        <v>234</v>
      </c>
      <c r="G19" s="28" t="s">
        <v>197</v>
      </c>
      <c r="H19" s="10"/>
      <c r="I19" s="10">
        <v>1</v>
      </c>
      <c r="K19" s="23" t="s">
        <v>172</v>
      </c>
      <c r="L19" s="111"/>
      <c r="M19" s="111">
        <v>1</v>
      </c>
    </row>
    <row r="20" spans="2:13" ht="25.5" customHeight="1" x14ac:dyDescent="0.4">
      <c r="B20" s="2" t="s">
        <v>226</v>
      </c>
      <c r="C20" s="2" t="s">
        <v>129</v>
      </c>
      <c r="D20" s="10"/>
      <c r="E20" s="10">
        <v>1</v>
      </c>
      <c r="F20" s="10" t="s">
        <v>235</v>
      </c>
      <c r="G20" s="18" t="s">
        <v>180</v>
      </c>
      <c r="H20" s="10"/>
      <c r="I20" s="10">
        <v>1</v>
      </c>
      <c r="K20" s="22" t="s">
        <v>173</v>
      </c>
      <c r="L20" s="110"/>
      <c r="M20" s="110"/>
    </row>
    <row r="21" spans="2:13" ht="25.5" customHeight="1" x14ac:dyDescent="0.4">
      <c r="B21" s="2" t="s">
        <v>227</v>
      </c>
      <c r="C21" s="2"/>
      <c r="D21" s="10"/>
      <c r="E21" s="10"/>
      <c r="F21" s="10" t="s">
        <v>236</v>
      </c>
      <c r="G21" s="2" t="s">
        <v>95</v>
      </c>
      <c r="H21" s="10">
        <v>1</v>
      </c>
      <c r="I21" s="10"/>
      <c r="K21" s="173" t="s">
        <v>175</v>
      </c>
      <c r="L21" s="111">
        <v>3</v>
      </c>
      <c r="M21" s="111"/>
    </row>
    <row r="22" spans="2:13" ht="21.95" customHeight="1" x14ac:dyDescent="0.4">
      <c r="B22" s="2" t="s">
        <v>227</v>
      </c>
      <c r="C22" s="2"/>
      <c r="D22" s="10"/>
      <c r="E22" s="10"/>
      <c r="F22" s="10" t="s">
        <v>268</v>
      </c>
      <c r="G22" s="2" t="s">
        <v>96</v>
      </c>
      <c r="H22" s="10"/>
      <c r="I22" s="10">
        <v>1</v>
      </c>
      <c r="K22" s="107"/>
      <c r="L22" s="110"/>
      <c r="M22" s="110"/>
    </row>
    <row r="23" spans="2:13" ht="21.95" customHeight="1" x14ac:dyDescent="0.4">
      <c r="K23" s="2" t="s">
        <v>139</v>
      </c>
      <c r="L23" s="10"/>
      <c r="M23" s="10">
        <v>3</v>
      </c>
    </row>
    <row r="24" spans="2:13" ht="21.95" customHeight="1" x14ac:dyDescent="0.4">
      <c r="B24" s="172" t="s">
        <v>241</v>
      </c>
      <c r="C24" s="172"/>
      <c r="D24" s="172"/>
      <c r="E24" s="172"/>
      <c r="F24" s="172"/>
      <c r="G24" s="172"/>
      <c r="H24" s="172"/>
      <c r="I24" s="172"/>
      <c r="K24" s="16" t="s">
        <v>200</v>
      </c>
      <c r="L24" s="30"/>
      <c r="M24" s="30">
        <v>1</v>
      </c>
    </row>
    <row r="25" spans="2:13" ht="24.95" customHeight="1" x14ac:dyDescent="0.4">
      <c r="B25" s="170" t="s">
        <v>267</v>
      </c>
      <c r="C25" s="170"/>
      <c r="D25" s="170"/>
      <c r="E25" s="170"/>
      <c r="F25" s="147" t="s">
        <v>219</v>
      </c>
      <c r="G25" s="147"/>
      <c r="H25" s="147"/>
      <c r="I25" s="147"/>
      <c r="K25" s="2" t="s">
        <v>201</v>
      </c>
      <c r="L25" s="10">
        <v>2</v>
      </c>
      <c r="M25" s="10"/>
    </row>
    <row r="26" spans="2:13" ht="24.95" customHeight="1" x14ac:dyDescent="0.4">
      <c r="B26" s="2" t="s">
        <v>220</v>
      </c>
      <c r="C26" s="2" t="s">
        <v>264</v>
      </c>
      <c r="D26" s="10">
        <v>1</v>
      </c>
      <c r="E26" s="10">
        <v>1</v>
      </c>
      <c r="F26" s="10" t="s">
        <v>228</v>
      </c>
      <c r="G26" s="2" t="s">
        <v>240</v>
      </c>
      <c r="H26" s="2"/>
      <c r="I26" s="10">
        <v>1</v>
      </c>
    </row>
    <row r="27" spans="2:13" ht="24.95" customHeight="1" x14ac:dyDescent="0.4">
      <c r="B27" s="2" t="s">
        <v>221</v>
      </c>
      <c r="C27" s="2" t="s">
        <v>265</v>
      </c>
      <c r="D27" s="10">
        <v>2</v>
      </c>
      <c r="E27" s="10">
        <v>1</v>
      </c>
      <c r="F27" s="10" t="s">
        <v>229</v>
      </c>
      <c r="G27" s="2" t="s">
        <v>131</v>
      </c>
      <c r="H27" s="2"/>
      <c r="I27" s="10">
        <v>2</v>
      </c>
      <c r="K27" s="171" t="s">
        <v>104</v>
      </c>
      <c r="L27" s="171"/>
      <c r="M27" s="171"/>
    </row>
    <row r="28" spans="2:13" ht="24.95" customHeight="1" x14ac:dyDescent="0.4">
      <c r="B28" s="2" t="s">
        <v>222</v>
      </c>
      <c r="C28" s="2" t="s">
        <v>266</v>
      </c>
      <c r="D28" s="10"/>
      <c r="E28" s="10">
        <v>1</v>
      </c>
      <c r="F28" s="10" t="s">
        <v>230</v>
      </c>
      <c r="G28" s="2" t="s">
        <v>132</v>
      </c>
      <c r="H28" s="2"/>
      <c r="I28" s="10">
        <v>2</v>
      </c>
      <c r="K28" s="171" t="s">
        <v>105</v>
      </c>
      <c r="L28" s="171"/>
      <c r="M28" s="171"/>
    </row>
    <row r="29" spans="2:13" ht="24.95" customHeight="1" x14ac:dyDescent="0.4">
      <c r="B29" s="2" t="s">
        <v>223</v>
      </c>
      <c r="C29" s="2" t="s">
        <v>118</v>
      </c>
      <c r="D29" s="10"/>
      <c r="E29" s="10">
        <v>2</v>
      </c>
      <c r="F29" s="10" t="s">
        <v>231</v>
      </c>
      <c r="G29" s="2" t="s">
        <v>133</v>
      </c>
      <c r="H29" s="2"/>
      <c r="I29" s="10">
        <v>2</v>
      </c>
      <c r="K29" s="171" t="s">
        <v>113</v>
      </c>
      <c r="L29" s="171"/>
      <c r="M29" s="171"/>
    </row>
    <row r="30" spans="2:13" ht="24.95" customHeight="1" x14ac:dyDescent="0.4">
      <c r="B30" s="2" t="s">
        <v>224</v>
      </c>
      <c r="C30" s="2" t="s">
        <v>119</v>
      </c>
      <c r="D30" s="10"/>
      <c r="E30" s="10">
        <v>2</v>
      </c>
      <c r="F30" s="10" t="s">
        <v>232</v>
      </c>
      <c r="G30" s="7" t="s">
        <v>134</v>
      </c>
      <c r="H30" s="2"/>
      <c r="I30" s="10">
        <v>2</v>
      </c>
      <c r="K30" s="171" t="s">
        <v>115</v>
      </c>
      <c r="L30" s="171"/>
      <c r="M30" s="171"/>
    </row>
    <row r="31" spans="2:13" ht="24.95" customHeight="1" x14ac:dyDescent="0.4">
      <c r="B31" s="2" t="s">
        <v>225</v>
      </c>
      <c r="C31" s="2" t="s">
        <v>119</v>
      </c>
      <c r="D31" s="10"/>
      <c r="E31" s="10"/>
      <c r="F31" s="10" t="s">
        <v>233</v>
      </c>
      <c r="G31" s="2"/>
      <c r="H31" s="2"/>
      <c r="I31" s="10"/>
      <c r="K31" s="171" t="s">
        <v>112</v>
      </c>
      <c r="L31" s="171"/>
      <c r="M31" s="171"/>
    </row>
    <row r="32" spans="2:13" ht="24.95" customHeight="1" x14ac:dyDescent="0.4">
      <c r="B32" s="2" t="s">
        <v>226</v>
      </c>
      <c r="C32" s="2"/>
      <c r="D32" s="10"/>
      <c r="E32" s="10"/>
      <c r="F32" s="10" t="s">
        <v>234</v>
      </c>
      <c r="G32" s="2"/>
      <c r="H32" s="2"/>
      <c r="I32" s="10"/>
    </row>
    <row r="35" spans="3:13" ht="18" customHeight="1" x14ac:dyDescent="0.4">
      <c r="C35" s="27" t="s">
        <v>196</v>
      </c>
      <c r="D35" s="24" t="s">
        <v>181</v>
      </c>
    </row>
    <row r="36" spans="3:13" ht="21.95" customHeight="1" x14ac:dyDescent="0.4"/>
    <row r="37" spans="3:13" ht="21.95" customHeight="1" x14ac:dyDescent="0.4">
      <c r="C37" t="s">
        <v>84</v>
      </c>
    </row>
    <row r="38" spans="3:13" ht="21.95" customHeight="1" x14ac:dyDescent="0.4">
      <c r="C38" t="s">
        <v>170</v>
      </c>
      <c r="K38" t="s">
        <v>171</v>
      </c>
    </row>
    <row r="39" spans="3:13" ht="21.95" customHeight="1" x14ac:dyDescent="0.4">
      <c r="C39" t="s">
        <v>182</v>
      </c>
    </row>
    <row r="40" spans="3:13" ht="21.95" customHeight="1" x14ac:dyDescent="0.4">
      <c r="C40" t="s">
        <v>183</v>
      </c>
    </row>
    <row r="41" spans="3:13" ht="21.95" customHeight="1" x14ac:dyDescent="0.4">
      <c r="C41" t="s">
        <v>184</v>
      </c>
    </row>
    <row r="42" spans="3:13" ht="21.95" customHeight="1" x14ac:dyDescent="0.4">
      <c r="C42" t="s">
        <v>98</v>
      </c>
    </row>
    <row r="43" spans="3:13" ht="21.95" customHeight="1" x14ac:dyDescent="0.4">
      <c r="K43" s="161" t="s">
        <v>202</v>
      </c>
      <c r="L43" s="162"/>
      <c r="M43" s="163"/>
    </row>
    <row r="44" spans="3:13" ht="21.95" customHeight="1" x14ac:dyDescent="0.4">
      <c r="C44" s="169" t="s">
        <v>138</v>
      </c>
      <c r="D44" s="169"/>
      <c r="E44" s="169"/>
      <c r="F44" s="169"/>
      <c r="G44" s="169"/>
      <c r="H44" s="169"/>
      <c r="I44" s="169"/>
      <c r="K44" s="164"/>
      <c r="L44" s="165"/>
      <c r="M44" s="166"/>
    </row>
    <row r="45" spans="3:13" ht="21.95" customHeight="1" x14ac:dyDescent="0.4">
      <c r="C45" s="170" t="s">
        <v>130</v>
      </c>
      <c r="D45" s="170"/>
      <c r="E45" s="170"/>
      <c r="F45" s="34"/>
      <c r="G45" s="147" t="s">
        <v>178</v>
      </c>
      <c r="H45" s="147"/>
      <c r="I45" s="147"/>
      <c r="K45" s="167" t="s">
        <v>110</v>
      </c>
      <c r="L45" s="111"/>
      <c r="M45" s="111">
        <v>1</v>
      </c>
    </row>
    <row r="46" spans="3:13" ht="21.95" customHeight="1" x14ac:dyDescent="0.4">
      <c r="C46" s="2" t="s">
        <v>99</v>
      </c>
      <c r="D46" s="10"/>
      <c r="E46" s="10">
        <v>1</v>
      </c>
      <c r="F46" s="10"/>
      <c r="G46" s="32" t="s">
        <v>199</v>
      </c>
      <c r="H46" s="31">
        <v>1</v>
      </c>
      <c r="I46" s="31"/>
      <c r="K46" s="168"/>
      <c r="L46" s="110"/>
      <c r="M46" s="110"/>
    </row>
    <row r="47" spans="3:13" ht="21.95" customHeight="1" x14ac:dyDescent="0.4">
      <c r="C47" s="2" t="s">
        <v>41</v>
      </c>
      <c r="D47" s="10"/>
      <c r="E47" s="10">
        <v>1</v>
      </c>
      <c r="F47" s="10"/>
      <c r="G47" s="2" t="s">
        <v>35</v>
      </c>
      <c r="H47" s="10">
        <v>3</v>
      </c>
      <c r="I47" s="10"/>
      <c r="K47" s="167" t="s">
        <v>111</v>
      </c>
      <c r="L47" s="111"/>
      <c r="M47" s="111">
        <v>2</v>
      </c>
    </row>
    <row r="48" spans="3:13" ht="21.95" customHeight="1" x14ac:dyDescent="0.4">
      <c r="C48" s="2" t="s">
        <v>100</v>
      </c>
      <c r="D48" s="10"/>
      <c r="E48" s="10">
        <v>1</v>
      </c>
      <c r="F48" s="10"/>
      <c r="G48" s="2" t="s">
        <v>33</v>
      </c>
      <c r="H48" s="10"/>
      <c r="I48" s="10">
        <v>1</v>
      </c>
      <c r="K48" s="168"/>
      <c r="L48" s="110"/>
      <c r="M48" s="110"/>
    </row>
    <row r="49" spans="3:13" ht="21.95" customHeight="1" x14ac:dyDescent="0.4">
      <c r="C49" s="2" t="s">
        <v>101</v>
      </c>
      <c r="D49" s="10">
        <v>3</v>
      </c>
      <c r="E49" s="10"/>
      <c r="F49" s="10"/>
      <c r="G49" s="2" t="s">
        <v>34</v>
      </c>
      <c r="H49" s="10"/>
      <c r="I49" s="10">
        <v>2</v>
      </c>
      <c r="K49" s="167" t="s">
        <v>174</v>
      </c>
      <c r="L49" s="111">
        <v>1</v>
      </c>
      <c r="M49" s="111"/>
    </row>
    <row r="50" spans="3:13" ht="21.95" customHeight="1" x14ac:dyDescent="0.4">
      <c r="C50" s="2" t="s">
        <v>102</v>
      </c>
      <c r="D50" s="111">
        <v>3</v>
      </c>
      <c r="E50" s="111">
        <v>1</v>
      </c>
      <c r="F50" s="29"/>
      <c r="G50" s="20" t="s">
        <v>127</v>
      </c>
      <c r="H50" s="10"/>
      <c r="I50" s="10">
        <v>2</v>
      </c>
      <c r="K50" s="168"/>
      <c r="L50" s="110"/>
      <c r="M50" s="110"/>
    </row>
    <row r="51" spans="3:13" ht="21.95" customHeight="1" x14ac:dyDescent="0.4">
      <c r="C51" s="19" t="s">
        <v>114</v>
      </c>
      <c r="D51" s="110"/>
      <c r="E51" s="110"/>
      <c r="F51" s="30"/>
      <c r="G51" s="28" t="s">
        <v>198</v>
      </c>
      <c r="H51" s="10"/>
      <c r="I51" s="10">
        <v>1</v>
      </c>
      <c r="K51" s="23" t="s">
        <v>172</v>
      </c>
      <c r="L51" s="111"/>
      <c r="M51" s="111">
        <v>1</v>
      </c>
    </row>
    <row r="52" spans="3:13" ht="21.95" customHeight="1" x14ac:dyDescent="0.4">
      <c r="C52" s="2" t="s">
        <v>128</v>
      </c>
      <c r="D52" s="10">
        <v>2</v>
      </c>
      <c r="E52" s="10">
        <v>1</v>
      </c>
      <c r="F52" s="10"/>
      <c r="G52" s="18" t="s">
        <v>180</v>
      </c>
      <c r="H52" s="10"/>
      <c r="I52" s="10">
        <v>1</v>
      </c>
      <c r="K52" s="22" t="s">
        <v>173</v>
      </c>
      <c r="L52" s="110"/>
      <c r="M52" s="110"/>
    </row>
    <row r="53" spans="3:13" ht="21.95" customHeight="1" x14ac:dyDescent="0.4">
      <c r="C53" s="2" t="s">
        <v>129</v>
      </c>
      <c r="D53" s="10"/>
      <c r="E53" s="10">
        <v>1</v>
      </c>
      <c r="F53" s="10"/>
      <c r="G53" s="2" t="s">
        <v>95</v>
      </c>
      <c r="H53" s="10">
        <v>1</v>
      </c>
      <c r="I53" s="10"/>
      <c r="K53" s="173" t="s">
        <v>175</v>
      </c>
      <c r="L53" s="111">
        <v>3</v>
      </c>
      <c r="M53" s="111"/>
    </row>
    <row r="54" spans="3:13" ht="21.95" customHeight="1" x14ac:dyDescent="0.4">
      <c r="C54" s="2"/>
      <c r="D54" s="10"/>
      <c r="E54" s="10"/>
      <c r="F54" s="10"/>
      <c r="G54" s="2" t="s">
        <v>96</v>
      </c>
      <c r="H54" s="10"/>
      <c r="I54" s="10">
        <v>1</v>
      </c>
      <c r="K54" s="107"/>
      <c r="L54" s="110"/>
      <c r="M54" s="110"/>
    </row>
    <row r="55" spans="3:13" ht="21.95" customHeight="1" x14ac:dyDescent="0.4">
      <c r="K55" s="15" t="s">
        <v>139</v>
      </c>
      <c r="L55" s="29"/>
      <c r="M55" s="29">
        <v>3</v>
      </c>
    </row>
    <row r="56" spans="3:13" ht="21.95" customHeight="1" x14ac:dyDescent="0.4">
      <c r="C56" s="172" t="s">
        <v>91</v>
      </c>
      <c r="D56" s="172"/>
      <c r="E56" s="172"/>
      <c r="F56" s="172"/>
      <c r="G56" s="172"/>
      <c r="H56" s="172"/>
      <c r="I56" s="172"/>
      <c r="K56" s="16" t="s">
        <v>200</v>
      </c>
      <c r="L56" s="30"/>
      <c r="M56" s="30">
        <v>1</v>
      </c>
    </row>
    <row r="57" spans="3:13" ht="21.95" customHeight="1" x14ac:dyDescent="0.4">
      <c r="C57" s="170" t="s">
        <v>130</v>
      </c>
      <c r="D57" s="170"/>
      <c r="E57" s="170"/>
      <c r="F57" s="34"/>
      <c r="G57" s="147" t="s">
        <v>179</v>
      </c>
      <c r="H57" s="147"/>
      <c r="I57" s="147"/>
      <c r="K57" s="2" t="s">
        <v>201</v>
      </c>
      <c r="L57" s="10">
        <v>2</v>
      </c>
      <c r="M57" s="10"/>
    </row>
    <row r="58" spans="3:13" ht="21.95" customHeight="1" x14ac:dyDescent="0.4">
      <c r="C58" s="2" t="s">
        <v>116</v>
      </c>
      <c r="D58" s="2">
        <v>1</v>
      </c>
      <c r="E58" s="2">
        <v>1</v>
      </c>
      <c r="F58" s="2"/>
      <c r="G58" s="2" t="s">
        <v>131</v>
      </c>
      <c r="H58" s="2"/>
      <c r="I58" s="2">
        <v>2</v>
      </c>
    </row>
    <row r="59" spans="3:13" ht="21.95" customHeight="1" x14ac:dyDescent="0.4">
      <c r="C59" s="2" t="s">
        <v>117</v>
      </c>
      <c r="D59" s="2">
        <v>2</v>
      </c>
      <c r="E59" s="2">
        <v>1</v>
      </c>
      <c r="F59" s="2"/>
      <c r="G59" s="2" t="s">
        <v>132</v>
      </c>
      <c r="H59" s="2"/>
      <c r="I59" s="2">
        <v>2</v>
      </c>
      <c r="K59" s="171" t="s">
        <v>104</v>
      </c>
      <c r="L59" s="171"/>
      <c r="M59" s="171"/>
    </row>
    <row r="60" spans="3:13" ht="21.95" customHeight="1" x14ac:dyDescent="0.4">
      <c r="C60" s="2" t="s">
        <v>118</v>
      </c>
      <c r="D60" s="2"/>
      <c r="E60" s="2">
        <v>2</v>
      </c>
      <c r="F60" s="2"/>
      <c r="G60" s="2" t="s">
        <v>133</v>
      </c>
      <c r="H60" s="2"/>
      <c r="I60" s="2">
        <v>2</v>
      </c>
      <c r="K60" s="171" t="s">
        <v>105</v>
      </c>
      <c r="L60" s="171"/>
      <c r="M60" s="171"/>
    </row>
    <row r="61" spans="3:13" ht="21.95" customHeight="1" x14ac:dyDescent="0.4">
      <c r="C61" s="2" t="s">
        <v>119</v>
      </c>
      <c r="D61" s="2"/>
      <c r="E61" s="2">
        <v>2</v>
      </c>
      <c r="F61" s="2"/>
      <c r="G61" s="7" t="s">
        <v>134</v>
      </c>
      <c r="H61" s="2"/>
      <c r="I61" s="2">
        <v>2</v>
      </c>
      <c r="K61" s="171" t="s">
        <v>113</v>
      </c>
      <c r="L61" s="171"/>
      <c r="M61" s="171"/>
    </row>
    <row r="62" spans="3:13" ht="20.100000000000001" customHeight="1" x14ac:dyDescent="0.4">
      <c r="C62" s="2"/>
      <c r="D62" s="2"/>
      <c r="E62" s="2"/>
      <c r="F62" s="2"/>
      <c r="G62" s="2"/>
      <c r="H62" s="2"/>
      <c r="I62" s="2"/>
      <c r="K62" s="171" t="s">
        <v>115</v>
      </c>
      <c r="L62" s="171"/>
      <c r="M62" s="171"/>
    </row>
    <row r="63" spans="3:13" ht="20.100000000000001" customHeight="1" x14ac:dyDescent="0.4">
      <c r="C63" s="2"/>
      <c r="D63" s="2"/>
      <c r="E63" s="2"/>
      <c r="F63" s="2"/>
      <c r="G63" s="2"/>
      <c r="H63" s="2"/>
      <c r="I63" s="2"/>
      <c r="K63" s="171" t="s">
        <v>112</v>
      </c>
      <c r="L63" s="171"/>
      <c r="M63" s="171"/>
    </row>
    <row r="64" spans="3:13" ht="20.100000000000001" customHeight="1" x14ac:dyDescent="0.4">
      <c r="C64" s="2"/>
      <c r="D64" s="2"/>
      <c r="E64" s="2"/>
      <c r="F64" s="2"/>
      <c r="G64" s="2"/>
      <c r="H64" s="2"/>
      <c r="I64" s="2"/>
    </row>
    <row r="65" spans="3:13" ht="20.100000000000001" customHeight="1" x14ac:dyDescent="0.4">
      <c r="C65" s="2"/>
      <c r="D65" s="2"/>
      <c r="E65" s="2"/>
      <c r="F65" s="2"/>
      <c r="G65" s="2"/>
      <c r="H65" s="2"/>
      <c r="I65" s="2"/>
    </row>
    <row r="67" spans="3:13" ht="18" customHeight="1" x14ac:dyDescent="0.4">
      <c r="C67" t="s">
        <v>87</v>
      </c>
    </row>
    <row r="68" spans="3:13" ht="21.95" customHeight="1" x14ac:dyDescent="0.4"/>
    <row r="69" spans="3:13" ht="21.95" customHeight="1" x14ac:dyDescent="0.4">
      <c r="C69" t="s">
        <v>84</v>
      </c>
    </row>
    <row r="70" spans="3:13" ht="21.95" customHeight="1" x14ac:dyDescent="0.4">
      <c r="C70" t="s">
        <v>145</v>
      </c>
    </row>
    <row r="71" spans="3:13" ht="21.95" customHeight="1" x14ac:dyDescent="0.4">
      <c r="C71" t="s">
        <v>136</v>
      </c>
    </row>
    <row r="72" spans="3:13" ht="21.95" customHeight="1" x14ac:dyDescent="0.4">
      <c r="C72" t="s">
        <v>137</v>
      </c>
    </row>
    <row r="73" spans="3:13" ht="21.95" customHeight="1" x14ac:dyDescent="0.4">
      <c r="C73" t="s">
        <v>98</v>
      </c>
      <c r="K73" s="161" t="s">
        <v>135</v>
      </c>
      <c r="L73" s="162"/>
      <c r="M73" s="163"/>
    </row>
    <row r="74" spans="3:13" ht="21.95" customHeight="1" x14ac:dyDescent="0.4">
      <c r="K74" s="164"/>
      <c r="L74" s="165"/>
      <c r="M74" s="166"/>
    </row>
    <row r="75" spans="3:13" ht="21.95" customHeight="1" x14ac:dyDescent="0.4">
      <c r="C75" s="169" t="s">
        <v>92</v>
      </c>
      <c r="D75" s="169"/>
      <c r="E75" s="169"/>
      <c r="F75" s="169"/>
      <c r="G75" s="169"/>
      <c r="H75" s="169"/>
      <c r="I75" s="169"/>
      <c r="K75" s="167" t="s">
        <v>110</v>
      </c>
      <c r="L75" s="111"/>
      <c r="M75" s="111">
        <v>1</v>
      </c>
    </row>
    <row r="76" spans="3:13" ht="21.95" customHeight="1" x14ac:dyDescent="0.4">
      <c r="C76" s="170" t="s">
        <v>150</v>
      </c>
      <c r="D76" s="170"/>
      <c r="E76" s="170"/>
      <c r="F76" s="34"/>
      <c r="G76" s="147" t="s">
        <v>151</v>
      </c>
      <c r="H76" s="147"/>
      <c r="I76" s="147"/>
      <c r="K76" s="168"/>
      <c r="L76" s="110"/>
      <c r="M76" s="110"/>
    </row>
    <row r="77" spans="3:13" ht="21.95" customHeight="1" x14ac:dyDescent="0.4">
      <c r="C77" s="2" t="s">
        <v>97</v>
      </c>
      <c r="D77" s="2"/>
      <c r="E77" s="2">
        <v>1</v>
      </c>
      <c r="F77" s="2"/>
      <c r="G77" s="2" t="s">
        <v>35</v>
      </c>
      <c r="H77" s="10">
        <v>1</v>
      </c>
      <c r="I77" s="10"/>
      <c r="K77" s="167" t="s">
        <v>111</v>
      </c>
      <c r="L77" s="111"/>
      <c r="M77" s="111">
        <v>2</v>
      </c>
    </row>
    <row r="78" spans="3:13" ht="21.95" customHeight="1" x14ac:dyDescent="0.4">
      <c r="C78" s="2" t="s">
        <v>100</v>
      </c>
      <c r="D78" s="2"/>
      <c r="E78" s="2">
        <v>1</v>
      </c>
      <c r="F78" s="2"/>
      <c r="G78" s="2" t="s">
        <v>33</v>
      </c>
      <c r="H78" s="10"/>
      <c r="I78" s="10">
        <v>1</v>
      </c>
      <c r="K78" s="168"/>
      <c r="L78" s="110"/>
      <c r="M78" s="110"/>
    </row>
    <row r="79" spans="3:13" ht="21.95" customHeight="1" x14ac:dyDescent="0.4">
      <c r="C79" s="2" t="s">
        <v>123</v>
      </c>
      <c r="D79" s="2">
        <v>2</v>
      </c>
      <c r="E79" s="2"/>
      <c r="F79" s="2"/>
      <c r="G79" s="2" t="s">
        <v>93</v>
      </c>
      <c r="H79" s="111"/>
      <c r="I79" s="111">
        <v>1</v>
      </c>
      <c r="K79" s="167" t="s">
        <v>120</v>
      </c>
      <c r="L79" s="111"/>
      <c r="M79" s="111">
        <v>1</v>
      </c>
    </row>
    <row r="80" spans="3:13" ht="21.95" customHeight="1" x14ac:dyDescent="0.4">
      <c r="C80" s="2" t="s">
        <v>124</v>
      </c>
      <c r="D80" s="2">
        <v>2</v>
      </c>
      <c r="E80" s="2">
        <v>2</v>
      </c>
      <c r="F80" s="2"/>
      <c r="G80" s="18" t="s">
        <v>94</v>
      </c>
      <c r="H80" s="110"/>
      <c r="I80" s="110"/>
      <c r="K80" s="168"/>
      <c r="L80" s="110"/>
      <c r="M80" s="110"/>
    </row>
    <row r="81" spans="3:13" ht="21.95" customHeight="1" x14ac:dyDescent="0.4">
      <c r="C81" s="2" t="s">
        <v>126</v>
      </c>
      <c r="D81" s="2">
        <v>1</v>
      </c>
      <c r="E81" s="2">
        <v>3</v>
      </c>
      <c r="F81" s="2"/>
      <c r="G81" s="2" t="s">
        <v>95</v>
      </c>
      <c r="H81" s="10">
        <v>1</v>
      </c>
      <c r="I81" s="10"/>
      <c r="K81" s="111"/>
      <c r="L81" s="111"/>
      <c r="M81" s="111"/>
    </row>
    <row r="82" spans="3:13" ht="21.95" customHeight="1" x14ac:dyDescent="0.4">
      <c r="C82" s="2" t="s">
        <v>147</v>
      </c>
      <c r="D82" s="2"/>
      <c r="E82" s="2">
        <v>1</v>
      </c>
      <c r="F82" s="2"/>
      <c r="G82" s="2" t="s">
        <v>96</v>
      </c>
      <c r="H82" s="10"/>
      <c r="I82" s="10">
        <v>1</v>
      </c>
      <c r="K82" s="110"/>
      <c r="L82" s="110"/>
      <c r="M82" s="110"/>
    </row>
    <row r="83" spans="3:13" ht="21.95" customHeight="1" x14ac:dyDescent="0.4">
      <c r="C83" s="2" t="s">
        <v>148</v>
      </c>
      <c r="D83" s="2">
        <v>2</v>
      </c>
      <c r="E83" s="2"/>
      <c r="F83" s="2"/>
      <c r="G83" s="2"/>
      <c r="H83" s="10"/>
      <c r="I83" s="10"/>
      <c r="K83" s="111" t="s">
        <v>139</v>
      </c>
      <c r="L83" s="111"/>
      <c r="M83" s="111">
        <v>3</v>
      </c>
    </row>
    <row r="84" spans="3:13" ht="21.95" customHeight="1" x14ac:dyDescent="0.4">
      <c r="C84" s="2" t="s">
        <v>149</v>
      </c>
      <c r="D84" s="2">
        <v>2</v>
      </c>
      <c r="E84" s="2">
        <v>1</v>
      </c>
      <c r="F84" s="2"/>
      <c r="G84" s="2"/>
      <c r="H84" s="10"/>
      <c r="I84" s="10"/>
      <c r="K84" s="110"/>
      <c r="L84" s="110"/>
      <c r="M84" s="110"/>
    </row>
    <row r="85" spans="3:13" ht="21.95" customHeight="1" x14ac:dyDescent="0.4">
      <c r="K85" s="111"/>
      <c r="L85" s="111"/>
      <c r="M85" s="111"/>
    </row>
    <row r="86" spans="3:13" ht="21.95" customHeight="1" x14ac:dyDescent="0.4">
      <c r="C86" s="172" t="s">
        <v>91</v>
      </c>
      <c r="D86" s="172"/>
      <c r="E86" s="172"/>
      <c r="F86" s="172"/>
      <c r="G86" s="172"/>
      <c r="H86" s="172"/>
      <c r="I86" s="172"/>
      <c r="K86" s="110"/>
      <c r="L86" s="110"/>
      <c r="M86" s="110"/>
    </row>
    <row r="87" spans="3:13" ht="21.95" customHeight="1" x14ac:dyDescent="0.4">
      <c r="C87" s="170" t="s">
        <v>150</v>
      </c>
      <c r="D87" s="170"/>
      <c r="E87" s="170"/>
      <c r="F87" s="34"/>
      <c r="G87" s="147" t="s">
        <v>151</v>
      </c>
      <c r="H87" s="147"/>
      <c r="I87" s="147"/>
    </row>
    <row r="88" spans="3:13" ht="21.95" customHeight="1" x14ac:dyDescent="0.4">
      <c r="C88" s="2" t="s">
        <v>140</v>
      </c>
      <c r="D88" s="2">
        <v>1</v>
      </c>
      <c r="E88" s="2"/>
      <c r="F88" s="2"/>
      <c r="G88" s="2" t="s">
        <v>153</v>
      </c>
      <c r="H88" s="2">
        <v>1</v>
      </c>
      <c r="I88" s="2"/>
    </row>
    <row r="89" spans="3:13" ht="21.95" customHeight="1" x14ac:dyDescent="0.4">
      <c r="C89" s="2" t="s">
        <v>141</v>
      </c>
      <c r="D89" s="2"/>
      <c r="E89" s="2">
        <v>1</v>
      </c>
      <c r="F89" s="2"/>
      <c r="G89" s="2" t="s">
        <v>152</v>
      </c>
      <c r="H89" s="2"/>
      <c r="I89" s="2">
        <v>1</v>
      </c>
      <c r="K89" s="171" t="s">
        <v>103</v>
      </c>
      <c r="L89" s="171"/>
      <c r="M89" s="171"/>
    </row>
    <row r="90" spans="3:13" ht="21.95" customHeight="1" x14ac:dyDescent="0.4">
      <c r="C90" s="2" t="s">
        <v>142</v>
      </c>
      <c r="D90" s="2"/>
      <c r="E90" s="2">
        <v>2</v>
      </c>
      <c r="F90" s="2"/>
      <c r="G90" s="2" t="s">
        <v>125</v>
      </c>
      <c r="H90" s="2"/>
      <c r="I90" s="2">
        <v>1</v>
      </c>
      <c r="K90" s="171" t="s">
        <v>109</v>
      </c>
      <c r="L90" s="171"/>
      <c r="M90" s="171"/>
    </row>
    <row r="91" spans="3:13" ht="21.95" customHeight="1" x14ac:dyDescent="0.4">
      <c r="C91" s="2" t="s">
        <v>144</v>
      </c>
      <c r="D91" s="2">
        <v>1</v>
      </c>
      <c r="E91" s="2">
        <v>1</v>
      </c>
      <c r="F91" s="16"/>
      <c r="G91" s="16" t="s">
        <v>154</v>
      </c>
      <c r="H91" s="16"/>
      <c r="I91" s="16">
        <v>1</v>
      </c>
      <c r="K91" s="171" t="s">
        <v>106</v>
      </c>
      <c r="L91" s="171"/>
      <c r="M91" s="171"/>
    </row>
    <row r="92" spans="3:13" ht="21.95" customHeight="1" x14ac:dyDescent="0.4">
      <c r="C92" s="2" t="s">
        <v>146</v>
      </c>
      <c r="D92" s="2"/>
      <c r="E92" s="2">
        <v>1</v>
      </c>
      <c r="F92" s="2"/>
      <c r="G92" s="2"/>
      <c r="H92" s="2"/>
      <c r="I92" s="2"/>
      <c r="K92" s="171" t="s">
        <v>107</v>
      </c>
      <c r="L92" s="171"/>
      <c r="M92" s="171"/>
    </row>
    <row r="93" spans="3:13" ht="21.95" customHeight="1" x14ac:dyDescent="0.4">
      <c r="C93" s="2" t="s">
        <v>155</v>
      </c>
      <c r="D93" s="2"/>
      <c r="E93" s="2">
        <v>1</v>
      </c>
      <c r="F93" s="2"/>
      <c r="G93" s="2"/>
      <c r="H93" s="2"/>
      <c r="I93" s="2"/>
      <c r="K93" s="171" t="s">
        <v>108</v>
      </c>
      <c r="L93" s="171"/>
      <c r="M93" s="171"/>
    </row>
    <row r="94" spans="3:13" x14ac:dyDescent="0.4">
      <c r="C94" s="2" t="s">
        <v>156</v>
      </c>
      <c r="D94" s="2"/>
      <c r="E94" s="2">
        <v>1</v>
      </c>
      <c r="F94" s="2"/>
      <c r="G94" s="2"/>
      <c r="H94" s="2"/>
      <c r="I94" s="2"/>
    </row>
    <row r="95" spans="3:13" x14ac:dyDescent="0.4">
      <c r="C95" s="2" t="s">
        <v>143</v>
      </c>
      <c r="D95" s="2"/>
      <c r="E95" s="2">
        <v>2</v>
      </c>
      <c r="F95" s="2"/>
      <c r="G95" s="2"/>
      <c r="H95" s="2"/>
      <c r="I95" s="2"/>
    </row>
    <row r="100" spans="3:13" x14ac:dyDescent="0.4">
      <c r="C100" t="s">
        <v>88</v>
      </c>
    </row>
    <row r="102" spans="3:13" x14ac:dyDescent="0.4">
      <c r="C102" t="s">
        <v>84</v>
      </c>
    </row>
    <row r="103" spans="3:13" x14ac:dyDescent="0.4">
      <c r="C103" t="s">
        <v>145</v>
      </c>
    </row>
    <row r="104" spans="3:13" x14ac:dyDescent="0.4">
      <c r="C104" t="s">
        <v>136</v>
      </c>
    </row>
    <row r="105" spans="3:13" x14ac:dyDescent="0.4">
      <c r="C105" t="s">
        <v>137</v>
      </c>
    </row>
    <row r="106" spans="3:13" x14ac:dyDescent="0.4">
      <c r="C106" t="s">
        <v>98</v>
      </c>
      <c r="K106" s="161" t="s">
        <v>90</v>
      </c>
      <c r="L106" s="162"/>
      <c r="M106" s="163"/>
    </row>
    <row r="107" spans="3:13" x14ac:dyDescent="0.4">
      <c r="K107" s="164"/>
      <c r="L107" s="165"/>
      <c r="M107" s="166"/>
    </row>
    <row r="108" spans="3:13" x14ac:dyDescent="0.4">
      <c r="C108" s="169" t="s">
        <v>89</v>
      </c>
      <c r="D108" s="169"/>
      <c r="E108" s="169"/>
      <c r="F108" s="169"/>
      <c r="G108" s="169"/>
      <c r="H108" s="169"/>
      <c r="I108" s="169"/>
      <c r="K108" s="167" t="s">
        <v>111</v>
      </c>
      <c r="L108" s="111"/>
      <c r="M108" s="111">
        <v>2</v>
      </c>
    </row>
    <row r="109" spans="3:13" x14ac:dyDescent="0.4">
      <c r="C109" s="170" t="s">
        <v>85</v>
      </c>
      <c r="D109" s="170"/>
      <c r="E109" s="170"/>
      <c r="F109" s="34"/>
      <c r="G109" s="147" t="s">
        <v>86</v>
      </c>
      <c r="H109" s="147"/>
      <c r="I109" s="147"/>
      <c r="K109" s="168"/>
      <c r="L109" s="110"/>
      <c r="M109" s="110"/>
    </row>
    <row r="110" spans="3:13" x14ac:dyDescent="0.4">
      <c r="C110" s="2" t="s">
        <v>157</v>
      </c>
      <c r="D110" s="2"/>
      <c r="E110" s="2">
        <v>1</v>
      </c>
      <c r="F110" s="2"/>
      <c r="G110" s="2" t="s">
        <v>35</v>
      </c>
      <c r="H110" s="10">
        <v>1</v>
      </c>
      <c r="I110" s="10"/>
      <c r="K110" s="176" t="s">
        <v>122</v>
      </c>
      <c r="L110" s="111"/>
      <c r="M110" s="111">
        <v>1</v>
      </c>
    </row>
    <row r="111" spans="3:13" x14ac:dyDescent="0.4">
      <c r="C111" s="2" t="s">
        <v>158</v>
      </c>
      <c r="D111" s="2"/>
      <c r="E111" s="2">
        <v>1</v>
      </c>
      <c r="F111" s="2"/>
      <c r="G111" s="2" t="s">
        <v>33</v>
      </c>
      <c r="H111" s="10"/>
      <c r="I111" s="10">
        <v>1</v>
      </c>
      <c r="K111" s="177"/>
      <c r="L111" s="110"/>
      <c r="M111" s="110"/>
    </row>
    <row r="112" spans="3:13" x14ac:dyDescent="0.4">
      <c r="C112" s="2" t="s">
        <v>159</v>
      </c>
      <c r="D112" s="2"/>
      <c r="E112" s="2">
        <v>1</v>
      </c>
      <c r="F112" s="2"/>
      <c r="G112" s="21" t="s">
        <v>167</v>
      </c>
      <c r="H112" s="174"/>
      <c r="I112" s="174">
        <v>1</v>
      </c>
      <c r="K112" s="111" t="s">
        <v>121</v>
      </c>
      <c r="L112" s="111"/>
      <c r="M112" s="111">
        <v>1</v>
      </c>
    </row>
    <row r="113" spans="3:13" x14ac:dyDescent="0.4">
      <c r="C113" s="2"/>
      <c r="D113" s="2"/>
      <c r="E113" s="2"/>
      <c r="F113" s="2"/>
      <c r="G113" s="21" t="s">
        <v>168</v>
      </c>
      <c r="H113" s="175"/>
      <c r="I113" s="175"/>
      <c r="K113" s="110"/>
      <c r="L113" s="110"/>
      <c r="M113" s="110"/>
    </row>
    <row r="114" spans="3:13" x14ac:dyDescent="0.4">
      <c r="C114" s="2"/>
      <c r="D114" s="2"/>
      <c r="E114" s="2"/>
      <c r="F114" s="2"/>
      <c r="G114" s="2" t="s">
        <v>95</v>
      </c>
      <c r="H114" s="10">
        <v>1</v>
      </c>
      <c r="I114" s="10"/>
      <c r="K114" s="111" t="s">
        <v>125</v>
      </c>
      <c r="L114" s="111"/>
      <c r="M114" s="111">
        <v>1</v>
      </c>
    </row>
    <row r="115" spans="3:13" x14ac:dyDescent="0.4">
      <c r="C115" s="2" t="s">
        <v>165</v>
      </c>
      <c r="D115" s="2">
        <v>2</v>
      </c>
      <c r="E115" s="2"/>
      <c r="F115" s="2"/>
      <c r="G115" s="2" t="s">
        <v>96</v>
      </c>
      <c r="H115" s="10"/>
      <c r="I115" s="10">
        <v>1</v>
      </c>
      <c r="K115" s="110"/>
      <c r="L115" s="110"/>
      <c r="M115" s="110"/>
    </row>
    <row r="116" spans="3:13" x14ac:dyDescent="0.4">
      <c r="C116" s="2" t="s">
        <v>164</v>
      </c>
      <c r="D116" s="2"/>
      <c r="E116" s="2">
        <v>1</v>
      </c>
      <c r="F116" s="2"/>
      <c r="G116" s="2"/>
      <c r="H116" s="2"/>
      <c r="I116" s="2"/>
      <c r="K116" s="111"/>
      <c r="L116" s="111"/>
      <c r="M116" s="111"/>
    </row>
    <row r="117" spans="3:13" x14ac:dyDescent="0.4">
      <c r="C117" s="2" t="s">
        <v>160</v>
      </c>
      <c r="D117" s="2"/>
      <c r="E117" s="2">
        <v>1</v>
      </c>
      <c r="F117" s="2"/>
      <c r="G117" s="2"/>
      <c r="H117" s="2"/>
      <c r="I117" s="2"/>
      <c r="K117" s="110"/>
      <c r="L117" s="110"/>
      <c r="M117" s="110"/>
    </row>
    <row r="118" spans="3:13" x14ac:dyDescent="0.4">
      <c r="K118" s="111"/>
      <c r="L118" s="111"/>
      <c r="M118" s="111"/>
    </row>
    <row r="119" spans="3:13" x14ac:dyDescent="0.4">
      <c r="C119" s="172" t="s">
        <v>166</v>
      </c>
      <c r="D119" s="172"/>
      <c r="E119" s="172"/>
      <c r="F119" s="172"/>
      <c r="G119" s="172"/>
      <c r="H119" s="172"/>
      <c r="I119" s="172"/>
      <c r="K119" s="110"/>
      <c r="L119" s="110"/>
      <c r="M119" s="110"/>
    </row>
    <row r="120" spans="3:13" x14ac:dyDescent="0.4">
      <c r="C120" s="170" t="s">
        <v>85</v>
      </c>
      <c r="D120" s="170"/>
      <c r="E120" s="170"/>
      <c r="F120" s="34"/>
      <c r="G120" s="147" t="s">
        <v>86</v>
      </c>
      <c r="H120" s="147"/>
      <c r="I120" s="147"/>
    </row>
    <row r="121" spans="3:13" x14ac:dyDescent="0.4">
      <c r="C121" s="2" t="s">
        <v>169</v>
      </c>
      <c r="D121" s="2"/>
      <c r="E121" s="2"/>
      <c r="F121" s="2"/>
      <c r="G121" s="2" t="s">
        <v>162</v>
      </c>
      <c r="H121" s="2"/>
      <c r="I121" s="2">
        <v>1</v>
      </c>
    </row>
    <row r="122" spans="3:13" x14ac:dyDescent="0.4">
      <c r="C122" s="2"/>
      <c r="D122" s="2"/>
      <c r="E122" s="2"/>
      <c r="F122" s="2"/>
      <c r="G122" s="2" t="s">
        <v>161</v>
      </c>
      <c r="H122" s="2"/>
      <c r="I122" s="2">
        <v>1</v>
      </c>
      <c r="K122" s="171" t="s">
        <v>103</v>
      </c>
      <c r="L122" s="171"/>
      <c r="M122" s="171"/>
    </row>
    <row r="123" spans="3:13" x14ac:dyDescent="0.4">
      <c r="C123" s="2"/>
      <c r="D123" s="2"/>
      <c r="E123" s="2"/>
      <c r="F123" s="2"/>
      <c r="G123" s="2" t="s">
        <v>163</v>
      </c>
      <c r="H123" s="2"/>
      <c r="I123" s="2">
        <v>1</v>
      </c>
      <c r="K123" s="171" t="s">
        <v>109</v>
      </c>
      <c r="L123" s="171"/>
      <c r="M123" s="171"/>
    </row>
    <row r="124" spans="3:13" x14ac:dyDescent="0.4">
      <c r="C124" s="2"/>
      <c r="D124" s="2"/>
      <c r="E124" s="2"/>
      <c r="F124" s="2"/>
      <c r="G124" s="18"/>
      <c r="H124" s="16"/>
      <c r="I124" s="16"/>
      <c r="K124" s="171" t="s">
        <v>106</v>
      </c>
      <c r="L124" s="171"/>
      <c r="M124" s="171"/>
    </row>
    <row r="125" spans="3:13" x14ac:dyDescent="0.4">
      <c r="C125" s="2"/>
      <c r="D125" s="2"/>
      <c r="E125" s="2"/>
      <c r="F125" s="2"/>
      <c r="G125" s="2"/>
      <c r="H125" s="15"/>
      <c r="I125" s="15"/>
      <c r="K125" s="171" t="s">
        <v>107</v>
      </c>
      <c r="L125" s="171"/>
      <c r="M125" s="171"/>
    </row>
    <row r="126" spans="3:13" x14ac:dyDescent="0.4">
      <c r="C126" s="2"/>
      <c r="D126" s="2"/>
      <c r="E126" s="2"/>
      <c r="F126" s="2"/>
      <c r="G126" s="18"/>
      <c r="H126" s="16"/>
      <c r="I126" s="16"/>
      <c r="K126" s="171" t="s">
        <v>108</v>
      </c>
      <c r="L126" s="171"/>
      <c r="M126" s="171"/>
    </row>
    <row r="127" spans="3:13" x14ac:dyDescent="0.4">
      <c r="C127" s="2"/>
      <c r="D127" s="2"/>
      <c r="E127" s="2"/>
      <c r="F127" s="2"/>
      <c r="G127" s="2"/>
      <c r="H127" s="10"/>
      <c r="I127" s="10"/>
    </row>
    <row r="128" spans="3:13" x14ac:dyDescent="0.4">
      <c r="C128" s="2"/>
      <c r="D128" s="2"/>
      <c r="E128" s="2"/>
      <c r="F128" s="2"/>
      <c r="G128" s="2"/>
      <c r="H128" s="10"/>
      <c r="I128" s="10"/>
    </row>
  </sheetData>
  <mergeCells count="118">
    <mergeCell ref="C119:I119"/>
    <mergeCell ref="C120:E120"/>
    <mergeCell ref="G120:I120"/>
    <mergeCell ref="C109:E109"/>
    <mergeCell ref="G109:I109"/>
    <mergeCell ref="C86:I86"/>
    <mergeCell ref="C87:E87"/>
    <mergeCell ref="G87:I87"/>
    <mergeCell ref="K85:K86"/>
    <mergeCell ref="K92:M92"/>
    <mergeCell ref="K93:M93"/>
    <mergeCell ref="L85:L86"/>
    <mergeCell ref="K89:M89"/>
    <mergeCell ref="K91:M91"/>
    <mergeCell ref="M85:M86"/>
    <mergeCell ref="K126:M126"/>
    <mergeCell ref="L108:L109"/>
    <mergeCell ref="L110:L111"/>
    <mergeCell ref="L112:L113"/>
    <mergeCell ref="L114:L115"/>
    <mergeCell ref="L116:L117"/>
    <mergeCell ref="L118:L119"/>
    <mergeCell ref="K122:M122"/>
    <mergeCell ref="K116:K117"/>
    <mergeCell ref="M116:M117"/>
    <mergeCell ref="K110:K111"/>
    <mergeCell ref="M110:M111"/>
    <mergeCell ref="K124:M124"/>
    <mergeCell ref="M112:M113"/>
    <mergeCell ref="K114:K115"/>
    <mergeCell ref="K123:M123"/>
    <mergeCell ref="K118:K119"/>
    <mergeCell ref="M118:M119"/>
    <mergeCell ref="M114:M115"/>
    <mergeCell ref="K112:K113"/>
    <mergeCell ref="K108:K109"/>
    <mergeCell ref="M108:M109"/>
    <mergeCell ref="K125:M125"/>
    <mergeCell ref="M75:M76"/>
    <mergeCell ref="M77:M78"/>
    <mergeCell ref="M79:M80"/>
    <mergeCell ref="L81:L82"/>
    <mergeCell ref="K81:K82"/>
    <mergeCell ref="M81:M82"/>
    <mergeCell ref="C44:I44"/>
    <mergeCell ref="K43:M44"/>
    <mergeCell ref="H79:H80"/>
    <mergeCell ref="I79:I80"/>
    <mergeCell ref="L79:L80"/>
    <mergeCell ref="K47:K48"/>
    <mergeCell ref="L47:L48"/>
    <mergeCell ref="M47:M48"/>
    <mergeCell ref="K49:K50"/>
    <mergeCell ref="L49:L50"/>
    <mergeCell ref="M49:M50"/>
    <mergeCell ref="D50:D51"/>
    <mergeCell ref="E50:E51"/>
    <mergeCell ref="L53:L54"/>
    <mergeCell ref="M53:M54"/>
    <mergeCell ref="L83:L84"/>
    <mergeCell ref="K63:M63"/>
    <mergeCell ref="K59:M59"/>
    <mergeCell ref="H112:H113"/>
    <mergeCell ref="I112:I113"/>
    <mergeCell ref="K73:M74"/>
    <mergeCell ref="K21:K22"/>
    <mergeCell ref="K75:K76"/>
    <mergeCell ref="K77:K78"/>
    <mergeCell ref="K79:K80"/>
    <mergeCell ref="C75:I75"/>
    <mergeCell ref="C45:E45"/>
    <mergeCell ref="G45:I45"/>
    <mergeCell ref="K45:K46"/>
    <mergeCell ref="L45:L46"/>
    <mergeCell ref="M45:M46"/>
    <mergeCell ref="L51:L52"/>
    <mergeCell ref="K90:M90"/>
    <mergeCell ref="K83:K84"/>
    <mergeCell ref="M83:M84"/>
    <mergeCell ref="C108:I108"/>
    <mergeCell ref="K106:M107"/>
    <mergeCell ref="C76:E76"/>
    <mergeCell ref="G76:I76"/>
    <mergeCell ref="K27:M27"/>
    <mergeCell ref="K28:M28"/>
    <mergeCell ref="K29:M29"/>
    <mergeCell ref="F25:I25"/>
    <mergeCell ref="B25:E25"/>
    <mergeCell ref="B24:I24"/>
    <mergeCell ref="L75:L76"/>
    <mergeCell ref="L77:L78"/>
    <mergeCell ref="L13:L14"/>
    <mergeCell ref="L15:L16"/>
    <mergeCell ref="L17:L18"/>
    <mergeCell ref="M21:M22"/>
    <mergeCell ref="L19:L20"/>
    <mergeCell ref="L21:L22"/>
    <mergeCell ref="K30:M30"/>
    <mergeCell ref="K31:M31"/>
    <mergeCell ref="K60:M60"/>
    <mergeCell ref="K61:M61"/>
    <mergeCell ref="K62:M62"/>
    <mergeCell ref="C56:I56"/>
    <mergeCell ref="C57:E57"/>
    <mergeCell ref="G57:I57"/>
    <mergeCell ref="M51:M52"/>
    <mergeCell ref="K53:K54"/>
    <mergeCell ref="K11:M12"/>
    <mergeCell ref="K13:K14"/>
    <mergeCell ref="K15:K16"/>
    <mergeCell ref="K17:K18"/>
    <mergeCell ref="M13:M14"/>
    <mergeCell ref="M15:M16"/>
    <mergeCell ref="M17:M18"/>
    <mergeCell ref="M19:M20"/>
    <mergeCell ref="B11:I11"/>
    <mergeCell ref="F12:I12"/>
    <mergeCell ref="B12:E12"/>
  </mergeCells>
  <phoneticPr fontId="2"/>
  <hyperlinks>
    <hyperlink ref="D2" r:id="rId1" xr:uid="{75A3E9ED-0A8F-4D87-BAEE-6B2284184B87}"/>
    <hyperlink ref="D35" r:id="rId2" xr:uid="{77770CAE-EFE5-4259-9B69-2200B1EB9780}"/>
  </hyperlinks>
  <pageMargins left="0" right="0" top="0.78740157480314965" bottom="0.59055118110236227" header="0.51181102362204722" footer="0.51181102362204722"/>
  <pageSetup paperSize="9" scale="61"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0CB2-9FF4-4E4C-A052-A6DEDE035770}">
  <dimension ref="A1:C42"/>
  <sheetViews>
    <sheetView topLeftCell="A4" workbookViewId="0">
      <selection activeCell="C16" sqref="C16"/>
    </sheetView>
  </sheetViews>
  <sheetFormatPr defaultRowHeight="18.75" x14ac:dyDescent="0.4"/>
  <cols>
    <col min="1" max="1" width="15.875" customWidth="1"/>
    <col min="2" max="2" width="16.875" customWidth="1"/>
    <col min="3" max="3" width="43.375" customWidth="1"/>
    <col min="4" max="4" width="1.875" customWidth="1"/>
  </cols>
  <sheetData>
    <row r="1" spans="1:3" x14ac:dyDescent="0.4">
      <c r="A1" t="s">
        <v>82</v>
      </c>
    </row>
    <row r="3" spans="1:3" x14ac:dyDescent="0.4">
      <c r="A3" s="10" t="s">
        <v>68</v>
      </c>
      <c r="B3" s="2" t="s">
        <v>65</v>
      </c>
      <c r="C3" s="2" t="s">
        <v>66</v>
      </c>
    </row>
    <row r="4" spans="1:3" x14ac:dyDescent="0.4">
      <c r="A4" s="106" t="s">
        <v>57</v>
      </c>
      <c r="B4" s="2" t="s">
        <v>70</v>
      </c>
      <c r="C4" s="2" t="s">
        <v>67</v>
      </c>
    </row>
    <row r="5" spans="1:3" x14ac:dyDescent="0.4">
      <c r="A5" s="106"/>
      <c r="B5" s="2" t="s">
        <v>71</v>
      </c>
      <c r="C5" s="2" t="s">
        <v>67</v>
      </c>
    </row>
    <row r="6" spans="1:3" x14ac:dyDescent="0.4">
      <c r="A6" s="106"/>
      <c r="B6" s="2" t="s">
        <v>72</v>
      </c>
      <c r="C6" s="2" t="s">
        <v>274</v>
      </c>
    </row>
    <row r="7" spans="1:3" x14ac:dyDescent="0.4">
      <c r="A7" s="106"/>
      <c r="B7" s="2" t="s">
        <v>73</v>
      </c>
      <c r="C7" s="2" t="s">
        <v>74</v>
      </c>
    </row>
    <row r="8" spans="1:3" x14ac:dyDescent="0.4">
      <c r="A8" s="106" t="s">
        <v>58</v>
      </c>
      <c r="B8" s="2"/>
      <c r="C8" s="2"/>
    </row>
    <row r="9" spans="1:3" x14ac:dyDescent="0.4">
      <c r="A9" s="106"/>
      <c r="B9" s="2" t="s">
        <v>71</v>
      </c>
      <c r="C9" s="2" t="s">
        <v>67</v>
      </c>
    </row>
    <row r="10" spans="1:3" x14ac:dyDescent="0.4">
      <c r="A10" s="106"/>
      <c r="B10" s="2" t="s">
        <v>72</v>
      </c>
      <c r="C10" s="2" t="s">
        <v>69</v>
      </c>
    </row>
    <row r="11" spans="1:3" x14ac:dyDescent="0.4">
      <c r="A11" s="106"/>
      <c r="B11" s="2" t="s">
        <v>73</v>
      </c>
      <c r="C11" s="2" t="s">
        <v>74</v>
      </c>
    </row>
    <row r="12" spans="1:3" x14ac:dyDescent="0.4">
      <c r="A12" s="106" t="s">
        <v>59</v>
      </c>
      <c r="B12" s="2"/>
      <c r="C12" s="2"/>
    </row>
    <row r="13" spans="1:3" x14ac:dyDescent="0.4">
      <c r="A13" s="106"/>
      <c r="B13" s="2"/>
      <c r="C13" s="2"/>
    </row>
    <row r="14" spans="1:3" x14ac:dyDescent="0.4">
      <c r="A14" s="106"/>
      <c r="B14" s="2" t="s">
        <v>72</v>
      </c>
      <c r="C14" s="2" t="s">
        <v>67</v>
      </c>
    </row>
    <row r="15" spans="1:3" x14ac:dyDescent="0.4">
      <c r="A15" s="106"/>
      <c r="B15" s="2" t="s">
        <v>73</v>
      </c>
      <c r="C15" s="2" t="s">
        <v>74</v>
      </c>
    </row>
    <row r="16" spans="1:3" x14ac:dyDescent="0.4">
      <c r="A16" s="106" t="s">
        <v>60</v>
      </c>
      <c r="B16" s="111" t="s">
        <v>73</v>
      </c>
      <c r="C16" s="2" t="s">
        <v>273</v>
      </c>
    </row>
    <row r="17" spans="1:3" x14ac:dyDescent="0.4">
      <c r="A17" s="106"/>
      <c r="B17" s="178"/>
      <c r="C17" s="7" t="s">
        <v>176</v>
      </c>
    </row>
    <row r="18" spans="1:3" x14ac:dyDescent="0.4">
      <c r="A18" s="106"/>
      <c r="B18" s="178"/>
      <c r="C18" s="7" t="s">
        <v>177</v>
      </c>
    </row>
    <row r="19" spans="1:3" x14ac:dyDescent="0.4">
      <c r="A19" s="106"/>
      <c r="B19" s="110"/>
      <c r="C19" s="8"/>
    </row>
    <row r="21" spans="1:3" x14ac:dyDescent="0.4">
      <c r="A21" t="s">
        <v>83</v>
      </c>
    </row>
    <row r="23" spans="1:3" x14ac:dyDescent="0.4">
      <c r="A23" s="10" t="s">
        <v>75</v>
      </c>
      <c r="B23" s="10" t="s">
        <v>77</v>
      </c>
      <c r="C23" s="2" t="s">
        <v>206</v>
      </c>
    </row>
    <row r="24" spans="1:3" x14ac:dyDescent="0.4">
      <c r="A24" s="106" t="s">
        <v>26</v>
      </c>
      <c r="B24" s="15" t="s">
        <v>78</v>
      </c>
      <c r="C24" s="15" t="s">
        <v>203</v>
      </c>
    </row>
    <row r="25" spans="1:3" x14ac:dyDescent="0.4">
      <c r="A25" s="106"/>
      <c r="B25" s="17" t="s">
        <v>79</v>
      </c>
      <c r="C25" s="17" t="s">
        <v>204</v>
      </c>
    </row>
    <row r="26" spans="1:3" x14ac:dyDescent="0.4">
      <c r="A26" s="106"/>
      <c r="B26" s="16"/>
      <c r="C26" s="16" t="s">
        <v>205</v>
      </c>
    </row>
    <row r="27" spans="1:3" x14ac:dyDescent="0.4">
      <c r="A27" s="106" t="s">
        <v>27</v>
      </c>
      <c r="B27" s="15" t="s">
        <v>80</v>
      </c>
      <c r="C27" s="15" t="s">
        <v>203</v>
      </c>
    </row>
    <row r="28" spans="1:3" x14ac:dyDescent="0.4">
      <c r="A28" s="106"/>
      <c r="B28" s="17"/>
      <c r="C28" s="17" t="s">
        <v>207</v>
      </c>
    </row>
    <row r="29" spans="1:3" x14ac:dyDescent="0.4">
      <c r="A29" s="106"/>
      <c r="B29" s="16"/>
      <c r="C29" s="16" t="s">
        <v>208</v>
      </c>
    </row>
    <row r="30" spans="1:3" x14ac:dyDescent="0.4">
      <c r="A30" s="106" t="s">
        <v>76</v>
      </c>
      <c r="B30" s="15" t="s">
        <v>80</v>
      </c>
      <c r="C30" s="15" t="s">
        <v>209</v>
      </c>
    </row>
    <row r="31" spans="1:3" x14ac:dyDescent="0.4">
      <c r="A31" s="106"/>
      <c r="B31" s="17"/>
      <c r="C31" s="17" t="s">
        <v>210</v>
      </c>
    </row>
    <row r="32" spans="1:3" x14ac:dyDescent="0.4">
      <c r="A32" s="106"/>
      <c r="B32" s="33"/>
      <c r="C32" s="33" t="s">
        <v>211</v>
      </c>
    </row>
    <row r="33" spans="1:3" x14ac:dyDescent="0.4">
      <c r="A33" s="106"/>
      <c r="B33" s="16"/>
      <c r="C33" s="16" t="s">
        <v>215</v>
      </c>
    </row>
    <row r="34" spans="1:3" x14ac:dyDescent="0.4">
      <c r="A34" s="106" t="s">
        <v>28</v>
      </c>
      <c r="B34" s="15" t="s">
        <v>81</v>
      </c>
      <c r="C34" s="15" t="s">
        <v>212</v>
      </c>
    </row>
    <row r="35" spans="1:3" x14ac:dyDescent="0.4">
      <c r="A35" s="106"/>
      <c r="B35" s="33"/>
      <c r="C35" s="33" t="s">
        <v>213</v>
      </c>
    </row>
    <row r="36" spans="1:3" x14ac:dyDescent="0.4">
      <c r="A36" s="106"/>
      <c r="B36" s="17"/>
      <c r="C36" s="17" t="s">
        <v>214</v>
      </c>
    </row>
    <row r="37" spans="1:3" x14ac:dyDescent="0.4">
      <c r="A37" s="106"/>
      <c r="B37" s="16"/>
      <c r="C37" s="16" t="s">
        <v>216</v>
      </c>
    </row>
    <row r="38" spans="1:3" x14ac:dyDescent="0.4">
      <c r="A38" s="106" t="s">
        <v>29</v>
      </c>
      <c r="B38" s="15" t="s">
        <v>81</v>
      </c>
      <c r="C38" s="15" t="s">
        <v>217</v>
      </c>
    </row>
    <row r="39" spans="1:3" x14ac:dyDescent="0.4">
      <c r="A39" s="106"/>
      <c r="B39" s="33"/>
      <c r="C39" s="33" t="s">
        <v>218</v>
      </c>
    </row>
    <row r="40" spans="1:3" x14ac:dyDescent="0.4">
      <c r="A40" s="106"/>
      <c r="B40" s="17"/>
      <c r="C40" s="17" t="s">
        <v>214</v>
      </c>
    </row>
    <row r="41" spans="1:3" x14ac:dyDescent="0.4">
      <c r="A41" s="106"/>
      <c r="B41" s="16"/>
      <c r="C41" s="16" t="s">
        <v>216</v>
      </c>
    </row>
    <row r="42" spans="1:3" ht="2.4500000000000002" customHeight="1" x14ac:dyDescent="0.4"/>
  </sheetData>
  <mergeCells count="10">
    <mergeCell ref="B16:B19"/>
    <mergeCell ref="A30:A33"/>
    <mergeCell ref="A34:A37"/>
    <mergeCell ref="A38:A41"/>
    <mergeCell ref="A4:A7"/>
    <mergeCell ref="A8:A11"/>
    <mergeCell ref="A12:A15"/>
    <mergeCell ref="A16:A19"/>
    <mergeCell ref="A24:A26"/>
    <mergeCell ref="A27:A29"/>
  </mergeCells>
  <phoneticPr fontId="2"/>
  <pageMargins left="0.70866141732283472" right="0.70866141732283472" top="0.55118110236220474" bottom="0.5511811023622047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一般評価シート</vt:lpstr>
      <vt:lpstr>集計表_野田</vt:lpstr>
      <vt:lpstr>Sheet3</vt:lpstr>
      <vt:lpstr>テーブル </vt:lpstr>
      <vt:lpstr>★MAP</vt:lpstr>
      <vt:lpstr>ランクアップ・役職条件</vt:lpstr>
      <vt:lpstr>★MAP!Print_Area</vt:lpstr>
      <vt:lpstr>一般評価シート!Print_Area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 Iwata</dc:creator>
  <cp:lastModifiedBy>m-matsuka</cp:lastModifiedBy>
  <cp:lastPrinted>2020-03-25T09:09:54Z</cp:lastPrinted>
  <dcterms:created xsi:type="dcterms:W3CDTF">2019-09-05T05:39:03Z</dcterms:created>
  <dcterms:modified xsi:type="dcterms:W3CDTF">2023-08-08T02:33:52Z</dcterms:modified>
</cp:coreProperties>
</file>