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57iw\Desktop\給与テーブル\評価表_個人別\☆評価制度ツール一式\202203【変更】\"/>
    </mc:Choice>
  </mc:AlternateContent>
  <xr:revisionPtr revIDLastSave="0" documentId="13_ncr:1_{2D1E9BDF-9038-441A-A7BF-E2B61028AC37}" xr6:coauthVersionLast="47" xr6:coauthVersionMax="47" xr10:uidLastSave="{00000000-0000-0000-0000-000000000000}"/>
  <bookViews>
    <workbookView xWindow="640" yWindow="60" windowWidth="17100" windowHeight="10080" tabRatio="692" xr2:uid="{6AF0F042-642F-4F40-BC13-77B59BA63830}"/>
  </bookViews>
  <sheets>
    <sheet name="★テーブル  (2)" sheetId="15" r:id="rId1"/>
    <sheet name="★テーブル " sheetId="6" r:id="rId2"/>
    <sheet name="Sheet3" sheetId="1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15" l="1"/>
  <c r="Q19" i="15"/>
  <c r="Q20" i="15" s="1"/>
  <c r="Q21" i="15" s="1"/>
  <c r="Q18" i="15"/>
  <c r="Q9" i="15"/>
  <c r="Q10" i="15" s="1"/>
  <c r="Q11" i="15" s="1"/>
  <c r="Q12" i="15" s="1"/>
  <c r="Q13" i="15" s="1"/>
  <c r="Q14" i="15" s="1"/>
  <c r="Q15" i="15" s="1"/>
  <c r="Q16" i="15" s="1"/>
  <c r="Q17" i="15" s="1"/>
  <c r="Q8" i="15"/>
  <c r="S20" i="15"/>
  <c r="S19" i="15"/>
  <c r="S18" i="15"/>
  <c r="S9" i="15"/>
  <c r="S10" i="15" s="1"/>
  <c r="S11" i="15" s="1"/>
  <c r="S12" i="15" s="1"/>
  <c r="S13" i="15" s="1"/>
  <c r="S14" i="15" s="1"/>
  <c r="S15" i="15" s="1"/>
  <c r="S16" i="15" s="1"/>
  <c r="S17" i="15" s="1"/>
  <c r="S7" i="15"/>
  <c r="S8" i="15"/>
  <c r="P9" i="15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8" i="15"/>
  <c r="P7" i="15"/>
  <c r="N8" i="15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K10" i="15"/>
  <c r="K11" i="15" s="1"/>
  <c r="K9" i="15"/>
  <c r="K8" i="15"/>
  <c r="J7" i="15"/>
  <c r="J8" i="15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L21" i="15"/>
  <c r="L22" i="15" s="1"/>
  <c r="L20" i="15"/>
  <c r="L17" i="15"/>
  <c r="L18" i="15" s="1"/>
  <c r="L19" i="15" s="1"/>
  <c r="L16" i="15"/>
  <c r="P21" i="6"/>
  <c r="O21" i="6"/>
  <c r="N21" i="6"/>
  <c r="P20" i="6"/>
  <c r="P19" i="6"/>
  <c r="O19" i="6"/>
  <c r="O20" i="6" s="1"/>
  <c r="N19" i="6"/>
  <c r="N20" i="6" s="1"/>
  <c r="M7" i="15"/>
  <c r="R8" i="15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M23" i="6"/>
  <c r="M24" i="6" s="1"/>
  <c r="L23" i="6"/>
  <c r="L24" i="6" s="1"/>
  <c r="K23" i="6"/>
  <c r="K24" i="6" s="1"/>
  <c r="I8" i="15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H8" i="15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L9" i="15"/>
  <c r="L10" i="15" s="1"/>
  <c r="L11" i="15" s="1"/>
  <c r="L12" i="15" s="1"/>
  <c r="L13" i="15" s="1"/>
  <c r="L14" i="15" s="1"/>
  <c r="L15" i="15" s="1"/>
  <c r="E8" i="15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C9" i="15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F8" i="15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D36" i="15"/>
  <c r="D35" i="15"/>
  <c r="O8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D8" i="15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G7" i="15"/>
  <c r="D23" i="6"/>
  <c r="J27" i="6"/>
  <c r="J28" i="6" s="1"/>
  <c r="J29" i="6" s="1"/>
  <c r="J30" i="6" s="1"/>
  <c r="J31" i="6" s="1"/>
  <c r="I27" i="6"/>
  <c r="I28" i="6" s="1"/>
  <c r="I29" i="6" s="1"/>
  <c r="I30" i="6" s="1"/>
  <c r="I31" i="6" s="1"/>
  <c r="H27" i="6"/>
  <c r="H28" i="6" s="1"/>
  <c r="H29" i="6" s="1"/>
  <c r="H30" i="6" s="1"/>
  <c r="H31" i="6" s="1"/>
  <c r="G27" i="6"/>
  <c r="G28" i="6" s="1"/>
  <c r="G29" i="6" s="1"/>
  <c r="G30" i="6" s="1"/>
  <c r="G31" i="6" s="1"/>
  <c r="F27" i="6"/>
  <c r="F28" i="6" s="1"/>
  <c r="F29" i="6" s="1"/>
  <c r="F30" i="6" s="1"/>
  <c r="F31" i="6" s="1"/>
  <c r="E27" i="6"/>
  <c r="E28" i="6" s="1"/>
  <c r="E29" i="6" s="1"/>
  <c r="E30" i="6" s="1"/>
  <c r="E31" i="6" s="1"/>
  <c r="C27" i="6"/>
  <c r="C28" i="6" s="1"/>
  <c r="C29" i="6" s="1"/>
  <c r="C30" i="6" s="1"/>
  <c r="C31" i="6" s="1"/>
  <c r="N39" i="14"/>
  <c r="K39" i="14"/>
  <c r="H39" i="14"/>
  <c r="E39" i="14"/>
  <c r="O8" i="6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S21" i="15" l="1"/>
  <c r="K12" i="15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L23" i="15"/>
  <c r="L24" i="15" s="1"/>
  <c r="L25" i="15" s="1"/>
  <c r="L26" i="15" s="1"/>
  <c r="L27" i="15" s="1"/>
  <c r="L28" i="15" s="1"/>
  <c r="L29" i="15" s="1"/>
  <c r="L30" i="15" s="1"/>
  <c r="L31" i="15" s="1"/>
  <c r="M8" i="15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20" i="15" s="1"/>
  <c r="O24" i="15"/>
  <c r="G8" i="15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I11" i="14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F9" i="14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G7" i="6"/>
  <c r="J7" i="6" s="1"/>
  <c r="M7" i="6" s="1"/>
  <c r="M21" i="15" l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D26" i="15"/>
  <c r="D27" i="15" s="1"/>
  <c r="D28" i="15" s="1"/>
  <c r="D29" i="15" s="1"/>
  <c r="D30" i="15" s="1"/>
  <c r="D31" i="15" s="1"/>
  <c r="M8" i="6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P7" i="6"/>
  <c r="P8" i="6" s="1"/>
  <c r="J8" i="6"/>
  <c r="O37" i="14"/>
  <c r="O36" i="14"/>
  <c r="O35" i="14"/>
  <c r="O34" i="14"/>
  <c r="O33" i="14"/>
  <c r="O32" i="14"/>
  <c r="O31" i="14"/>
  <c r="O30" i="14"/>
  <c r="O29" i="14"/>
  <c r="O28" i="14"/>
  <c r="O27" i="14"/>
  <c r="O26" i="14" l="1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L11" i="14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C7" i="14" l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B7" i="14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L8" i="6" l="1"/>
  <c r="L9" i="6" l="1"/>
  <c r="L10" i="6" s="1"/>
  <c r="L11" i="6" l="1"/>
  <c r="L12" i="6" s="1"/>
  <c r="L13" i="6" s="1"/>
  <c r="L14" i="6" l="1"/>
  <c r="L15" i="6" s="1"/>
  <c r="L16" i="6" s="1"/>
  <c r="L17" i="6" s="1"/>
  <c r="L18" i="6" s="1"/>
  <c r="N8" i="6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K8" i="6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L19" i="6" l="1"/>
  <c r="L20" i="6" s="1"/>
  <c r="L21" i="6" s="1"/>
  <c r="L22" i="6" s="1"/>
  <c r="D8" i="6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4" i="6" s="1"/>
  <c r="D25" i="6" s="1"/>
  <c r="D26" i="6" s="1"/>
  <c r="D27" i="6" s="1"/>
  <c r="D28" i="6" s="1"/>
  <c r="D29" i="6" s="1"/>
  <c r="D30" i="6" s="1"/>
  <c r="D31" i="6" s="1"/>
  <c r="D36" i="6"/>
  <c r="D35" i="6"/>
  <c r="C9" i="6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I8" i="6"/>
  <c r="I9" i="6" s="1"/>
  <c r="I10" i="6" s="1"/>
  <c r="I11" i="6" s="1"/>
  <c r="I12" i="6" s="1"/>
  <c r="I13" i="6" s="1"/>
  <c r="I14" i="6" s="1"/>
  <c r="I15" i="6" s="1"/>
  <c r="I16" i="6" s="1"/>
  <c r="I17" i="6" s="1"/>
  <c r="H8" i="6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F8" i="6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E8" i="6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J9" i="6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G8" i="6" l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I18" i="6"/>
  <c r="I19" i="6" s="1"/>
  <c r="I20" i="6" s="1"/>
  <c r="I21" i="6" s="1"/>
  <c r="I22" i="6" s="1"/>
  <c r="I23" i="6" l="1"/>
  <c r="P9" i="6"/>
  <c r="P10" i="6" s="1"/>
  <c r="P11" i="6" s="1"/>
  <c r="P12" i="6" s="1"/>
  <c r="P13" i="6" s="1"/>
  <c r="P14" i="6" s="1"/>
  <c r="P15" i="6" l="1"/>
  <c r="P16" i="6" s="1"/>
  <c r="P17" i="6" s="1"/>
  <c r="P18" i="6" s="1"/>
  <c r="I24" i="6"/>
  <c r="I25" i="6" s="1"/>
  <c r="I26" i="6" s="1"/>
</calcChain>
</file>

<file path=xl/sharedStrings.xml><?xml version="1.0" encoding="utf-8"?>
<sst xmlns="http://schemas.openxmlformats.org/spreadsheetml/2006/main" count="195" uniqueCount="62">
  <si>
    <t>給与テーブル</t>
    <rPh sb="0" eb="2">
      <t>キュウヨ</t>
    </rPh>
    <phoneticPr fontId="2"/>
  </si>
  <si>
    <t>1等級</t>
    <rPh sb="1" eb="3">
      <t>トウキュウ</t>
    </rPh>
    <phoneticPr fontId="2"/>
  </si>
  <si>
    <t>2等級</t>
    <rPh sb="1" eb="3">
      <t>トウキュウ</t>
    </rPh>
    <phoneticPr fontId="2"/>
  </si>
  <si>
    <t>3等級</t>
    <rPh sb="1" eb="3">
      <t>トウキュウ</t>
    </rPh>
    <phoneticPr fontId="2"/>
  </si>
  <si>
    <t>4等級</t>
    <rPh sb="1" eb="3">
      <t>トウキュウ</t>
    </rPh>
    <phoneticPr fontId="2"/>
  </si>
  <si>
    <t>5等級</t>
    <rPh sb="1" eb="3">
      <t>トウキュウ</t>
    </rPh>
    <phoneticPr fontId="2"/>
  </si>
  <si>
    <t>6等級</t>
    <rPh sb="1" eb="3">
      <t>トウキュウ</t>
    </rPh>
    <phoneticPr fontId="2"/>
  </si>
  <si>
    <t>7等級</t>
    <rPh sb="1" eb="3">
      <t>トウキュウ</t>
    </rPh>
    <phoneticPr fontId="2"/>
  </si>
  <si>
    <t>8等級</t>
    <rPh sb="1" eb="3">
      <t>トウキュウ</t>
    </rPh>
    <phoneticPr fontId="2"/>
  </si>
  <si>
    <t>9等級</t>
    <rPh sb="1" eb="3">
      <t>トウキュウ</t>
    </rPh>
    <phoneticPr fontId="2"/>
  </si>
  <si>
    <t>時間給</t>
    <rPh sb="0" eb="2">
      <t>ジカン</t>
    </rPh>
    <rPh sb="2" eb="3">
      <t>キュウ</t>
    </rPh>
    <phoneticPr fontId="2"/>
  </si>
  <si>
    <t>日給</t>
    <rPh sb="0" eb="2">
      <t>ニッキュウ</t>
    </rPh>
    <phoneticPr fontId="2"/>
  </si>
  <si>
    <t>月給</t>
    <rPh sb="0" eb="2">
      <t>ゲッキュウ</t>
    </rPh>
    <phoneticPr fontId="2"/>
  </si>
  <si>
    <t>※8時間労働</t>
    <rPh sb="2" eb="4">
      <t>ジカン</t>
    </rPh>
    <rPh sb="4" eb="6">
      <t>ロウドウ</t>
    </rPh>
    <phoneticPr fontId="2"/>
  </si>
  <si>
    <t>※20日160時間</t>
    <rPh sb="3" eb="4">
      <t>ニチ</t>
    </rPh>
    <rPh sb="7" eb="9">
      <t>ジカン</t>
    </rPh>
    <phoneticPr fontId="2"/>
  </si>
  <si>
    <t>11等級</t>
    <rPh sb="2" eb="4">
      <t>トウキュウ</t>
    </rPh>
    <phoneticPr fontId="2"/>
  </si>
  <si>
    <t>10等級</t>
    <rPh sb="2" eb="4">
      <t>トウキュウ</t>
    </rPh>
    <phoneticPr fontId="2"/>
  </si>
  <si>
    <t>12等級</t>
    <rPh sb="2" eb="4">
      <t>トウキュウ</t>
    </rPh>
    <phoneticPr fontId="2"/>
  </si>
  <si>
    <t>13等級</t>
    <rPh sb="2" eb="4">
      <t>トウキュウ</t>
    </rPh>
    <phoneticPr fontId="2"/>
  </si>
  <si>
    <t>14等級</t>
    <rPh sb="2" eb="4">
      <t>トウキュウ</t>
    </rPh>
    <phoneticPr fontId="2"/>
  </si>
  <si>
    <t>15等級</t>
    <rPh sb="2" eb="4">
      <t>トウキュウ</t>
    </rPh>
    <phoneticPr fontId="2"/>
  </si>
  <si>
    <t>必要pt</t>
    <rPh sb="0" eb="2">
      <t>ヒツヨウ</t>
    </rPh>
    <phoneticPr fontId="2"/>
  </si>
  <si>
    <t>Expt</t>
    <phoneticPr fontId="2"/>
  </si>
  <si>
    <t>技術者コース</t>
    <rPh sb="0" eb="3">
      <t>ギジュツシャ</t>
    </rPh>
    <phoneticPr fontId="2"/>
  </si>
  <si>
    <t>役職手当</t>
    <rPh sb="0" eb="2">
      <t>ヤクショク</t>
    </rPh>
    <rPh sb="2" eb="4">
      <t>テアテ</t>
    </rPh>
    <phoneticPr fontId="2"/>
  </si>
  <si>
    <t>主任</t>
    <rPh sb="0" eb="2">
      <t>シュニン</t>
    </rPh>
    <phoneticPr fontId="2"/>
  </si>
  <si>
    <t>係長</t>
    <rPh sb="0" eb="2">
      <t>カカリチョウ</t>
    </rPh>
    <phoneticPr fontId="2"/>
  </si>
  <si>
    <t>次長</t>
    <rPh sb="0" eb="2">
      <t>ジチョウ</t>
    </rPh>
    <phoneticPr fontId="2"/>
  </si>
  <si>
    <t>部長</t>
    <rPh sb="0" eb="2">
      <t>ブチョウ</t>
    </rPh>
    <phoneticPr fontId="2"/>
  </si>
  <si>
    <t>月額</t>
    <rPh sb="0" eb="2">
      <t>ゲツガク</t>
    </rPh>
    <phoneticPr fontId="2"/>
  </si>
  <si>
    <t>課長（代理含む）</t>
    <rPh sb="0" eb="2">
      <t>カチョウ</t>
    </rPh>
    <rPh sb="3" eb="5">
      <t>ダイリ</t>
    </rPh>
    <rPh sb="5" eb="6">
      <t>フク</t>
    </rPh>
    <phoneticPr fontId="2"/>
  </si>
  <si>
    <t>条件</t>
    <rPh sb="0" eb="2">
      <t>ジョウケン</t>
    </rPh>
    <phoneticPr fontId="2"/>
  </si>
  <si>
    <t>16等級</t>
    <rPh sb="2" eb="4">
      <t>トウキュウ</t>
    </rPh>
    <phoneticPr fontId="2"/>
  </si>
  <si>
    <t>17等級</t>
    <rPh sb="2" eb="4">
      <t>トウキュウ</t>
    </rPh>
    <phoneticPr fontId="2"/>
  </si>
  <si>
    <t>18等級</t>
    <rPh sb="2" eb="4">
      <t>トウキュウ</t>
    </rPh>
    <phoneticPr fontId="2"/>
  </si>
  <si>
    <t>19等級</t>
    <rPh sb="2" eb="4">
      <t>トウキュウ</t>
    </rPh>
    <phoneticPr fontId="2"/>
  </si>
  <si>
    <t>20等級</t>
    <rPh sb="2" eb="4">
      <t>トウキュウ</t>
    </rPh>
    <phoneticPr fontId="2"/>
  </si>
  <si>
    <t>★★★★　以上</t>
    <rPh sb="5" eb="7">
      <t>イジョウ</t>
    </rPh>
    <phoneticPr fontId="2"/>
  </si>
  <si>
    <t>★★★　　以上</t>
    <rPh sb="5" eb="7">
      <t>イジョウ</t>
    </rPh>
    <phoneticPr fontId="2"/>
  </si>
  <si>
    <t>★★★★★　以上</t>
    <rPh sb="6" eb="8">
      <t>イジョウ</t>
    </rPh>
    <phoneticPr fontId="2"/>
  </si>
  <si>
    <t>C</t>
    <phoneticPr fontId="2"/>
  </si>
  <si>
    <t>L2</t>
    <phoneticPr fontId="2"/>
  </si>
  <si>
    <t>S1</t>
    <phoneticPr fontId="2"/>
  </si>
  <si>
    <t>M1</t>
    <phoneticPr fontId="2"/>
  </si>
  <si>
    <t>M3</t>
    <phoneticPr fontId="2"/>
  </si>
  <si>
    <t>平均</t>
    <rPh sb="0" eb="2">
      <t>ヘイキン</t>
    </rPh>
    <phoneticPr fontId="2"/>
  </si>
  <si>
    <t>ポジション/給料</t>
    <rPh sb="6" eb="8">
      <t>キュウリョウ</t>
    </rPh>
    <phoneticPr fontId="2"/>
  </si>
  <si>
    <t>L</t>
    <phoneticPr fontId="2"/>
  </si>
  <si>
    <t>★(初心者コース）</t>
    <rPh sb="2" eb="5">
      <t>ショシンシャ</t>
    </rPh>
    <phoneticPr fontId="2"/>
  </si>
  <si>
    <t>★★（PGコース）</t>
    <phoneticPr fontId="2"/>
  </si>
  <si>
    <t>★★★(SE/主任コース)</t>
    <rPh sb="7" eb="9">
      <t>シュニン</t>
    </rPh>
    <phoneticPr fontId="2"/>
  </si>
  <si>
    <t>★★★★（係長/課長コース）</t>
    <rPh sb="5" eb="7">
      <t>カカリチョウ</t>
    </rPh>
    <rPh sb="8" eb="10">
      <t>カチョウ</t>
    </rPh>
    <phoneticPr fontId="2"/>
  </si>
  <si>
    <t>★★★★★（管理職コース）</t>
    <rPh sb="6" eb="9">
      <t>カンリショク</t>
    </rPh>
    <phoneticPr fontId="2"/>
  </si>
  <si>
    <t>※愛知県最低賃金2021年10月</t>
    <rPh sb="1" eb="4">
      <t>アイチケン</t>
    </rPh>
    <rPh sb="4" eb="6">
      <t>サイテイ</t>
    </rPh>
    <rPh sb="6" eb="8">
      <t>チンギン</t>
    </rPh>
    <rPh sb="12" eb="13">
      <t>ネン</t>
    </rPh>
    <rPh sb="15" eb="16">
      <t>ガツ</t>
    </rPh>
    <phoneticPr fontId="2"/>
  </si>
  <si>
    <t>コース別、想定月収表</t>
    <rPh sb="3" eb="4">
      <t>ベツ</t>
    </rPh>
    <rPh sb="5" eb="7">
      <t>ソウテイ</t>
    </rPh>
    <rPh sb="7" eb="9">
      <t>ゲッシュウ</t>
    </rPh>
    <rPh sb="9" eb="10">
      <t>ヒョウ</t>
    </rPh>
    <phoneticPr fontId="2"/>
  </si>
  <si>
    <t>年齢</t>
    <rPh sb="0" eb="2">
      <t>ネンレイ</t>
    </rPh>
    <phoneticPr fontId="2"/>
  </si>
  <si>
    <t>21等級</t>
    <rPh sb="2" eb="4">
      <t>トウキュウ</t>
    </rPh>
    <phoneticPr fontId="2"/>
  </si>
  <si>
    <t>22等級</t>
    <rPh sb="2" eb="4">
      <t>トウキュウ</t>
    </rPh>
    <phoneticPr fontId="2"/>
  </si>
  <si>
    <t>23等級</t>
    <rPh sb="2" eb="4">
      <t>トウキュウ</t>
    </rPh>
    <phoneticPr fontId="2"/>
  </si>
  <si>
    <t>24等級</t>
    <rPh sb="2" eb="4">
      <t>トウキュウ</t>
    </rPh>
    <phoneticPr fontId="2"/>
  </si>
  <si>
    <t>25等級</t>
    <rPh sb="2" eb="4">
      <t>トウキュウ</t>
    </rPh>
    <phoneticPr fontId="2"/>
  </si>
  <si>
    <t>★★（PG+コース）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</si>
</sst>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FF"/>
      </right>
      <top style="thin">
        <color indexed="64"/>
      </top>
      <bottom style="thin">
        <color indexed="64"/>
      </bottom>
      <diagonal/>
    </border>
    <border>
      <left style="thick">
        <color rgb="FF0000FF"/>
      </left>
      <right style="thin">
        <color indexed="64"/>
      </right>
      <top style="thin">
        <color indexed="64"/>
      </top>
      <bottom style="thick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00FF"/>
      </bottom>
      <diagonal/>
    </border>
    <border>
      <left style="thin">
        <color indexed="64"/>
      </left>
      <right style="thick">
        <color rgb="FF0000FF"/>
      </right>
      <top style="thin">
        <color indexed="64"/>
      </top>
      <bottom style="thick">
        <color rgb="FF0000FF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38" fontId="0" fillId="0" borderId="0" xfId="1" applyFon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38" fontId="0" fillId="0" borderId="1" xfId="1" applyFont="1" applyBorder="1">
      <alignment vertical="center"/>
    </xf>
    <xf numFmtId="38" fontId="0" fillId="2" borderId="1" xfId="1" applyFont="1" applyFill="1" applyBorder="1">
      <alignment vertical="center"/>
    </xf>
    <xf numFmtId="38" fontId="0" fillId="3" borderId="1" xfId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4" borderId="1" xfId="1" applyFont="1" applyFill="1" applyBorder="1">
      <alignment vertical="center"/>
    </xf>
    <xf numFmtId="38" fontId="0" fillId="5" borderId="1" xfId="1" applyFont="1" applyFill="1" applyBorder="1">
      <alignment vertical="center"/>
    </xf>
    <xf numFmtId="0" fontId="0" fillId="6" borderId="1" xfId="0" applyFill="1" applyBorder="1">
      <alignment vertical="center"/>
    </xf>
    <xf numFmtId="38" fontId="0" fillId="6" borderId="1" xfId="1" applyFont="1" applyFill="1" applyBorder="1">
      <alignment vertical="center"/>
    </xf>
    <xf numFmtId="38" fontId="0" fillId="7" borderId="1" xfId="1" applyFont="1" applyFill="1" applyBorder="1">
      <alignment vertical="center"/>
    </xf>
    <xf numFmtId="0" fontId="0" fillId="8" borderId="1" xfId="0" applyFill="1" applyBorder="1">
      <alignment vertical="center"/>
    </xf>
    <xf numFmtId="38" fontId="0" fillId="8" borderId="1" xfId="1" applyFont="1" applyFill="1" applyBorder="1">
      <alignment vertical="center"/>
    </xf>
    <xf numFmtId="0" fontId="3" fillId="0" borderId="1" xfId="0" applyFont="1" applyBorder="1">
      <alignment vertical="center"/>
    </xf>
    <xf numFmtId="3" fontId="3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38" fontId="3" fillId="0" borderId="1" xfId="1" applyFont="1" applyBorder="1">
      <alignment vertical="center"/>
    </xf>
    <xf numFmtId="38" fontId="3" fillId="0" borderId="1" xfId="0" applyNumberFormat="1" applyFont="1" applyBorder="1">
      <alignment vertical="center"/>
    </xf>
    <xf numFmtId="38" fontId="4" fillId="0" borderId="0" xfId="0" applyNumberFormat="1" applyFont="1">
      <alignment vertical="center"/>
    </xf>
    <xf numFmtId="38" fontId="0" fillId="9" borderId="1" xfId="1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8" fontId="0" fillId="0" borderId="1" xfId="1" applyFont="1" applyBorder="1" applyAlignment="1">
      <alignment horizontal="center" vertical="center"/>
    </xf>
    <xf numFmtId="0" fontId="0" fillId="10" borderId="1" xfId="0" applyFill="1" applyBorder="1">
      <alignment vertical="center"/>
    </xf>
    <xf numFmtId="38" fontId="0" fillId="10" borderId="1" xfId="1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5" fillId="0" borderId="1" xfId="0" applyFont="1" applyBorder="1">
      <alignment vertical="center"/>
    </xf>
    <xf numFmtId="38" fontId="0" fillId="5" borderId="3" xfId="1" applyFont="1" applyFill="1" applyBorder="1">
      <alignment vertical="center"/>
    </xf>
    <xf numFmtId="38" fontId="0" fillId="0" borderId="3" xfId="1" applyFont="1" applyBorder="1">
      <alignment vertical="center"/>
    </xf>
    <xf numFmtId="38" fontId="0" fillId="6" borderId="3" xfId="1" applyFont="1" applyFill="1" applyBorder="1">
      <alignment vertical="center"/>
    </xf>
    <xf numFmtId="38" fontId="0" fillId="4" borderId="3" xfId="1" applyFont="1" applyFill="1" applyBorder="1">
      <alignment vertical="center"/>
    </xf>
    <xf numFmtId="38" fontId="0" fillId="8" borderId="3" xfId="1" applyFont="1" applyFill="1" applyBorder="1">
      <alignment vertical="center"/>
    </xf>
    <xf numFmtId="38" fontId="0" fillId="7" borderId="5" xfId="1" applyFont="1" applyFill="1" applyBorder="1">
      <alignment vertical="center"/>
    </xf>
    <xf numFmtId="0" fontId="0" fillId="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8" fontId="0" fillId="4" borderId="9" xfId="1" applyFont="1" applyFill="1" applyBorder="1">
      <alignment vertical="center"/>
    </xf>
    <xf numFmtId="38" fontId="0" fillId="4" borderId="10" xfId="1" applyFont="1" applyFill="1" applyBorder="1">
      <alignment vertical="center"/>
    </xf>
    <xf numFmtId="0" fontId="0" fillId="4" borderId="9" xfId="0" applyFill="1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5" fillId="0" borderId="12" xfId="0" applyFont="1" applyBorder="1">
      <alignment vertical="center"/>
    </xf>
    <xf numFmtId="38" fontId="0" fillId="0" borderId="13" xfId="1" applyFont="1" applyBorder="1">
      <alignment vertical="center"/>
    </xf>
    <xf numFmtId="38" fontId="0" fillId="10" borderId="3" xfId="1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8" fontId="0" fillId="0" borderId="3" xfId="1" applyFont="1" applyBorder="1" applyAlignment="1">
      <alignment horizontal="center" vertical="center"/>
    </xf>
    <xf numFmtId="38" fontId="0" fillId="0" borderId="5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8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CCFF"/>
      <color rgb="FF0000FF"/>
      <color rgb="FFCCFFFF"/>
      <color rgb="FF99FF99"/>
      <color rgb="FFFFFF99"/>
      <color rgb="FFFFFF00"/>
      <color rgb="FF00FF00"/>
      <color rgb="FFCCFF99"/>
      <color rgb="FF66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7A5AC-0458-4191-A5DC-DCA5B3EB641C}">
  <sheetPr>
    <tabColor rgb="FF00B0F0"/>
    <pageSetUpPr fitToPage="1"/>
  </sheetPr>
  <dimension ref="B1:T37"/>
  <sheetViews>
    <sheetView tabSelected="1" topLeftCell="A4" zoomScale="60" zoomScaleNormal="60" workbookViewId="0">
      <selection activeCell="M20" sqref="M20"/>
    </sheetView>
  </sheetViews>
  <sheetFormatPr defaultRowHeight="18" x14ac:dyDescent="0.55000000000000004"/>
  <cols>
    <col min="1" max="1" width="7.1640625" customWidth="1"/>
    <col min="3" max="3" width="6.83203125" customWidth="1"/>
    <col min="4" max="4" width="17.4140625" customWidth="1"/>
    <col min="5" max="6" width="6.75" customWidth="1"/>
    <col min="7" max="7" width="17.4140625" customWidth="1"/>
    <col min="8" max="9" width="6.75" customWidth="1"/>
    <col min="10" max="10" width="17.4140625" customWidth="1"/>
    <col min="11" max="12" width="6.83203125" customWidth="1"/>
    <col min="13" max="13" width="17.4140625" customWidth="1"/>
    <col min="14" max="15" width="6.83203125" customWidth="1"/>
    <col min="16" max="16" width="17.4140625" customWidth="1"/>
    <col min="17" max="18" width="6.58203125" customWidth="1"/>
    <col min="19" max="19" width="17.25" customWidth="1"/>
    <col min="21" max="21" width="2.6640625" customWidth="1"/>
  </cols>
  <sheetData>
    <row r="1" spans="2:20" ht="4" customHeight="1" x14ac:dyDescent="0.55000000000000004"/>
    <row r="2" spans="2:20" x14ac:dyDescent="0.55000000000000004">
      <c r="B2" t="s">
        <v>0</v>
      </c>
    </row>
    <row r="3" spans="2:20" ht="5.5" customHeight="1" x14ac:dyDescent="0.55000000000000004"/>
    <row r="4" spans="2:20" ht="18.5" thickBot="1" x14ac:dyDescent="0.6">
      <c r="C4" s="59" t="s">
        <v>23</v>
      </c>
      <c r="D4" s="59"/>
    </row>
    <row r="5" spans="2:20" ht="18.5" thickTop="1" x14ac:dyDescent="0.55000000000000004">
      <c r="C5" s="51" t="s">
        <v>48</v>
      </c>
      <c r="D5" s="51"/>
      <c r="E5" s="51" t="s">
        <v>49</v>
      </c>
      <c r="F5" s="51"/>
      <c r="G5" s="51"/>
      <c r="H5" s="60" t="s">
        <v>61</v>
      </c>
      <c r="I5" s="61"/>
      <c r="J5" s="62"/>
      <c r="K5" s="50" t="s">
        <v>50</v>
      </c>
      <c r="L5" s="50"/>
      <c r="M5" s="50"/>
      <c r="N5" s="51" t="s">
        <v>51</v>
      </c>
      <c r="O5" s="51"/>
      <c r="P5" s="51"/>
      <c r="Q5" s="51" t="s">
        <v>52</v>
      </c>
      <c r="R5" s="51"/>
      <c r="S5" s="51"/>
    </row>
    <row r="6" spans="2:20" ht="21.5" customHeight="1" x14ac:dyDescent="0.55000000000000004">
      <c r="B6" s="2"/>
      <c r="C6" s="2" t="s">
        <v>21</v>
      </c>
      <c r="D6" s="9" t="s">
        <v>12</v>
      </c>
      <c r="E6" s="9" t="s">
        <v>21</v>
      </c>
      <c r="F6" s="2" t="s">
        <v>22</v>
      </c>
      <c r="G6" s="25" t="s">
        <v>12</v>
      </c>
      <c r="H6" s="40" t="s">
        <v>21</v>
      </c>
      <c r="I6" s="2" t="s">
        <v>22</v>
      </c>
      <c r="J6" s="41" t="s">
        <v>12</v>
      </c>
      <c r="K6" s="26" t="s">
        <v>21</v>
      </c>
      <c r="L6" s="2" t="s">
        <v>22</v>
      </c>
      <c r="M6" s="9" t="s">
        <v>12</v>
      </c>
      <c r="N6" s="9" t="s">
        <v>21</v>
      </c>
      <c r="O6" s="2" t="s">
        <v>22</v>
      </c>
      <c r="P6" s="9" t="s">
        <v>12</v>
      </c>
      <c r="Q6" s="9" t="s">
        <v>21</v>
      </c>
      <c r="R6" s="2" t="s">
        <v>22</v>
      </c>
      <c r="S6" s="9" t="s">
        <v>12</v>
      </c>
      <c r="T6" s="2"/>
    </row>
    <row r="7" spans="2:20" ht="21.5" customHeight="1" x14ac:dyDescent="0.55000000000000004">
      <c r="B7" s="2" t="s">
        <v>1</v>
      </c>
      <c r="C7" s="2">
        <v>0</v>
      </c>
      <c r="D7" s="24">
        <v>150000</v>
      </c>
      <c r="E7" s="12">
        <v>9</v>
      </c>
      <c r="F7" s="12">
        <v>1</v>
      </c>
      <c r="G7" s="32">
        <f>ROUNDDOWN($D7*1.2,-3)</f>
        <v>180000</v>
      </c>
      <c r="H7" s="42">
        <v>9</v>
      </c>
      <c r="I7" s="11">
        <v>2</v>
      </c>
      <c r="J7" s="43">
        <f>ROUNDDOWN($D7*1.21,-3)</f>
        <v>181000</v>
      </c>
      <c r="K7" s="37">
        <v>17</v>
      </c>
      <c r="L7" s="15">
        <v>3</v>
      </c>
      <c r="M7" s="15">
        <f>ROUNDDOWN($G7*1.21,-3)</f>
        <v>217000</v>
      </c>
      <c r="N7" s="6">
        <v>70</v>
      </c>
      <c r="O7" s="6">
        <v>6</v>
      </c>
      <c r="P7" s="6">
        <f>ROUNDDOWN($M7*1.33,-3)</f>
        <v>288000</v>
      </c>
      <c r="Q7" s="6">
        <v>100</v>
      </c>
      <c r="R7" s="6">
        <v>12</v>
      </c>
      <c r="S7" s="6">
        <f>ROUNDUP($P7*1.4,-3)</f>
        <v>404000</v>
      </c>
      <c r="T7" s="2" t="s">
        <v>1</v>
      </c>
    </row>
    <row r="8" spans="2:20" ht="21.5" customHeight="1" x14ac:dyDescent="0.55000000000000004">
      <c r="B8" s="2" t="s">
        <v>2</v>
      </c>
      <c r="C8" s="2">
        <v>1</v>
      </c>
      <c r="D8" s="24">
        <f>ROUNDDOWN(D7*1.017,-3)</f>
        <v>152000</v>
      </c>
      <c r="E8" s="2">
        <f>ROUNDUP(E7*1.08,0)</f>
        <v>10</v>
      </c>
      <c r="F8" s="2">
        <f>ROUNDDOWN(F7*1.1,0)</f>
        <v>1</v>
      </c>
      <c r="G8" s="33">
        <f>ROUNDDOWN(G7*1.0152,-3)</f>
        <v>182000</v>
      </c>
      <c r="H8" s="44">
        <f>ROUNDUP(H7*1.08,0)</f>
        <v>10</v>
      </c>
      <c r="I8" s="10">
        <f>ROUNDDOWN(I7*1.1,0)</f>
        <v>2</v>
      </c>
      <c r="J8" s="43">
        <f>ROUNDDOWN(J7*1.016,-3)</f>
        <v>183000</v>
      </c>
      <c r="K8" s="38">
        <f>ROUNDUP(K7*1.09,0)</f>
        <v>19</v>
      </c>
      <c r="L8" s="5">
        <v>3</v>
      </c>
      <c r="M8" s="8">
        <f>ROUNDDOWN(M7*1.016,-3)</f>
        <v>220000</v>
      </c>
      <c r="N8" s="2">
        <f>ROUNDUP(N7*1.08,0)</f>
        <v>76</v>
      </c>
      <c r="O8" s="2">
        <f>ROUNDDOWN(O7*1.1,0)</f>
        <v>6</v>
      </c>
      <c r="P8" s="6">
        <f>ROUNDDOWN(P7*1.02,-3)</f>
        <v>293000</v>
      </c>
      <c r="Q8" s="2">
        <f>ROUNDUP(Q7*1.08,0)</f>
        <v>108</v>
      </c>
      <c r="R8" s="2">
        <f>ROUNDUP(R7*1.05,0)</f>
        <v>13</v>
      </c>
      <c r="S8" s="6">
        <f>ROUNDUP(S7*1.03,-3)</f>
        <v>417000</v>
      </c>
      <c r="T8" s="2" t="s">
        <v>2</v>
      </c>
    </row>
    <row r="9" spans="2:20" ht="21.5" customHeight="1" x14ac:dyDescent="0.55000000000000004">
      <c r="B9" s="2" t="s">
        <v>3</v>
      </c>
      <c r="C9" s="2">
        <f>ROUNDUP(C8*1.08,0)</f>
        <v>2</v>
      </c>
      <c r="D9" s="6">
        <f t="shared" ref="D9:D11" si="0">ROUNDDOWN(D8*1.017,-3)</f>
        <v>154000</v>
      </c>
      <c r="E9" s="2">
        <f t="shared" ref="E9:E31" si="1">ROUNDUP(E8*1.08,0)</f>
        <v>11</v>
      </c>
      <c r="F9" s="10">
        <f t="shared" ref="F9:F31" si="2">ROUNDDOWN(F8*1.1,0)</f>
        <v>1</v>
      </c>
      <c r="G9" s="33">
        <f t="shared" ref="G9:G31" si="3">ROUNDDOWN(G8*1.0152,-3)</f>
        <v>184000</v>
      </c>
      <c r="H9" s="44">
        <f t="shared" ref="H9:H31" si="4">ROUNDUP(H8*1.08,0)</f>
        <v>11</v>
      </c>
      <c r="I9" s="10">
        <f t="shared" ref="I9:I31" si="5">ROUNDDOWN(I8*1.1,0)</f>
        <v>2</v>
      </c>
      <c r="J9" s="43">
        <f t="shared" ref="J9:J30" si="6">ROUNDDOWN(J8*1.016,-3)</f>
        <v>185000</v>
      </c>
      <c r="K9" s="39">
        <f>ROUNDUP(K8*1.09,0)</f>
        <v>21</v>
      </c>
      <c r="L9" s="10">
        <f t="shared" ref="L9:L31" si="7">ROUNDDOWN(L8*1.1,0)</f>
        <v>3</v>
      </c>
      <c r="M9" s="11">
        <f>ROUNDDOWN(M8*1.016,-3)</f>
        <v>223000</v>
      </c>
      <c r="N9" s="2">
        <f t="shared" ref="N9:N24" si="8">ROUNDUP(N8*1.08,0)</f>
        <v>83</v>
      </c>
      <c r="O9" s="2">
        <f t="shared" ref="O9:O16" si="9">ROUNDDOWN(O8*1.1,0)</f>
        <v>6</v>
      </c>
      <c r="P9" s="6">
        <f t="shared" ref="P9:P24" si="10">ROUNDDOWN(P8*1.02,-3)</f>
        <v>298000</v>
      </c>
      <c r="Q9" s="2">
        <f t="shared" ref="Q9:Q21" si="11">ROUNDUP(Q8*1.08,0)</f>
        <v>117</v>
      </c>
      <c r="R9" s="2">
        <f t="shared" ref="R9:R18" si="12">ROUNDUP(R8*1.05,0)</f>
        <v>14</v>
      </c>
      <c r="S9" s="6">
        <f t="shared" ref="S9:S21" si="13">ROUNDUP(S8*1.03,-3)</f>
        <v>430000</v>
      </c>
      <c r="T9" s="2" t="s">
        <v>3</v>
      </c>
    </row>
    <row r="10" spans="2:20" ht="21.5" customHeight="1" x14ac:dyDescent="0.55000000000000004">
      <c r="B10" s="2" t="s">
        <v>4</v>
      </c>
      <c r="C10" s="2">
        <f t="shared" ref="C10:C31" si="14">ROUNDUP(C9*1.08,0)</f>
        <v>3</v>
      </c>
      <c r="D10" s="6">
        <f t="shared" si="0"/>
        <v>156000</v>
      </c>
      <c r="E10" s="2">
        <f t="shared" si="1"/>
        <v>12</v>
      </c>
      <c r="F10" s="2">
        <f t="shared" si="2"/>
        <v>1</v>
      </c>
      <c r="G10" s="33">
        <f t="shared" si="3"/>
        <v>186000</v>
      </c>
      <c r="H10" s="44">
        <f t="shared" si="4"/>
        <v>12</v>
      </c>
      <c r="I10" s="10">
        <f t="shared" si="5"/>
        <v>2</v>
      </c>
      <c r="J10" s="43">
        <f t="shared" si="6"/>
        <v>187000</v>
      </c>
      <c r="K10" s="39">
        <f t="shared" ref="K10:K11" si="15">ROUNDUP(K9*1.09,0)</f>
        <v>23</v>
      </c>
      <c r="L10" s="2">
        <f t="shared" si="7"/>
        <v>3</v>
      </c>
      <c r="M10" s="11">
        <f t="shared" ref="M10:M28" si="16">ROUNDDOWN(M9*1.016,-3)</f>
        <v>226000</v>
      </c>
      <c r="N10" s="2">
        <f t="shared" si="8"/>
        <v>90</v>
      </c>
      <c r="O10" s="2">
        <f t="shared" si="9"/>
        <v>6</v>
      </c>
      <c r="P10" s="6">
        <f t="shared" si="10"/>
        <v>303000</v>
      </c>
      <c r="Q10" s="2">
        <f t="shared" si="11"/>
        <v>127</v>
      </c>
      <c r="R10" s="2">
        <f t="shared" si="12"/>
        <v>15</v>
      </c>
      <c r="S10" s="6">
        <f t="shared" si="13"/>
        <v>443000</v>
      </c>
      <c r="T10" s="2" t="s">
        <v>4</v>
      </c>
    </row>
    <row r="11" spans="2:20" ht="21.5" customHeight="1" x14ac:dyDescent="0.55000000000000004">
      <c r="B11" s="10" t="s">
        <v>5</v>
      </c>
      <c r="C11" s="2">
        <f t="shared" si="14"/>
        <v>4</v>
      </c>
      <c r="D11" s="11">
        <f t="shared" si="0"/>
        <v>158000</v>
      </c>
      <c r="E11" s="2">
        <f t="shared" si="1"/>
        <v>13</v>
      </c>
      <c r="F11" s="10">
        <f t="shared" si="2"/>
        <v>1</v>
      </c>
      <c r="G11" s="33">
        <f t="shared" si="3"/>
        <v>188000</v>
      </c>
      <c r="H11" s="44">
        <f t="shared" si="4"/>
        <v>13</v>
      </c>
      <c r="I11" s="10">
        <f t="shared" si="5"/>
        <v>2</v>
      </c>
      <c r="J11" s="43">
        <f t="shared" si="6"/>
        <v>189000</v>
      </c>
      <c r="K11" s="39">
        <f t="shared" si="15"/>
        <v>26</v>
      </c>
      <c r="L11" s="2">
        <f t="shared" si="7"/>
        <v>3</v>
      </c>
      <c r="M11" s="11">
        <f t="shared" si="16"/>
        <v>229000</v>
      </c>
      <c r="N11" s="2">
        <f t="shared" si="8"/>
        <v>98</v>
      </c>
      <c r="O11" s="2">
        <f>ROUNDUP(O10*1.1,0)</f>
        <v>7</v>
      </c>
      <c r="P11" s="6">
        <f t="shared" si="10"/>
        <v>309000</v>
      </c>
      <c r="Q11" s="2">
        <f t="shared" si="11"/>
        <v>138</v>
      </c>
      <c r="R11" s="2">
        <f t="shared" si="12"/>
        <v>16</v>
      </c>
      <c r="S11" s="6">
        <f t="shared" si="13"/>
        <v>457000</v>
      </c>
      <c r="T11" s="10" t="s">
        <v>5</v>
      </c>
    </row>
    <row r="12" spans="2:20" ht="21.5" customHeight="1" x14ac:dyDescent="0.55000000000000004">
      <c r="B12" s="10" t="s">
        <v>6</v>
      </c>
      <c r="C12" s="2">
        <f t="shared" si="14"/>
        <v>5</v>
      </c>
      <c r="D12" s="7">
        <f>ROUNDDOWN(D11*1.016,-3)</f>
        <v>160000</v>
      </c>
      <c r="E12" s="13">
        <f t="shared" si="1"/>
        <v>15</v>
      </c>
      <c r="F12" s="13">
        <f t="shared" si="2"/>
        <v>1</v>
      </c>
      <c r="G12" s="34">
        <f t="shared" si="3"/>
        <v>190000</v>
      </c>
      <c r="H12" s="44">
        <f t="shared" si="4"/>
        <v>15</v>
      </c>
      <c r="I12" s="10">
        <f t="shared" si="5"/>
        <v>2</v>
      </c>
      <c r="J12" s="43">
        <f t="shared" si="6"/>
        <v>192000</v>
      </c>
      <c r="K12" s="39">
        <f t="shared" ref="K12:K31" si="17">ROUNDUP(K11*1.08,0)</f>
        <v>29</v>
      </c>
      <c r="L12" s="2">
        <f t="shared" si="7"/>
        <v>3</v>
      </c>
      <c r="M12" s="11">
        <f t="shared" si="16"/>
        <v>232000</v>
      </c>
      <c r="N12" s="2">
        <f t="shared" si="8"/>
        <v>106</v>
      </c>
      <c r="O12" s="2">
        <f>ROUNDDOWN(O11*1.1,0)</f>
        <v>7</v>
      </c>
      <c r="P12" s="6">
        <f t="shared" si="10"/>
        <v>315000</v>
      </c>
      <c r="Q12" s="2">
        <f t="shared" si="11"/>
        <v>150</v>
      </c>
      <c r="R12" s="2">
        <f t="shared" si="12"/>
        <v>17</v>
      </c>
      <c r="S12" s="6">
        <f t="shared" si="13"/>
        <v>471000</v>
      </c>
      <c r="T12" s="10" t="s">
        <v>6</v>
      </c>
    </row>
    <row r="13" spans="2:20" ht="21.5" customHeight="1" x14ac:dyDescent="0.55000000000000004">
      <c r="B13" s="2" t="s">
        <v>7</v>
      </c>
      <c r="C13" s="2">
        <f t="shared" si="14"/>
        <v>6</v>
      </c>
      <c r="D13" s="6">
        <f>ROUNDDOWN(D12*1.016,-3)</f>
        <v>162000</v>
      </c>
      <c r="E13" s="2">
        <f t="shared" si="1"/>
        <v>17</v>
      </c>
      <c r="F13" s="10">
        <f t="shared" si="2"/>
        <v>1</v>
      </c>
      <c r="G13" s="33">
        <f t="shared" si="3"/>
        <v>192000</v>
      </c>
      <c r="H13" s="44">
        <f t="shared" si="4"/>
        <v>17</v>
      </c>
      <c r="I13" s="10">
        <f t="shared" si="5"/>
        <v>2</v>
      </c>
      <c r="J13" s="43">
        <f t="shared" si="6"/>
        <v>195000</v>
      </c>
      <c r="K13" s="39">
        <f t="shared" si="17"/>
        <v>32</v>
      </c>
      <c r="L13" s="2">
        <f t="shared" si="7"/>
        <v>3</v>
      </c>
      <c r="M13" s="11">
        <f t="shared" si="16"/>
        <v>235000</v>
      </c>
      <c r="N13" s="2">
        <f t="shared" si="8"/>
        <v>115</v>
      </c>
      <c r="O13" s="2">
        <f t="shared" si="9"/>
        <v>7</v>
      </c>
      <c r="P13" s="6">
        <f t="shared" si="10"/>
        <v>321000</v>
      </c>
      <c r="Q13" s="2">
        <f t="shared" si="11"/>
        <v>162</v>
      </c>
      <c r="R13" s="2">
        <f t="shared" si="12"/>
        <v>18</v>
      </c>
      <c r="S13" s="6">
        <f t="shared" si="13"/>
        <v>486000</v>
      </c>
      <c r="T13" s="2" t="s">
        <v>7</v>
      </c>
    </row>
    <row r="14" spans="2:20" ht="21.5" customHeight="1" x14ac:dyDescent="0.55000000000000004">
      <c r="B14" s="2" t="s">
        <v>8</v>
      </c>
      <c r="C14" s="2">
        <f t="shared" si="14"/>
        <v>7</v>
      </c>
      <c r="D14" s="6">
        <f t="shared" ref="D14:D25" si="18">ROUNDDOWN(D13*1.016,-3)</f>
        <v>164000</v>
      </c>
      <c r="E14" s="2">
        <f t="shared" si="1"/>
        <v>19</v>
      </c>
      <c r="F14" s="2">
        <f t="shared" si="2"/>
        <v>1</v>
      </c>
      <c r="G14" s="33">
        <f t="shared" si="3"/>
        <v>194000</v>
      </c>
      <c r="H14" s="44">
        <f t="shared" si="4"/>
        <v>19</v>
      </c>
      <c r="I14" s="10">
        <f t="shared" si="5"/>
        <v>2</v>
      </c>
      <c r="J14" s="43">
        <f t="shared" si="6"/>
        <v>198000</v>
      </c>
      <c r="K14" s="39">
        <f t="shared" si="17"/>
        <v>35</v>
      </c>
      <c r="L14" s="2">
        <f t="shared" si="7"/>
        <v>3</v>
      </c>
      <c r="M14" s="11">
        <f t="shared" si="16"/>
        <v>238000</v>
      </c>
      <c r="N14" s="2">
        <f t="shared" si="8"/>
        <v>125</v>
      </c>
      <c r="O14" s="2">
        <f>ROUNDUP(O13*1.1,0)</f>
        <v>8</v>
      </c>
      <c r="P14" s="6">
        <f t="shared" si="10"/>
        <v>327000</v>
      </c>
      <c r="Q14" s="2">
        <f t="shared" si="11"/>
        <v>175</v>
      </c>
      <c r="R14" s="2">
        <f t="shared" si="12"/>
        <v>19</v>
      </c>
      <c r="S14" s="6">
        <f t="shared" si="13"/>
        <v>501000</v>
      </c>
      <c r="T14" s="2" t="s">
        <v>8</v>
      </c>
    </row>
    <row r="15" spans="2:20" ht="21.5" customHeight="1" x14ac:dyDescent="0.55000000000000004">
      <c r="B15" s="2" t="s">
        <v>9</v>
      </c>
      <c r="C15" s="2">
        <f t="shared" si="14"/>
        <v>8</v>
      </c>
      <c r="D15" s="6">
        <f t="shared" si="18"/>
        <v>166000</v>
      </c>
      <c r="E15" s="10">
        <f t="shared" si="1"/>
        <v>21</v>
      </c>
      <c r="F15" s="10">
        <f t="shared" si="2"/>
        <v>1</v>
      </c>
      <c r="G15" s="35">
        <f t="shared" si="3"/>
        <v>196000</v>
      </c>
      <c r="H15" s="44">
        <f t="shared" si="4"/>
        <v>21</v>
      </c>
      <c r="I15" s="10">
        <f t="shared" si="5"/>
        <v>2</v>
      </c>
      <c r="J15" s="43">
        <f t="shared" si="6"/>
        <v>201000</v>
      </c>
      <c r="K15" s="39">
        <f t="shared" si="17"/>
        <v>38</v>
      </c>
      <c r="L15" s="2">
        <f t="shared" si="7"/>
        <v>3</v>
      </c>
      <c r="M15" s="11">
        <f t="shared" si="16"/>
        <v>241000</v>
      </c>
      <c r="N15" s="2">
        <f t="shared" si="8"/>
        <v>135</v>
      </c>
      <c r="O15" s="2">
        <f t="shared" si="9"/>
        <v>8</v>
      </c>
      <c r="P15" s="6">
        <f t="shared" si="10"/>
        <v>333000</v>
      </c>
      <c r="Q15" s="2">
        <f t="shared" si="11"/>
        <v>189</v>
      </c>
      <c r="R15" s="2">
        <f t="shared" si="12"/>
        <v>20</v>
      </c>
      <c r="S15" s="6">
        <f t="shared" si="13"/>
        <v>517000</v>
      </c>
      <c r="T15" s="2" t="s">
        <v>9</v>
      </c>
    </row>
    <row r="16" spans="2:20" ht="21.5" customHeight="1" x14ac:dyDescent="0.55000000000000004">
      <c r="B16" s="2" t="s">
        <v>16</v>
      </c>
      <c r="C16" s="2">
        <f t="shared" si="14"/>
        <v>9</v>
      </c>
      <c r="D16" s="6">
        <f t="shared" si="18"/>
        <v>168000</v>
      </c>
      <c r="E16" s="16">
        <f t="shared" si="1"/>
        <v>23</v>
      </c>
      <c r="F16" s="16">
        <f t="shared" si="2"/>
        <v>1</v>
      </c>
      <c r="G16" s="36">
        <f t="shared" si="3"/>
        <v>198000</v>
      </c>
      <c r="H16" s="44">
        <f t="shared" si="4"/>
        <v>23</v>
      </c>
      <c r="I16" s="10">
        <f t="shared" si="5"/>
        <v>2</v>
      </c>
      <c r="J16" s="43">
        <f t="shared" si="6"/>
        <v>204000</v>
      </c>
      <c r="K16" s="39">
        <f t="shared" si="17"/>
        <v>42</v>
      </c>
      <c r="L16" s="2">
        <f t="shared" si="7"/>
        <v>3</v>
      </c>
      <c r="M16" s="11">
        <f t="shared" si="16"/>
        <v>244000</v>
      </c>
      <c r="N16" s="2">
        <f t="shared" si="8"/>
        <v>146</v>
      </c>
      <c r="O16" s="2">
        <f t="shared" si="9"/>
        <v>8</v>
      </c>
      <c r="P16" s="6">
        <f t="shared" si="10"/>
        <v>339000</v>
      </c>
      <c r="Q16" s="2">
        <f t="shared" si="11"/>
        <v>205</v>
      </c>
      <c r="R16" s="2">
        <f t="shared" si="12"/>
        <v>21</v>
      </c>
      <c r="S16" s="6">
        <f t="shared" si="13"/>
        <v>533000</v>
      </c>
      <c r="T16" s="2" t="s">
        <v>16</v>
      </c>
    </row>
    <row r="17" spans="2:20" ht="21.5" customHeight="1" x14ac:dyDescent="0.55000000000000004">
      <c r="B17" s="2" t="s">
        <v>15</v>
      </c>
      <c r="C17" s="2">
        <f t="shared" si="14"/>
        <v>10</v>
      </c>
      <c r="D17" s="6">
        <f t="shared" si="18"/>
        <v>170000</v>
      </c>
      <c r="E17" s="2">
        <f t="shared" si="1"/>
        <v>25</v>
      </c>
      <c r="F17" s="2">
        <f t="shared" si="2"/>
        <v>1</v>
      </c>
      <c r="G17" s="33">
        <f t="shared" si="3"/>
        <v>201000</v>
      </c>
      <c r="H17" s="45">
        <f t="shared" si="4"/>
        <v>25</v>
      </c>
      <c r="I17" s="2">
        <f t="shared" si="5"/>
        <v>2</v>
      </c>
      <c r="J17" s="43">
        <f t="shared" si="6"/>
        <v>207000</v>
      </c>
      <c r="K17" s="39">
        <f t="shared" si="17"/>
        <v>46</v>
      </c>
      <c r="L17" s="2">
        <f t="shared" si="7"/>
        <v>3</v>
      </c>
      <c r="M17" s="11">
        <f t="shared" si="16"/>
        <v>247000</v>
      </c>
      <c r="N17" s="2">
        <f t="shared" si="8"/>
        <v>158</v>
      </c>
      <c r="O17" s="2">
        <f>ROUNDUP(O16*1.1,0)</f>
        <v>9</v>
      </c>
      <c r="P17" s="6">
        <f t="shared" si="10"/>
        <v>345000</v>
      </c>
      <c r="Q17" s="2">
        <f t="shared" si="11"/>
        <v>222</v>
      </c>
      <c r="R17" s="2">
        <f t="shared" si="12"/>
        <v>23</v>
      </c>
      <c r="S17" s="6">
        <f t="shared" si="13"/>
        <v>549000</v>
      </c>
      <c r="T17" s="2" t="s">
        <v>15</v>
      </c>
    </row>
    <row r="18" spans="2:20" ht="21.5" customHeight="1" x14ac:dyDescent="0.55000000000000004">
      <c r="B18" s="2" t="s">
        <v>17</v>
      </c>
      <c r="C18" s="2">
        <f t="shared" si="14"/>
        <v>11</v>
      </c>
      <c r="D18" s="6">
        <f t="shared" si="18"/>
        <v>172000</v>
      </c>
      <c r="E18" s="2">
        <f t="shared" si="1"/>
        <v>27</v>
      </c>
      <c r="F18" s="2">
        <f t="shared" si="2"/>
        <v>1</v>
      </c>
      <c r="G18" s="33">
        <f t="shared" si="3"/>
        <v>204000</v>
      </c>
      <c r="H18" s="45">
        <f t="shared" si="4"/>
        <v>27</v>
      </c>
      <c r="I18" s="2">
        <f t="shared" si="5"/>
        <v>2</v>
      </c>
      <c r="J18" s="43">
        <f t="shared" si="6"/>
        <v>210000</v>
      </c>
      <c r="K18" s="39">
        <f t="shared" si="17"/>
        <v>50</v>
      </c>
      <c r="L18" s="2">
        <f t="shared" si="7"/>
        <v>3</v>
      </c>
      <c r="M18" s="11">
        <f t="shared" si="16"/>
        <v>250000</v>
      </c>
      <c r="N18" s="2">
        <f t="shared" si="8"/>
        <v>171</v>
      </c>
      <c r="O18" s="2">
        <f>ROUNDDOWN(O17*1.08,0)</f>
        <v>9</v>
      </c>
      <c r="P18" s="6">
        <f t="shared" si="10"/>
        <v>351000</v>
      </c>
      <c r="Q18" s="28">
        <f>ROUNDUP(Q17*1.08,0)</f>
        <v>240</v>
      </c>
      <c r="R18" s="28">
        <f t="shared" si="12"/>
        <v>25</v>
      </c>
      <c r="S18" s="29">
        <f>ROUNDUP(S17*1.03,-3)</f>
        <v>566000</v>
      </c>
      <c r="T18" s="2" t="s">
        <v>17</v>
      </c>
    </row>
    <row r="19" spans="2:20" ht="21.5" customHeight="1" x14ac:dyDescent="0.55000000000000004">
      <c r="B19" s="2" t="s">
        <v>18</v>
      </c>
      <c r="C19" s="2">
        <f t="shared" si="14"/>
        <v>12</v>
      </c>
      <c r="D19" s="6">
        <f t="shared" si="18"/>
        <v>174000</v>
      </c>
      <c r="E19" s="2">
        <f t="shared" si="1"/>
        <v>30</v>
      </c>
      <c r="F19" s="2">
        <f t="shared" si="2"/>
        <v>1</v>
      </c>
      <c r="G19" s="33">
        <f t="shared" si="3"/>
        <v>207000</v>
      </c>
      <c r="H19" s="45">
        <f t="shared" si="4"/>
        <v>30</v>
      </c>
      <c r="I19" s="2">
        <f t="shared" si="5"/>
        <v>2</v>
      </c>
      <c r="J19" s="43">
        <f t="shared" si="6"/>
        <v>213000</v>
      </c>
      <c r="K19" s="39">
        <f t="shared" si="17"/>
        <v>54</v>
      </c>
      <c r="L19" s="2">
        <f t="shared" si="7"/>
        <v>3</v>
      </c>
      <c r="M19" s="11">
        <f>M13</f>
        <v>235000</v>
      </c>
      <c r="N19" s="2">
        <f t="shared" si="8"/>
        <v>185</v>
      </c>
      <c r="O19" s="2">
        <f>ROUNDDOWN(O18*1.08,0)</f>
        <v>9</v>
      </c>
      <c r="P19" s="6">
        <f t="shared" si="10"/>
        <v>358000</v>
      </c>
      <c r="Q19" s="2">
        <f t="shared" si="11"/>
        <v>260</v>
      </c>
      <c r="R19" s="2">
        <f t="shared" ref="R19:R21" si="19">ROUNDUP(R18*1.05,0)</f>
        <v>27</v>
      </c>
      <c r="S19" s="6">
        <f t="shared" si="13"/>
        <v>583000</v>
      </c>
      <c r="T19" s="2" t="s">
        <v>18</v>
      </c>
    </row>
    <row r="20" spans="2:20" ht="21.5" customHeight="1" x14ac:dyDescent="0.55000000000000004">
      <c r="B20" s="2" t="s">
        <v>19</v>
      </c>
      <c r="C20" s="2">
        <f t="shared" si="14"/>
        <v>13</v>
      </c>
      <c r="D20" s="6">
        <f t="shared" si="18"/>
        <v>176000</v>
      </c>
      <c r="E20" s="2">
        <f t="shared" si="1"/>
        <v>33</v>
      </c>
      <c r="F20" s="2">
        <f t="shared" si="2"/>
        <v>1</v>
      </c>
      <c r="G20" s="33">
        <f t="shared" si="3"/>
        <v>210000</v>
      </c>
      <c r="H20" s="45">
        <f t="shared" si="4"/>
        <v>33</v>
      </c>
      <c r="I20" s="2">
        <f t="shared" si="5"/>
        <v>2</v>
      </c>
      <c r="J20" s="43">
        <f t="shared" si="6"/>
        <v>216000</v>
      </c>
      <c r="K20" s="39">
        <f t="shared" si="17"/>
        <v>59</v>
      </c>
      <c r="L20" s="2">
        <f>ROUNDUP(L19*1.1,0)</f>
        <v>4</v>
      </c>
      <c r="M20" s="11">
        <f t="shared" si="16"/>
        <v>238000</v>
      </c>
      <c r="N20" s="2">
        <f t="shared" si="8"/>
        <v>200</v>
      </c>
      <c r="O20" s="2">
        <f>ROUNDUP(O19*1.1,0)</f>
        <v>10</v>
      </c>
      <c r="P20" s="6">
        <f t="shared" si="10"/>
        <v>365000</v>
      </c>
      <c r="Q20" s="2">
        <f t="shared" si="11"/>
        <v>281</v>
      </c>
      <c r="R20" s="2">
        <f t="shared" si="19"/>
        <v>29</v>
      </c>
      <c r="S20" s="6">
        <f t="shared" si="13"/>
        <v>601000</v>
      </c>
      <c r="T20" s="2" t="s">
        <v>19</v>
      </c>
    </row>
    <row r="21" spans="2:20" ht="21.5" customHeight="1" x14ac:dyDescent="0.55000000000000004">
      <c r="B21" s="2" t="s">
        <v>20</v>
      </c>
      <c r="C21" s="2">
        <f t="shared" si="14"/>
        <v>15</v>
      </c>
      <c r="D21" s="6">
        <f t="shared" si="18"/>
        <v>178000</v>
      </c>
      <c r="E21" s="2">
        <f t="shared" si="1"/>
        <v>36</v>
      </c>
      <c r="F21" s="2">
        <f t="shared" si="2"/>
        <v>1</v>
      </c>
      <c r="G21" s="33">
        <f t="shared" si="3"/>
        <v>213000</v>
      </c>
      <c r="H21" s="45">
        <f t="shared" si="4"/>
        <v>36</v>
      </c>
      <c r="I21" s="2">
        <f t="shared" si="5"/>
        <v>2</v>
      </c>
      <c r="J21" s="43">
        <f t="shared" si="6"/>
        <v>219000</v>
      </c>
      <c r="K21" s="39">
        <f t="shared" si="17"/>
        <v>64</v>
      </c>
      <c r="L21" s="2">
        <f>ROUNDDOWN(L20*1.1,0)</f>
        <v>4</v>
      </c>
      <c r="M21" s="11">
        <f>ROUNDDOWN(M20*1.016,-3)</f>
        <v>241000</v>
      </c>
      <c r="N21" s="2">
        <f t="shared" si="8"/>
        <v>216</v>
      </c>
      <c r="O21" s="2">
        <f>ROUNDDOWN(O20*1.08,0)</f>
        <v>10</v>
      </c>
      <c r="P21" s="6">
        <f t="shared" si="10"/>
        <v>372000</v>
      </c>
      <c r="Q21" s="2">
        <f t="shared" si="11"/>
        <v>304</v>
      </c>
      <c r="R21" s="2">
        <f t="shared" si="19"/>
        <v>31</v>
      </c>
      <c r="S21" s="6">
        <f t="shared" si="13"/>
        <v>620000</v>
      </c>
      <c r="T21" s="2" t="s">
        <v>20</v>
      </c>
    </row>
    <row r="22" spans="2:20" ht="21.5" customHeight="1" x14ac:dyDescent="0.55000000000000004">
      <c r="B22" s="2" t="s">
        <v>32</v>
      </c>
      <c r="C22" s="2">
        <f t="shared" si="14"/>
        <v>17</v>
      </c>
      <c r="D22" s="6">
        <f t="shared" si="18"/>
        <v>180000</v>
      </c>
      <c r="E22" s="2">
        <f t="shared" si="1"/>
        <v>39</v>
      </c>
      <c r="F22" s="2">
        <f t="shared" si="2"/>
        <v>1</v>
      </c>
      <c r="G22" s="33">
        <f t="shared" si="3"/>
        <v>216000</v>
      </c>
      <c r="H22" s="45">
        <f t="shared" si="4"/>
        <v>39</v>
      </c>
      <c r="I22" s="2">
        <f t="shared" si="5"/>
        <v>2</v>
      </c>
      <c r="J22" s="43">
        <f t="shared" si="6"/>
        <v>222000</v>
      </c>
      <c r="K22" s="39">
        <f t="shared" si="17"/>
        <v>70</v>
      </c>
      <c r="L22" s="2">
        <f>ROUNDDOWN(L21*1.1,0)</f>
        <v>4</v>
      </c>
      <c r="M22" s="11">
        <f t="shared" si="16"/>
        <v>244000</v>
      </c>
      <c r="N22" s="2">
        <f t="shared" si="8"/>
        <v>234</v>
      </c>
      <c r="O22" s="28">
        <f t="shared" ref="O22:O24" si="20">ROUNDDOWN(O21*1.08,0)</f>
        <v>10</v>
      </c>
      <c r="P22" s="6">
        <f t="shared" si="10"/>
        <v>379000</v>
      </c>
      <c r="T22" s="2" t="s">
        <v>32</v>
      </c>
    </row>
    <row r="23" spans="2:20" ht="21.5" customHeight="1" x14ac:dyDescent="0.55000000000000004">
      <c r="B23" s="2" t="s">
        <v>33</v>
      </c>
      <c r="C23" s="2">
        <f t="shared" si="14"/>
        <v>19</v>
      </c>
      <c r="D23" s="6">
        <f t="shared" si="18"/>
        <v>182000</v>
      </c>
      <c r="E23" s="2">
        <f t="shared" si="1"/>
        <v>43</v>
      </c>
      <c r="F23" s="2">
        <f t="shared" si="2"/>
        <v>1</v>
      </c>
      <c r="G23" s="33">
        <f t="shared" si="3"/>
        <v>219000</v>
      </c>
      <c r="H23" s="45">
        <f t="shared" si="4"/>
        <v>43</v>
      </c>
      <c r="I23" s="2">
        <f t="shared" si="5"/>
        <v>2</v>
      </c>
      <c r="J23" s="43">
        <f t="shared" si="6"/>
        <v>225000</v>
      </c>
      <c r="K23" s="39">
        <f t="shared" si="17"/>
        <v>76</v>
      </c>
      <c r="L23" s="2">
        <f t="shared" si="7"/>
        <v>4</v>
      </c>
      <c r="M23" s="11">
        <f t="shared" si="16"/>
        <v>247000</v>
      </c>
      <c r="N23" s="2">
        <f t="shared" si="8"/>
        <v>253</v>
      </c>
      <c r="O23" s="2">
        <f>ROUNDDOWN(O22*1.1,0)</f>
        <v>11</v>
      </c>
      <c r="P23" s="6">
        <f t="shared" si="10"/>
        <v>386000</v>
      </c>
      <c r="T23" s="2" t="s">
        <v>33</v>
      </c>
    </row>
    <row r="24" spans="2:20" ht="21.5" customHeight="1" x14ac:dyDescent="0.55000000000000004">
      <c r="B24" s="2" t="s">
        <v>34</v>
      </c>
      <c r="C24" s="2">
        <f t="shared" si="14"/>
        <v>21</v>
      </c>
      <c r="D24" s="6">
        <f t="shared" si="18"/>
        <v>184000</v>
      </c>
      <c r="E24" s="2">
        <f t="shared" si="1"/>
        <v>47</v>
      </c>
      <c r="F24" s="2">
        <f t="shared" si="2"/>
        <v>1</v>
      </c>
      <c r="G24" s="33">
        <f t="shared" si="3"/>
        <v>222000</v>
      </c>
      <c r="H24" s="45">
        <f t="shared" si="4"/>
        <v>47</v>
      </c>
      <c r="I24" s="2">
        <f t="shared" si="5"/>
        <v>2</v>
      </c>
      <c r="J24" s="43">
        <f t="shared" si="6"/>
        <v>228000</v>
      </c>
      <c r="K24" s="39">
        <f t="shared" si="17"/>
        <v>83</v>
      </c>
      <c r="L24" s="2">
        <f t="shared" si="7"/>
        <v>4</v>
      </c>
      <c r="M24" s="11">
        <f t="shared" si="16"/>
        <v>250000</v>
      </c>
      <c r="N24" s="2">
        <f t="shared" si="8"/>
        <v>274</v>
      </c>
      <c r="O24" s="2">
        <f t="shared" si="20"/>
        <v>11</v>
      </c>
      <c r="P24" s="6">
        <f t="shared" si="10"/>
        <v>393000</v>
      </c>
      <c r="T24" s="2" t="s">
        <v>34</v>
      </c>
    </row>
    <row r="25" spans="2:20" ht="21.5" customHeight="1" x14ac:dyDescent="0.55000000000000004">
      <c r="B25" s="2" t="s">
        <v>35</v>
      </c>
      <c r="C25" s="2">
        <f t="shared" si="14"/>
        <v>23</v>
      </c>
      <c r="D25" s="6">
        <f t="shared" si="18"/>
        <v>186000</v>
      </c>
      <c r="E25" s="2">
        <f t="shared" si="1"/>
        <v>51</v>
      </c>
      <c r="F25" s="2">
        <f t="shared" si="2"/>
        <v>1</v>
      </c>
      <c r="G25" s="33">
        <f t="shared" si="3"/>
        <v>225000</v>
      </c>
      <c r="H25" s="45">
        <f t="shared" si="4"/>
        <v>51</v>
      </c>
      <c r="I25" s="2">
        <f t="shared" si="5"/>
        <v>2</v>
      </c>
      <c r="J25" s="43">
        <f t="shared" si="6"/>
        <v>231000</v>
      </c>
      <c r="K25" s="39">
        <f t="shared" si="17"/>
        <v>90</v>
      </c>
      <c r="L25" s="2">
        <f t="shared" si="7"/>
        <v>4</v>
      </c>
      <c r="M25" s="11">
        <f t="shared" si="16"/>
        <v>254000</v>
      </c>
      <c r="N25" s="1"/>
      <c r="O25" s="1"/>
      <c r="T25" s="2" t="s">
        <v>35</v>
      </c>
    </row>
    <row r="26" spans="2:20" ht="21.5" customHeight="1" x14ac:dyDescent="0.55000000000000004">
      <c r="B26" s="28" t="s">
        <v>36</v>
      </c>
      <c r="C26" s="28">
        <f t="shared" si="14"/>
        <v>25</v>
      </c>
      <c r="D26" s="29">
        <f t="shared" ref="D26:D31" si="21">ROUNDDOWN(D25*1.016,-3)</f>
        <v>188000</v>
      </c>
      <c r="E26" s="28">
        <f t="shared" si="1"/>
        <v>56</v>
      </c>
      <c r="F26" s="28">
        <f t="shared" si="2"/>
        <v>1</v>
      </c>
      <c r="G26" s="49">
        <f t="shared" si="3"/>
        <v>228000</v>
      </c>
      <c r="H26" s="45">
        <f t="shared" si="4"/>
        <v>56</v>
      </c>
      <c r="I26" s="10">
        <f t="shared" si="5"/>
        <v>2</v>
      </c>
      <c r="J26" s="43">
        <f t="shared" si="6"/>
        <v>234000</v>
      </c>
      <c r="K26" s="39">
        <f t="shared" si="17"/>
        <v>98</v>
      </c>
      <c r="L26" s="28">
        <f>ROUNDUP(L25*1.1,0)</f>
        <v>5</v>
      </c>
      <c r="M26" s="29">
        <f t="shared" si="16"/>
        <v>258000</v>
      </c>
      <c r="T26" s="2" t="s">
        <v>36</v>
      </c>
    </row>
    <row r="27" spans="2:20" ht="21.5" customHeight="1" x14ac:dyDescent="0.55000000000000004">
      <c r="B27" s="2" t="s">
        <v>56</v>
      </c>
      <c r="C27" s="2">
        <f t="shared" si="14"/>
        <v>27</v>
      </c>
      <c r="D27" s="6">
        <f t="shared" si="21"/>
        <v>191000</v>
      </c>
      <c r="E27" s="2">
        <f t="shared" si="1"/>
        <v>61</v>
      </c>
      <c r="F27" s="2">
        <f t="shared" si="2"/>
        <v>1</v>
      </c>
      <c r="G27" s="33">
        <f t="shared" si="3"/>
        <v>231000</v>
      </c>
      <c r="H27" s="45">
        <f t="shared" si="4"/>
        <v>61</v>
      </c>
      <c r="I27" s="2">
        <f t="shared" si="5"/>
        <v>2</v>
      </c>
      <c r="J27" s="43">
        <f t="shared" si="6"/>
        <v>237000</v>
      </c>
      <c r="K27" s="39">
        <f t="shared" si="17"/>
        <v>106</v>
      </c>
      <c r="L27" s="2">
        <f t="shared" si="7"/>
        <v>5</v>
      </c>
      <c r="M27" s="11">
        <f t="shared" si="16"/>
        <v>262000</v>
      </c>
      <c r="T27" s="2" t="s">
        <v>56</v>
      </c>
    </row>
    <row r="28" spans="2:20" ht="21.5" customHeight="1" x14ac:dyDescent="0.55000000000000004">
      <c r="B28" s="2" t="s">
        <v>57</v>
      </c>
      <c r="C28" s="2">
        <f t="shared" si="14"/>
        <v>30</v>
      </c>
      <c r="D28" s="6">
        <f t="shared" si="21"/>
        <v>194000</v>
      </c>
      <c r="E28" s="2">
        <f t="shared" si="1"/>
        <v>66</v>
      </c>
      <c r="F28" s="2">
        <f t="shared" si="2"/>
        <v>1</v>
      </c>
      <c r="G28" s="33">
        <f t="shared" si="3"/>
        <v>234000</v>
      </c>
      <c r="H28" s="45">
        <f t="shared" si="4"/>
        <v>66</v>
      </c>
      <c r="I28" s="2">
        <f t="shared" si="5"/>
        <v>2</v>
      </c>
      <c r="J28" s="43">
        <f t="shared" si="6"/>
        <v>240000</v>
      </c>
      <c r="K28" s="39">
        <f t="shared" si="17"/>
        <v>115</v>
      </c>
      <c r="L28" s="2">
        <f t="shared" si="7"/>
        <v>5</v>
      </c>
      <c r="M28" s="11">
        <f t="shared" si="16"/>
        <v>266000</v>
      </c>
      <c r="T28" s="2" t="s">
        <v>57</v>
      </c>
    </row>
    <row r="29" spans="2:20" ht="21.5" customHeight="1" x14ac:dyDescent="0.55000000000000004">
      <c r="B29" s="2" t="s">
        <v>58</v>
      </c>
      <c r="C29" s="2">
        <f t="shared" si="14"/>
        <v>33</v>
      </c>
      <c r="D29" s="6">
        <f t="shared" si="21"/>
        <v>197000</v>
      </c>
      <c r="E29" s="2">
        <f t="shared" si="1"/>
        <v>72</v>
      </c>
      <c r="F29" s="30">
        <f t="shared" si="2"/>
        <v>1</v>
      </c>
      <c r="G29" s="33">
        <f t="shared" si="3"/>
        <v>237000</v>
      </c>
      <c r="H29" s="45">
        <f t="shared" si="4"/>
        <v>72</v>
      </c>
      <c r="I29" s="30">
        <f t="shared" si="5"/>
        <v>2</v>
      </c>
      <c r="J29" s="43">
        <f t="shared" si="6"/>
        <v>243000</v>
      </c>
      <c r="K29" s="39">
        <f t="shared" si="17"/>
        <v>125</v>
      </c>
      <c r="L29" s="2">
        <f t="shared" si="7"/>
        <v>5</v>
      </c>
      <c r="M29" s="11">
        <f t="shared" ref="M29:M31" si="22">ROUNDDOWN(M28*1.016,-3)</f>
        <v>270000</v>
      </c>
      <c r="T29" s="2" t="s">
        <v>58</v>
      </c>
    </row>
    <row r="30" spans="2:20" ht="21.5" customHeight="1" x14ac:dyDescent="0.55000000000000004">
      <c r="B30" s="2" t="s">
        <v>59</v>
      </c>
      <c r="C30" s="2">
        <f t="shared" si="14"/>
        <v>36</v>
      </c>
      <c r="D30" s="6">
        <f t="shared" si="21"/>
        <v>200000</v>
      </c>
      <c r="E30" s="2">
        <f t="shared" si="1"/>
        <v>78</v>
      </c>
      <c r="F30" s="31">
        <f t="shared" si="2"/>
        <v>1</v>
      </c>
      <c r="G30" s="33">
        <f t="shared" si="3"/>
        <v>240000</v>
      </c>
      <c r="H30" s="45">
        <f t="shared" si="4"/>
        <v>78</v>
      </c>
      <c r="I30" s="31">
        <f t="shared" si="5"/>
        <v>2</v>
      </c>
      <c r="J30" s="43">
        <f t="shared" si="6"/>
        <v>246000</v>
      </c>
      <c r="K30" s="39">
        <f t="shared" si="17"/>
        <v>135</v>
      </c>
      <c r="L30" s="2">
        <f t="shared" si="7"/>
        <v>5</v>
      </c>
      <c r="M30" s="11">
        <f t="shared" si="22"/>
        <v>274000</v>
      </c>
      <c r="T30" s="2" t="s">
        <v>59</v>
      </c>
    </row>
    <row r="31" spans="2:20" ht="21.5" customHeight="1" thickBot="1" x14ac:dyDescent="0.6">
      <c r="B31" s="2" t="s">
        <v>60</v>
      </c>
      <c r="C31" s="2">
        <f t="shared" si="14"/>
        <v>39</v>
      </c>
      <c r="D31" s="6">
        <f t="shared" si="21"/>
        <v>203000</v>
      </c>
      <c r="E31" s="2">
        <f t="shared" si="1"/>
        <v>85</v>
      </c>
      <c r="F31" s="31">
        <f t="shared" si="2"/>
        <v>1</v>
      </c>
      <c r="G31" s="33">
        <f t="shared" si="3"/>
        <v>243000</v>
      </c>
      <c r="H31" s="46">
        <f t="shared" si="4"/>
        <v>85</v>
      </c>
      <c r="I31" s="47">
        <f t="shared" si="5"/>
        <v>2</v>
      </c>
      <c r="J31" s="48">
        <f>ROUNDDOWN(J30*1.016,-3)</f>
        <v>249000</v>
      </c>
      <c r="K31" s="39">
        <f t="shared" si="17"/>
        <v>146</v>
      </c>
      <c r="L31" s="2">
        <f t="shared" si="7"/>
        <v>5</v>
      </c>
      <c r="M31" s="11">
        <f t="shared" si="22"/>
        <v>278000</v>
      </c>
    </row>
    <row r="32" spans="2:20" ht="18.5" thickTop="1" x14ac:dyDescent="0.55000000000000004">
      <c r="P32" s="2" t="s">
        <v>24</v>
      </c>
      <c r="Q32" s="54" t="s">
        <v>29</v>
      </c>
      <c r="R32" s="55"/>
      <c r="S32" s="2" t="s">
        <v>31</v>
      </c>
    </row>
    <row r="33" spans="2:19" x14ac:dyDescent="0.55000000000000004">
      <c r="B33" s="50" t="s">
        <v>53</v>
      </c>
      <c r="C33" s="50"/>
      <c r="D33" s="50"/>
      <c r="E33" s="3"/>
      <c r="F33" s="3"/>
      <c r="H33" s="3"/>
      <c r="I33" s="3"/>
      <c r="P33" s="2" t="s">
        <v>25</v>
      </c>
      <c r="Q33" s="52">
        <v>10000</v>
      </c>
      <c r="R33" s="53"/>
      <c r="S33" s="2" t="s">
        <v>38</v>
      </c>
    </row>
    <row r="34" spans="2:19" x14ac:dyDescent="0.55000000000000004">
      <c r="B34" s="54" t="s">
        <v>10</v>
      </c>
      <c r="C34" s="55"/>
      <c r="D34" s="2">
        <v>955</v>
      </c>
      <c r="E34" s="54"/>
      <c r="F34" s="63"/>
      <c r="G34" s="55"/>
      <c r="P34" s="2" t="s">
        <v>26</v>
      </c>
      <c r="Q34" s="52">
        <v>40000</v>
      </c>
      <c r="R34" s="53"/>
      <c r="S34" s="2" t="s">
        <v>37</v>
      </c>
    </row>
    <row r="35" spans="2:19" x14ac:dyDescent="0.55000000000000004">
      <c r="B35" s="54" t="s">
        <v>11</v>
      </c>
      <c r="C35" s="55"/>
      <c r="D35" s="2">
        <f>D34*8</f>
        <v>7640</v>
      </c>
      <c r="E35" s="56" t="s">
        <v>13</v>
      </c>
      <c r="F35" s="57"/>
      <c r="G35" s="58"/>
      <c r="P35" s="2" t="s">
        <v>30</v>
      </c>
      <c r="Q35" s="52">
        <v>70000</v>
      </c>
      <c r="R35" s="53"/>
      <c r="S35" s="2" t="s">
        <v>37</v>
      </c>
    </row>
    <row r="36" spans="2:19" x14ac:dyDescent="0.55000000000000004">
      <c r="B36" s="54" t="s">
        <v>12</v>
      </c>
      <c r="C36" s="55"/>
      <c r="D36" s="2">
        <f>D34*160</f>
        <v>152800</v>
      </c>
      <c r="E36" s="56" t="s">
        <v>14</v>
      </c>
      <c r="F36" s="57"/>
      <c r="G36" s="58"/>
      <c r="P36" s="2" t="s">
        <v>27</v>
      </c>
      <c r="Q36" s="64">
        <v>100000</v>
      </c>
      <c r="R36" s="64"/>
      <c r="S36" s="2" t="s">
        <v>39</v>
      </c>
    </row>
    <row r="37" spans="2:19" x14ac:dyDescent="0.55000000000000004">
      <c r="P37" s="2" t="s">
        <v>28</v>
      </c>
      <c r="Q37" s="64">
        <v>100000</v>
      </c>
      <c r="R37" s="64"/>
      <c r="S37" s="2" t="s">
        <v>39</v>
      </c>
    </row>
  </sheetData>
  <mergeCells count="20">
    <mergeCell ref="Q36:R36"/>
    <mergeCell ref="Q37:R37"/>
    <mergeCell ref="Q35:R35"/>
    <mergeCell ref="H5:J5"/>
    <mergeCell ref="B33:D33"/>
    <mergeCell ref="B34:C34"/>
    <mergeCell ref="E34:G34"/>
    <mergeCell ref="B35:C35"/>
    <mergeCell ref="E35:G35"/>
    <mergeCell ref="B36:C36"/>
    <mergeCell ref="E36:G36"/>
    <mergeCell ref="C4:D4"/>
    <mergeCell ref="C5:D5"/>
    <mergeCell ref="E5:G5"/>
    <mergeCell ref="K5:M5"/>
    <mergeCell ref="N5:P5"/>
    <mergeCell ref="Q5:S5"/>
    <mergeCell ref="Q33:R33"/>
    <mergeCell ref="Q34:R34"/>
    <mergeCell ref="Q32:R32"/>
  </mergeCells>
  <phoneticPr fontId="2"/>
  <pageMargins left="0.25" right="0.25" top="0.75" bottom="0.75" header="0.3" footer="0.3"/>
  <pageSetup paperSize="9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A1001-46E5-4241-9B14-E4C0708288DA}">
  <sheetPr>
    <tabColor rgb="FF00B0F0"/>
    <pageSetUpPr fitToPage="1"/>
  </sheetPr>
  <dimension ref="B1:Q37"/>
  <sheetViews>
    <sheetView topLeftCell="A13" zoomScale="87" zoomScaleNormal="87" workbookViewId="0">
      <selection activeCell="H27" sqref="H27"/>
    </sheetView>
  </sheetViews>
  <sheetFormatPr defaultRowHeight="18" x14ac:dyDescent="0.55000000000000004"/>
  <cols>
    <col min="1" max="1" width="7.1640625" customWidth="1"/>
    <col min="3" max="3" width="6.83203125" customWidth="1"/>
    <col min="4" max="4" width="17.4140625" customWidth="1"/>
    <col min="5" max="6" width="6.75" customWidth="1"/>
    <col min="7" max="7" width="17.4140625" customWidth="1"/>
    <col min="8" max="9" width="6.83203125" customWidth="1"/>
    <col min="10" max="10" width="17.4140625" customWidth="1"/>
    <col min="11" max="12" width="6.83203125" customWidth="1"/>
    <col min="13" max="13" width="17.4140625" customWidth="1"/>
    <col min="14" max="15" width="6.58203125" customWidth="1"/>
    <col min="16" max="16" width="17.25" customWidth="1"/>
    <col min="18" max="18" width="2.6640625" customWidth="1"/>
  </cols>
  <sheetData>
    <row r="1" spans="2:17" ht="4" customHeight="1" x14ac:dyDescent="0.55000000000000004"/>
    <row r="2" spans="2:17" x14ac:dyDescent="0.55000000000000004">
      <c r="B2" t="s">
        <v>0</v>
      </c>
    </row>
    <row r="3" spans="2:17" ht="5.5" customHeight="1" x14ac:dyDescent="0.55000000000000004"/>
    <row r="4" spans="2:17" x14ac:dyDescent="0.55000000000000004">
      <c r="C4" s="59" t="s">
        <v>23</v>
      </c>
      <c r="D4" s="59"/>
    </row>
    <row r="5" spans="2:17" ht="21.5" customHeight="1" x14ac:dyDescent="0.55000000000000004">
      <c r="C5" s="51" t="s">
        <v>48</v>
      </c>
      <c r="D5" s="51"/>
      <c r="E5" s="51" t="s">
        <v>49</v>
      </c>
      <c r="F5" s="51"/>
      <c r="G5" s="51"/>
      <c r="H5" s="51" t="s">
        <v>50</v>
      </c>
      <c r="I5" s="51"/>
      <c r="J5" s="51"/>
      <c r="K5" s="51" t="s">
        <v>51</v>
      </c>
      <c r="L5" s="51"/>
      <c r="M5" s="51"/>
      <c r="N5" s="51" t="s">
        <v>52</v>
      </c>
      <c r="O5" s="51"/>
      <c r="P5" s="51"/>
    </row>
    <row r="6" spans="2:17" ht="21.5" customHeight="1" x14ac:dyDescent="0.55000000000000004">
      <c r="B6" s="2"/>
      <c r="C6" s="2" t="s">
        <v>21</v>
      </c>
      <c r="D6" s="9" t="s">
        <v>12</v>
      </c>
      <c r="E6" s="9" t="s">
        <v>21</v>
      </c>
      <c r="F6" s="2" t="s">
        <v>22</v>
      </c>
      <c r="G6" s="9" t="s">
        <v>12</v>
      </c>
      <c r="H6" s="9" t="s">
        <v>21</v>
      </c>
      <c r="I6" s="2" t="s">
        <v>22</v>
      </c>
      <c r="J6" s="9" t="s">
        <v>12</v>
      </c>
      <c r="K6" s="9" t="s">
        <v>21</v>
      </c>
      <c r="L6" s="2" t="s">
        <v>22</v>
      </c>
      <c r="M6" s="9" t="s">
        <v>12</v>
      </c>
      <c r="N6" s="9" t="s">
        <v>21</v>
      </c>
      <c r="O6" s="2" t="s">
        <v>22</v>
      </c>
      <c r="P6" s="9" t="s">
        <v>12</v>
      </c>
      <c r="Q6" s="2"/>
    </row>
    <row r="7" spans="2:17" ht="21.5" customHeight="1" x14ac:dyDescent="0.55000000000000004">
      <c r="B7" s="2" t="s">
        <v>1</v>
      </c>
      <c r="C7" s="2">
        <v>0</v>
      </c>
      <c r="D7" s="24">
        <v>150000</v>
      </c>
      <c r="E7" s="12">
        <v>9</v>
      </c>
      <c r="F7" s="12">
        <v>1</v>
      </c>
      <c r="G7" s="12">
        <f>ROUNDDOWN($D7*1.2,-3)</f>
        <v>180000</v>
      </c>
      <c r="H7" s="15">
        <v>17</v>
      </c>
      <c r="I7" s="15">
        <v>2</v>
      </c>
      <c r="J7" s="15">
        <f>ROUNDDOWN($G7*1.21,-3)</f>
        <v>217000</v>
      </c>
      <c r="K7" s="6">
        <v>45</v>
      </c>
      <c r="L7" s="6">
        <v>6</v>
      </c>
      <c r="M7" s="6">
        <f>ROUNDDOWN($J7*1.26,-3)</f>
        <v>273000</v>
      </c>
      <c r="N7" s="6">
        <v>85</v>
      </c>
      <c r="O7" s="6">
        <v>11</v>
      </c>
      <c r="P7" s="6">
        <f>ROUNDUP($M7*1.32,-3)</f>
        <v>361000</v>
      </c>
      <c r="Q7" s="2" t="s">
        <v>1</v>
      </c>
    </row>
    <row r="8" spans="2:17" ht="21.5" customHeight="1" x14ac:dyDescent="0.55000000000000004">
      <c r="B8" s="2" t="s">
        <v>2</v>
      </c>
      <c r="C8" s="2">
        <v>1</v>
      </c>
      <c r="D8" s="24">
        <f>ROUNDDOWN(D7*1.017,-3)</f>
        <v>152000</v>
      </c>
      <c r="E8" s="2">
        <f>ROUNDUP(E7*1.1,0)</f>
        <v>10</v>
      </c>
      <c r="F8" s="2">
        <f>ROUNDDOWN(F7*1.1,0)</f>
        <v>1</v>
      </c>
      <c r="G8" s="6">
        <f>ROUNDDOWN(G7*1.017,-3)</f>
        <v>183000</v>
      </c>
      <c r="H8" s="5">
        <f t="shared" ref="H8:H31" si="0">ROUNDUP(H7*1.1,0)</f>
        <v>19</v>
      </c>
      <c r="I8" s="5">
        <f>ROUNDDOWN(I7*1.1,0)</f>
        <v>2</v>
      </c>
      <c r="J8" s="8">
        <f>ROUNDDOWN(J7*1.017,-3)</f>
        <v>220000</v>
      </c>
      <c r="K8" s="2">
        <f>ROUNDUP(K7*1.1,0)</f>
        <v>50</v>
      </c>
      <c r="L8" s="2">
        <f>ROUNDDOWN(L7*1.1,0)</f>
        <v>6</v>
      </c>
      <c r="M8" s="6">
        <f>ROUNDDOWN(M7*1.02,-3)</f>
        <v>278000</v>
      </c>
      <c r="N8" s="2">
        <f>ROUNDUP(N7*1.1,0)</f>
        <v>94</v>
      </c>
      <c r="O8" s="2">
        <f>ROUNDUP(O7*1.07,0)</f>
        <v>12</v>
      </c>
      <c r="P8" s="6">
        <f>ROUNDUP(P7*1.04,-4)</f>
        <v>380000</v>
      </c>
      <c r="Q8" s="2" t="s">
        <v>2</v>
      </c>
    </row>
    <row r="9" spans="2:17" ht="21.5" customHeight="1" x14ac:dyDescent="0.55000000000000004">
      <c r="B9" s="2" t="s">
        <v>3</v>
      </c>
      <c r="C9" s="2">
        <f>ROUNDUP(C8*1.1,0)</f>
        <v>2</v>
      </c>
      <c r="D9" s="6">
        <f t="shared" ref="D9:D31" si="1">ROUNDDOWN(D8*1.017,-3)</f>
        <v>154000</v>
      </c>
      <c r="E9" s="10">
        <f t="shared" ref="E9:E31" si="2">ROUNDUP(E8*1.1,0)</f>
        <v>11</v>
      </c>
      <c r="F9" s="10">
        <f t="shared" ref="F9:F31" si="3">ROUNDDOWN(F8*1.1,0)</f>
        <v>1</v>
      </c>
      <c r="G9" s="6">
        <f t="shared" ref="G9:G31" si="4">ROUNDDOWN(G8*1.017,-3)</f>
        <v>186000</v>
      </c>
      <c r="H9" s="10">
        <f t="shared" si="0"/>
        <v>21</v>
      </c>
      <c r="I9" s="10">
        <f t="shared" ref="I9:I31" si="5">ROUNDDOWN(I8*1.1,0)</f>
        <v>2</v>
      </c>
      <c r="J9" s="11">
        <f t="shared" ref="J9:J31" si="6">ROUNDDOWN(J8*1.017,-3)</f>
        <v>223000</v>
      </c>
      <c r="K9" s="2">
        <f t="shared" ref="K9:K24" si="7">ROUNDUP(K8*1.1,0)</f>
        <v>55</v>
      </c>
      <c r="L9" s="2">
        <f t="shared" ref="L9:L19" si="8">ROUNDDOWN(L8*1.1,0)</f>
        <v>6</v>
      </c>
      <c r="M9" s="6">
        <f>ROUNDDOWN(M8*1.02,-3)</f>
        <v>283000</v>
      </c>
      <c r="N9" s="2">
        <f t="shared" ref="N9:N21" si="9">ROUNDUP(N8*1.1,0)</f>
        <v>104</v>
      </c>
      <c r="O9" s="2">
        <f t="shared" ref="O9:O17" si="10">ROUNDUP(O8*1.07,0)</f>
        <v>13</v>
      </c>
      <c r="P9" s="6">
        <f t="shared" ref="P9:P17" si="11">ROUNDUP(P8*1.04,-4)</f>
        <v>400000</v>
      </c>
      <c r="Q9" s="2" t="s">
        <v>3</v>
      </c>
    </row>
    <row r="10" spans="2:17" ht="21.5" customHeight="1" x14ac:dyDescent="0.55000000000000004">
      <c r="B10" s="2" t="s">
        <v>4</v>
      </c>
      <c r="C10" s="2">
        <f t="shared" ref="C10:C31" si="12">ROUNDUP(C9*1.1,0)</f>
        <v>3</v>
      </c>
      <c r="D10" s="6">
        <f t="shared" si="1"/>
        <v>156000</v>
      </c>
      <c r="E10" s="2">
        <f t="shared" si="2"/>
        <v>13</v>
      </c>
      <c r="F10" s="2">
        <f t="shared" si="3"/>
        <v>1</v>
      </c>
      <c r="G10" s="6">
        <f t="shared" si="4"/>
        <v>189000</v>
      </c>
      <c r="H10" s="2">
        <f t="shared" si="0"/>
        <v>24</v>
      </c>
      <c r="I10" s="2">
        <f t="shared" si="5"/>
        <v>2</v>
      </c>
      <c r="J10" s="6">
        <f t="shared" si="6"/>
        <v>226000</v>
      </c>
      <c r="K10" s="2">
        <f t="shared" si="7"/>
        <v>61</v>
      </c>
      <c r="L10" s="2">
        <f t="shared" si="8"/>
        <v>6</v>
      </c>
      <c r="M10" s="6">
        <f>ROUNDDOWN(M9*1.02,-3)</f>
        <v>288000</v>
      </c>
      <c r="N10" s="2">
        <f t="shared" si="9"/>
        <v>115</v>
      </c>
      <c r="O10" s="2">
        <f t="shared" si="10"/>
        <v>14</v>
      </c>
      <c r="P10" s="6">
        <f t="shared" si="11"/>
        <v>420000</v>
      </c>
      <c r="Q10" s="2" t="s">
        <v>4</v>
      </c>
    </row>
    <row r="11" spans="2:17" ht="21.5" customHeight="1" x14ac:dyDescent="0.55000000000000004">
      <c r="B11" s="10" t="s">
        <v>5</v>
      </c>
      <c r="C11" s="10">
        <f t="shared" si="12"/>
        <v>4</v>
      </c>
      <c r="D11" s="11">
        <f t="shared" si="1"/>
        <v>158000</v>
      </c>
      <c r="E11" s="13">
        <f t="shared" si="2"/>
        <v>15</v>
      </c>
      <c r="F11" s="13">
        <f t="shared" si="3"/>
        <v>1</v>
      </c>
      <c r="G11" s="14">
        <f t="shared" si="4"/>
        <v>192000</v>
      </c>
      <c r="H11" s="2">
        <f t="shared" si="0"/>
        <v>27</v>
      </c>
      <c r="I11" s="2">
        <f t="shared" si="5"/>
        <v>2</v>
      </c>
      <c r="J11" s="6">
        <f t="shared" si="6"/>
        <v>229000</v>
      </c>
      <c r="K11" s="2">
        <f t="shared" si="7"/>
        <v>68</v>
      </c>
      <c r="L11" s="2">
        <f>ROUNDUP(L10*1.1,0)</f>
        <v>7</v>
      </c>
      <c r="M11" s="6">
        <f t="shared" ref="M11:M24" si="13">ROUNDDOWN(M10*1.02,-3)</f>
        <v>293000</v>
      </c>
      <c r="N11" s="2">
        <f t="shared" si="9"/>
        <v>127</v>
      </c>
      <c r="O11" s="2">
        <f t="shared" si="10"/>
        <v>15</v>
      </c>
      <c r="P11" s="6">
        <f t="shared" si="11"/>
        <v>440000</v>
      </c>
      <c r="Q11" s="10" t="s">
        <v>5</v>
      </c>
    </row>
    <row r="12" spans="2:17" ht="21.5" customHeight="1" x14ac:dyDescent="0.55000000000000004">
      <c r="B12" s="10" t="s">
        <v>6</v>
      </c>
      <c r="C12" s="4">
        <f t="shared" si="12"/>
        <v>5</v>
      </c>
      <c r="D12" s="7">
        <f t="shared" si="1"/>
        <v>160000</v>
      </c>
      <c r="E12" s="10">
        <f t="shared" si="2"/>
        <v>17</v>
      </c>
      <c r="F12" s="10">
        <f t="shared" si="3"/>
        <v>1</v>
      </c>
      <c r="G12" s="11">
        <f t="shared" si="4"/>
        <v>195000</v>
      </c>
      <c r="H12" s="2">
        <f t="shared" si="0"/>
        <v>30</v>
      </c>
      <c r="I12" s="2">
        <f t="shared" si="5"/>
        <v>2</v>
      </c>
      <c r="J12" s="6">
        <f t="shared" si="6"/>
        <v>232000</v>
      </c>
      <c r="K12" s="2">
        <f t="shared" si="7"/>
        <v>75</v>
      </c>
      <c r="L12" s="2">
        <f>ROUNDDOWN(L11*1.1,0)</f>
        <v>7</v>
      </c>
      <c r="M12" s="6">
        <f t="shared" si="13"/>
        <v>298000</v>
      </c>
      <c r="N12" s="2">
        <f t="shared" si="9"/>
        <v>140</v>
      </c>
      <c r="O12" s="2">
        <f t="shared" si="10"/>
        <v>17</v>
      </c>
      <c r="P12" s="6">
        <f t="shared" si="11"/>
        <v>460000</v>
      </c>
      <c r="Q12" s="10" t="s">
        <v>6</v>
      </c>
    </row>
    <row r="13" spans="2:17" ht="21.5" customHeight="1" x14ac:dyDescent="0.55000000000000004">
      <c r="B13" s="2" t="s">
        <v>7</v>
      </c>
      <c r="C13" s="2">
        <f t="shared" si="12"/>
        <v>6</v>
      </c>
      <c r="D13" s="6">
        <f t="shared" si="1"/>
        <v>162000</v>
      </c>
      <c r="E13" s="16">
        <f t="shared" si="2"/>
        <v>19</v>
      </c>
      <c r="F13" s="16">
        <f t="shared" si="3"/>
        <v>1</v>
      </c>
      <c r="G13" s="17">
        <f t="shared" si="4"/>
        <v>198000</v>
      </c>
      <c r="H13" s="2">
        <f t="shared" si="0"/>
        <v>33</v>
      </c>
      <c r="I13" s="2">
        <f t="shared" si="5"/>
        <v>2</v>
      </c>
      <c r="J13" s="6">
        <f t="shared" si="6"/>
        <v>235000</v>
      </c>
      <c r="K13" s="2">
        <f t="shared" si="7"/>
        <v>83</v>
      </c>
      <c r="L13" s="2">
        <f t="shared" si="8"/>
        <v>7</v>
      </c>
      <c r="M13" s="6">
        <f t="shared" si="13"/>
        <v>303000</v>
      </c>
      <c r="N13" s="2">
        <f t="shared" si="9"/>
        <v>154</v>
      </c>
      <c r="O13" s="2">
        <f t="shared" si="10"/>
        <v>19</v>
      </c>
      <c r="P13" s="6">
        <f t="shared" si="11"/>
        <v>480000</v>
      </c>
      <c r="Q13" s="2" t="s">
        <v>7</v>
      </c>
    </row>
    <row r="14" spans="2:17" ht="21.5" customHeight="1" x14ac:dyDescent="0.55000000000000004">
      <c r="B14" s="2" t="s">
        <v>8</v>
      </c>
      <c r="C14" s="2">
        <f t="shared" si="12"/>
        <v>7</v>
      </c>
      <c r="D14" s="6">
        <f t="shared" si="1"/>
        <v>164000</v>
      </c>
      <c r="E14" s="2">
        <f t="shared" si="2"/>
        <v>21</v>
      </c>
      <c r="F14" s="2">
        <f t="shared" si="3"/>
        <v>1</v>
      </c>
      <c r="G14" s="6">
        <f t="shared" si="4"/>
        <v>201000</v>
      </c>
      <c r="H14" s="2">
        <f t="shared" si="0"/>
        <v>37</v>
      </c>
      <c r="I14" s="2">
        <f t="shared" si="5"/>
        <v>2</v>
      </c>
      <c r="J14" s="6">
        <f t="shared" si="6"/>
        <v>238000</v>
      </c>
      <c r="K14" s="2">
        <f t="shared" si="7"/>
        <v>92</v>
      </c>
      <c r="L14" s="2">
        <f>ROUNDUP(L13*1.1,0)</f>
        <v>8</v>
      </c>
      <c r="M14" s="6">
        <f t="shared" si="13"/>
        <v>309000</v>
      </c>
      <c r="N14" s="2">
        <f t="shared" si="9"/>
        <v>170</v>
      </c>
      <c r="O14" s="2">
        <f t="shared" si="10"/>
        <v>21</v>
      </c>
      <c r="P14" s="6">
        <f t="shared" si="11"/>
        <v>500000</v>
      </c>
      <c r="Q14" s="2" t="s">
        <v>8</v>
      </c>
    </row>
    <row r="15" spans="2:17" ht="21.5" customHeight="1" x14ac:dyDescent="0.55000000000000004">
      <c r="B15" s="2" t="s">
        <v>9</v>
      </c>
      <c r="C15" s="2">
        <f t="shared" si="12"/>
        <v>8</v>
      </c>
      <c r="D15" s="6">
        <f t="shared" si="1"/>
        <v>166000</v>
      </c>
      <c r="E15" s="2">
        <f t="shared" si="2"/>
        <v>24</v>
      </c>
      <c r="F15" s="2">
        <f t="shared" si="3"/>
        <v>1</v>
      </c>
      <c r="G15" s="6">
        <f t="shared" si="4"/>
        <v>204000</v>
      </c>
      <c r="H15" s="2">
        <f t="shared" si="0"/>
        <v>41</v>
      </c>
      <c r="I15" s="2">
        <f t="shared" si="5"/>
        <v>2</v>
      </c>
      <c r="J15" s="6">
        <f t="shared" si="6"/>
        <v>242000</v>
      </c>
      <c r="K15" s="2">
        <f t="shared" si="7"/>
        <v>102</v>
      </c>
      <c r="L15" s="2">
        <f t="shared" si="8"/>
        <v>8</v>
      </c>
      <c r="M15" s="6">
        <f t="shared" si="13"/>
        <v>315000</v>
      </c>
      <c r="N15" s="2">
        <f t="shared" si="9"/>
        <v>187</v>
      </c>
      <c r="O15" s="2">
        <f t="shared" si="10"/>
        <v>23</v>
      </c>
      <c r="P15" s="6">
        <f>ROUNDUP(P14*1.04,-4)</f>
        <v>520000</v>
      </c>
      <c r="Q15" s="2" t="s">
        <v>9</v>
      </c>
    </row>
    <row r="16" spans="2:17" ht="21.5" customHeight="1" x14ac:dyDescent="0.55000000000000004">
      <c r="B16" s="2" t="s">
        <v>16</v>
      </c>
      <c r="C16" s="2">
        <f t="shared" si="12"/>
        <v>9</v>
      </c>
      <c r="D16" s="6">
        <f t="shared" si="1"/>
        <v>168000</v>
      </c>
      <c r="E16" s="2">
        <f t="shared" si="2"/>
        <v>27</v>
      </c>
      <c r="F16" s="2">
        <f t="shared" si="3"/>
        <v>1</v>
      </c>
      <c r="G16" s="6">
        <f t="shared" si="4"/>
        <v>207000</v>
      </c>
      <c r="H16" s="2">
        <f t="shared" si="0"/>
        <v>46</v>
      </c>
      <c r="I16" s="2">
        <f>ROUNDUP(I15*1.1,0)</f>
        <v>3</v>
      </c>
      <c r="J16" s="6">
        <f t="shared" si="6"/>
        <v>246000</v>
      </c>
      <c r="K16" s="2">
        <f t="shared" si="7"/>
        <v>113</v>
      </c>
      <c r="L16" s="2">
        <f t="shared" si="8"/>
        <v>8</v>
      </c>
      <c r="M16" s="6">
        <f t="shared" si="13"/>
        <v>321000</v>
      </c>
      <c r="N16" s="2">
        <f t="shared" si="9"/>
        <v>206</v>
      </c>
      <c r="O16" s="2">
        <f t="shared" si="10"/>
        <v>25</v>
      </c>
      <c r="P16" s="6">
        <f t="shared" si="11"/>
        <v>550000</v>
      </c>
      <c r="Q16" s="2" t="s">
        <v>16</v>
      </c>
    </row>
    <row r="17" spans="2:17" ht="21.5" customHeight="1" x14ac:dyDescent="0.55000000000000004">
      <c r="B17" s="2" t="s">
        <v>15</v>
      </c>
      <c r="C17" s="2">
        <f t="shared" si="12"/>
        <v>10</v>
      </c>
      <c r="D17" s="6">
        <f t="shared" si="1"/>
        <v>170000</v>
      </c>
      <c r="E17" s="2">
        <f t="shared" si="2"/>
        <v>30</v>
      </c>
      <c r="F17" s="2">
        <f t="shared" si="3"/>
        <v>1</v>
      </c>
      <c r="G17" s="6">
        <f t="shared" si="4"/>
        <v>210000</v>
      </c>
      <c r="H17" s="2">
        <f t="shared" si="0"/>
        <v>51</v>
      </c>
      <c r="I17" s="2">
        <f t="shared" si="5"/>
        <v>3</v>
      </c>
      <c r="J17" s="6">
        <f t="shared" si="6"/>
        <v>250000</v>
      </c>
      <c r="K17" s="2">
        <f t="shared" si="7"/>
        <v>125</v>
      </c>
      <c r="L17" s="2">
        <f>ROUNDUP(L16*1.1,0)</f>
        <v>9</v>
      </c>
      <c r="M17" s="6">
        <f t="shared" si="13"/>
        <v>327000</v>
      </c>
      <c r="N17" s="2">
        <f t="shared" si="9"/>
        <v>227</v>
      </c>
      <c r="O17" s="2">
        <f t="shared" si="10"/>
        <v>27</v>
      </c>
      <c r="P17" s="6">
        <f t="shared" si="11"/>
        <v>580000</v>
      </c>
      <c r="Q17" s="2" t="s">
        <v>15</v>
      </c>
    </row>
    <row r="18" spans="2:17" ht="21.5" customHeight="1" x14ac:dyDescent="0.55000000000000004">
      <c r="B18" s="2" t="s">
        <v>17</v>
      </c>
      <c r="C18" s="2">
        <f t="shared" si="12"/>
        <v>11</v>
      </c>
      <c r="D18" s="6">
        <f t="shared" si="1"/>
        <v>172000</v>
      </c>
      <c r="E18" s="2">
        <f t="shared" si="2"/>
        <v>33</v>
      </c>
      <c r="F18" s="2">
        <f t="shared" si="3"/>
        <v>1</v>
      </c>
      <c r="G18" s="6">
        <f t="shared" si="4"/>
        <v>213000</v>
      </c>
      <c r="H18" s="2">
        <f t="shared" si="0"/>
        <v>57</v>
      </c>
      <c r="I18" s="2">
        <f t="shared" si="5"/>
        <v>3</v>
      </c>
      <c r="J18" s="6">
        <f t="shared" si="6"/>
        <v>254000</v>
      </c>
      <c r="K18" s="2">
        <f t="shared" si="7"/>
        <v>138</v>
      </c>
      <c r="L18" s="2">
        <f t="shared" si="8"/>
        <v>9</v>
      </c>
      <c r="M18" s="6">
        <f t="shared" si="13"/>
        <v>333000</v>
      </c>
      <c r="N18" s="28">
        <f t="shared" si="9"/>
        <v>250</v>
      </c>
      <c r="O18" s="28">
        <f>ROUNDUP(O17*1.07,0)</f>
        <v>29</v>
      </c>
      <c r="P18" s="29">
        <f>ROUNDUP(P17*1.03,-4)</f>
        <v>600000</v>
      </c>
      <c r="Q18" s="2" t="s">
        <v>17</v>
      </c>
    </row>
    <row r="19" spans="2:17" ht="21.5" customHeight="1" x14ac:dyDescent="0.55000000000000004">
      <c r="B19" s="2" t="s">
        <v>18</v>
      </c>
      <c r="C19" s="2">
        <f t="shared" si="12"/>
        <v>13</v>
      </c>
      <c r="D19" s="6">
        <f t="shared" si="1"/>
        <v>174000</v>
      </c>
      <c r="E19" s="2">
        <f t="shared" si="2"/>
        <v>37</v>
      </c>
      <c r="F19" s="2">
        <f t="shared" si="3"/>
        <v>1</v>
      </c>
      <c r="G19" s="6">
        <f t="shared" si="4"/>
        <v>216000</v>
      </c>
      <c r="H19" s="2">
        <f t="shared" si="0"/>
        <v>63</v>
      </c>
      <c r="I19" s="2">
        <f t="shared" si="5"/>
        <v>3</v>
      </c>
      <c r="J19" s="6">
        <f t="shared" si="6"/>
        <v>258000</v>
      </c>
      <c r="K19" s="2">
        <f t="shared" si="7"/>
        <v>152</v>
      </c>
      <c r="L19" s="2">
        <f t="shared" si="8"/>
        <v>9</v>
      </c>
      <c r="M19" s="6">
        <f t="shared" si="13"/>
        <v>339000</v>
      </c>
      <c r="N19" s="10">
        <f t="shared" si="9"/>
        <v>275</v>
      </c>
      <c r="O19" s="10">
        <f t="shared" ref="O19:O20" si="14">ROUNDUP(O18*1.07,0)</f>
        <v>32</v>
      </c>
      <c r="P19" s="11">
        <f t="shared" ref="P19:P20" si="15">ROUNDUP(P18*1.03,-4)</f>
        <v>620000</v>
      </c>
      <c r="Q19" s="2" t="s">
        <v>18</v>
      </c>
    </row>
    <row r="20" spans="2:17" ht="21.5" customHeight="1" x14ac:dyDescent="0.55000000000000004">
      <c r="B20" s="2" t="s">
        <v>19</v>
      </c>
      <c r="C20" s="2">
        <f t="shared" si="12"/>
        <v>15</v>
      </c>
      <c r="D20" s="6">
        <f t="shared" si="1"/>
        <v>176000</v>
      </c>
      <c r="E20" s="2">
        <f t="shared" si="2"/>
        <v>41</v>
      </c>
      <c r="F20" s="2">
        <f t="shared" si="3"/>
        <v>1</v>
      </c>
      <c r="G20" s="6">
        <f t="shared" si="4"/>
        <v>219000</v>
      </c>
      <c r="H20" s="2">
        <f t="shared" si="0"/>
        <v>70</v>
      </c>
      <c r="I20" s="2">
        <f>ROUNDUP(I19*1.1,0)</f>
        <v>4</v>
      </c>
      <c r="J20" s="6">
        <f t="shared" si="6"/>
        <v>262000</v>
      </c>
      <c r="K20" s="2">
        <f t="shared" si="7"/>
        <v>168</v>
      </c>
      <c r="L20" s="2">
        <f>ROUNDUP(L19*1.1,0)</f>
        <v>10</v>
      </c>
      <c r="M20" s="6">
        <f t="shared" si="13"/>
        <v>345000</v>
      </c>
      <c r="N20" s="10">
        <f t="shared" si="9"/>
        <v>303</v>
      </c>
      <c r="O20" s="10">
        <f t="shared" si="14"/>
        <v>35</v>
      </c>
      <c r="P20" s="11">
        <f t="shared" si="15"/>
        <v>640000</v>
      </c>
      <c r="Q20" s="2" t="s">
        <v>19</v>
      </c>
    </row>
    <row r="21" spans="2:17" ht="21.5" customHeight="1" x14ac:dyDescent="0.55000000000000004">
      <c r="B21" s="2" t="s">
        <v>20</v>
      </c>
      <c r="C21" s="2">
        <f t="shared" si="12"/>
        <v>17</v>
      </c>
      <c r="D21" s="6">
        <f t="shared" si="1"/>
        <v>178000</v>
      </c>
      <c r="E21" s="2">
        <f t="shared" si="2"/>
        <v>46</v>
      </c>
      <c r="F21" s="2">
        <f t="shared" si="3"/>
        <v>1</v>
      </c>
      <c r="G21" s="6">
        <f t="shared" si="4"/>
        <v>222000</v>
      </c>
      <c r="H21" s="2">
        <f t="shared" si="0"/>
        <v>77</v>
      </c>
      <c r="I21" s="2">
        <f t="shared" si="5"/>
        <v>4</v>
      </c>
      <c r="J21" s="6">
        <f t="shared" si="6"/>
        <v>266000</v>
      </c>
      <c r="K21" s="2">
        <f t="shared" si="7"/>
        <v>185</v>
      </c>
      <c r="L21" s="2">
        <f>ROUNDDOWN(L20*1,0)</f>
        <v>10</v>
      </c>
      <c r="M21" s="6">
        <f t="shared" si="13"/>
        <v>351000</v>
      </c>
      <c r="N21" s="10">
        <f t="shared" si="9"/>
        <v>334</v>
      </c>
      <c r="O21" s="10">
        <f>ROUNDUP(O20*1.07,0)</f>
        <v>38</v>
      </c>
      <c r="P21" s="11">
        <f>ROUNDUP(P20*1.03,-4)</f>
        <v>660000</v>
      </c>
      <c r="Q21" s="2" t="s">
        <v>20</v>
      </c>
    </row>
    <row r="22" spans="2:17" ht="21.5" customHeight="1" x14ac:dyDescent="0.55000000000000004">
      <c r="B22" s="2" t="s">
        <v>32</v>
      </c>
      <c r="C22" s="2">
        <f t="shared" si="12"/>
        <v>19</v>
      </c>
      <c r="D22" s="6">
        <f t="shared" si="1"/>
        <v>181000</v>
      </c>
      <c r="E22" s="2">
        <f t="shared" si="2"/>
        <v>51</v>
      </c>
      <c r="F22" s="2">
        <f t="shared" si="3"/>
        <v>1</v>
      </c>
      <c r="G22" s="6">
        <f t="shared" si="4"/>
        <v>225000</v>
      </c>
      <c r="H22" s="2">
        <f t="shared" si="0"/>
        <v>85</v>
      </c>
      <c r="I22" s="2">
        <f t="shared" si="5"/>
        <v>4</v>
      </c>
      <c r="J22" s="6">
        <f t="shared" si="6"/>
        <v>270000</v>
      </c>
      <c r="K22" s="28">
        <f t="shared" si="7"/>
        <v>204</v>
      </c>
      <c r="L22" s="28">
        <f>ROUNDDOWN(L21*1,0)</f>
        <v>10</v>
      </c>
      <c r="M22" s="29">
        <f t="shared" si="13"/>
        <v>358000</v>
      </c>
      <c r="Q22" s="2" t="s">
        <v>32</v>
      </c>
    </row>
    <row r="23" spans="2:17" ht="21.5" customHeight="1" x14ac:dyDescent="0.55000000000000004">
      <c r="B23" s="2" t="s">
        <v>33</v>
      </c>
      <c r="C23" s="2">
        <f t="shared" si="12"/>
        <v>21</v>
      </c>
      <c r="D23" s="6">
        <f>ROUNDDOWN(D22*1.017,-3)</f>
        <v>184000</v>
      </c>
      <c r="E23" s="2">
        <f t="shared" si="2"/>
        <v>57</v>
      </c>
      <c r="F23" s="2">
        <f t="shared" si="3"/>
        <v>1</v>
      </c>
      <c r="G23" s="6">
        <f t="shared" si="4"/>
        <v>228000</v>
      </c>
      <c r="H23" s="2">
        <f t="shared" si="0"/>
        <v>94</v>
      </c>
      <c r="I23" s="2">
        <f t="shared" si="5"/>
        <v>4</v>
      </c>
      <c r="J23" s="6">
        <f t="shared" si="6"/>
        <v>274000</v>
      </c>
      <c r="K23" s="2">
        <f t="shared" si="7"/>
        <v>225</v>
      </c>
      <c r="L23" s="2">
        <f t="shared" ref="L23:L24" si="16">ROUNDDOWN(L22*1,0)</f>
        <v>10</v>
      </c>
      <c r="M23" s="6">
        <f t="shared" si="13"/>
        <v>365000</v>
      </c>
      <c r="Q23" s="2" t="s">
        <v>33</v>
      </c>
    </row>
    <row r="24" spans="2:17" ht="21.5" customHeight="1" x14ac:dyDescent="0.55000000000000004">
      <c r="B24" s="2" t="s">
        <v>34</v>
      </c>
      <c r="C24" s="2">
        <f t="shared" si="12"/>
        <v>24</v>
      </c>
      <c r="D24" s="6">
        <f t="shared" si="1"/>
        <v>187000</v>
      </c>
      <c r="E24" s="2">
        <f t="shared" si="2"/>
        <v>63</v>
      </c>
      <c r="F24" s="2">
        <f t="shared" si="3"/>
        <v>1</v>
      </c>
      <c r="G24" s="6">
        <f t="shared" si="4"/>
        <v>231000</v>
      </c>
      <c r="H24" s="2">
        <f t="shared" si="0"/>
        <v>104</v>
      </c>
      <c r="I24" s="2">
        <f>ROUNDUP(I23*1.1,0)</f>
        <v>5</v>
      </c>
      <c r="J24" s="6">
        <f t="shared" si="6"/>
        <v>278000</v>
      </c>
      <c r="K24" s="2">
        <f t="shared" si="7"/>
        <v>248</v>
      </c>
      <c r="L24" s="2">
        <f t="shared" si="16"/>
        <v>10</v>
      </c>
      <c r="M24" s="6">
        <f t="shared" si="13"/>
        <v>372000</v>
      </c>
      <c r="Q24" s="2" t="s">
        <v>34</v>
      </c>
    </row>
    <row r="25" spans="2:17" ht="21.5" customHeight="1" x14ac:dyDescent="0.55000000000000004">
      <c r="B25" s="2" t="s">
        <v>35</v>
      </c>
      <c r="C25" s="2">
        <f t="shared" si="12"/>
        <v>27</v>
      </c>
      <c r="D25" s="6">
        <f t="shared" si="1"/>
        <v>190000</v>
      </c>
      <c r="E25" s="2">
        <f t="shared" si="2"/>
        <v>70</v>
      </c>
      <c r="F25" s="2">
        <f t="shared" si="3"/>
        <v>1</v>
      </c>
      <c r="G25" s="6">
        <f t="shared" si="4"/>
        <v>234000</v>
      </c>
      <c r="H25" s="2">
        <f t="shared" si="0"/>
        <v>115</v>
      </c>
      <c r="I25" s="2">
        <f t="shared" si="5"/>
        <v>5</v>
      </c>
      <c r="J25" s="6">
        <f t="shared" si="6"/>
        <v>282000</v>
      </c>
      <c r="K25" s="1"/>
      <c r="L25" s="1"/>
      <c r="Q25" s="2" t="s">
        <v>35</v>
      </c>
    </row>
    <row r="26" spans="2:17" ht="21.5" customHeight="1" x14ac:dyDescent="0.55000000000000004">
      <c r="B26" s="28" t="s">
        <v>36</v>
      </c>
      <c r="C26" s="28">
        <f t="shared" si="12"/>
        <v>30</v>
      </c>
      <c r="D26" s="29">
        <f t="shared" si="1"/>
        <v>193000</v>
      </c>
      <c r="E26" s="28">
        <f t="shared" si="2"/>
        <v>77</v>
      </c>
      <c r="F26" s="28">
        <f t="shared" si="3"/>
        <v>1</v>
      </c>
      <c r="G26" s="29">
        <f t="shared" si="4"/>
        <v>237000</v>
      </c>
      <c r="H26" s="28">
        <f t="shared" si="0"/>
        <v>127</v>
      </c>
      <c r="I26" s="28">
        <f t="shared" si="5"/>
        <v>5</v>
      </c>
      <c r="J26" s="29">
        <f t="shared" si="6"/>
        <v>286000</v>
      </c>
      <c r="Q26" s="2" t="s">
        <v>36</v>
      </c>
    </row>
    <row r="27" spans="2:17" ht="21.5" customHeight="1" x14ac:dyDescent="0.55000000000000004">
      <c r="B27" s="2" t="s">
        <v>56</v>
      </c>
      <c r="C27" s="2">
        <f t="shared" si="12"/>
        <v>33</v>
      </c>
      <c r="D27" s="6">
        <f t="shared" si="1"/>
        <v>196000</v>
      </c>
      <c r="E27" s="2">
        <f t="shared" si="2"/>
        <v>85</v>
      </c>
      <c r="F27" s="2">
        <f t="shared" si="3"/>
        <v>1</v>
      </c>
      <c r="G27" s="6">
        <f t="shared" si="4"/>
        <v>241000</v>
      </c>
      <c r="H27" s="2">
        <f t="shared" si="0"/>
        <v>140</v>
      </c>
      <c r="I27" s="2">
        <f t="shared" si="5"/>
        <v>5</v>
      </c>
      <c r="J27" s="6">
        <f t="shared" si="6"/>
        <v>290000</v>
      </c>
    </row>
    <row r="28" spans="2:17" ht="21.5" customHeight="1" x14ac:dyDescent="0.55000000000000004">
      <c r="B28" s="2" t="s">
        <v>57</v>
      </c>
      <c r="C28" s="2">
        <f t="shared" si="12"/>
        <v>37</v>
      </c>
      <c r="D28" s="6">
        <f t="shared" si="1"/>
        <v>199000</v>
      </c>
      <c r="E28" s="2">
        <f t="shared" si="2"/>
        <v>94</v>
      </c>
      <c r="F28" s="2">
        <f t="shared" si="3"/>
        <v>1</v>
      </c>
      <c r="G28" s="6">
        <f t="shared" si="4"/>
        <v>245000</v>
      </c>
      <c r="H28" s="2">
        <f t="shared" si="0"/>
        <v>154</v>
      </c>
      <c r="I28" s="2">
        <f t="shared" si="5"/>
        <v>5</v>
      </c>
      <c r="J28" s="6">
        <f t="shared" si="6"/>
        <v>294000</v>
      </c>
    </row>
    <row r="29" spans="2:17" ht="21.5" customHeight="1" x14ac:dyDescent="0.55000000000000004">
      <c r="B29" s="2" t="s">
        <v>58</v>
      </c>
      <c r="C29" s="2">
        <f t="shared" si="12"/>
        <v>41</v>
      </c>
      <c r="D29" s="6">
        <f t="shared" si="1"/>
        <v>202000</v>
      </c>
      <c r="E29" s="2">
        <f t="shared" si="2"/>
        <v>104</v>
      </c>
      <c r="F29" s="2">
        <f t="shared" si="3"/>
        <v>1</v>
      </c>
      <c r="G29" s="6">
        <f t="shared" si="4"/>
        <v>249000</v>
      </c>
      <c r="H29" s="2">
        <f t="shared" si="0"/>
        <v>170</v>
      </c>
      <c r="I29" s="2">
        <f t="shared" si="5"/>
        <v>5</v>
      </c>
      <c r="J29" s="6">
        <f t="shared" si="6"/>
        <v>298000</v>
      </c>
    </row>
    <row r="30" spans="2:17" ht="21.5" customHeight="1" x14ac:dyDescent="0.55000000000000004">
      <c r="B30" s="2" t="s">
        <v>59</v>
      </c>
      <c r="C30" s="2">
        <f t="shared" si="12"/>
        <v>46</v>
      </c>
      <c r="D30" s="6">
        <f t="shared" si="1"/>
        <v>205000</v>
      </c>
      <c r="E30" s="2">
        <f t="shared" si="2"/>
        <v>115</v>
      </c>
      <c r="F30" s="2">
        <f t="shared" si="3"/>
        <v>1</v>
      </c>
      <c r="G30" s="6">
        <f t="shared" si="4"/>
        <v>253000</v>
      </c>
      <c r="H30" s="2">
        <f t="shared" si="0"/>
        <v>187</v>
      </c>
      <c r="I30" s="2">
        <f t="shared" si="5"/>
        <v>5</v>
      </c>
      <c r="J30" s="6">
        <f t="shared" si="6"/>
        <v>303000</v>
      </c>
    </row>
    <row r="31" spans="2:17" ht="21.5" customHeight="1" x14ac:dyDescent="0.55000000000000004">
      <c r="B31" s="2" t="s">
        <v>60</v>
      </c>
      <c r="C31" s="2">
        <f t="shared" si="12"/>
        <v>51</v>
      </c>
      <c r="D31" s="6">
        <f t="shared" si="1"/>
        <v>208000</v>
      </c>
      <c r="E31" s="2">
        <f t="shared" si="2"/>
        <v>127</v>
      </c>
      <c r="F31" s="2">
        <f t="shared" si="3"/>
        <v>1</v>
      </c>
      <c r="G31" s="6">
        <f t="shared" si="4"/>
        <v>257000</v>
      </c>
      <c r="H31" s="2">
        <f t="shared" si="0"/>
        <v>206</v>
      </c>
      <c r="I31" s="2">
        <f t="shared" si="5"/>
        <v>5</v>
      </c>
      <c r="J31" s="6">
        <f t="shared" si="6"/>
        <v>308000</v>
      </c>
    </row>
    <row r="32" spans="2:17" x14ac:dyDescent="0.55000000000000004">
      <c r="M32" s="2" t="s">
        <v>24</v>
      </c>
      <c r="N32" s="9" t="s">
        <v>29</v>
      </c>
      <c r="O32" s="9"/>
      <c r="P32" s="2" t="s">
        <v>31</v>
      </c>
    </row>
    <row r="33" spans="2:16" x14ac:dyDescent="0.55000000000000004">
      <c r="B33" s="50" t="s">
        <v>53</v>
      </c>
      <c r="C33" s="50"/>
      <c r="D33" s="50"/>
      <c r="E33" s="3"/>
      <c r="F33" s="3"/>
      <c r="M33" s="2" t="s">
        <v>25</v>
      </c>
      <c r="N33" s="27">
        <v>10000</v>
      </c>
      <c r="O33" s="27"/>
      <c r="P33" s="2" t="s">
        <v>38</v>
      </c>
    </row>
    <row r="34" spans="2:16" x14ac:dyDescent="0.55000000000000004">
      <c r="B34" s="54" t="s">
        <v>10</v>
      </c>
      <c r="C34" s="55"/>
      <c r="D34" s="2">
        <v>955</v>
      </c>
      <c r="E34" s="54"/>
      <c r="F34" s="63"/>
      <c r="G34" s="55"/>
      <c r="M34" s="2" t="s">
        <v>26</v>
      </c>
      <c r="N34" s="27">
        <v>40000</v>
      </c>
      <c r="O34" s="27"/>
      <c r="P34" s="2" t="s">
        <v>37</v>
      </c>
    </row>
    <row r="35" spans="2:16" x14ac:dyDescent="0.55000000000000004">
      <c r="B35" s="54" t="s">
        <v>11</v>
      </c>
      <c r="C35" s="55"/>
      <c r="D35" s="2">
        <f>D34*8</f>
        <v>7640</v>
      </c>
      <c r="E35" s="56" t="s">
        <v>13</v>
      </c>
      <c r="F35" s="57"/>
      <c r="G35" s="58"/>
      <c r="M35" s="2" t="s">
        <v>30</v>
      </c>
      <c r="N35" s="27">
        <v>70000</v>
      </c>
      <c r="O35" s="27"/>
      <c r="P35" s="2" t="s">
        <v>37</v>
      </c>
    </row>
    <row r="36" spans="2:16" x14ac:dyDescent="0.55000000000000004">
      <c r="B36" s="54" t="s">
        <v>12</v>
      </c>
      <c r="C36" s="55"/>
      <c r="D36" s="2">
        <f>D34*160</f>
        <v>152800</v>
      </c>
      <c r="E36" s="56" t="s">
        <v>14</v>
      </c>
      <c r="F36" s="57"/>
      <c r="G36" s="58"/>
      <c r="M36" s="2" t="s">
        <v>27</v>
      </c>
      <c r="N36" s="64">
        <v>100000</v>
      </c>
      <c r="O36" s="64"/>
      <c r="P36" s="2" t="s">
        <v>39</v>
      </c>
    </row>
    <row r="37" spans="2:16" x14ac:dyDescent="0.55000000000000004">
      <c r="M37" s="2" t="s">
        <v>28</v>
      </c>
      <c r="N37" s="64">
        <v>100000</v>
      </c>
      <c r="O37" s="64"/>
      <c r="P37" s="2" t="s">
        <v>39</v>
      </c>
    </row>
  </sheetData>
  <mergeCells count="15">
    <mergeCell ref="B36:C36"/>
    <mergeCell ref="E36:G36"/>
    <mergeCell ref="N36:O36"/>
    <mergeCell ref="N37:O37"/>
    <mergeCell ref="B33:D33"/>
    <mergeCell ref="B34:C34"/>
    <mergeCell ref="E34:G34"/>
    <mergeCell ref="B35:C35"/>
    <mergeCell ref="E35:G35"/>
    <mergeCell ref="N5:P5"/>
    <mergeCell ref="C4:D4"/>
    <mergeCell ref="C5:D5"/>
    <mergeCell ref="E5:G5"/>
    <mergeCell ref="H5:J5"/>
    <mergeCell ref="K5:M5"/>
  </mergeCells>
  <phoneticPr fontId="2"/>
  <pageMargins left="0.25" right="0.25" top="0.75" bottom="0.75" header="0.3" footer="0.3"/>
  <pageSetup paperSize="9" scale="6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FF83-2A2B-48C4-9C12-46563345AA3B}">
  <dimension ref="B1:O39"/>
  <sheetViews>
    <sheetView topLeftCell="B7" workbookViewId="0">
      <selection activeCell="E17" sqref="E17"/>
    </sheetView>
  </sheetViews>
  <sheetFormatPr defaultRowHeight="18" x14ac:dyDescent="0.55000000000000004"/>
  <cols>
    <col min="1" max="1" width="1" customWidth="1"/>
    <col min="2" max="2" width="3.83203125" customWidth="1"/>
    <col min="3" max="4" width="3.9140625" customWidth="1"/>
    <col min="5" max="5" width="8.6640625" customWidth="1"/>
    <col min="6" max="7" width="3.83203125" customWidth="1"/>
    <col min="9" max="10" width="3.9140625" customWidth="1"/>
    <col min="12" max="13" width="3.9140625" customWidth="1"/>
    <col min="15" max="15" width="10.75" customWidth="1"/>
    <col min="16" max="16" width="0.5" customWidth="1"/>
  </cols>
  <sheetData>
    <row r="1" spans="2:15" x14ac:dyDescent="0.55000000000000004">
      <c r="B1" t="s">
        <v>54</v>
      </c>
    </row>
    <row r="3" spans="2:15" x14ac:dyDescent="0.55000000000000004">
      <c r="B3" s="65" t="s">
        <v>55</v>
      </c>
      <c r="C3" s="54" t="s">
        <v>42</v>
      </c>
      <c r="D3" s="63"/>
      <c r="E3" s="55"/>
      <c r="F3" s="65" t="s">
        <v>43</v>
      </c>
      <c r="G3" s="65"/>
      <c r="H3" s="65"/>
      <c r="I3" s="65" t="s">
        <v>44</v>
      </c>
      <c r="J3" s="65"/>
      <c r="K3" s="65"/>
      <c r="L3" s="65" t="s">
        <v>41</v>
      </c>
      <c r="M3" s="65"/>
      <c r="N3" s="65"/>
      <c r="O3" s="65" t="s">
        <v>45</v>
      </c>
    </row>
    <row r="4" spans="2:15" x14ac:dyDescent="0.55000000000000004">
      <c r="B4" s="65"/>
      <c r="C4" s="67" t="s">
        <v>46</v>
      </c>
      <c r="D4" s="68"/>
      <c r="E4" s="69"/>
      <c r="F4" s="66" t="s">
        <v>46</v>
      </c>
      <c r="G4" s="66"/>
      <c r="H4" s="66"/>
      <c r="I4" s="66" t="s">
        <v>46</v>
      </c>
      <c r="J4" s="66"/>
      <c r="K4" s="66"/>
      <c r="L4" s="66" t="s">
        <v>46</v>
      </c>
      <c r="M4" s="66"/>
      <c r="N4" s="66"/>
      <c r="O4" s="65"/>
    </row>
    <row r="5" spans="2:15" x14ac:dyDescent="0.55000000000000004">
      <c r="B5" s="9"/>
      <c r="C5" s="20" t="s">
        <v>40</v>
      </c>
      <c r="D5" s="20" t="s">
        <v>47</v>
      </c>
      <c r="E5" s="20"/>
      <c r="F5" s="20" t="s">
        <v>40</v>
      </c>
      <c r="G5" s="20" t="s">
        <v>47</v>
      </c>
      <c r="H5" s="20"/>
      <c r="I5" s="20" t="s">
        <v>40</v>
      </c>
      <c r="J5" s="20" t="s">
        <v>47</v>
      </c>
      <c r="K5" s="20"/>
      <c r="L5" s="20"/>
      <c r="M5" s="20"/>
      <c r="N5" s="20"/>
      <c r="O5" s="20"/>
    </row>
    <row r="6" spans="2:15" x14ac:dyDescent="0.55000000000000004">
      <c r="B6" s="2">
        <v>19</v>
      </c>
      <c r="C6" s="18">
        <v>5</v>
      </c>
      <c r="D6" s="18">
        <v>0</v>
      </c>
      <c r="E6" s="21">
        <v>160000</v>
      </c>
      <c r="F6" s="19"/>
      <c r="G6" s="19"/>
      <c r="H6" s="21"/>
      <c r="I6" s="18"/>
      <c r="J6" s="18"/>
      <c r="K6" s="18"/>
      <c r="L6" s="18"/>
      <c r="M6" s="18"/>
      <c r="N6" s="18"/>
      <c r="O6" s="22">
        <f>E6</f>
        <v>160000</v>
      </c>
    </row>
    <row r="7" spans="2:15" x14ac:dyDescent="0.55000000000000004">
      <c r="B7" s="2">
        <f>B6+1</f>
        <v>20</v>
      </c>
      <c r="C7" s="18">
        <f>6+C6</f>
        <v>11</v>
      </c>
      <c r="D7" s="18">
        <v>0</v>
      </c>
      <c r="E7" s="21">
        <v>172000</v>
      </c>
      <c r="F7" s="18"/>
      <c r="G7" s="18"/>
      <c r="H7" s="21"/>
      <c r="I7" s="18"/>
      <c r="J7" s="18"/>
      <c r="K7" s="18"/>
      <c r="L7" s="18"/>
      <c r="M7" s="18"/>
      <c r="N7" s="18"/>
      <c r="O7" s="22">
        <f t="shared" ref="O7" si="0">E7</f>
        <v>172000</v>
      </c>
    </row>
    <row r="8" spans="2:15" x14ac:dyDescent="0.55000000000000004">
      <c r="B8" s="2">
        <f t="shared" ref="B8:B34" si="1">B7+1</f>
        <v>21</v>
      </c>
      <c r="C8" s="18">
        <f t="shared" ref="C8:C37" si="2">6+C7</f>
        <v>17</v>
      </c>
      <c r="D8" s="18">
        <v>1</v>
      </c>
      <c r="E8" s="21">
        <v>195000</v>
      </c>
      <c r="F8" s="18">
        <v>9</v>
      </c>
      <c r="G8" s="18">
        <v>1</v>
      </c>
      <c r="H8" s="21">
        <v>180000</v>
      </c>
      <c r="I8" s="18"/>
      <c r="J8" s="18"/>
      <c r="K8" s="18"/>
      <c r="L8" s="18"/>
      <c r="M8" s="18"/>
      <c r="N8" s="18"/>
      <c r="O8" s="22">
        <f>(E8+H8)/2</f>
        <v>187500</v>
      </c>
    </row>
    <row r="9" spans="2:15" x14ac:dyDescent="0.55000000000000004">
      <c r="B9" s="2">
        <f t="shared" si="1"/>
        <v>22</v>
      </c>
      <c r="C9" s="18">
        <f t="shared" si="2"/>
        <v>23</v>
      </c>
      <c r="D9" s="18">
        <v>1</v>
      </c>
      <c r="E9" s="21">
        <v>201000</v>
      </c>
      <c r="F9" s="18">
        <f>6.3+F8</f>
        <v>15.3</v>
      </c>
      <c r="G9" s="18">
        <v>2</v>
      </c>
      <c r="H9" s="21">
        <v>192000</v>
      </c>
      <c r="I9" s="18"/>
      <c r="J9" s="18"/>
      <c r="K9" s="18"/>
      <c r="L9" s="18"/>
      <c r="M9" s="18"/>
      <c r="N9" s="18"/>
      <c r="O9" s="22">
        <f t="shared" ref="O9" si="3">(E9+H9)/2</f>
        <v>196500</v>
      </c>
    </row>
    <row r="10" spans="2:15" x14ac:dyDescent="0.55000000000000004">
      <c r="B10" s="2">
        <f t="shared" si="1"/>
        <v>23</v>
      </c>
      <c r="C10" s="18">
        <f t="shared" si="2"/>
        <v>29</v>
      </c>
      <c r="D10" s="18">
        <v>2</v>
      </c>
      <c r="E10" s="21">
        <v>229000</v>
      </c>
      <c r="F10" s="18">
        <f t="shared" ref="F10:F37" si="4">6.3+F9</f>
        <v>21.6</v>
      </c>
      <c r="G10" s="18">
        <v>2</v>
      </c>
      <c r="H10" s="21">
        <v>223000</v>
      </c>
      <c r="I10" s="18">
        <v>17</v>
      </c>
      <c r="J10" s="18">
        <v>2</v>
      </c>
      <c r="K10" s="21">
        <v>217000</v>
      </c>
      <c r="L10" s="18">
        <v>19</v>
      </c>
      <c r="M10" s="18">
        <v>2</v>
      </c>
      <c r="N10" s="21">
        <v>220000</v>
      </c>
      <c r="O10" s="22">
        <f>(E10+H10+K10+N10)/4</f>
        <v>222250</v>
      </c>
    </row>
    <row r="11" spans="2:15" x14ac:dyDescent="0.55000000000000004">
      <c r="B11" s="2">
        <f t="shared" si="1"/>
        <v>24</v>
      </c>
      <c r="C11" s="18">
        <f t="shared" si="2"/>
        <v>35</v>
      </c>
      <c r="D11" s="18">
        <v>2</v>
      </c>
      <c r="E11" s="21">
        <v>235000</v>
      </c>
      <c r="F11" s="18">
        <f t="shared" si="4"/>
        <v>27.900000000000002</v>
      </c>
      <c r="G11" s="18">
        <v>3</v>
      </c>
      <c r="H11" s="21">
        <v>229000</v>
      </c>
      <c r="I11" s="18">
        <f>6.6+I10</f>
        <v>23.6</v>
      </c>
      <c r="J11" s="18">
        <v>3</v>
      </c>
      <c r="K11" s="21">
        <v>226000</v>
      </c>
      <c r="L11" s="18">
        <f>7+L10</f>
        <v>26</v>
      </c>
      <c r="M11" s="18">
        <v>3</v>
      </c>
      <c r="N11" s="21">
        <v>226000</v>
      </c>
      <c r="O11" s="22">
        <f t="shared" ref="O11:O37" si="5">(E11+H11+K11+N11)/4</f>
        <v>229000</v>
      </c>
    </row>
    <row r="12" spans="2:15" x14ac:dyDescent="0.55000000000000004">
      <c r="B12" s="2">
        <f t="shared" si="1"/>
        <v>25</v>
      </c>
      <c r="C12" s="18">
        <f t="shared" si="2"/>
        <v>41</v>
      </c>
      <c r="D12" s="18">
        <v>3</v>
      </c>
      <c r="E12" s="21">
        <v>242000</v>
      </c>
      <c r="F12" s="18">
        <f t="shared" si="4"/>
        <v>34.200000000000003</v>
      </c>
      <c r="G12" s="18">
        <v>3</v>
      </c>
      <c r="H12" s="21">
        <v>235000</v>
      </c>
      <c r="I12" s="18">
        <f t="shared" ref="I12:I37" si="6">6.6+I11</f>
        <v>30.200000000000003</v>
      </c>
      <c r="J12" s="18">
        <v>4</v>
      </c>
      <c r="K12" s="21">
        <v>232000</v>
      </c>
      <c r="L12" s="18">
        <f t="shared" ref="L12:L37" si="7">7+L11</f>
        <v>33</v>
      </c>
      <c r="M12" s="18">
        <v>4</v>
      </c>
      <c r="N12" s="21">
        <v>235000</v>
      </c>
      <c r="O12" s="22">
        <f t="shared" si="5"/>
        <v>236000</v>
      </c>
    </row>
    <row r="13" spans="2:15" x14ac:dyDescent="0.55000000000000004">
      <c r="B13" s="2">
        <f t="shared" si="1"/>
        <v>26</v>
      </c>
      <c r="C13" s="18">
        <f t="shared" si="2"/>
        <v>47</v>
      </c>
      <c r="D13" s="18">
        <v>3</v>
      </c>
      <c r="E13" s="21">
        <v>246000</v>
      </c>
      <c r="F13" s="18">
        <f t="shared" si="4"/>
        <v>40.5</v>
      </c>
      <c r="G13" s="18">
        <v>3</v>
      </c>
      <c r="H13" s="21">
        <v>242000</v>
      </c>
      <c r="I13" s="18">
        <f t="shared" si="6"/>
        <v>36.800000000000004</v>
      </c>
      <c r="J13" s="18">
        <v>5</v>
      </c>
      <c r="K13" s="21">
        <v>238000</v>
      </c>
      <c r="L13" s="18">
        <f t="shared" si="7"/>
        <v>40</v>
      </c>
      <c r="M13" s="18">
        <v>5</v>
      </c>
      <c r="N13" s="21">
        <v>238000</v>
      </c>
      <c r="O13" s="22">
        <f t="shared" si="5"/>
        <v>241000</v>
      </c>
    </row>
    <row r="14" spans="2:15" x14ac:dyDescent="0.55000000000000004">
      <c r="B14" s="2">
        <f t="shared" si="1"/>
        <v>27</v>
      </c>
      <c r="C14" s="18">
        <f t="shared" si="2"/>
        <v>53</v>
      </c>
      <c r="D14" s="18">
        <v>3</v>
      </c>
      <c r="E14" s="21">
        <v>250000</v>
      </c>
      <c r="F14" s="18">
        <f t="shared" si="4"/>
        <v>46.8</v>
      </c>
      <c r="G14" s="18">
        <v>3</v>
      </c>
      <c r="H14" s="21">
        <v>246000</v>
      </c>
      <c r="I14" s="18">
        <f t="shared" si="6"/>
        <v>43.400000000000006</v>
      </c>
      <c r="J14" s="18">
        <v>5</v>
      </c>
      <c r="K14" s="21">
        <v>242000</v>
      </c>
      <c r="L14" s="18">
        <f t="shared" si="7"/>
        <v>47</v>
      </c>
      <c r="M14" s="18">
        <v>5</v>
      </c>
      <c r="N14" s="21">
        <v>246000</v>
      </c>
      <c r="O14" s="22">
        <f t="shared" si="5"/>
        <v>246000</v>
      </c>
    </row>
    <row r="15" spans="2:15" x14ac:dyDescent="0.55000000000000004">
      <c r="B15" s="2">
        <f t="shared" si="1"/>
        <v>28</v>
      </c>
      <c r="C15" s="18">
        <f t="shared" si="2"/>
        <v>59</v>
      </c>
      <c r="D15" s="18">
        <v>3</v>
      </c>
      <c r="E15" s="21">
        <v>254000</v>
      </c>
      <c r="F15" s="18">
        <f t="shared" si="4"/>
        <v>53.099999999999994</v>
      </c>
      <c r="G15" s="18">
        <v>4</v>
      </c>
      <c r="H15" s="21">
        <v>250000</v>
      </c>
      <c r="I15" s="18">
        <f t="shared" si="6"/>
        <v>50.000000000000007</v>
      </c>
      <c r="J15" s="18">
        <v>5</v>
      </c>
      <c r="K15" s="21">
        <v>246000</v>
      </c>
      <c r="L15" s="18">
        <f t="shared" si="7"/>
        <v>54</v>
      </c>
      <c r="M15" s="18">
        <v>6</v>
      </c>
      <c r="N15" s="21">
        <v>278000</v>
      </c>
      <c r="O15" s="22">
        <f t="shared" si="5"/>
        <v>257000</v>
      </c>
    </row>
    <row r="16" spans="2:15" x14ac:dyDescent="0.55000000000000004">
      <c r="B16" s="2">
        <f t="shared" si="1"/>
        <v>29</v>
      </c>
      <c r="C16" s="18">
        <f t="shared" si="2"/>
        <v>65</v>
      </c>
      <c r="D16" s="18">
        <v>3</v>
      </c>
      <c r="E16" s="21">
        <v>258000</v>
      </c>
      <c r="F16" s="18">
        <f t="shared" si="4"/>
        <v>59.399999999999991</v>
      </c>
      <c r="G16" s="18">
        <v>4</v>
      </c>
      <c r="H16" s="21">
        <v>254000</v>
      </c>
      <c r="I16" s="18">
        <f t="shared" si="6"/>
        <v>56.600000000000009</v>
      </c>
      <c r="J16" s="18">
        <v>5</v>
      </c>
      <c r="K16" s="21">
        <v>254000</v>
      </c>
      <c r="L16" s="18">
        <f t="shared" si="7"/>
        <v>61</v>
      </c>
      <c r="M16" s="18">
        <v>6</v>
      </c>
      <c r="N16" s="21">
        <v>288000</v>
      </c>
      <c r="O16" s="22">
        <f t="shared" si="5"/>
        <v>263500</v>
      </c>
    </row>
    <row r="17" spans="2:15" x14ac:dyDescent="0.55000000000000004">
      <c r="B17" s="2">
        <f t="shared" si="1"/>
        <v>30</v>
      </c>
      <c r="C17" s="18">
        <f t="shared" si="2"/>
        <v>71</v>
      </c>
      <c r="D17" s="18">
        <v>4</v>
      </c>
      <c r="E17" s="21">
        <v>262000</v>
      </c>
      <c r="F17" s="18">
        <f t="shared" si="4"/>
        <v>65.699999999999989</v>
      </c>
      <c r="G17" s="18">
        <v>4</v>
      </c>
      <c r="H17" s="21">
        <v>258000</v>
      </c>
      <c r="I17" s="18">
        <f t="shared" si="6"/>
        <v>63.20000000000001</v>
      </c>
      <c r="J17" s="18">
        <v>6</v>
      </c>
      <c r="K17" s="21">
        <v>288000</v>
      </c>
      <c r="L17" s="18">
        <f t="shared" si="7"/>
        <v>68</v>
      </c>
      <c r="M17" s="18">
        <v>7</v>
      </c>
      <c r="N17" s="21">
        <v>293000</v>
      </c>
      <c r="O17" s="22">
        <f t="shared" si="5"/>
        <v>275250</v>
      </c>
    </row>
    <row r="18" spans="2:15" x14ac:dyDescent="0.55000000000000004">
      <c r="B18" s="2">
        <f t="shared" si="1"/>
        <v>31</v>
      </c>
      <c r="C18" s="18">
        <f t="shared" si="2"/>
        <v>77</v>
      </c>
      <c r="D18" s="18">
        <v>4</v>
      </c>
      <c r="E18" s="21">
        <v>266000</v>
      </c>
      <c r="F18" s="18">
        <f t="shared" si="4"/>
        <v>71.999999999999986</v>
      </c>
      <c r="G18" s="18">
        <v>5</v>
      </c>
      <c r="H18" s="21">
        <v>262000</v>
      </c>
      <c r="I18" s="18">
        <f t="shared" si="6"/>
        <v>69.800000000000011</v>
      </c>
      <c r="J18" s="18">
        <v>6</v>
      </c>
      <c r="K18" s="21">
        <v>288000</v>
      </c>
      <c r="L18" s="18">
        <f t="shared" si="7"/>
        <v>75</v>
      </c>
      <c r="M18" s="18">
        <v>7</v>
      </c>
      <c r="N18" s="21">
        <v>298000</v>
      </c>
      <c r="O18" s="22">
        <f t="shared" si="5"/>
        <v>278500</v>
      </c>
    </row>
    <row r="19" spans="2:15" x14ac:dyDescent="0.55000000000000004">
      <c r="B19" s="2">
        <f t="shared" si="1"/>
        <v>32</v>
      </c>
      <c r="C19" s="18">
        <f t="shared" si="2"/>
        <v>83</v>
      </c>
      <c r="D19" s="18">
        <v>4</v>
      </c>
      <c r="E19" s="21">
        <v>266000</v>
      </c>
      <c r="F19" s="18">
        <f t="shared" si="4"/>
        <v>78.299999999999983</v>
      </c>
      <c r="G19" s="18">
        <v>5</v>
      </c>
      <c r="H19" s="21">
        <v>266000</v>
      </c>
      <c r="I19" s="18">
        <f t="shared" si="6"/>
        <v>76.400000000000006</v>
      </c>
      <c r="J19" s="18">
        <v>6</v>
      </c>
      <c r="K19" s="21">
        <v>288000</v>
      </c>
      <c r="L19" s="18">
        <f t="shared" si="7"/>
        <v>82</v>
      </c>
      <c r="M19" s="18">
        <v>8</v>
      </c>
      <c r="N19" s="21">
        <v>298000</v>
      </c>
      <c r="O19" s="22">
        <f t="shared" si="5"/>
        <v>279500</v>
      </c>
    </row>
    <row r="20" spans="2:15" x14ac:dyDescent="0.55000000000000004">
      <c r="B20" s="2">
        <f t="shared" si="1"/>
        <v>33</v>
      </c>
      <c r="C20" s="18">
        <f t="shared" si="2"/>
        <v>89</v>
      </c>
      <c r="D20" s="18">
        <v>4</v>
      </c>
      <c r="E20" s="21">
        <v>270000</v>
      </c>
      <c r="F20" s="18">
        <f t="shared" si="4"/>
        <v>84.59999999999998</v>
      </c>
      <c r="G20" s="18">
        <v>5</v>
      </c>
      <c r="H20" s="21">
        <v>270000</v>
      </c>
      <c r="I20" s="18">
        <f t="shared" si="6"/>
        <v>83</v>
      </c>
      <c r="J20" s="18">
        <v>7</v>
      </c>
      <c r="K20" s="21">
        <v>303000</v>
      </c>
      <c r="L20" s="18">
        <f t="shared" si="7"/>
        <v>89</v>
      </c>
      <c r="M20" s="18">
        <v>8</v>
      </c>
      <c r="N20" s="21">
        <v>303000</v>
      </c>
      <c r="O20" s="22">
        <f t="shared" si="5"/>
        <v>286500</v>
      </c>
    </row>
    <row r="21" spans="2:15" x14ac:dyDescent="0.55000000000000004">
      <c r="B21" s="2">
        <f t="shared" si="1"/>
        <v>34</v>
      </c>
      <c r="C21" s="18">
        <f t="shared" si="2"/>
        <v>95</v>
      </c>
      <c r="D21" s="18">
        <v>4</v>
      </c>
      <c r="E21" s="21">
        <v>274000</v>
      </c>
      <c r="F21" s="18">
        <f t="shared" si="4"/>
        <v>90.899999999999977</v>
      </c>
      <c r="G21" s="18">
        <v>6</v>
      </c>
      <c r="H21" s="21">
        <v>288000</v>
      </c>
      <c r="I21" s="18">
        <f t="shared" si="6"/>
        <v>89.6</v>
      </c>
      <c r="J21" s="18">
        <v>7</v>
      </c>
      <c r="K21" s="21">
        <v>303000</v>
      </c>
      <c r="L21" s="18">
        <f t="shared" si="7"/>
        <v>96</v>
      </c>
      <c r="M21" s="18">
        <v>8</v>
      </c>
      <c r="N21" s="21">
        <v>309000</v>
      </c>
      <c r="O21" s="22">
        <f t="shared" si="5"/>
        <v>293500</v>
      </c>
    </row>
    <row r="22" spans="2:15" x14ac:dyDescent="0.55000000000000004">
      <c r="B22" s="2">
        <f t="shared" si="1"/>
        <v>35</v>
      </c>
      <c r="C22" s="18">
        <f t="shared" si="2"/>
        <v>101</v>
      </c>
      <c r="D22" s="18">
        <v>5</v>
      </c>
      <c r="E22" s="21">
        <v>274000</v>
      </c>
      <c r="F22" s="18">
        <f t="shared" si="4"/>
        <v>97.199999999999974</v>
      </c>
      <c r="G22" s="18">
        <v>6</v>
      </c>
      <c r="H22" s="21">
        <v>288000</v>
      </c>
      <c r="I22" s="18">
        <f t="shared" si="6"/>
        <v>96.199999999999989</v>
      </c>
      <c r="J22" s="18">
        <v>7</v>
      </c>
      <c r="K22" s="21">
        <v>303000</v>
      </c>
      <c r="L22" s="18">
        <f t="shared" si="7"/>
        <v>103</v>
      </c>
      <c r="M22" s="18">
        <v>9</v>
      </c>
      <c r="N22" s="21">
        <v>315000</v>
      </c>
      <c r="O22" s="22">
        <f t="shared" si="5"/>
        <v>295000</v>
      </c>
    </row>
    <row r="23" spans="2:15" x14ac:dyDescent="0.55000000000000004">
      <c r="B23" s="2">
        <f t="shared" si="1"/>
        <v>36</v>
      </c>
      <c r="C23" s="18">
        <f t="shared" si="2"/>
        <v>107</v>
      </c>
      <c r="D23" s="18">
        <v>5</v>
      </c>
      <c r="E23" s="21">
        <v>278000</v>
      </c>
      <c r="F23" s="18">
        <f t="shared" si="4"/>
        <v>103.49999999999997</v>
      </c>
      <c r="G23" s="18">
        <v>6</v>
      </c>
      <c r="H23" s="21">
        <v>288000</v>
      </c>
      <c r="I23" s="18">
        <f t="shared" si="6"/>
        <v>102.79999999999998</v>
      </c>
      <c r="J23" s="18">
        <v>8</v>
      </c>
      <c r="K23" s="21">
        <v>315000</v>
      </c>
      <c r="L23" s="18">
        <f t="shared" si="7"/>
        <v>110</v>
      </c>
      <c r="M23" s="18">
        <v>9</v>
      </c>
      <c r="N23" s="21">
        <v>321000</v>
      </c>
      <c r="O23" s="22">
        <f t="shared" si="5"/>
        <v>300500</v>
      </c>
    </row>
    <row r="24" spans="2:15" x14ac:dyDescent="0.55000000000000004">
      <c r="B24" s="2">
        <f t="shared" si="1"/>
        <v>37</v>
      </c>
      <c r="C24" s="18">
        <f t="shared" si="2"/>
        <v>113</v>
      </c>
      <c r="D24" s="18">
        <v>6</v>
      </c>
      <c r="E24" s="21">
        <v>288000</v>
      </c>
      <c r="F24" s="18">
        <f t="shared" si="4"/>
        <v>109.79999999999997</v>
      </c>
      <c r="G24" s="18">
        <v>7</v>
      </c>
      <c r="H24" s="21">
        <v>303000</v>
      </c>
      <c r="I24" s="18">
        <f t="shared" si="6"/>
        <v>109.39999999999998</v>
      </c>
      <c r="J24" s="18">
        <v>8</v>
      </c>
      <c r="K24" s="21">
        <v>315000</v>
      </c>
      <c r="L24" s="18">
        <f t="shared" si="7"/>
        <v>117</v>
      </c>
      <c r="M24" s="18">
        <v>9</v>
      </c>
      <c r="N24" s="21">
        <v>321000</v>
      </c>
      <c r="O24" s="22">
        <f t="shared" si="5"/>
        <v>306750</v>
      </c>
    </row>
    <row r="25" spans="2:15" x14ac:dyDescent="0.55000000000000004">
      <c r="B25" s="2">
        <f t="shared" si="1"/>
        <v>38</v>
      </c>
      <c r="C25" s="18">
        <f t="shared" si="2"/>
        <v>119</v>
      </c>
      <c r="D25" s="18">
        <v>6</v>
      </c>
      <c r="E25" s="21">
        <v>288000</v>
      </c>
      <c r="F25" s="18">
        <f t="shared" si="4"/>
        <v>116.09999999999997</v>
      </c>
      <c r="G25" s="18">
        <v>7</v>
      </c>
      <c r="H25" s="21">
        <v>303000</v>
      </c>
      <c r="I25" s="18">
        <f t="shared" si="6"/>
        <v>115.99999999999997</v>
      </c>
      <c r="J25" s="18">
        <v>8</v>
      </c>
      <c r="K25" s="21">
        <v>321000</v>
      </c>
      <c r="L25" s="18">
        <f t="shared" si="7"/>
        <v>124</v>
      </c>
      <c r="M25" s="18">
        <v>10</v>
      </c>
      <c r="N25" s="21">
        <v>321000</v>
      </c>
      <c r="O25" s="22">
        <f t="shared" si="5"/>
        <v>308250</v>
      </c>
    </row>
    <row r="26" spans="2:15" x14ac:dyDescent="0.55000000000000004">
      <c r="B26" s="2">
        <f t="shared" si="1"/>
        <v>39</v>
      </c>
      <c r="C26" s="18">
        <f t="shared" si="2"/>
        <v>125</v>
      </c>
      <c r="D26" s="18">
        <v>7</v>
      </c>
      <c r="E26" s="21">
        <v>303000</v>
      </c>
      <c r="F26" s="18">
        <f t="shared" si="4"/>
        <v>122.39999999999996</v>
      </c>
      <c r="G26" s="18">
        <v>7</v>
      </c>
      <c r="H26" s="21">
        <v>303000</v>
      </c>
      <c r="I26" s="18">
        <f t="shared" si="6"/>
        <v>122.59999999999997</v>
      </c>
      <c r="J26" s="18">
        <v>9</v>
      </c>
      <c r="K26" s="21">
        <v>321000</v>
      </c>
      <c r="L26" s="18">
        <f t="shared" si="7"/>
        <v>131</v>
      </c>
      <c r="M26" s="18">
        <v>10</v>
      </c>
      <c r="N26" s="21">
        <v>327000</v>
      </c>
      <c r="O26" s="22">
        <f t="shared" si="5"/>
        <v>313500</v>
      </c>
    </row>
    <row r="27" spans="2:15" x14ac:dyDescent="0.55000000000000004">
      <c r="B27" s="2">
        <f t="shared" si="1"/>
        <v>40</v>
      </c>
      <c r="C27" s="18">
        <f t="shared" si="2"/>
        <v>131</v>
      </c>
      <c r="D27" s="18">
        <v>7</v>
      </c>
      <c r="E27" s="21">
        <v>303000</v>
      </c>
      <c r="F27" s="18">
        <f t="shared" si="4"/>
        <v>128.69999999999996</v>
      </c>
      <c r="G27" s="18">
        <v>8</v>
      </c>
      <c r="H27" s="21">
        <v>321000</v>
      </c>
      <c r="I27" s="18">
        <f t="shared" si="6"/>
        <v>129.19999999999996</v>
      </c>
      <c r="J27" s="18">
        <v>9</v>
      </c>
      <c r="K27" s="21">
        <v>327000</v>
      </c>
      <c r="L27" s="18">
        <f t="shared" si="7"/>
        <v>138</v>
      </c>
      <c r="M27" s="18">
        <v>11</v>
      </c>
      <c r="N27" s="21">
        <v>361000</v>
      </c>
      <c r="O27" s="22">
        <f t="shared" si="5"/>
        <v>328000</v>
      </c>
    </row>
    <row r="28" spans="2:15" x14ac:dyDescent="0.55000000000000004">
      <c r="B28" s="2">
        <f t="shared" si="1"/>
        <v>41</v>
      </c>
      <c r="C28" s="18">
        <f t="shared" si="2"/>
        <v>137</v>
      </c>
      <c r="D28" s="18">
        <v>7</v>
      </c>
      <c r="E28" s="21">
        <v>303000</v>
      </c>
      <c r="F28" s="18">
        <f t="shared" si="4"/>
        <v>134.99999999999997</v>
      </c>
      <c r="G28" s="18">
        <v>8</v>
      </c>
      <c r="H28" s="21">
        <v>321000</v>
      </c>
      <c r="I28" s="18">
        <f t="shared" si="6"/>
        <v>135.79999999999995</v>
      </c>
      <c r="J28" s="18">
        <v>9</v>
      </c>
      <c r="K28" s="21">
        <v>327000</v>
      </c>
      <c r="L28" s="18">
        <f t="shared" si="7"/>
        <v>145</v>
      </c>
      <c r="M28" s="18">
        <v>11</v>
      </c>
      <c r="N28" s="21">
        <v>361000</v>
      </c>
      <c r="O28" s="22">
        <f t="shared" si="5"/>
        <v>328000</v>
      </c>
    </row>
    <row r="29" spans="2:15" x14ac:dyDescent="0.55000000000000004">
      <c r="B29" s="2">
        <f t="shared" si="1"/>
        <v>42</v>
      </c>
      <c r="C29" s="18">
        <f t="shared" si="2"/>
        <v>143</v>
      </c>
      <c r="D29" s="18">
        <v>7</v>
      </c>
      <c r="E29" s="21">
        <v>303000</v>
      </c>
      <c r="F29" s="18">
        <f t="shared" si="4"/>
        <v>141.29999999999998</v>
      </c>
      <c r="G29" s="18">
        <v>8</v>
      </c>
      <c r="H29" s="21">
        <v>321000</v>
      </c>
      <c r="I29" s="18">
        <f t="shared" si="6"/>
        <v>142.39999999999995</v>
      </c>
      <c r="J29" s="18">
        <v>9</v>
      </c>
      <c r="K29" s="21">
        <v>333000</v>
      </c>
      <c r="L29" s="18">
        <f t="shared" si="7"/>
        <v>152</v>
      </c>
      <c r="M29" s="18">
        <v>12</v>
      </c>
      <c r="N29" s="21">
        <v>380000</v>
      </c>
      <c r="O29" s="22">
        <f t="shared" si="5"/>
        <v>334250</v>
      </c>
    </row>
    <row r="30" spans="2:15" x14ac:dyDescent="0.55000000000000004">
      <c r="B30" s="2">
        <f t="shared" si="1"/>
        <v>43</v>
      </c>
      <c r="C30" s="18">
        <f t="shared" si="2"/>
        <v>149</v>
      </c>
      <c r="D30" s="18">
        <v>7</v>
      </c>
      <c r="E30" s="21">
        <v>303000</v>
      </c>
      <c r="F30" s="18">
        <f t="shared" si="4"/>
        <v>147.6</v>
      </c>
      <c r="G30" s="18">
        <v>8</v>
      </c>
      <c r="H30" s="21">
        <v>321000</v>
      </c>
      <c r="I30" s="18">
        <f t="shared" si="6"/>
        <v>148.99999999999994</v>
      </c>
      <c r="J30" s="18">
        <v>9</v>
      </c>
      <c r="K30" s="21">
        <v>333000</v>
      </c>
      <c r="L30" s="18">
        <f t="shared" si="7"/>
        <v>159</v>
      </c>
      <c r="M30" s="18">
        <v>12</v>
      </c>
      <c r="N30" s="21">
        <v>380000</v>
      </c>
      <c r="O30" s="22">
        <f t="shared" si="5"/>
        <v>334250</v>
      </c>
    </row>
    <row r="31" spans="2:15" x14ac:dyDescent="0.55000000000000004">
      <c r="B31" s="2">
        <f t="shared" si="1"/>
        <v>44</v>
      </c>
      <c r="C31" s="18">
        <f t="shared" si="2"/>
        <v>155</v>
      </c>
      <c r="D31" s="18">
        <v>7</v>
      </c>
      <c r="E31" s="21">
        <v>303000</v>
      </c>
      <c r="F31" s="18">
        <f t="shared" si="4"/>
        <v>153.9</v>
      </c>
      <c r="G31" s="18">
        <v>8</v>
      </c>
      <c r="H31" s="21">
        <v>321000</v>
      </c>
      <c r="I31" s="18">
        <f t="shared" si="6"/>
        <v>155.59999999999994</v>
      </c>
      <c r="J31" s="18">
        <v>9</v>
      </c>
      <c r="K31" s="21">
        <v>339000</v>
      </c>
      <c r="L31" s="18">
        <f t="shared" si="7"/>
        <v>166</v>
      </c>
      <c r="M31" s="18">
        <v>12</v>
      </c>
      <c r="N31" s="21">
        <v>380000</v>
      </c>
      <c r="O31" s="22">
        <f t="shared" si="5"/>
        <v>335750</v>
      </c>
    </row>
    <row r="32" spans="2:15" x14ac:dyDescent="0.55000000000000004">
      <c r="B32" s="2">
        <f t="shared" si="1"/>
        <v>45</v>
      </c>
      <c r="C32" s="18">
        <f t="shared" si="2"/>
        <v>161</v>
      </c>
      <c r="D32" s="18">
        <v>7</v>
      </c>
      <c r="E32" s="21">
        <v>303000</v>
      </c>
      <c r="F32" s="18">
        <f t="shared" si="4"/>
        <v>160.20000000000002</v>
      </c>
      <c r="G32" s="18">
        <v>8</v>
      </c>
      <c r="H32" s="21">
        <v>321000</v>
      </c>
      <c r="I32" s="18">
        <f t="shared" si="6"/>
        <v>162.19999999999993</v>
      </c>
      <c r="J32" s="18">
        <v>9</v>
      </c>
      <c r="K32" s="21">
        <v>339000</v>
      </c>
      <c r="L32" s="18">
        <f t="shared" si="7"/>
        <v>173</v>
      </c>
      <c r="M32" s="18">
        <v>13</v>
      </c>
      <c r="N32" s="21">
        <v>400000</v>
      </c>
      <c r="O32" s="22">
        <f t="shared" si="5"/>
        <v>340750</v>
      </c>
    </row>
    <row r="33" spans="2:15" x14ac:dyDescent="0.55000000000000004">
      <c r="B33" s="2">
        <f t="shared" si="1"/>
        <v>46</v>
      </c>
      <c r="C33" s="18">
        <f t="shared" si="2"/>
        <v>167</v>
      </c>
      <c r="D33" s="18">
        <v>7</v>
      </c>
      <c r="E33" s="21">
        <v>303000</v>
      </c>
      <c r="F33" s="18">
        <f t="shared" si="4"/>
        <v>166.50000000000003</v>
      </c>
      <c r="G33" s="18">
        <v>8</v>
      </c>
      <c r="H33" s="21">
        <v>321000</v>
      </c>
      <c r="I33" s="18">
        <f t="shared" si="6"/>
        <v>168.79999999999993</v>
      </c>
      <c r="J33" s="18">
        <v>9</v>
      </c>
      <c r="K33" s="21">
        <v>339000</v>
      </c>
      <c r="L33" s="18">
        <f t="shared" si="7"/>
        <v>180</v>
      </c>
      <c r="M33" s="18">
        <v>13</v>
      </c>
      <c r="N33" s="21">
        <v>400000</v>
      </c>
      <c r="O33" s="22">
        <f t="shared" si="5"/>
        <v>340750</v>
      </c>
    </row>
    <row r="34" spans="2:15" x14ac:dyDescent="0.55000000000000004">
      <c r="B34" s="2">
        <f t="shared" si="1"/>
        <v>47</v>
      </c>
      <c r="C34" s="18">
        <f t="shared" si="2"/>
        <v>173</v>
      </c>
      <c r="D34" s="18">
        <v>7</v>
      </c>
      <c r="E34" s="21">
        <v>303000</v>
      </c>
      <c r="F34" s="18">
        <f t="shared" si="4"/>
        <v>172.80000000000004</v>
      </c>
      <c r="G34" s="18">
        <v>8</v>
      </c>
      <c r="H34" s="21">
        <v>321000</v>
      </c>
      <c r="I34" s="18">
        <f t="shared" si="6"/>
        <v>175.39999999999992</v>
      </c>
      <c r="J34" s="18">
        <v>9</v>
      </c>
      <c r="K34" s="21">
        <v>339000</v>
      </c>
      <c r="L34" s="18">
        <f t="shared" si="7"/>
        <v>187</v>
      </c>
      <c r="M34" s="18">
        <v>13</v>
      </c>
      <c r="N34" s="21">
        <v>400000</v>
      </c>
      <c r="O34" s="22">
        <f t="shared" si="5"/>
        <v>340750</v>
      </c>
    </row>
    <row r="35" spans="2:15" x14ac:dyDescent="0.55000000000000004">
      <c r="B35" s="2">
        <f>B34+1</f>
        <v>48</v>
      </c>
      <c r="C35" s="18">
        <f t="shared" si="2"/>
        <v>179</v>
      </c>
      <c r="D35" s="18">
        <v>7</v>
      </c>
      <c r="E35" s="21">
        <v>303000</v>
      </c>
      <c r="F35" s="18">
        <f t="shared" si="4"/>
        <v>179.10000000000005</v>
      </c>
      <c r="G35" s="18">
        <v>8</v>
      </c>
      <c r="H35" s="21">
        <v>321000</v>
      </c>
      <c r="I35" s="18">
        <f t="shared" si="6"/>
        <v>181.99999999999991</v>
      </c>
      <c r="J35" s="18">
        <v>9</v>
      </c>
      <c r="K35" s="21">
        <v>339000</v>
      </c>
      <c r="L35" s="18">
        <f t="shared" si="7"/>
        <v>194</v>
      </c>
      <c r="M35" s="18">
        <v>14</v>
      </c>
      <c r="N35" s="21">
        <v>420000</v>
      </c>
      <c r="O35" s="22">
        <f t="shared" si="5"/>
        <v>345750</v>
      </c>
    </row>
    <row r="36" spans="2:15" x14ac:dyDescent="0.55000000000000004">
      <c r="B36" s="2">
        <f t="shared" ref="B36:B37" si="8">B35+1</f>
        <v>49</v>
      </c>
      <c r="C36" s="18">
        <f t="shared" si="2"/>
        <v>185</v>
      </c>
      <c r="D36" s="18">
        <v>7</v>
      </c>
      <c r="E36" s="21">
        <v>303000</v>
      </c>
      <c r="F36" s="18">
        <f t="shared" si="4"/>
        <v>185.40000000000006</v>
      </c>
      <c r="G36" s="18">
        <v>8</v>
      </c>
      <c r="H36" s="21">
        <v>321000</v>
      </c>
      <c r="I36" s="18">
        <f t="shared" si="6"/>
        <v>188.59999999999991</v>
      </c>
      <c r="J36" s="18">
        <v>9</v>
      </c>
      <c r="K36" s="21">
        <v>339000</v>
      </c>
      <c r="L36" s="18">
        <f t="shared" si="7"/>
        <v>201</v>
      </c>
      <c r="M36" s="18">
        <v>14</v>
      </c>
      <c r="N36" s="21">
        <v>420000</v>
      </c>
      <c r="O36" s="22">
        <f t="shared" si="5"/>
        <v>345750</v>
      </c>
    </row>
    <row r="37" spans="2:15" x14ac:dyDescent="0.55000000000000004">
      <c r="B37" s="2">
        <f t="shared" si="8"/>
        <v>50</v>
      </c>
      <c r="C37" s="18">
        <f t="shared" si="2"/>
        <v>191</v>
      </c>
      <c r="D37" s="18">
        <v>7</v>
      </c>
      <c r="E37" s="21">
        <v>303000</v>
      </c>
      <c r="F37" s="18">
        <f t="shared" si="4"/>
        <v>191.70000000000007</v>
      </c>
      <c r="G37" s="18">
        <v>8</v>
      </c>
      <c r="H37" s="21">
        <v>321000</v>
      </c>
      <c r="I37" s="18">
        <f t="shared" si="6"/>
        <v>195.1999999999999</v>
      </c>
      <c r="J37" s="18">
        <v>9</v>
      </c>
      <c r="K37" s="21">
        <v>339000</v>
      </c>
      <c r="L37" s="18">
        <f t="shared" si="7"/>
        <v>208</v>
      </c>
      <c r="M37" s="18">
        <v>14</v>
      </c>
      <c r="N37" s="21">
        <v>420000</v>
      </c>
      <c r="O37" s="22">
        <f t="shared" si="5"/>
        <v>345750</v>
      </c>
    </row>
    <row r="39" spans="2:15" x14ac:dyDescent="0.55000000000000004">
      <c r="E39" s="23">
        <f>SUM(E6:E37)</f>
        <v>8544000</v>
      </c>
      <c r="H39" s="23">
        <f>SUM(H6:H37)</f>
        <v>8411000</v>
      </c>
      <c r="K39" s="23">
        <f>SUM(K6:K37)</f>
        <v>8393000</v>
      </c>
      <c r="N39" s="23">
        <f>SUM(N6:N37)</f>
        <v>9159000</v>
      </c>
    </row>
  </sheetData>
  <mergeCells count="10">
    <mergeCell ref="B3:B4"/>
    <mergeCell ref="F4:H4"/>
    <mergeCell ref="I4:K4"/>
    <mergeCell ref="L4:N4"/>
    <mergeCell ref="O3:O4"/>
    <mergeCell ref="C4:E4"/>
    <mergeCell ref="C3:E3"/>
    <mergeCell ref="F3:H3"/>
    <mergeCell ref="I3:K3"/>
    <mergeCell ref="L3:N3"/>
  </mergeCells>
  <phoneticPr fontId="2"/>
  <pageMargins left="0.51181102362204722" right="0.19685039370078741" top="0.62992125984251968" bottom="0.74803149606299213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★テーブル  (2)</vt:lpstr>
      <vt:lpstr>★テーブル 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 Iwata</dc:creator>
  <cp:lastModifiedBy>岩田有市</cp:lastModifiedBy>
  <cp:lastPrinted>2022-03-04T10:00:44Z</cp:lastPrinted>
  <dcterms:created xsi:type="dcterms:W3CDTF">2019-09-05T05:39:03Z</dcterms:created>
  <dcterms:modified xsi:type="dcterms:W3CDTF">2023-07-28T10:05:56Z</dcterms:modified>
</cp:coreProperties>
</file>