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'Лист1'!$A$84:$B$89</definedName>
  </definedNames>
  <calcPr/>
</workbook>
</file>

<file path=xl/sharedStrings.xml><?xml version="1.0" encoding="utf-8"?>
<sst xmlns="http://schemas.openxmlformats.org/spreadsheetml/2006/main" count="191" uniqueCount="45">
  <si>
    <t>Альтернативы</t>
  </si>
  <si>
    <t>Цена</t>
  </si>
  <si>
    <t>Дизайн</t>
  </si>
  <si>
    <t>Батарея</t>
  </si>
  <si>
    <t>Процессор</t>
  </si>
  <si>
    <t>Критерий</t>
  </si>
  <si>
    <t>Ср. Геометр.</t>
  </si>
  <si>
    <t>Веса</t>
  </si>
  <si>
    <t>iPhone 11 Pro Max</t>
  </si>
  <si>
    <t>9 баллов</t>
  </si>
  <si>
    <t>4352 мА⋅ч</t>
  </si>
  <si>
    <t>3230 МГц; количество ядер: 6;</t>
  </si>
  <si>
    <t>LG Velvet 3</t>
  </si>
  <si>
    <t>38 000</t>
  </si>
  <si>
    <t>7 баллов</t>
  </si>
  <si>
    <t>5000 мА⋅ч</t>
  </si>
  <si>
    <t>2900 МГц; количество ядер: 8;</t>
  </si>
  <si>
    <t>Google Pixel 6 Pro</t>
  </si>
  <si>
    <t>90 900</t>
  </si>
  <si>
    <t>5 баллов</t>
  </si>
  <si>
    <t>4905 мА⋅ч</t>
  </si>
  <si>
    <t>2800 МГц; количество ядер: 8;</t>
  </si>
  <si>
    <t>OnePlus 9 Pro</t>
  </si>
  <si>
    <t>48 000</t>
  </si>
  <si>
    <t>4 балла</t>
  </si>
  <si>
    <t>4500 мА⋅ч</t>
  </si>
  <si>
    <t>2840 МГц; количество ядер: 8;</t>
  </si>
  <si>
    <t>Huawei P50 Pro</t>
  </si>
  <si>
    <t>68 000</t>
  </si>
  <si>
    <t>2840 МГц; количество ядер: 8</t>
  </si>
  <si>
    <t>Сумма:</t>
  </si>
  <si>
    <t>Sum(col[i])*W[i]</t>
  </si>
  <si>
    <t>ИС:</t>
  </si>
  <si>
    <t>СС:</t>
  </si>
  <si>
    <t>ОС:</t>
  </si>
  <si>
    <t>Значение ОС = 4,4%,  менее 10%</t>
  </si>
  <si>
    <t>Алетернативы</t>
  </si>
  <si>
    <t>Вес</t>
  </si>
  <si>
    <t>70 000</t>
  </si>
  <si>
    <t>Значение ОС = 5,4%,  менее 10%</t>
  </si>
  <si>
    <t>Значение ОС = 2,3%,  менее 10%</t>
  </si>
  <si>
    <t>Значение ОС = 0,4%,  менее 10%</t>
  </si>
  <si>
    <t>Глобальные приоритеты</t>
  </si>
  <si>
    <t>Численное значение вектора приоритета</t>
  </si>
  <si>
    <t>Ответ : LG Velvet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</si>
</sst>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7">
    <font>
      <sz val="10.0"/>
      <color rgb="FF000000"/>
      <name val="Arial"/>
      <scheme val="minor"/>
    </font>
    <font>
      <sz val="10.0"/>
      <color rgb="FF000000"/>
      <name val="&quot;Söhne Mono&quot;"/>
    </font>
    <font>
      <sz val="10.0"/>
      <color theme="1"/>
      <name val="Arial"/>
    </font>
    <font>
      <sz val="10.0"/>
      <color rgb="FF2B2B2B"/>
      <name val="&quot;YS Text&quot;"/>
    </font>
    <font>
      <sz val="10.0"/>
      <color rgb="FF2B2B2B"/>
      <name val="YS Text"/>
    </font>
    <font/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2" numFmtId="0" xfId="0" applyBorder="1" applyFill="1" applyFont="1"/>
    <xf borderId="0" fillId="0" fontId="2" numFmtId="0" xfId="0" applyFont="1"/>
    <xf borderId="1" fillId="2" fontId="2" numFmtId="0" xfId="0" applyBorder="1" applyFont="1"/>
    <xf borderId="1" fillId="3" fontId="1" numFmtId="0" xfId="0" applyAlignment="1" applyBorder="1" applyFont="1">
      <alignment horizontal="left"/>
    </xf>
    <xf borderId="1" fillId="0" fontId="2" numFmtId="3" xfId="0" applyAlignment="1" applyBorder="1" applyFont="1" applyNumberFormat="1">
      <alignment horizontal="left"/>
    </xf>
    <xf borderId="1" fillId="0" fontId="2" numFmtId="0" xfId="0" applyBorder="1" applyFont="1"/>
    <xf borderId="1" fillId="4" fontId="3" numFmtId="0" xfId="0" applyBorder="1" applyFill="1" applyFont="1"/>
    <xf borderId="0" fillId="0" fontId="2" numFmtId="164" xfId="0" applyFont="1" applyNumberForma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0" fontId="2" numFmtId="4" xfId="0" applyFont="1" applyNumberFormat="1"/>
    <xf borderId="0" fillId="0" fontId="3" numFmtId="0" xfId="0" applyFont="1"/>
    <xf borderId="1" fillId="0" fontId="2" numFmtId="4" xfId="0" applyBorder="1" applyFont="1" applyNumberFormat="1"/>
    <xf borderId="0" fillId="0" fontId="4" numFmtId="0" xfId="0" applyFont="1"/>
    <xf borderId="1" fillId="4" fontId="4" numFmtId="0" xfId="0" applyBorder="1" applyFont="1"/>
    <xf borderId="2" fillId="3" fontId="2" numFmtId="0" xfId="0" applyBorder="1" applyFont="1"/>
    <xf borderId="3" fillId="3" fontId="2" numFmtId="0" xfId="0" applyBorder="1" applyFont="1"/>
    <xf borderId="4" fillId="0" fontId="2" numFmtId="0" xfId="0" applyBorder="1" applyFont="1"/>
    <xf borderId="4" fillId="3" fontId="2" numFmtId="0" xfId="0" applyAlignment="1" applyBorder="1" applyFont="1">
      <alignment horizontal="center"/>
    </xf>
    <xf borderId="4" fillId="3" fontId="2" numFmtId="0" xfId="0" applyBorder="1" applyFont="1"/>
    <xf borderId="5" fillId="0" fontId="5" numFmtId="0" xfId="0" applyBorder="1" applyFont="1"/>
    <xf borderId="6" fillId="3" fontId="2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" fillId="5" fontId="2" numFmtId="0" xfId="0" applyBorder="1" applyFill="1" applyFont="1"/>
    <xf borderId="1" fillId="0" fontId="2" numFmtId="0" xfId="0" applyAlignment="1" applyBorder="1" applyFont="1">
      <alignment horizontal="right"/>
    </xf>
    <xf borderId="10" fillId="6" fontId="6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8.75"/>
    <col customWidth="1" min="3" max="3" width="11.13"/>
    <col customWidth="1" min="4" max="4" width="18.5"/>
    <col customWidth="1" min="5" max="5" width="21.63"/>
    <col customWidth="1" min="6" max="6" width="17.5"/>
    <col customWidth="1" min="7" max="7" width="23.75"/>
    <col customWidth="1" min="8" max="8" width="11.13"/>
    <col customWidth="1" min="9" max="9" width="10.25"/>
    <col customWidth="1" min="10" max="10" width="18.5"/>
    <col customWidth="1" min="11" max="11" width="21.63"/>
    <col customWidth="1" min="12" max="12" width="10.25"/>
    <col customWidth="1" min="13" max="26" width="11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6</v>
      </c>
      <c r="M1" s="2" t="s">
        <v>7</v>
      </c>
      <c r="N1" s="3"/>
    </row>
    <row r="2" ht="15.75" customHeight="1">
      <c r="A2" s="5" t="s">
        <v>8</v>
      </c>
      <c r="B2" s="6">
        <v>70000.0</v>
      </c>
      <c r="C2" s="7" t="s">
        <v>9</v>
      </c>
      <c r="D2" s="7" t="s">
        <v>10</v>
      </c>
      <c r="E2" s="7" t="s">
        <v>11</v>
      </c>
      <c r="F2" s="3"/>
      <c r="G2" s="2" t="s">
        <v>1</v>
      </c>
      <c r="H2" s="7">
        <v>1.0</v>
      </c>
      <c r="I2" s="7">
        <v>3.0</v>
      </c>
      <c r="J2" s="7">
        <v>5.0</v>
      </c>
      <c r="K2" s="7">
        <v>7.0</v>
      </c>
      <c r="L2" s="7">
        <f t="shared" ref="L2:L5" si="1">GEOMEAN(H2:K2)</f>
        <v>3.201085873</v>
      </c>
      <c r="M2" s="7">
        <f t="shared" ref="M2:M5" si="2">L2/$L$6</f>
        <v>0.5638127691</v>
      </c>
      <c r="N2" s="3"/>
    </row>
    <row r="3" ht="15.75" customHeight="1">
      <c r="A3" s="5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3"/>
      <c r="G3" s="2" t="s">
        <v>2</v>
      </c>
      <c r="H3" s="7">
        <f>1/I2</f>
        <v>0.3333333333</v>
      </c>
      <c r="I3" s="7">
        <v>1.0</v>
      </c>
      <c r="J3" s="7">
        <v>3.0</v>
      </c>
      <c r="K3" s="7">
        <v>5.0</v>
      </c>
      <c r="L3" s="7">
        <f t="shared" si="1"/>
        <v>1.495348781</v>
      </c>
      <c r="M3" s="7">
        <f t="shared" si="2"/>
        <v>0.2633783568</v>
      </c>
      <c r="N3" s="3"/>
    </row>
    <row r="4" ht="15.75" customHeight="1">
      <c r="A4" s="5" t="s">
        <v>17</v>
      </c>
      <c r="B4" s="7" t="s">
        <v>18</v>
      </c>
      <c r="C4" s="7" t="s">
        <v>19</v>
      </c>
      <c r="D4" s="7" t="s">
        <v>20</v>
      </c>
      <c r="E4" s="7" t="s">
        <v>21</v>
      </c>
      <c r="F4" s="3"/>
      <c r="G4" s="2" t="s">
        <v>3</v>
      </c>
      <c r="H4" s="7">
        <f>1/J2</f>
        <v>0.2</v>
      </c>
      <c r="I4" s="7">
        <f>1/J3</f>
        <v>0.3333333333</v>
      </c>
      <c r="J4" s="7">
        <v>1.0</v>
      </c>
      <c r="K4" s="7">
        <v>3.0</v>
      </c>
      <c r="L4" s="7">
        <f t="shared" si="1"/>
        <v>0.668740305</v>
      </c>
      <c r="M4" s="7">
        <f t="shared" si="2"/>
        <v>0.1177863819</v>
      </c>
      <c r="N4" s="3"/>
    </row>
    <row r="5" ht="15.75" customHeight="1">
      <c r="A5" s="5" t="s">
        <v>22</v>
      </c>
      <c r="B5" s="7" t="s">
        <v>23</v>
      </c>
      <c r="C5" s="7" t="s">
        <v>24</v>
      </c>
      <c r="D5" s="8" t="s">
        <v>25</v>
      </c>
      <c r="E5" s="7" t="s">
        <v>26</v>
      </c>
      <c r="F5" s="3"/>
      <c r="G5" s="2" t="s">
        <v>4</v>
      </c>
      <c r="H5" s="7">
        <f>1/K2</f>
        <v>0.1428571429</v>
      </c>
      <c r="I5" s="7">
        <f>1/K3</f>
        <v>0.2</v>
      </c>
      <c r="J5" s="7">
        <f>1/K4</f>
        <v>0.3333333333</v>
      </c>
      <c r="K5" s="7">
        <v>1.0</v>
      </c>
      <c r="L5" s="7">
        <f t="shared" si="1"/>
        <v>0.3123939937</v>
      </c>
      <c r="M5" s="7">
        <f t="shared" si="2"/>
        <v>0.05502249225</v>
      </c>
      <c r="N5" s="3"/>
    </row>
    <row r="6" ht="15.75" customHeight="1">
      <c r="A6" s="5" t="s">
        <v>27</v>
      </c>
      <c r="B6" s="7" t="s">
        <v>28</v>
      </c>
      <c r="C6" s="7" t="s">
        <v>14</v>
      </c>
      <c r="D6" s="7" t="s">
        <v>15</v>
      </c>
      <c r="E6" s="8" t="s">
        <v>29</v>
      </c>
      <c r="F6" s="3"/>
      <c r="G6" s="2" t="s">
        <v>30</v>
      </c>
      <c r="H6" s="7">
        <f t="shared" ref="H6:M6" si="3">SUM(H2:H5)</f>
        <v>1.676190476</v>
      </c>
      <c r="I6" s="7">
        <f t="shared" si="3"/>
        <v>4.533333333</v>
      </c>
      <c r="J6" s="7">
        <f t="shared" si="3"/>
        <v>9.333333333</v>
      </c>
      <c r="K6" s="7">
        <f t="shared" si="3"/>
        <v>16</v>
      </c>
      <c r="L6" s="7">
        <f t="shared" si="3"/>
        <v>5.677568953</v>
      </c>
      <c r="M6" s="7">
        <f t="shared" si="3"/>
        <v>1</v>
      </c>
      <c r="N6" s="3"/>
    </row>
    <row r="7" ht="15.75" customHeight="1">
      <c r="A7" s="3"/>
      <c r="B7" s="3"/>
      <c r="C7" s="3"/>
      <c r="D7" s="3"/>
      <c r="E7" s="3"/>
      <c r="F7" s="3"/>
      <c r="G7" s="2" t="s">
        <v>31</v>
      </c>
      <c r="H7" s="7">
        <f>H6*M2</f>
        <v>0.9450575939</v>
      </c>
      <c r="I7" s="7">
        <f>I6*M3</f>
        <v>1.193981884</v>
      </c>
      <c r="J7" s="7">
        <f>J6*M4</f>
        <v>1.099339564</v>
      </c>
      <c r="K7" s="7">
        <f>K6*M5</f>
        <v>0.880359876</v>
      </c>
      <c r="L7" s="7"/>
      <c r="M7" s="7"/>
      <c r="N7" s="3"/>
    </row>
    <row r="8" ht="15.75" customHeight="1">
      <c r="A8" s="3"/>
      <c r="B8" s="3"/>
      <c r="C8" s="3"/>
      <c r="D8" s="3"/>
      <c r="E8" s="3"/>
      <c r="F8" s="3"/>
      <c r="G8" s="2" t="s">
        <v>32</v>
      </c>
      <c r="H8" s="7">
        <f>(SUM(H7:K7)-4)/3</f>
        <v>0.03957963944</v>
      </c>
      <c r="I8" s="3"/>
      <c r="J8" s="3"/>
      <c r="K8" s="3"/>
      <c r="L8" s="3"/>
      <c r="M8" s="3"/>
      <c r="N8" s="3"/>
    </row>
    <row r="9" ht="15.75" customHeight="1">
      <c r="A9" s="3"/>
      <c r="B9" s="3"/>
      <c r="C9" s="3"/>
      <c r="D9" s="3"/>
      <c r="E9" s="3"/>
      <c r="F9" s="3"/>
      <c r="G9" s="2" t="s">
        <v>33</v>
      </c>
      <c r="H9" s="7">
        <v>0.9</v>
      </c>
      <c r="I9" s="3"/>
      <c r="J9" s="3"/>
      <c r="K9" s="3"/>
      <c r="L9" s="3"/>
      <c r="M9" s="3"/>
      <c r="N9" s="3"/>
    </row>
    <row r="10" ht="15.75" customHeight="1">
      <c r="A10" s="3"/>
      <c r="B10" s="3"/>
      <c r="C10" s="3"/>
      <c r="D10" s="3"/>
      <c r="E10" s="3"/>
      <c r="F10" s="3"/>
      <c r="G10" s="2" t="s">
        <v>34</v>
      </c>
      <c r="H10" s="7">
        <f>H8/H9</f>
        <v>0.04397737715</v>
      </c>
      <c r="I10" s="3"/>
      <c r="J10" s="3"/>
      <c r="K10" s="3"/>
      <c r="L10" s="3"/>
      <c r="M10" s="3"/>
      <c r="N10" s="3"/>
    </row>
    <row r="11" ht="15.75" customHeight="1">
      <c r="A11" s="3"/>
      <c r="B11" s="3"/>
      <c r="C11" s="3"/>
      <c r="D11" s="3"/>
      <c r="E11" s="3"/>
      <c r="F11" s="3"/>
      <c r="G11" s="3" t="s">
        <v>35</v>
      </c>
      <c r="H11" s="3"/>
      <c r="I11" s="3"/>
      <c r="J11" s="3"/>
      <c r="K11" s="3"/>
      <c r="L11" s="3"/>
      <c r="M11" s="3"/>
      <c r="N11" s="3"/>
    </row>
    <row r="12" ht="15.75" customHeight="1"/>
    <row r="13" ht="15.75" customHeight="1">
      <c r="H13" s="9"/>
    </row>
    <row r="14" ht="15.75" customHeight="1">
      <c r="A14" s="4" t="s">
        <v>36</v>
      </c>
      <c r="B14" s="5" t="s">
        <v>12</v>
      </c>
      <c r="C14" s="5" t="s">
        <v>22</v>
      </c>
      <c r="D14" s="5" t="s">
        <v>27</v>
      </c>
      <c r="E14" s="5" t="s">
        <v>8</v>
      </c>
      <c r="F14" s="5" t="s">
        <v>17</v>
      </c>
      <c r="G14" s="5" t="s">
        <v>6</v>
      </c>
      <c r="H14" s="2" t="s">
        <v>37</v>
      </c>
      <c r="I14" s="10"/>
      <c r="J14" s="4" t="s">
        <v>0</v>
      </c>
      <c r="K14" s="2" t="s">
        <v>1</v>
      </c>
      <c r="L14" s="10"/>
      <c r="M14" s="3"/>
    </row>
    <row r="15" ht="15.75" customHeight="1">
      <c r="A15" s="5" t="s">
        <v>12</v>
      </c>
      <c r="B15" s="7">
        <v>1.0</v>
      </c>
      <c r="C15" s="7">
        <v>3.0</v>
      </c>
      <c r="D15" s="7">
        <v>5.0</v>
      </c>
      <c r="E15" s="7">
        <v>7.0</v>
      </c>
      <c r="F15" s="7">
        <v>9.0</v>
      </c>
      <c r="G15" s="11">
        <f t="shared" ref="G15:G19" si="4">GEOMEAN(B15:F15)</f>
        <v>3.936283427</v>
      </c>
      <c r="H15" s="7">
        <f t="shared" ref="H15:H19" si="5">G15/G$20</f>
        <v>0.510038725</v>
      </c>
      <c r="I15" s="10"/>
      <c r="J15" s="2" t="s">
        <v>12</v>
      </c>
      <c r="K15" s="7" t="s">
        <v>13</v>
      </c>
      <c r="L15" s="10"/>
      <c r="M15" s="3"/>
      <c r="N15" s="12"/>
    </row>
    <row r="16" ht="15.75" customHeight="1">
      <c r="A16" s="5" t="s">
        <v>22</v>
      </c>
      <c r="B16" s="7">
        <f>1/3</f>
        <v>0.3333333333</v>
      </c>
      <c r="C16" s="7">
        <v>1.0</v>
      </c>
      <c r="D16" s="7">
        <v>3.0</v>
      </c>
      <c r="E16" s="7">
        <v>5.0</v>
      </c>
      <c r="F16" s="7">
        <v>7.0</v>
      </c>
      <c r="G16" s="11">
        <f t="shared" si="4"/>
        <v>2.036168005</v>
      </c>
      <c r="H16" s="7">
        <f t="shared" si="5"/>
        <v>0.2638337793</v>
      </c>
      <c r="I16" s="10"/>
      <c r="J16" s="2" t="s">
        <v>22</v>
      </c>
      <c r="K16" s="7" t="s">
        <v>23</v>
      </c>
      <c r="L16" s="10"/>
      <c r="M16" s="3"/>
      <c r="N16" s="12"/>
    </row>
    <row r="17" ht="15.75" customHeight="1">
      <c r="A17" s="5" t="s">
        <v>27</v>
      </c>
      <c r="B17" s="7">
        <f>1/5</f>
        <v>0.2</v>
      </c>
      <c r="C17" s="7">
        <f>1/3</f>
        <v>0.3333333333</v>
      </c>
      <c r="D17" s="7">
        <v>1.0</v>
      </c>
      <c r="E17" s="7">
        <v>3.0</v>
      </c>
      <c r="F17" s="7">
        <v>5.0</v>
      </c>
      <c r="G17" s="11">
        <f t="shared" si="4"/>
        <v>1</v>
      </c>
      <c r="H17" s="7">
        <f t="shared" si="5"/>
        <v>0.1295736789</v>
      </c>
      <c r="I17" s="10"/>
      <c r="J17" s="2" t="s">
        <v>27</v>
      </c>
      <c r="K17" s="7" t="s">
        <v>28</v>
      </c>
      <c r="L17" s="10"/>
      <c r="M17" s="3"/>
      <c r="N17" s="12"/>
    </row>
    <row r="18" ht="15.75" customHeight="1">
      <c r="A18" s="5" t="s">
        <v>8</v>
      </c>
      <c r="B18" s="7">
        <f>1/7</f>
        <v>0.1428571429</v>
      </c>
      <c r="C18" s="7">
        <f>1/5</f>
        <v>0.2</v>
      </c>
      <c r="D18" s="7">
        <f>1/3</f>
        <v>0.3333333333</v>
      </c>
      <c r="E18" s="7">
        <v>1.0</v>
      </c>
      <c r="F18" s="7">
        <v>3.0</v>
      </c>
      <c r="G18" s="11">
        <f t="shared" si="4"/>
        <v>0.4911186099</v>
      </c>
      <c r="H18" s="7">
        <f t="shared" si="5"/>
        <v>0.06363604509</v>
      </c>
      <c r="I18" s="10"/>
      <c r="J18" s="2" t="s">
        <v>8</v>
      </c>
      <c r="K18" s="7" t="s">
        <v>38</v>
      </c>
      <c r="L18" s="10"/>
      <c r="M18" s="3"/>
      <c r="N18" s="12"/>
    </row>
    <row r="19" ht="15.75" customHeight="1">
      <c r="A19" s="5" t="s">
        <v>17</v>
      </c>
      <c r="B19" s="7">
        <f>1/9</f>
        <v>0.1111111111</v>
      </c>
      <c r="C19" s="7">
        <f>1/7</f>
        <v>0.1428571429</v>
      </c>
      <c r="D19" s="7">
        <f>1/5</f>
        <v>0.2</v>
      </c>
      <c r="E19" s="7">
        <f>1/3</f>
        <v>0.3333333333</v>
      </c>
      <c r="F19" s="7">
        <v>1.0</v>
      </c>
      <c r="G19" s="11">
        <f t="shared" si="4"/>
        <v>0.254046747</v>
      </c>
      <c r="H19" s="7">
        <f t="shared" si="5"/>
        <v>0.03291777164</v>
      </c>
      <c r="I19" s="10"/>
      <c r="J19" s="2" t="s">
        <v>17</v>
      </c>
      <c r="K19" s="7" t="s">
        <v>18</v>
      </c>
      <c r="L19" s="10"/>
      <c r="M19" s="3"/>
      <c r="N19" s="12"/>
    </row>
    <row r="20" ht="15.75" customHeight="1">
      <c r="A20" s="2" t="s">
        <v>30</v>
      </c>
      <c r="B20" s="7">
        <f t="shared" ref="B20:H20" si="6">SUM(B15:B19)</f>
        <v>1.787301587</v>
      </c>
      <c r="C20" s="7">
        <f t="shared" si="6"/>
        <v>4.676190476</v>
      </c>
      <c r="D20" s="7">
        <f t="shared" si="6"/>
        <v>9.533333333</v>
      </c>
      <c r="E20" s="7">
        <f t="shared" si="6"/>
        <v>16.33333333</v>
      </c>
      <c r="F20" s="7">
        <f t="shared" si="6"/>
        <v>25</v>
      </c>
      <c r="G20" s="7">
        <f t="shared" si="6"/>
        <v>7.717616789</v>
      </c>
      <c r="H20" s="7">
        <f t="shared" si="6"/>
        <v>1</v>
      </c>
      <c r="J20" s="12"/>
      <c r="K20" s="12"/>
      <c r="L20" s="12"/>
      <c r="M20" s="12"/>
      <c r="N20" s="12"/>
    </row>
    <row r="21" ht="15.75" customHeight="1">
      <c r="A21" s="2" t="s">
        <v>31</v>
      </c>
      <c r="B21" s="7">
        <f>B20*H15</f>
        <v>0.9115930228</v>
      </c>
      <c r="C21" s="7">
        <f>C20*H16</f>
        <v>1.233737006</v>
      </c>
      <c r="D21" s="7">
        <f>D20*H17</f>
        <v>1.235269073</v>
      </c>
      <c r="E21" s="7">
        <f>E20*H18</f>
        <v>1.039388736</v>
      </c>
      <c r="F21" s="7">
        <f>F20*H19</f>
        <v>0.8229442909</v>
      </c>
      <c r="H21" s="12"/>
      <c r="J21" s="12"/>
      <c r="K21" s="12"/>
      <c r="L21" s="12"/>
      <c r="M21" s="12"/>
      <c r="N21" s="12"/>
    </row>
    <row r="22" ht="15.75" customHeight="1">
      <c r="A22" s="2" t="s">
        <v>32</v>
      </c>
      <c r="B22" s="7">
        <f>(SUM(B21:F21)-5)/4</f>
        <v>0.06073303222</v>
      </c>
      <c r="C22" s="3"/>
      <c r="D22" s="3"/>
      <c r="E22" s="3"/>
      <c r="G22" s="10"/>
      <c r="H22" s="3"/>
      <c r="I22" s="10"/>
      <c r="J22" s="3"/>
      <c r="L22" s="10"/>
      <c r="M22" s="3"/>
    </row>
    <row r="23" ht="15.75" customHeight="1">
      <c r="A23" s="2" t="s">
        <v>33</v>
      </c>
      <c r="B23" s="7">
        <v>1.12</v>
      </c>
      <c r="C23" s="12"/>
      <c r="D23" s="3"/>
      <c r="E23" s="3"/>
      <c r="G23" s="10"/>
      <c r="H23" s="3"/>
      <c r="I23" s="10"/>
      <c r="J23" s="3"/>
      <c r="L23" s="10"/>
      <c r="M23" s="3"/>
    </row>
    <row r="24" ht="15.75" customHeight="1">
      <c r="A24" s="2" t="s">
        <v>34</v>
      </c>
      <c r="B24" s="7">
        <f>B22/B23</f>
        <v>0.05422592162</v>
      </c>
      <c r="C24" s="12"/>
      <c r="D24" s="3"/>
      <c r="E24" s="3"/>
      <c r="G24" s="10"/>
      <c r="H24" s="3"/>
      <c r="I24" s="10"/>
      <c r="J24" s="3"/>
      <c r="L24" s="10"/>
      <c r="M24" s="3"/>
    </row>
    <row r="25" ht="15.75" customHeight="1">
      <c r="A25" s="3" t="s">
        <v>39</v>
      </c>
      <c r="B25" s="3"/>
      <c r="C25" s="12"/>
      <c r="D25" s="3"/>
      <c r="E25" s="3"/>
      <c r="G25" s="10"/>
      <c r="H25" s="3"/>
      <c r="I25" s="10"/>
      <c r="J25" s="3"/>
      <c r="L25" s="10"/>
      <c r="M25" s="3"/>
    </row>
    <row r="26" ht="15.75" customHeight="1">
      <c r="A26" s="3"/>
      <c r="B26" s="3"/>
      <c r="C26" s="12"/>
      <c r="D26" s="3"/>
      <c r="E26" s="3"/>
      <c r="G26" s="10"/>
      <c r="H26" s="13"/>
      <c r="I26" s="10"/>
      <c r="J26" s="13"/>
      <c r="L26" s="10"/>
      <c r="M26" s="3"/>
    </row>
    <row r="27" ht="15.75" customHeight="1">
      <c r="A27" s="4" t="s">
        <v>36</v>
      </c>
      <c r="B27" s="5" t="s">
        <v>12</v>
      </c>
      <c r="C27" s="5" t="s">
        <v>22</v>
      </c>
      <c r="D27" s="5" t="s">
        <v>27</v>
      </c>
      <c r="E27" s="5" t="s">
        <v>8</v>
      </c>
      <c r="F27" s="5" t="s">
        <v>17</v>
      </c>
      <c r="G27" s="5" t="s">
        <v>6</v>
      </c>
      <c r="H27" s="2" t="s">
        <v>37</v>
      </c>
      <c r="I27" s="10"/>
      <c r="J27" s="4" t="s">
        <v>0</v>
      </c>
      <c r="K27" s="2" t="s">
        <v>2</v>
      </c>
      <c r="L27" s="10"/>
      <c r="M27" s="13"/>
    </row>
    <row r="28" ht="15.75" customHeight="1">
      <c r="A28" s="5" t="s">
        <v>12</v>
      </c>
      <c r="B28" s="7">
        <v>1.0</v>
      </c>
      <c r="C28" s="7">
        <v>7.0</v>
      </c>
      <c r="D28" s="7">
        <v>3.0</v>
      </c>
      <c r="E28" s="7">
        <f>1/3</f>
        <v>0.3333333333</v>
      </c>
      <c r="F28" s="7">
        <v>5.0</v>
      </c>
      <c r="G28" s="11">
        <f t="shared" ref="G28:G32" si="7">GEOMEAN(B28:F28)</f>
        <v>2.036168005</v>
      </c>
      <c r="H28" s="7">
        <f t="shared" ref="H28:H32" si="8">G28/G$33</f>
        <v>0.2638337793</v>
      </c>
      <c r="J28" s="2" t="s">
        <v>8</v>
      </c>
      <c r="K28" s="7" t="s">
        <v>9</v>
      </c>
    </row>
    <row r="29" ht="15.75" customHeight="1">
      <c r="A29" s="5" t="s">
        <v>22</v>
      </c>
      <c r="B29" s="7">
        <f>1/7</f>
        <v>0.1428571429</v>
      </c>
      <c r="C29" s="7">
        <v>1.0</v>
      </c>
      <c r="D29" s="7">
        <f>1/5</f>
        <v>0.2</v>
      </c>
      <c r="E29" s="7">
        <f>1/9</f>
        <v>0.1111111111</v>
      </c>
      <c r="F29" s="7">
        <f>1/3</f>
        <v>0.3333333333</v>
      </c>
      <c r="G29" s="11">
        <f t="shared" si="7"/>
        <v>0.254046747</v>
      </c>
      <c r="H29" s="7">
        <f t="shared" si="8"/>
        <v>0.03291777164</v>
      </c>
      <c r="J29" s="2" t="s">
        <v>12</v>
      </c>
      <c r="K29" s="7" t="s">
        <v>14</v>
      </c>
    </row>
    <row r="30" ht="15.75" customHeight="1">
      <c r="A30" s="5" t="s">
        <v>27</v>
      </c>
      <c r="B30" s="7">
        <f>1/3</f>
        <v>0.3333333333</v>
      </c>
      <c r="C30" s="7">
        <v>5.0</v>
      </c>
      <c r="D30" s="7">
        <v>1.0</v>
      </c>
      <c r="E30" s="7">
        <f>1/5</f>
        <v>0.2</v>
      </c>
      <c r="F30" s="7">
        <v>3.0</v>
      </c>
      <c r="G30" s="11">
        <f t="shared" si="7"/>
        <v>1</v>
      </c>
      <c r="H30" s="7">
        <f t="shared" si="8"/>
        <v>0.1295736789</v>
      </c>
      <c r="J30" s="2" t="s">
        <v>27</v>
      </c>
      <c r="K30" s="7" t="s">
        <v>14</v>
      </c>
    </row>
    <row r="31" ht="15.75" customHeight="1">
      <c r="A31" s="5" t="s">
        <v>8</v>
      </c>
      <c r="B31" s="7">
        <v>3.0</v>
      </c>
      <c r="C31" s="7">
        <v>9.0</v>
      </c>
      <c r="D31" s="7">
        <v>5.0</v>
      </c>
      <c r="E31" s="7">
        <v>1.0</v>
      </c>
      <c r="F31" s="7">
        <v>7.0</v>
      </c>
      <c r="G31" s="11">
        <f t="shared" si="7"/>
        <v>3.936283427</v>
      </c>
      <c r="H31" s="7">
        <f t="shared" si="8"/>
        <v>0.510038725</v>
      </c>
      <c r="J31" s="2" t="s">
        <v>17</v>
      </c>
      <c r="K31" s="7" t="s">
        <v>19</v>
      </c>
    </row>
    <row r="32" ht="15.75" customHeight="1">
      <c r="A32" s="5" t="s">
        <v>17</v>
      </c>
      <c r="B32" s="7">
        <f>1/5</f>
        <v>0.2</v>
      </c>
      <c r="C32" s="7">
        <v>3.0</v>
      </c>
      <c r="D32" s="7">
        <f>1/3</f>
        <v>0.3333333333</v>
      </c>
      <c r="E32" s="7">
        <f>1/7</f>
        <v>0.1428571429</v>
      </c>
      <c r="F32" s="7">
        <v>1.0</v>
      </c>
      <c r="G32" s="11">
        <f t="shared" si="7"/>
        <v>0.4911186099</v>
      </c>
      <c r="H32" s="7">
        <f t="shared" si="8"/>
        <v>0.06363604509</v>
      </c>
      <c r="J32" s="2" t="s">
        <v>22</v>
      </c>
      <c r="K32" s="7" t="s">
        <v>24</v>
      </c>
    </row>
    <row r="33" ht="15.75" customHeight="1">
      <c r="A33" s="2" t="s">
        <v>30</v>
      </c>
      <c r="B33" s="14">
        <f t="shared" ref="B33:H33" si="9">SUM(B28:B32)</f>
        <v>4.676190476</v>
      </c>
      <c r="C33" s="14">
        <f t="shared" si="9"/>
        <v>25</v>
      </c>
      <c r="D33" s="14">
        <f t="shared" si="9"/>
        <v>9.533333333</v>
      </c>
      <c r="E33" s="14">
        <f t="shared" si="9"/>
        <v>1.787301587</v>
      </c>
      <c r="F33" s="14">
        <f t="shared" si="9"/>
        <v>16.33333333</v>
      </c>
      <c r="G33" s="14">
        <f t="shared" si="9"/>
        <v>7.717616789</v>
      </c>
      <c r="H33" s="14">
        <f t="shared" si="9"/>
        <v>1</v>
      </c>
    </row>
    <row r="34" ht="15.75" customHeight="1">
      <c r="A34" s="2" t="s">
        <v>31</v>
      </c>
      <c r="B34" s="14">
        <f>B33*H28</f>
        <v>1.233737006</v>
      </c>
      <c r="C34" s="14">
        <f>C33*H29</f>
        <v>0.8229442909</v>
      </c>
      <c r="D34" s="14">
        <f>D33*H30</f>
        <v>1.235269073</v>
      </c>
      <c r="E34" s="14">
        <f>E33*H31</f>
        <v>0.9115930228</v>
      </c>
      <c r="F34" s="7">
        <f>F33*H32</f>
        <v>1.039388736</v>
      </c>
    </row>
    <row r="35" ht="15.75" customHeight="1">
      <c r="A35" s="2" t="s">
        <v>32</v>
      </c>
      <c r="B35" s="7">
        <f>(SUM(B34:F34)-5)/4</f>
        <v>0.06073303222</v>
      </c>
      <c r="C35" s="3"/>
      <c r="D35" s="3"/>
      <c r="E35" s="3"/>
    </row>
    <row r="36" ht="15.75" customHeight="1">
      <c r="A36" s="2" t="s">
        <v>33</v>
      </c>
      <c r="B36" s="7">
        <v>1.12</v>
      </c>
      <c r="C36" s="3"/>
      <c r="D36" s="3"/>
      <c r="E36" s="3"/>
    </row>
    <row r="37" ht="15.75" customHeight="1">
      <c r="A37" s="2" t="s">
        <v>34</v>
      </c>
      <c r="B37" s="7">
        <f>B35/B36</f>
        <v>0.05422592162</v>
      </c>
      <c r="C37" s="3"/>
      <c r="D37" s="3"/>
      <c r="E37" s="3"/>
    </row>
    <row r="38" ht="15.75" customHeight="1">
      <c r="A38" s="3" t="s">
        <v>39</v>
      </c>
      <c r="B38" s="3"/>
      <c r="C38" s="3"/>
      <c r="D38" s="3"/>
      <c r="E38" s="3"/>
    </row>
    <row r="39" ht="15.75" customHeight="1">
      <c r="A39" s="3"/>
      <c r="B39" s="15"/>
      <c r="C39" s="3"/>
      <c r="D39" s="3"/>
      <c r="E39" s="3"/>
    </row>
    <row r="40" ht="15.75" customHeight="1">
      <c r="A40" s="4" t="s">
        <v>36</v>
      </c>
      <c r="B40" s="5" t="s">
        <v>12</v>
      </c>
      <c r="C40" s="5" t="s">
        <v>22</v>
      </c>
      <c r="D40" s="5" t="s">
        <v>27</v>
      </c>
      <c r="E40" s="5" t="s">
        <v>8</v>
      </c>
      <c r="F40" s="5" t="s">
        <v>17</v>
      </c>
      <c r="G40" s="5" t="s">
        <v>6</v>
      </c>
      <c r="H40" s="2" t="s">
        <v>37</v>
      </c>
      <c r="J40" s="4" t="s">
        <v>0</v>
      </c>
      <c r="K40" s="2" t="s">
        <v>3</v>
      </c>
    </row>
    <row r="41" ht="15.75" customHeight="1">
      <c r="A41" s="5" t="s">
        <v>12</v>
      </c>
      <c r="B41" s="7">
        <v>1.0</v>
      </c>
      <c r="C41" s="7">
        <v>5.0</v>
      </c>
      <c r="D41" s="7">
        <v>1.0</v>
      </c>
      <c r="E41" s="7">
        <v>7.0</v>
      </c>
      <c r="F41" s="7">
        <v>3.0</v>
      </c>
      <c r="G41" s="11">
        <f t="shared" ref="G41:G45" si="10">GEOMEAN(B41:F41)</f>
        <v>2.536517482</v>
      </c>
      <c r="H41" s="7">
        <f t="shared" ref="H41:H45" si="11">G41/G$46</f>
        <v>0.3637601642</v>
      </c>
      <c r="J41" s="2" t="s">
        <v>12</v>
      </c>
      <c r="K41" s="7" t="s">
        <v>15</v>
      </c>
    </row>
    <row r="42" ht="15.75" customHeight="1">
      <c r="A42" s="5" t="s">
        <v>22</v>
      </c>
      <c r="B42" s="7">
        <f>1/5</f>
        <v>0.2</v>
      </c>
      <c r="C42" s="7">
        <v>1.0</v>
      </c>
      <c r="D42" s="7">
        <f>1/5</f>
        <v>0.2</v>
      </c>
      <c r="E42" s="7">
        <v>3.0</v>
      </c>
      <c r="F42" s="7">
        <f>1/3</f>
        <v>0.3333333333</v>
      </c>
      <c r="G42" s="11">
        <f t="shared" si="10"/>
        <v>0.5253055609</v>
      </c>
      <c r="H42" s="7">
        <f t="shared" si="11"/>
        <v>0.0753336961</v>
      </c>
      <c r="J42" s="2" t="s">
        <v>27</v>
      </c>
      <c r="K42" s="7" t="s">
        <v>15</v>
      </c>
    </row>
    <row r="43" ht="15.75" customHeight="1">
      <c r="A43" s="5" t="s">
        <v>27</v>
      </c>
      <c r="B43" s="7">
        <v>1.0</v>
      </c>
      <c r="C43" s="7">
        <v>5.0</v>
      </c>
      <c r="D43" s="7">
        <v>1.0</v>
      </c>
      <c r="E43" s="7">
        <v>7.0</v>
      </c>
      <c r="F43" s="7">
        <v>3.0</v>
      </c>
      <c r="G43" s="11">
        <f t="shared" si="10"/>
        <v>2.536517482</v>
      </c>
      <c r="H43" s="7">
        <f t="shared" si="11"/>
        <v>0.3637601642</v>
      </c>
      <c r="J43" s="2" t="s">
        <v>17</v>
      </c>
      <c r="K43" s="7" t="s">
        <v>20</v>
      </c>
    </row>
    <row r="44" ht="15.75" customHeight="1">
      <c r="A44" s="5" t="s">
        <v>8</v>
      </c>
      <c r="B44" s="7">
        <f>1/7</f>
        <v>0.1428571429</v>
      </c>
      <c r="C44" s="7">
        <f>1/3</f>
        <v>0.3333333333</v>
      </c>
      <c r="D44" s="7">
        <f>1/7</f>
        <v>0.1428571429</v>
      </c>
      <c r="E44" s="7">
        <v>1.0</v>
      </c>
      <c r="F44" s="7">
        <f>1/5</f>
        <v>0.2</v>
      </c>
      <c r="G44" s="11">
        <f t="shared" si="10"/>
        <v>0.2671422209</v>
      </c>
      <c r="H44" s="7">
        <f t="shared" si="11"/>
        <v>0.0383106755</v>
      </c>
      <c r="J44" s="2" t="s">
        <v>22</v>
      </c>
      <c r="K44" s="16" t="s">
        <v>25</v>
      </c>
    </row>
    <row r="45" ht="15.75" customHeight="1">
      <c r="A45" s="5" t="s">
        <v>17</v>
      </c>
      <c r="B45" s="7">
        <f>1/3</f>
        <v>0.3333333333</v>
      </c>
      <c r="C45" s="7">
        <v>3.0</v>
      </c>
      <c r="D45" s="7">
        <f>1/3</f>
        <v>0.3333333333</v>
      </c>
      <c r="E45" s="7">
        <v>5.0</v>
      </c>
      <c r="F45" s="7">
        <v>1.0</v>
      </c>
      <c r="G45" s="11">
        <f t="shared" si="10"/>
        <v>1.107566343</v>
      </c>
      <c r="H45" s="7">
        <f t="shared" si="11"/>
        <v>0.1588352999</v>
      </c>
      <c r="J45" s="2" t="s">
        <v>8</v>
      </c>
      <c r="K45" s="7" t="s">
        <v>10</v>
      </c>
    </row>
    <row r="46" ht="15.75" customHeight="1">
      <c r="A46" s="2" t="s">
        <v>30</v>
      </c>
      <c r="B46" s="7">
        <f t="shared" ref="B46:H46" si="12">SUM(B41:B45)</f>
        <v>2.676190476</v>
      </c>
      <c r="C46" s="7">
        <f t="shared" si="12"/>
        <v>14.33333333</v>
      </c>
      <c r="D46" s="7">
        <f t="shared" si="12"/>
        <v>2.676190476</v>
      </c>
      <c r="E46" s="7">
        <f t="shared" si="12"/>
        <v>23</v>
      </c>
      <c r="F46" s="7">
        <f t="shared" si="12"/>
        <v>7.533333333</v>
      </c>
      <c r="G46" s="7">
        <f t="shared" si="12"/>
        <v>6.973049088</v>
      </c>
      <c r="H46" s="7">
        <f t="shared" si="12"/>
        <v>1</v>
      </c>
    </row>
    <row r="47" ht="15.75" customHeight="1">
      <c r="A47" s="2" t="s">
        <v>31</v>
      </c>
      <c r="B47" s="7">
        <f>B46*H41</f>
        <v>0.9734914872</v>
      </c>
      <c r="C47" s="7">
        <f>C46*H42</f>
        <v>1.079782977</v>
      </c>
      <c r="D47" s="7">
        <f>D46*H43</f>
        <v>0.9734914872</v>
      </c>
      <c r="E47" s="7">
        <f>E46*H44</f>
        <v>0.8811455366</v>
      </c>
      <c r="F47" s="7">
        <f>F46*H45</f>
        <v>1.196559259</v>
      </c>
    </row>
    <row r="48" ht="15.75" customHeight="1">
      <c r="A48" s="2" t="s">
        <v>32</v>
      </c>
      <c r="B48" s="7">
        <f>(SUM(B47:F47)-5)/4</f>
        <v>0.02611768692</v>
      </c>
    </row>
    <row r="49" ht="15.75" customHeight="1">
      <c r="A49" s="2" t="s">
        <v>33</v>
      </c>
      <c r="B49" s="7">
        <v>1.12</v>
      </c>
    </row>
    <row r="50" ht="15.75" customHeight="1">
      <c r="A50" s="2" t="s">
        <v>34</v>
      </c>
      <c r="B50" s="7">
        <f>B48/B49</f>
        <v>0.02331936332</v>
      </c>
    </row>
    <row r="51" ht="15.75" customHeight="1">
      <c r="A51" s="3" t="s">
        <v>40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4" t="s">
        <v>36</v>
      </c>
      <c r="B57" s="5" t="s">
        <v>12</v>
      </c>
      <c r="C57" s="5" t="s">
        <v>22</v>
      </c>
      <c r="D57" s="5" t="s">
        <v>27</v>
      </c>
      <c r="E57" s="5" t="s">
        <v>8</v>
      </c>
      <c r="F57" s="5" t="s">
        <v>17</v>
      </c>
      <c r="G57" s="5" t="s">
        <v>6</v>
      </c>
      <c r="H57" s="2" t="s">
        <v>37</v>
      </c>
      <c r="J57" s="4" t="s">
        <v>0</v>
      </c>
      <c r="K57" s="2" t="s">
        <v>4</v>
      </c>
    </row>
    <row r="58" ht="15.75" customHeight="1">
      <c r="A58" s="5" t="s">
        <v>12</v>
      </c>
      <c r="B58" s="7">
        <v>1.0</v>
      </c>
      <c r="C58" s="7">
        <v>2.0</v>
      </c>
      <c r="D58" s="7">
        <v>2.0</v>
      </c>
      <c r="E58" s="7">
        <v>5.0</v>
      </c>
      <c r="F58" s="7">
        <v>3.0</v>
      </c>
      <c r="G58" s="11">
        <f t="shared" ref="G58:G62" si="13">GEOMEAN(B58:F58)</f>
        <v>2.267933155</v>
      </c>
      <c r="H58" s="7">
        <f t="shared" ref="H58:H62" si="14">G58/G$63</f>
        <v>0.3867020762</v>
      </c>
      <c r="J58" s="17" t="s">
        <v>12</v>
      </c>
      <c r="K58" s="7" t="s">
        <v>16</v>
      </c>
    </row>
    <row r="59" ht="15.75" customHeight="1">
      <c r="A59" s="5" t="s">
        <v>22</v>
      </c>
      <c r="B59" s="7">
        <f t="shared" ref="B59:B60" si="15">1/2</f>
        <v>0.5</v>
      </c>
      <c r="C59" s="7">
        <v>1.0</v>
      </c>
      <c r="D59" s="7">
        <v>1.0</v>
      </c>
      <c r="E59" s="7">
        <v>3.0</v>
      </c>
      <c r="F59" s="7">
        <v>2.0</v>
      </c>
      <c r="G59" s="11">
        <f t="shared" si="13"/>
        <v>1.24573094</v>
      </c>
      <c r="H59" s="7">
        <f t="shared" si="14"/>
        <v>0.2124078214</v>
      </c>
      <c r="J59" s="17" t="s">
        <v>22</v>
      </c>
      <c r="K59" s="7" t="s">
        <v>26</v>
      </c>
    </row>
    <row r="60" ht="15.75" customHeight="1">
      <c r="A60" s="5" t="s">
        <v>27</v>
      </c>
      <c r="B60" s="7">
        <f t="shared" si="15"/>
        <v>0.5</v>
      </c>
      <c r="C60" s="7">
        <v>1.0</v>
      </c>
      <c r="D60" s="7">
        <v>1.0</v>
      </c>
      <c r="E60" s="7">
        <v>3.0</v>
      </c>
      <c r="F60" s="7">
        <v>2.0</v>
      </c>
      <c r="G60" s="11">
        <f t="shared" si="13"/>
        <v>1.24573094</v>
      </c>
      <c r="H60" s="7">
        <f t="shared" si="14"/>
        <v>0.2124078214</v>
      </c>
      <c r="J60" s="17" t="s">
        <v>27</v>
      </c>
      <c r="K60" s="8" t="s">
        <v>29</v>
      </c>
    </row>
    <row r="61" ht="15.75" customHeight="1">
      <c r="A61" s="5" t="s">
        <v>8</v>
      </c>
      <c r="B61" s="7">
        <f>1/5</f>
        <v>0.2</v>
      </c>
      <c r="C61" s="7">
        <f t="shared" ref="C61:D61" si="16">1/3</f>
        <v>0.3333333333</v>
      </c>
      <c r="D61" s="7">
        <f t="shared" si="16"/>
        <v>0.3333333333</v>
      </c>
      <c r="E61" s="7">
        <v>1.0</v>
      </c>
      <c r="F61" s="7">
        <f>1/2</f>
        <v>0.5</v>
      </c>
      <c r="G61" s="11">
        <f t="shared" si="13"/>
        <v>0.4065851365</v>
      </c>
      <c r="H61" s="7">
        <f t="shared" si="14"/>
        <v>0.06932625684</v>
      </c>
      <c r="J61" s="18" t="s">
        <v>17</v>
      </c>
      <c r="K61" s="19" t="s">
        <v>21</v>
      </c>
    </row>
    <row r="62" ht="15.75" customHeight="1">
      <c r="A62" s="5" t="s">
        <v>17</v>
      </c>
      <c r="B62" s="7">
        <f>1/3</f>
        <v>0.3333333333</v>
      </c>
      <c r="C62" s="7">
        <f t="shared" ref="C62:D62" si="17">1/2</f>
        <v>0.5</v>
      </c>
      <c r="D62" s="7">
        <f t="shared" si="17"/>
        <v>0.5</v>
      </c>
      <c r="E62" s="7">
        <v>2.0</v>
      </c>
      <c r="F62" s="7">
        <v>1.0</v>
      </c>
      <c r="G62" s="11">
        <f t="shared" si="13"/>
        <v>0.6988271188</v>
      </c>
      <c r="H62" s="7">
        <f t="shared" si="14"/>
        <v>0.1191560241</v>
      </c>
      <c r="J62" s="2" t="s">
        <v>8</v>
      </c>
      <c r="K62" s="7" t="s">
        <v>11</v>
      </c>
    </row>
    <row r="63" ht="15.75" customHeight="1">
      <c r="A63" s="2" t="s">
        <v>30</v>
      </c>
      <c r="B63" s="7">
        <f t="shared" ref="B63:H63" si="18">SUM(B58:B62)</f>
        <v>2.533333333</v>
      </c>
      <c r="C63" s="7">
        <f t="shared" si="18"/>
        <v>4.833333333</v>
      </c>
      <c r="D63" s="7">
        <f t="shared" si="18"/>
        <v>4.833333333</v>
      </c>
      <c r="E63" s="7">
        <f t="shared" si="18"/>
        <v>14</v>
      </c>
      <c r="F63" s="7">
        <f t="shared" si="18"/>
        <v>8.5</v>
      </c>
      <c r="G63" s="7">
        <f t="shared" si="18"/>
        <v>5.86480729</v>
      </c>
      <c r="H63" s="7">
        <f t="shared" si="18"/>
        <v>1</v>
      </c>
      <c r="J63" s="3"/>
      <c r="K63" s="3"/>
    </row>
    <row r="64" ht="15.75" customHeight="1">
      <c r="A64" s="2" t="s">
        <v>31</v>
      </c>
      <c r="B64" s="7">
        <f>B63*H58</f>
        <v>0.9796452596</v>
      </c>
      <c r="C64" s="7">
        <f>C63*H59</f>
        <v>1.026637804</v>
      </c>
      <c r="D64" s="7">
        <f>D63*H60</f>
        <v>1.026637804</v>
      </c>
      <c r="E64" s="7">
        <f>E63*H61</f>
        <v>0.9705675958</v>
      </c>
      <c r="F64" s="7">
        <f>F63*H62</f>
        <v>1.012826205</v>
      </c>
    </row>
    <row r="65" ht="15.75" customHeight="1">
      <c r="A65" s="2" t="s">
        <v>32</v>
      </c>
      <c r="B65" s="7">
        <f>(SUM(B64:F64)-5)/4</f>
        <v>0.00407866689</v>
      </c>
    </row>
    <row r="66" ht="15.75" customHeight="1">
      <c r="A66" s="2" t="s">
        <v>33</v>
      </c>
      <c r="B66" s="7">
        <v>1.12</v>
      </c>
    </row>
    <row r="67" ht="15.75" customHeight="1">
      <c r="A67" s="2" t="s">
        <v>34</v>
      </c>
      <c r="B67" s="7">
        <f>B65/B66</f>
        <v>0.003641666866</v>
      </c>
    </row>
    <row r="68" ht="15.75" customHeight="1">
      <c r="A68" s="3" t="s">
        <v>41</v>
      </c>
    </row>
    <row r="69" ht="15.75" customHeight="1"/>
    <row r="70" ht="15.75" customHeight="1">
      <c r="M70" s="3"/>
      <c r="N70" s="3"/>
    </row>
    <row r="71" ht="15.75" customHeight="1"/>
    <row r="72" ht="15.75" customHeight="1"/>
    <row r="73" ht="15.75" customHeight="1">
      <c r="A73" s="20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1" t="s">
        <v>42</v>
      </c>
    </row>
    <row r="74" ht="15.75" customHeight="1">
      <c r="A74" s="22"/>
      <c r="B74" s="23" t="s">
        <v>43</v>
      </c>
      <c r="C74" s="24"/>
      <c r="D74" s="24"/>
      <c r="E74" s="25"/>
      <c r="F74" s="22"/>
    </row>
    <row r="75" ht="15.75" customHeight="1">
      <c r="A75" s="26"/>
      <c r="B75" s="27">
        <v>0.563812769080718</v>
      </c>
      <c r="C75" s="27">
        <v>0.263378356765703</v>
      </c>
      <c r="D75" s="27">
        <v>0.11778638190606076</v>
      </c>
      <c r="E75" s="27">
        <v>0.05502249224751868</v>
      </c>
      <c r="F75" s="26"/>
    </row>
    <row r="76" ht="15.75" customHeight="1">
      <c r="A76" s="5" t="s">
        <v>12</v>
      </c>
      <c r="B76" s="7">
        <v>0.5100387250168639</v>
      </c>
      <c r="C76" s="7">
        <v>0.263833779314284</v>
      </c>
      <c r="D76" s="7">
        <v>0.36376016424305374</v>
      </c>
      <c r="E76" s="7">
        <v>0.38670207616655955</v>
      </c>
      <c r="F76" s="7">
        <f t="shared" ref="F76:F80" si="19">B$75*B76+C$75*C76+D$75*D76+E$75*E76</f>
        <v>0.4211777588</v>
      </c>
    </row>
    <row r="77" ht="15.75" customHeight="1">
      <c r="A77" s="5" t="s">
        <v>22</v>
      </c>
      <c r="B77" s="7">
        <v>0.2638337793142844</v>
      </c>
      <c r="C77" s="7">
        <v>0.03291777163618214</v>
      </c>
      <c r="D77" s="7">
        <v>0.0753336960960136</v>
      </c>
      <c r="E77" s="7">
        <v>0.21240782144556966</v>
      </c>
      <c r="F77" s="7">
        <f t="shared" si="19"/>
        <v>0.1779831735</v>
      </c>
    </row>
    <row r="78" ht="15.75" customHeight="1">
      <c r="A78" s="5" t="s">
        <v>27</v>
      </c>
      <c r="B78" s="7">
        <v>0.12957367894643812</v>
      </c>
      <c r="C78" s="7">
        <v>0.1295736789464381</v>
      </c>
      <c r="D78" s="7">
        <v>0.36376016424305374</v>
      </c>
      <c r="E78" s="7">
        <v>0.21240782144556966</v>
      </c>
      <c r="F78" s="7">
        <f t="shared" si="19"/>
        <v>0.1617153987</v>
      </c>
    </row>
    <row r="79" ht="15.75" customHeight="1">
      <c r="A79" s="5" t="s">
        <v>8</v>
      </c>
      <c r="B79" s="7">
        <v>0.06363604508623136</v>
      </c>
      <c r="C79" s="7">
        <v>0.5100387250168639</v>
      </c>
      <c r="D79" s="7">
        <v>0.03831067550491974</v>
      </c>
      <c r="E79" s="7">
        <v>0.0693262568403641</v>
      </c>
      <c r="F79" s="7">
        <f t="shared" si="19"/>
        <v>0.1785389554</v>
      </c>
    </row>
    <row r="80" ht="15.75" customHeight="1">
      <c r="A80" s="5" t="s">
        <v>17</v>
      </c>
      <c r="B80" s="7">
        <v>0.03291777163618214</v>
      </c>
      <c r="C80" s="7">
        <v>0.06363604508623136</v>
      </c>
      <c r="D80" s="7">
        <v>0.1588352999129593</v>
      </c>
      <c r="E80" s="7">
        <v>0.11915602410193724</v>
      </c>
      <c r="F80" s="7">
        <f t="shared" si="19"/>
        <v>0.06058471367</v>
      </c>
    </row>
    <row r="81" ht="15.75" customHeight="1">
      <c r="E81" s="7" t="s">
        <v>30</v>
      </c>
      <c r="F81" s="7">
        <f>SUM(F73:F80)</f>
        <v>1</v>
      </c>
    </row>
    <row r="82" ht="15.75" customHeight="1"/>
    <row r="83" ht="15.75" customHeight="1"/>
    <row r="84" ht="15.75" customHeight="1">
      <c r="A84" s="2" t="s">
        <v>0</v>
      </c>
      <c r="B84" s="2" t="s">
        <v>42</v>
      </c>
    </row>
    <row r="85" ht="15.75" customHeight="1">
      <c r="A85" s="5" t="s">
        <v>12</v>
      </c>
      <c r="B85" s="28">
        <v>0.42117775876095565</v>
      </c>
    </row>
    <row r="86" ht="15.75" customHeight="1">
      <c r="A86" s="5" t="s">
        <v>8</v>
      </c>
      <c r="B86" s="28">
        <v>0.17853895536087946</v>
      </c>
    </row>
    <row r="87" ht="15.75" customHeight="1">
      <c r="A87" s="5" t="s">
        <v>22</v>
      </c>
      <c r="B87" s="28">
        <v>0.17798317350170534</v>
      </c>
    </row>
    <row r="88" ht="15.75" customHeight="1">
      <c r="A88" s="5" t="s">
        <v>27</v>
      </c>
      <c r="B88" s="28">
        <v>0.1617153987043117</v>
      </c>
    </row>
    <row r="89" ht="15.75" customHeight="1">
      <c r="A89" s="5" t="s">
        <v>17</v>
      </c>
      <c r="B89" s="28">
        <v>0.06058471367214788</v>
      </c>
    </row>
    <row r="90" ht="15.75" customHeight="1"/>
    <row r="91" ht="15.75" customHeight="1"/>
    <row r="92" ht="43.5" customHeight="1">
      <c r="B92" s="29" t="s">
        <v>44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4:$B$89">
    <sortState ref="A84:B89">
      <sortCondition descending="1" ref="B84:B89"/>
    </sortState>
  </autoFilter>
  <mergeCells count="3">
    <mergeCell ref="A73:A75"/>
    <mergeCell ref="F73:F75"/>
    <mergeCell ref="B74:E74"/>
  </mergeCells>
  <printOptions/>
  <pageMargins bottom="0.75" footer="0.0" header="0.0" left="0.7" right="0.7" top="0.75"/>
  <pageSetup orientation="landscape"/>
  <drawing r:id="rId1"/>
</worksheet>
</file>