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D:\Proyectos\SISEXPO\"/>
    </mc:Choice>
  </mc:AlternateContent>
  <xr:revisionPtr revIDLastSave="0" documentId="13_ncr:1_{4AD0D318-63C4-4B3A-8B08-ACC3C1FBF542}" xr6:coauthVersionLast="44" xr6:coauthVersionMax="44" xr10:uidLastSave="{00000000-0000-0000-0000-000000000000}"/>
  <bookViews>
    <workbookView xWindow="-20610" yWindow="-1140" windowWidth="20730" windowHeight="11760" tabRatio="858" xr2:uid="{00000000-000D-0000-FFFF-FFFF00000000}"/>
  </bookViews>
  <sheets>
    <sheet name="EXPORTACIONES" sheetId="22" r:id="rId1"/>
    <sheet name="EXPORTACIONES-TD" sheetId="25" r:id="rId2"/>
    <sheet name="EXWORK" sheetId="29" r:id="rId3"/>
    <sheet name="EXWORK-TD" sheetId="30" r:id="rId4"/>
    <sheet name="MATERIA PRIMA" sheetId="32" r:id="rId5"/>
    <sheet name="MATERIA PRIMA - TD" sheetId="28" r:id="rId6"/>
  </sheets>
  <definedNames>
    <definedName name="_xlnm._FilterDatabase" localSheetId="0" hidden="1">EXPORTACIONES!$A$1:$S$80</definedName>
    <definedName name="_xlnm.Print_Area" localSheetId="1">'EXPORTACIONES-TD'!$A$2:$F$22</definedName>
    <definedName name="_xlnm.Print_Area" localSheetId="3">'EXWORK-TD'!$A$2:$C$9</definedName>
    <definedName name="_xlnm.Print_Area" localSheetId="5">'MATERIA PRIMA - TD'!$A$1:$F$35</definedName>
    <definedName name="CTACTE">EXPORTACIONES!$A$1:$S$45</definedName>
  </definedNames>
  <calcPr calcId="18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4" i="22" l="1"/>
  <c r="O84" i="22"/>
  <c r="L84" i="22"/>
  <c r="J84" i="22"/>
  <c r="R80" i="22"/>
  <c r="S80" i="22" s="1"/>
  <c r="R79" i="22"/>
  <c r="S79" i="22" s="1"/>
  <c r="R78" i="22"/>
  <c r="S78" i="22" s="1"/>
  <c r="R77" i="22"/>
  <c r="S77" i="22" s="1"/>
  <c r="R76" i="22"/>
  <c r="S76" i="22" s="1"/>
  <c r="R75" i="22"/>
  <c r="S75" i="22" s="1"/>
  <c r="R74" i="22"/>
  <c r="S74" i="22" s="1"/>
  <c r="R73" i="22"/>
  <c r="S73" i="22" s="1"/>
  <c r="R10" i="22"/>
  <c r="S10" i="22" s="1"/>
  <c r="R11" i="22"/>
  <c r="S11" i="22" s="1"/>
  <c r="R12" i="22"/>
  <c r="R13" i="22"/>
  <c r="S13" i="22" s="1"/>
  <c r="R14" i="22"/>
  <c r="R15" i="22"/>
  <c r="R16" i="22"/>
  <c r="R17" i="22"/>
  <c r="S17" i="22" s="1"/>
  <c r="R18" i="22"/>
  <c r="S18" i="22" s="1"/>
  <c r="R19" i="22"/>
  <c r="S19" i="22" s="1"/>
  <c r="R20" i="22"/>
  <c r="R21" i="22"/>
  <c r="S21" i="22" s="1"/>
  <c r="R22" i="22"/>
  <c r="R23" i="22"/>
  <c r="R24" i="22"/>
  <c r="R25" i="22"/>
  <c r="S25" i="22" s="1"/>
  <c r="R26" i="22"/>
  <c r="S26" i="22" s="1"/>
  <c r="R27" i="22"/>
  <c r="R28" i="22"/>
  <c r="S28" i="22" s="1"/>
  <c r="R29" i="22"/>
  <c r="S29" i="22" s="1"/>
  <c r="R30" i="22"/>
  <c r="R31" i="22"/>
  <c r="R32" i="22"/>
  <c r="R33" i="22"/>
  <c r="S33" i="22" s="1"/>
  <c r="R34" i="22"/>
  <c r="S34" i="22" s="1"/>
  <c r="R35" i="22"/>
  <c r="S35" i="22" s="1"/>
  <c r="R36" i="22"/>
  <c r="S36" i="22" s="1"/>
  <c r="R37" i="22"/>
  <c r="S37" i="22" s="1"/>
  <c r="R38" i="22"/>
  <c r="R39" i="22"/>
  <c r="R40" i="22"/>
  <c r="R41" i="22"/>
  <c r="S41" i="22" s="1"/>
  <c r="R42" i="22"/>
  <c r="S42" i="22" s="1"/>
  <c r="R43" i="22"/>
  <c r="S43" i="22" s="1"/>
  <c r="R44" i="22"/>
  <c r="S44" i="22" s="1"/>
  <c r="R45" i="22"/>
  <c r="S45" i="22" s="1"/>
  <c r="R46" i="22"/>
  <c r="R47" i="22"/>
  <c r="R48" i="22"/>
  <c r="R50" i="22"/>
  <c r="S50" i="22" s="1"/>
  <c r="R51" i="22"/>
  <c r="S51" i="22" s="1"/>
  <c r="R52" i="22"/>
  <c r="S52" i="22" s="1"/>
  <c r="R53" i="22"/>
  <c r="S53" i="22" s="1"/>
  <c r="R54" i="22"/>
  <c r="S54" i="22" s="1"/>
  <c r="R55" i="22"/>
  <c r="R56" i="22"/>
  <c r="S56" i="22" s="1"/>
  <c r="R57" i="22"/>
  <c r="R58" i="22"/>
  <c r="S58" i="22" s="1"/>
  <c r="R59" i="22"/>
  <c r="S59" i="22" s="1"/>
  <c r="R60" i="22"/>
  <c r="S60" i="22" s="1"/>
  <c r="R61" i="22"/>
  <c r="S61" i="22" s="1"/>
  <c r="R62" i="22"/>
  <c r="S62" i="22" s="1"/>
  <c r="R63" i="22"/>
  <c r="R64" i="22"/>
  <c r="S64" i="22" s="1"/>
  <c r="R65" i="22"/>
  <c r="S65" i="22" s="1"/>
  <c r="R66" i="22"/>
  <c r="S66" i="22" s="1"/>
  <c r="R67" i="22"/>
  <c r="S67" i="22" s="1"/>
  <c r="R68" i="22"/>
  <c r="S68" i="22" s="1"/>
  <c r="R69" i="22"/>
  <c r="S69" i="22" s="1"/>
  <c r="R70" i="22"/>
  <c r="S70" i="22" s="1"/>
  <c r="R71" i="22"/>
  <c r="S71" i="22" s="1"/>
  <c r="R72" i="22"/>
  <c r="S72" i="22" s="1"/>
  <c r="S63" i="22"/>
  <c r="S57" i="22"/>
  <c r="S55" i="22"/>
  <c r="N297" i="32"/>
  <c r="J297" i="32"/>
  <c r="N296" i="32"/>
  <c r="J296" i="32"/>
  <c r="N295" i="32"/>
  <c r="J295" i="32"/>
  <c r="N294" i="32"/>
  <c r="J294" i="32"/>
  <c r="N293" i="32"/>
  <c r="J293" i="32"/>
  <c r="N292" i="32"/>
  <c r="J292" i="32"/>
  <c r="N291" i="32"/>
  <c r="J291" i="32"/>
  <c r="N290" i="32"/>
  <c r="J290" i="32"/>
  <c r="N289" i="32"/>
  <c r="J289" i="32"/>
  <c r="N288" i="32"/>
  <c r="J288" i="32"/>
  <c r="N287" i="32"/>
  <c r="J287" i="32"/>
  <c r="N286" i="32"/>
  <c r="J286" i="32"/>
  <c r="N285" i="32"/>
  <c r="J285" i="32"/>
  <c r="N284" i="32"/>
  <c r="J284" i="32"/>
  <c r="N283" i="32"/>
  <c r="J283" i="32"/>
  <c r="N282" i="32"/>
  <c r="J282" i="32"/>
  <c r="N281" i="32"/>
  <c r="J281" i="32"/>
  <c r="N280" i="32"/>
  <c r="J280" i="32"/>
  <c r="N279" i="32"/>
  <c r="J279" i="32"/>
  <c r="N278" i="32"/>
  <c r="J278" i="32"/>
  <c r="N277" i="32"/>
  <c r="J277" i="32"/>
  <c r="N276" i="32"/>
  <c r="J276" i="32"/>
  <c r="N275" i="32"/>
  <c r="J275" i="32"/>
  <c r="N274" i="32"/>
  <c r="J274" i="32"/>
  <c r="N273" i="32"/>
  <c r="J273" i="32"/>
  <c r="N272" i="32"/>
  <c r="J272" i="32"/>
  <c r="N271" i="32"/>
  <c r="J271" i="32"/>
  <c r="N270" i="32"/>
  <c r="J270" i="32"/>
  <c r="N269" i="32"/>
  <c r="J269" i="32"/>
  <c r="N268" i="32"/>
  <c r="J268" i="32"/>
  <c r="N267" i="32"/>
  <c r="J267" i="32"/>
  <c r="N266" i="32"/>
  <c r="J266" i="32"/>
  <c r="N265" i="32"/>
  <c r="J265" i="32"/>
  <c r="N264" i="32"/>
  <c r="J264" i="32"/>
  <c r="N263" i="32"/>
  <c r="J263" i="32"/>
  <c r="N262" i="32"/>
  <c r="J262" i="32"/>
  <c r="N261" i="32"/>
  <c r="J261" i="32"/>
  <c r="N260" i="32"/>
  <c r="J260" i="32"/>
  <c r="N259" i="32"/>
  <c r="J259" i="32"/>
  <c r="N258" i="32"/>
  <c r="J258" i="32"/>
  <c r="N257" i="32"/>
  <c r="J257" i="32"/>
  <c r="N256" i="32"/>
  <c r="J256" i="32"/>
  <c r="N255" i="32"/>
  <c r="J255" i="32"/>
  <c r="N254" i="32"/>
  <c r="J254" i="32"/>
  <c r="N253" i="32"/>
  <c r="J253" i="32"/>
  <c r="N252" i="32"/>
  <c r="J252" i="32"/>
  <c r="N251" i="32"/>
  <c r="J251" i="32"/>
  <c r="N250" i="32"/>
  <c r="J250" i="32"/>
  <c r="N249" i="32"/>
  <c r="J249" i="32"/>
  <c r="N248" i="32"/>
  <c r="J248" i="32"/>
  <c r="N247" i="32"/>
  <c r="J247" i="32"/>
  <c r="N246" i="32"/>
  <c r="J246" i="32"/>
  <c r="N245" i="32"/>
  <c r="J245" i="32"/>
  <c r="N244" i="32"/>
  <c r="J244" i="32"/>
  <c r="N243" i="32"/>
  <c r="J243" i="32"/>
  <c r="N242" i="32"/>
  <c r="J242" i="32"/>
  <c r="N241" i="32"/>
  <c r="J241" i="32"/>
  <c r="N240" i="32"/>
  <c r="J240" i="32"/>
  <c r="N239" i="32"/>
  <c r="J239" i="32"/>
  <c r="N238" i="32"/>
  <c r="J238" i="32"/>
  <c r="N237" i="32"/>
  <c r="J237" i="32"/>
  <c r="N236" i="32"/>
  <c r="J236" i="32"/>
  <c r="N235" i="32"/>
  <c r="J235" i="32"/>
  <c r="N234" i="32"/>
  <c r="J234" i="32"/>
  <c r="N233" i="32"/>
  <c r="J233" i="32"/>
  <c r="N232" i="32"/>
  <c r="J232" i="32"/>
  <c r="N231" i="32"/>
  <c r="J231" i="32"/>
  <c r="N230" i="32"/>
  <c r="J230" i="32"/>
  <c r="N229" i="32"/>
  <c r="J229" i="32"/>
  <c r="N228" i="32"/>
  <c r="J228" i="32"/>
  <c r="N227" i="32"/>
  <c r="J227" i="32"/>
  <c r="N226" i="32"/>
  <c r="J226" i="32"/>
  <c r="N225" i="32"/>
  <c r="J225" i="32"/>
  <c r="N224" i="32"/>
  <c r="J224" i="32"/>
  <c r="N223" i="32"/>
  <c r="J223" i="32"/>
  <c r="N222" i="32"/>
  <c r="J222" i="32"/>
  <c r="N221" i="32"/>
  <c r="J221" i="32"/>
  <c r="N220" i="32"/>
  <c r="J220" i="32"/>
  <c r="N219" i="32"/>
  <c r="J219" i="32"/>
  <c r="N218" i="32"/>
  <c r="J218" i="32"/>
  <c r="N217" i="32"/>
  <c r="J217" i="32"/>
  <c r="N216" i="32"/>
  <c r="J216" i="32"/>
  <c r="N215" i="32"/>
  <c r="J215" i="32"/>
  <c r="N214" i="32"/>
  <c r="J214" i="32"/>
  <c r="N213" i="32"/>
  <c r="J213" i="32"/>
  <c r="N212" i="32"/>
  <c r="J212" i="32"/>
  <c r="N211" i="32"/>
  <c r="J211" i="32"/>
  <c r="N210" i="32"/>
  <c r="J210" i="32"/>
  <c r="N209" i="32"/>
  <c r="J209" i="32"/>
  <c r="N208" i="32"/>
  <c r="J208" i="32"/>
  <c r="N207" i="32"/>
  <c r="J207" i="32"/>
  <c r="N206" i="32"/>
  <c r="J206" i="32"/>
  <c r="N205" i="32"/>
  <c r="J205" i="32"/>
  <c r="N204" i="32"/>
  <c r="J204" i="32"/>
  <c r="N203" i="32"/>
  <c r="J203" i="32"/>
  <c r="N202" i="32"/>
  <c r="J202" i="32"/>
  <c r="N201" i="32"/>
  <c r="J201" i="32"/>
  <c r="N200" i="32"/>
  <c r="J200" i="32"/>
  <c r="N199" i="32"/>
  <c r="J199" i="32"/>
  <c r="N198" i="32"/>
  <c r="J198" i="32"/>
  <c r="N197" i="32"/>
  <c r="J197" i="32"/>
  <c r="N196" i="32"/>
  <c r="J196" i="32"/>
  <c r="N195" i="32"/>
  <c r="J195" i="32"/>
  <c r="N194" i="32"/>
  <c r="J194" i="32"/>
  <c r="N193" i="32"/>
  <c r="J193" i="32"/>
  <c r="N192" i="32"/>
  <c r="J192" i="32"/>
  <c r="N191" i="32"/>
  <c r="J191" i="32"/>
  <c r="N190" i="32"/>
  <c r="J190" i="32"/>
  <c r="N189" i="32"/>
  <c r="J189" i="32"/>
  <c r="N188" i="32"/>
  <c r="J188" i="32"/>
  <c r="N187" i="32"/>
  <c r="J187" i="32"/>
  <c r="N186" i="32"/>
  <c r="J186" i="32"/>
  <c r="N185" i="32"/>
  <c r="J185" i="32"/>
  <c r="N184" i="32"/>
  <c r="J184" i="32"/>
  <c r="N183" i="32"/>
  <c r="J183" i="32"/>
  <c r="N182" i="32"/>
  <c r="J182" i="32"/>
  <c r="N181" i="32"/>
  <c r="J181" i="32"/>
  <c r="N180" i="32"/>
  <c r="J180" i="32"/>
  <c r="N179" i="32"/>
  <c r="J179" i="32"/>
  <c r="N178" i="32"/>
  <c r="J178" i="32"/>
  <c r="N177" i="32"/>
  <c r="J177" i="32"/>
  <c r="N176" i="32"/>
  <c r="J176" i="32"/>
  <c r="N175" i="32"/>
  <c r="J175" i="32"/>
  <c r="N174" i="32"/>
  <c r="J174" i="32"/>
  <c r="N173" i="32"/>
  <c r="J173" i="32"/>
  <c r="N172" i="32"/>
  <c r="J172" i="32"/>
  <c r="N171" i="32"/>
  <c r="J171" i="32"/>
  <c r="N170" i="32"/>
  <c r="J170" i="32"/>
  <c r="N169" i="32"/>
  <c r="J169" i="32"/>
  <c r="N168" i="32"/>
  <c r="J168" i="32"/>
  <c r="N167" i="32"/>
  <c r="J167" i="32"/>
  <c r="N166" i="32"/>
  <c r="J166" i="32"/>
  <c r="N165" i="32"/>
  <c r="J165" i="32"/>
  <c r="N164" i="32"/>
  <c r="J164" i="32"/>
  <c r="N163" i="32"/>
  <c r="J163" i="32"/>
  <c r="N162" i="32"/>
  <c r="J162" i="32"/>
  <c r="N161" i="32"/>
  <c r="J161" i="32"/>
  <c r="N160" i="32"/>
  <c r="J160" i="32"/>
  <c r="N159" i="32"/>
  <c r="J159" i="32"/>
  <c r="N158" i="32"/>
  <c r="J158" i="32"/>
  <c r="N157" i="32"/>
  <c r="J157" i="32"/>
  <c r="N156" i="32"/>
  <c r="J156" i="32"/>
  <c r="N155" i="32"/>
  <c r="J155" i="32"/>
  <c r="N154" i="32"/>
  <c r="J154" i="32"/>
  <c r="N153" i="32"/>
  <c r="J153" i="32"/>
  <c r="N152" i="32"/>
  <c r="J152" i="32"/>
  <c r="N151" i="32"/>
  <c r="J151" i="32"/>
  <c r="N150" i="32"/>
  <c r="J150" i="32"/>
  <c r="N149" i="32"/>
  <c r="J149" i="32"/>
  <c r="N148" i="32"/>
  <c r="J148" i="32"/>
  <c r="N147" i="32"/>
  <c r="J147" i="32"/>
  <c r="N146" i="32"/>
  <c r="J146" i="32"/>
  <c r="N145" i="32"/>
  <c r="J145" i="32"/>
  <c r="N144" i="32"/>
  <c r="J144" i="32"/>
  <c r="N143" i="32"/>
  <c r="J143" i="32"/>
  <c r="N142" i="32"/>
  <c r="J142" i="32"/>
  <c r="N141" i="32"/>
  <c r="J141" i="32"/>
  <c r="N140" i="32"/>
  <c r="J140" i="32"/>
  <c r="N139" i="32"/>
  <c r="J139" i="32"/>
  <c r="N138" i="32"/>
  <c r="J138" i="32"/>
  <c r="N137" i="32"/>
  <c r="J137" i="32"/>
  <c r="N136" i="32"/>
  <c r="J136" i="32"/>
  <c r="N135" i="32"/>
  <c r="J135" i="32"/>
  <c r="N134" i="32"/>
  <c r="J134" i="32"/>
  <c r="N133" i="32"/>
  <c r="J133" i="32"/>
  <c r="N132" i="32"/>
  <c r="O132" i="32"/>
  <c r="J132" i="32"/>
  <c r="O131" i="32"/>
  <c r="N131" i="32"/>
  <c r="J131" i="32"/>
  <c r="N130" i="32"/>
  <c r="O130" i="32"/>
  <c r="J130" i="32"/>
  <c r="N129" i="32"/>
  <c r="O129" i="32"/>
  <c r="J129" i="32"/>
  <c r="N128" i="32"/>
  <c r="O128" i="32" s="1"/>
  <c r="J128" i="32"/>
  <c r="O127" i="32"/>
  <c r="N127" i="32"/>
  <c r="J127" i="32"/>
  <c r="N126" i="32"/>
  <c r="O126" i="32" s="1"/>
  <c r="J126" i="32"/>
  <c r="N125" i="32"/>
  <c r="O125" i="32" s="1"/>
  <c r="J125" i="32"/>
  <c r="N124" i="32"/>
  <c r="O124" i="32"/>
  <c r="J124" i="32"/>
  <c r="N123" i="32"/>
  <c r="J123" i="32"/>
  <c r="N122" i="32"/>
  <c r="J122" i="32"/>
  <c r="N121" i="32"/>
  <c r="J121" i="32"/>
  <c r="N120" i="32"/>
  <c r="J120" i="32"/>
  <c r="N119" i="32"/>
  <c r="J119" i="32"/>
  <c r="N118" i="32"/>
  <c r="J118" i="32"/>
  <c r="N117" i="32"/>
  <c r="J117" i="32"/>
  <c r="N116" i="32"/>
  <c r="J116" i="32"/>
  <c r="N115" i="32"/>
  <c r="J115" i="32"/>
  <c r="N114" i="32"/>
  <c r="J114" i="32"/>
  <c r="N113" i="32"/>
  <c r="J113" i="32"/>
  <c r="N112" i="32"/>
  <c r="J112" i="32"/>
  <c r="N111" i="32"/>
  <c r="J111" i="32"/>
  <c r="N110" i="32"/>
  <c r="J110" i="32"/>
  <c r="N109" i="32"/>
  <c r="J109" i="32"/>
  <c r="N108" i="32"/>
  <c r="J108" i="32"/>
  <c r="N107" i="32"/>
  <c r="J107" i="32"/>
  <c r="N106" i="32"/>
  <c r="J106" i="32"/>
  <c r="N105" i="32"/>
  <c r="J105" i="32"/>
  <c r="N104" i="32"/>
  <c r="J104" i="32"/>
  <c r="N103" i="32"/>
  <c r="J103" i="32"/>
  <c r="N102" i="32"/>
  <c r="J102" i="32"/>
  <c r="N101" i="32"/>
  <c r="J101" i="32"/>
  <c r="N100" i="32"/>
  <c r="J100" i="32"/>
  <c r="N99" i="32"/>
  <c r="J99" i="32"/>
  <c r="N98" i="32"/>
  <c r="J98" i="32"/>
  <c r="N97" i="32"/>
  <c r="J97" i="32"/>
  <c r="N96" i="32"/>
  <c r="J96" i="32"/>
  <c r="N95" i="32"/>
  <c r="J95" i="32"/>
  <c r="N94" i="32"/>
  <c r="J94" i="32"/>
  <c r="N93" i="32"/>
  <c r="J93" i="32"/>
  <c r="N92" i="32"/>
  <c r="J92" i="32"/>
  <c r="N91" i="32"/>
  <c r="J91" i="32"/>
  <c r="N90" i="32"/>
  <c r="J90" i="32"/>
  <c r="N89" i="32"/>
  <c r="J89" i="32"/>
  <c r="N88" i="32"/>
  <c r="J88" i="32"/>
  <c r="N87" i="32"/>
  <c r="J87" i="32"/>
  <c r="N86" i="32"/>
  <c r="J86" i="32"/>
  <c r="N85" i="32"/>
  <c r="J85" i="32"/>
  <c r="N84" i="32"/>
  <c r="J84" i="32"/>
  <c r="N83" i="32"/>
  <c r="J83" i="32"/>
  <c r="N82" i="32"/>
  <c r="J82" i="32"/>
  <c r="N81" i="32"/>
  <c r="J81" i="32"/>
  <c r="N80" i="32"/>
  <c r="J80" i="32"/>
  <c r="N79" i="32"/>
  <c r="J79" i="32"/>
  <c r="N78" i="32"/>
  <c r="J78" i="32"/>
  <c r="N77" i="32"/>
  <c r="J77" i="32"/>
  <c r="N76" i="32"/>
  <c r="J76" i="32"/>
  <c r="N75" i="32"/>
  <c r="J75" i="32"/>
  <c r="N74" i="32"/>
  <c r="J74" i="32"/>
  <c r="N73" i="32"/>
  <c r="J73" i="32"/>
  <c r="N72" i="32"/>
  <c r="J72" i="32"/>
  <c r="N71" i="32"/>
  <c r="J71" i="32"/>
  <c r="N70" i="32"/>
  <c r="J70" i="32"/>
  <c r="N69" i="32"/>
  <c r="J69" i="32"/>
  <c r="N68" i="32"/>
  <c r="J68" i="32"/>
  <c r="N67" i="32"/>
  <c r="J67" i="32"/>
  <c r="N66" i="32"/>
  <c r="J66" i="32"/>
  <c r="N65" i="32"/>
  <c r="J65" i="32"/>
  <c r="N64" i="32"/>
  <c r="J64" i="32"/>
  <c r="N63" i="32"/>
  <c r="J63" i="32"/>
  <c r="N62" i="32"/>
  <c r="J62" i="32"/>
  <c r="N61" i="32"/>
  <c r="J61" i="32"/>
  <c r="N60" i="32"/>
  <c r="J60" i="32"/>
  <c r="N59" i="32"/>
  <c r="J59" i="32"/>
  <c r="N58" i="32"/>
  <c r="J58" i="32"/>
  <c r="N57" i="32"/>
  <c r="J57" i="32"/>
  <c r="N56" i="32"/>
  <c r="J56" i="32"/>
  <c r="N55" i="32"/>
  <c r="J55" i="32"/>
  <c r="N54" i="32"/>
  <c r="J54" i="32"/>
  <c r="N53" i="32"/>
  <c r="J53" i="32"/>
  <c r="N52" i="32"/>
  <c r="J52" i="32"/>
  <c r="N51" i="32"/>
  <c r="J51" i="32"/>
  <c r="N50" i="32"/>
  <c r="J50" i="32"/>
  <c r="N49" i="32"/>
  <c r="J49" i="32"/>
  <c r="N48" i="32"/>
  <c r="J48" i="32"/>
  <c r="N47" i="32"/>
  <c r="J47" i="32"/>
  <c r="N46" i="32"/>
  <c r="J46" i="32"/>
  <c r="N45" i="32"/>
  <c r="J45" i="32"/>
  <c r="N44" i="32"/>
  <c r="J44" i="32"/>
  <c r="N43" i="32"/>
  <c r="J43" i="32"/>
  <c r="N42" i="32"/>
  <c r="J42" i="32"/>
  <c r="N41" i="32"/>
  <c r="J41" i="32"/>
  <c r="N40" i="32"/>
  <c r="J40" i="32"/>
  <c r="N39" i="32"/>
  <c r="J39" i="32"/>
  <c r="N38" i="32"/>
  <c r="J38" i="32"/>
  <c r="N37" i="32"/>
  <c r="J37" i="32"/>
  <c r="N36" i="32"/>
  <c r="J36" i="32"/>
  <c r="N35" i="32"/>
  <c r="J35" i="32"/>
  <c r="N34" i="32"/>
  <c r="J34" i="32"/>
  <c r="N33" i="32"/>
  <c r="J33" i="32"/>
  <c r="N32" i="32"/>
  <c r="J32" i="32"/>
  <c r="N31" i="32"/>
  <c r="J31" i="32"/>
  <c r="N30" i="32"/>
  <c r="J30" i="32"/>
  <c r="N29" i="32"/>
  <c r="J29" i="32"/>
  <c r="N28" i="32"/>
  <c r="J28" i="32"/>
  <c r="N27" i="32"/>
  <c r="J27" i="32"/>
  <c r="N26" i="32"/>
  <c r="J26" i="32"/>
  <c r="N25" i="32"/>
  <c r="J25" i="32"/>
  <c r="N24" i="32"/>
  <c r="J24" i="32"/>
  <c r="N23" i="32"/>
  <c r="J23" i="32"/>
  <c r="N22" i="32"/>
  <c r="J22" i="32"/>
  <c r="N21" i="32"/>
  <c r="J21" i="32"/>
  <c r="N20" i="32"/>
  <c r="O20" i="32"/>
  <c r="J20" i="32"/>
  <c r="N19" i="32"/>
  <c r="O19" i="32" s="1"/>
  <c r="J19" i="32"/>
  <c r="N18" i="32"/>
  <c r="J18" i="32"/>
  <c r="N17" i="32"/>
  <c r="J17" i="32"/>
  <c r="N16" i="32"/>
  <c r="J16" i="32"/>
  <c r="N15" i="32"/>
  <c r="J15" i="32"/>
  <c r="N14" i="32"/>
  <c r="J14" i="32"/>
  <c r="N13" i="32"/>
  <c r="J13" i="32"/>
  <c r="N12" i="32"/>
  <c r="J12" i="32"/>
  <c r="N11" i="32"/>
  <c r="J11" i="32"/>
  <c r="N10" i="32"/>
  <c r="J10" i="32"/>
  <c r="N9" i="32"/>
  <c r="J9" i="32"/>
  <c r="N8" i="32"/>
  <c r="J8" i="32"/>
  <c r="N7" i="32"/>
  <c r="J7" i="32"/>
  <c r="N6" i="32"/>
  <c r="J6" i="32"/>
  <c r="N5" i="32"/>
  <c r="J5" i="32"/>
  <c r="N4" i="32"/>
  <c r="J4" i="32"/>
  <c r="N3" i="32"/>
  <c r="J3" i="32"/>
  <c r="N2" i="32"/>
  <c r="J2" i="32"/>
  <c r="H24" i="29"/>
  <c r="H16" i="29"/>
  <c r="F9" i="28"/>
  <c r="B12" i="28" s="1"/>
  <c r="E9" i="28"/>
  <c r="D9" i="28"/>
  <c r="C9" i="28"/>
  <c r="B11" i="28" s="1"/>
  <c r="B13" i="28" s="1"/>
  <c r="S46" i="22"/>
  <c r="S47" i="22"/>
  <c r="S48" i="22"/>
  <c r="S49" i="22"/>
  <c r="R2" i="22"/>
  <c r="S2" i="22" s="1"/>
  <c r="R3" i="22"/>
  <c r="S3" i="22" s="1"/>
  <c r="R4" i="22"/>
  <c r="S4" i="22" s="1"/>
  <c r="R5" i="22"/>
  <c r="S5" i="22" s="1"/>
  <c r="R6" i="22"/>
  <c r="S6" i="22" s="1"/>
  <c r="R7" i="22"/>
  <c r="S7" i="22" s="1"/>
  <c r="R8" i="22"/>
  <c r="S8" i="22" s="1"/>
  <c r="R9" i="22"/>
  <c r="S9" i="22" s="1"/>
  <c r="S12" i="22"/>
  <c r="S14" i="22"/>
  <c r="S15" i="22"/>
  <c r="S16" i="22"/>
  <c r="S20" i="22"/>
  <c r="S22" i="22"/>
  <c r="S23" i="22"/>
  <c r="S24" i="22"/>
  <c r="S27" i="22"/>
  <c r="S30" i="22"/>
  <c r="S31" i="22"/>
  <c r="S32" i="22"/>
  <c r="S38" i="22"/>
  <c r="S39" i="22"/>
  <c r="S40" i="22"/>
  <c r="B16" i="28"/>
  <c r="B17" i="28"/>
  <c r="B18" i="28"/>
  <c r="B34" i="28" l="1"/>
  <c r="B19" i="28"/>
  <c r="B22" i="28" s="1"/>
  <c r="B25" i="28" s="1"/>
  <c r="B28" i="28" s="1"/>
  <c r="B32" i="28" s="1"/>
  <c r="B35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  <author>Nelio Sotomayor</author>
  </authors>
  <commentList>
    <comment ref="K2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NOTA DE CREDITO
CALIDAD
</t>
        </r>
      </text>
    </comment>
    <comment ref="K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Nelio Sotomayor:</t>
        </r>
        <r>
          <rPr>
            <sz val="9"/>
            <color indexed="81"/>
            <rFont val="Tahoma"/>
            <family val="2"/>
          </rPr>
          <t xml:space="preserve">
NOTA DE CREDITO CALIDAD
</t>
        </r>
      </text>
    </comment>
    <comment ref="J14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a consignacion
</t>
        </r>
      </text>
    </comment>
    <comment ref="L14" authorId="0" shapeId="0" xr:uid="{00000000-0006-0000-0000-000004000000}">
      <text>
        <r>
          <rPr>
            <b/>
            <sz val="10"/>
            <color indexed="81"/>
            <rFont val="Calibri"/>
            <family val="2"/>
          </rPr>
          <t xml:space="preserve">CONSIGNACION 
</t>
        </r>
      </text>
    </comment>
    <comment ref="K30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31" authorId="0" shapeId="0" xr:uid="{00000000-0006-0000-0000-000006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32" authorId="0" shapeId="0" xr:uid="{00000000-0006-0000-0000-000007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33" authorId="0" shapeId="0" xr:uid="{00000000-0006-0000-0000-000008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34" authorId="0" shapeId="0" xr:uid="{00000000-0006-0000-0000-000009000000}">
      <text>
        <r>
          <rPr>
            <b/>
            <sz val="10"/>
            <color indexed="81"/>
            <rFont val="Calibri"/>
            <family val="2"/>
          </rPr>
          <t>LIQUIDACION CALIDAD</t>
        </r>
      </text>
    </comment>
    <comment ref="K35" authorId="0" shapeId="0" xr:uid="{00000000-0006-0000-0000-00000A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36" authorId="0" shapeId="0" xr:uid="{00000000-0006-0000-0000-00000B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37" authorId="0" shapeId="0" xr:uid="{00000000-0006-0000-0000-00000C000000}">
      <text>
        <r>
          <rPr>
            <b/>
            <sz val="10"/>
            <color indexed="81"/>
            <rFont val="Calibri"/>
            <family val="2"/>
          </rPr>
          <t>LIQUIDACION CALIDAD</t>
        </r>
      </text>
    </comment>
    <comment ref="K38" authorId="0" shapeId="0" xr:uid="{00000000-0006-0000-0000-00000D000000}">
      <text>
        <r>
          <rPr>
            <b/>
            <sz val="10"/>
            <color indexed="81"/>
            <rFont val="Calibri"/>
            <family val="2"/>
          </rPr>
          <t>LIQUIDACION CALIDAD</t>
        </r>
      </text>
    </comment>
    <comment ref="K39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43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K44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 xml:space="preserve">LIQUIDACION CALIDAD
</t>
        </r>
      </text>
    </comment>
    <comment ref="J46" authorId="0" shapeId="0" xr:uid="{00000000-0006-0000-0000-000011000000}">
      <text>
        <r>
          <rPr>
            <b/>
            <sz val="10"/>
            <color indexed="81"/>
            <rFont val="Calibri"/>
            <family val="2"/>
          </rPr>
          <t xml:space="preserve">MUESTRA COMERCIAL
</t>
        </r>
      </text>
    </comment>
    <comment ref="J50" authorId="0" shapeId="0" xr:uid="{00000000-0006-0000-0000-000012000000}">
      <text>
        <r>
          <rPr>
            <b/>
            <sz val="10"/>
            <color indexed="81"/>
            <rFont val="Calibri"/>
            <family val="2"/>
          </rPr>
          <t xml:space="preserve">CAMION ROBADO PAGO DE SEGURO
</t>
        </r>
      </text>
    </comment>
  </commentList>
</comments>
</file>

<file path=xl/sharedStrings.xml><?xml version="1.0" encoding="utf-8"?>
<sst xmlns="http://schemas.openxmlformats.org/spreadsheetml/2006/main" count="3150" uniqueCount="692">
  <si>
    <t>TOTAL</t>
  </si>
  <si>
    <t>01</t>
  </si>
  <si>
    <t>02</t>
  </si>
  <si>
    <t>03</t>
  </si>
  <si>
    <t>F003-000035</t>
  </si>
  <si>
    <t>F003-000036</t>
  </si>
  <si>
    <t>F003-000040</t>
  </si>
  <si>
    <t>F003-000043</t>
  </si>
  <si>
    <t>F003-000046</t>
  </si>
  <si>
    <t>04</t>
  </si>
  <si>
    <t>05</t>
  </si>
  <si>
    <t>CONTENEDOR</t>
  </si>
  <si>
    <t>FACT</t>
  </si>
  <si>
    <t>Estado</t>
  </si>
  <si>
    <t>ESPAÑA</t>
  </si>
  <si>
    <t>F003-000047</t>
  </si>
  <si>
    <t>CHILE</t>
  </si>
  <si>
    <t>F003-000039</t>
  </si>
  <si>
    <t>F003-000041</t>
  </si>
  <si>
    <t>F003-000049</t>
  </si>
  <si>
    <t>F003-000050</t>
  </si>
  <si>
    <t>F003-000044</t>
  </si>
  <si>
    <t>F003-000045</t>
  </si>
  <si>
    <t>U S A</t>
  </si>
  <si>
    <t>F003-000029</t>
  </si>
  <si>
    <t>F003-000031</t>
  </si>
  <si>
    <t>F003-000038</t>
  </si>
  <si>
    <t>EUROPA</t>
  </si>
  <si>
    <t>F003-000015</t>
  </si>
  <si>
    <t>F003-000025</t>
  </si>
  <si>
    <t>F003-000030</t>
  </si>
  <si>
    <t>F003-000022</t>
  </si>
  <si>
    <t>F003-000026</t>
  </si>
  <si>
    <t>F003-000034</t>
  </si>
  <si>
    <t>F003-000037</t>
  </si>
  <si>
    <t>MESBONSA</t>
  </si>
  <si>
    <t>TERESITA</t>
  </si>
  <si>
    <t>TALSA</t>
  </si>
  <si>
    <t>FULL FRESH</t>
  </si>
  <si>
    <t>NATURAL TROPICS</t>
  </si>
  <si>
    <t>F003-000052</t>
  </si>
  <si>
    <t>F003-000042</t>
  </si>
  <si>
    <t>F003-000053</t>
  </si>
  <si>
    <t>F003-000056</t>
  </si>
  <si>
    <t>F003-000057</t>
  </si>
  <si>
    <t>06</t>
  </si>
  <si>
    <t>F003-000054</t>
  </si>
  <si>
    <t>F003-000055</t>
  </si>
  <si>
    <t>07</t>
  </si>
  <si>
    <t>F003-000063</t>
  </si>
  <si>
    <t>F003-000062</t>
  </si>
  <si>
    <t>F003-000060</t>
  </si>
  <si>
    <t>F003-000064</t>
  </si>
  <si>
    <t>F003-000065</t>
  </si>
  <si>
    <t>F003-000068</t>
  </si>
  <si>
    <t>08</t>
  </si>
  <si>
    <t>09</t>
  </si>
  <si>
    <t>FRUTOS TROPICALES</t>
  </si>
  <si>
    <t>PALACIOS</t>
  </si>
  <si>
    <t>DUA</t>
  </si>
  <si>
    <t>026168</t>
  </si>
  <si>
    <t>025724</t>
  </si>
  <si>
    <t>032589</t>
  </si>
  <si>
    <t>033945</t>
  </si>
  <si>
    <t>036042</t>
  </si>
  <si>
    <t>038376</t>
  </si>
  <si>
    <t>036049</t>
  </si>
  <si>
    <t>039805</t>
  </si>
  <si>
    <t>41374</t>
  </si>
  <si>
    <t>027340</t>
  </si>
  <si>
    <t>032590</t>
  </si>
  <si>
    <t>036051</t>
  </si>
  <si>
    <t>038375</t>
  </si>
  <si>
    <t>039803</t>
  </si>
  <si>
    <t>039804</t>
  </si>
  <si>
    <t>036678</t>
  </si>
  <si>
    <t>033946</t>
  </si>
  <si>
    <t>036043</t>
  </si>
  <si>
    <t>021521</t>
  </si>
  <si>
    <t>023976</t>
  </si>
  <si>
    <t>027341</t>
  </si>
  <si>
    <t>010475</t>
  </si>
  <si>
    <t>018913</t>
  </si>
  <si>
    <t>021523</t>
  </si>
  <si>
    <t>016189</t>
  </si>
  <si>
    <t>021522</t>
  </si>
  <si>
    <t>026167</t>
  </si>
  <si>
    <t>038374</t>
  </si>
  <si>
    <t>034131</t>
  </si>
  <si>
    <t>018912</t>
  </si>
  <si>
    <t>F003-000032</t>
  </si>
  <si>
    <t>023975</t>
  </si>
  <si>
    <t>FRUTOS PALMERAL</t>
  </si>
  <si>
    <t>10</t>
  </si>
  <si>
    <t>F003-000069</t>
  </si>
  <si>
    <t>F003-000073</t>
  </si>
  <si>
    <t>11</t>
  </si>
  <si>
    <t>F003-000074</t>
  </si>
  <si>
    <t>F003-000072</t>
  </si>
  <si>
    <t>F003-000077</t>
  </si>
  <si>
    <t>12</t>
  </si>
  <si>
    <t>F003-000078</t>
  </si>
  <si>
    <t>RUSIA</t>
  </si>
  <si>
    <t>F003-000080</t>
  </si>
  <si>
    <t>13</t>
  </si>
  <si>
    <t>F003-000084</t>
  </si>
  <si>
    <t>CLIENTE</t>
  </si>
  <si>
    <t>FEC EMISION</t>
  </si>
  <si>
    <t>DESTINO</t>
  </si>
  <si>
    <t>CODIGO</t>
  </si>
  <si>
    <t>001</t>
  </si>
  <si>
    <t>003</t>
  </si>
  <si>
    <t>004</t>
  </si>
  <si>
    <t>005</t>
  </si>
  <si>
    <t>006</t>
  </si>
  <si>
    <t>007</t>
  </si>
  <si>
    <t>008</t>
  </si>
  <si>
    <t>002</t>
  </si>
  <si>
    <t>RAFAEL MANZANO</t>
  </si>
  <si>
    <t>GOTMMAN</t>
  </si>
  <si>
    <t>LATIN GROVER</t>
  </si>
  <si>
    <t>009</t>
  </si>
  <si>
    <t>010</t>
  </si>
  <si>
    <t>011</t>
  </si>
  <si>
    <t>012</t>
  </si>
  <si>
    <t>F.S.SPB LTD</t>
  </si>
  <si>
    <t>Total general</t>
  </si>
  <si>
    <t>LIQ CALIDAD</t>
  </si>
  <si>
    <t>CONSIGNACION</t>
  </si>
  <si>
    <t>A CUENTA I</t>
  </si>
  <si>
    <t>A CUENTA II</t>
  </si>
  <si>
    <t>A CUENTA III</t>
  </si>
  <si>
    <t>ACUENTA IV</t>
  </si>
  <si>
    <t>4</t>
  </si>
  <si>
    <t>UK</t>
  </si>
  <si>
    <t>009271</t>
  </si>
  <si>
    <t>F003-000019</t>
  </si>
  <si>
    <t>013</t>
  </si>
  <si>
    <t>GLOBAL TRADE</t>
  </si>
  <si>
    <t>56</t>
  </si>
  <si>
    <t>TAILANDIA</t>
  </si>
  <si>
    <t>056841</t>
  </si>
  <si>
    <t>F003-000051</t>
  </si>
  <si>
    <t>014</t>
  </si>
  <si>
    <t>FOOD GALLERY</t>
  </si>
  <si>
    <t>280</t>
  </si>
  <si>
    <t>058243</t>
  </si>
  <si>
    <t>F003-000058</t>
  </si>
  <si>
    <t>112</t>
  </si>
  <si>
    <t>F003-000066</t>
  </si>
  <si>
    <t>MARITINO</t>
  </si>
  <si>
    <t>AEREO</t>
  </si>
  <si>
    <t>TRANSPORTE</t>
  </si>
  <si>
    <t>042164</t>
  </si>
  <si>
    <t>041628</t>
  </si>
  <si>
    <t>048561</t>
  </si>
  <si>
    <t>08656</t>
  </si>
  <si>
    <t>049017</t>
  </si>
  <si>
    <t>046038</t>
  </si>
  <si>
    <t>046037</t>
  </si>
  <si>
    <t>044447</t>
  </si>
  <si>
    <t>044446</t>
  </si>
  <si>
    <t>041629</t>
  </si>
  <si>
    <t>041807</t>
  </si>
  <si>
    <t>046036</t>
  </si>
  <si>
    <t>TOTAL CONSIGNACION</t>
  </si>
  <si>
    <t>TOTAL LIQ CALIDAD</t>
  </si>
  <si>
    <t>TOTAL FACTURADO</t>
  </si>
  <si>
    <t>SALDO PENDIENTE</t>
  </si>
  <si>
    <t>CAMPAÑA PALTA 2020</t>
  </si>
  <si>
    <t>OTROS</t>
  </si>
  <si>
    <t>TOTAL OTROS</t>
  </si>
  <si>
    <t>IGV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</si>
  <si>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</si>
  <si>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</si>
  <si>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</si>
  <si>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</si>
  <si>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</si>
  <si>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</si>
  <si>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</si>
  <si>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</si>
  <si>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</si>
  <si>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</si>
  <si>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</si>
  <si>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00000013</t>
  </si>
  <si>
    <t>00000014</t>
  </si>
  <si>
    <t>00000015</t>
  </si>
  <si>
    <t>00000016</t>
  </si>
  <si>
    <t>00000017</t>
  </si>
  <si>
    <t>00000018</t>
  </si>
  <si>
    <t>00000023</t>
  </si>
  <si>
    <t>00000024</t>
  </si>
  <si>
    <t>00000025</t>
  </si>
  <si>
    <t>00000026</t>
  </si>
  <si>
    <t>00000027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</si>
  <si>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</si>
  <si>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</si>
  <si>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</si>
  <si>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</si>
  <si>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</si>
  <si>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</si>
  <si>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</si>
  <si>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</si>
  <si>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</si>
  <si>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00000052</t>
  </si>
  <si>
    <t>00000054</t>
  </si>
  <si>
    <t>00000055</t>
  </si>
  <si>
    <t>00000056</t>
  </si>
  <si>
    <t>00000057</t>
  </si>
  <si>
    <t>00000012</t>
  </si>
  <si>
    <t>00000058</t>
  </si>
  <si>
    <t>00000059</t>
  </si>
  <si>
    <t>00000060</t>
  </si>
  <si>
    <t>00000061</t>
  </si>
  <si>
    <t>00000081</t>
  </si>
  <si>
    <t>00000082</t>
  </si>
  <si>
    <t>00000087</t>
  </si>
  <si>
    <t>FACTURA</t>
  </si>
  <si>
    <t>F003-000089</t>
  </si>
  <si>
    <t>Vendido</t>
  </si>
  <si>
    <t>Liquidado</t>
  </si>
  <si>
    <t>Pendiente x Cobrar</t>
  </si>
  <si>
    <t>Total Cobrado</t>
  </si>
  <si>
    <t>MONEDA</t>
  </si>
  <si>
    <t>Datos</t>
  </si>
  <si>
    <t>Dólares Americanos</t>
  </si>
  <si>
    <t>Soles</t>
  </si>
  <si>
    <t>PRODUCTO</t>
  </si>
  <si>
    <t>TIPO COMPROBANTE</t>
  </si>
  <si>
    <t>KILOS COMPRADOS</t>
  </si>
  <si>
    <t>TOTAL PAGADO</t>
  </si>
  <si>
    <t>Tipo Cambio</t>
  </si>
  <si>
    <t>PALTA FUERTE</t>
  </si>
  <si>
    <t>PALTA HASS</t>
  </si>
  <si>
    <t>PALTA HASS.- PAGO ANTICIPADO.</t>
  </si>
  <si>
    <t>Total Comprado Kilos</t>
  </si>
  <si>
    <t>Total Pagado Dolares</t>
  </si>
  <si>
    <t>Pagado x fruta</t>
  </si>
  <si>
    <t>Saldo Caja a la fecha</t>
  </si>
  <si>
    <t>Ventas Exwork</t>
  </si>
  <si>
    <t>Proporcionado por Jhon</t>
  </si>
  <si>
    <t>Saldo Operativo 01</t>
  </si>
  <si>
    <t>Ingreso x Venta Local</t>
  </si>
  <si>
    <t>Saldo Operativo 02</t>
  </si>
  <si>
    <t>A la espera de Alberto</t>
  </si>
  <si>
    <t>Gastos Indirectos</t>
  </si>
  <si>
    <t>Precio Promedio x Kilo</t>
  </si>
  <si>
    <t>Costos Planillas Campo ?????</t>
  </si>
  <si>
    <t>Costos Maquila / Packing</t>
  </si>
  <si>
    <t>Saldo Operativo 03</t>
  </si>
  <si>
    <t>(Monto Aproximado)</t>
  </si>
  <si>
    <t>(0,048 = Total de Gastos Generales / Total de Ventas)</t>
  </si>
  <si>
    <t>Saldo Operativo 04</t>
  </si>
  <si>
    <t>RAZON SOCIAL</t>
  </si>
  <si>
    <t>FECHA EMISION</t>
  </si>
  <si>
    <t>PAIS DESTINO</t>
  </si>
  <si>
    <t>CANTIDAD KILOS</t>
  </si>
  <si>
    <t>IMPORTE SOLES</t>
  </si>
  <si>
    <t>IMPORTE DOLARES</t>
  </si>
  <si>
    <t>CHAVARRI</t>
  </si>
  <si>
    <t>E001-395</t>
  </si>
  <si>
    <t>E001-396</t>
  </si>
  <si>
    <t>CHINA</t>
  </si>
  <si>
    <t>E001-433</t>
  </si>
  <si>
    <t>E001-456</t>
  </si>
  <si>
    <t>E001-459</t>
  </si>
  <si>
    <t>E001-462</t>
  </si>
  <si>
    <t>E001-465</t>
  </si>
  <si>
    <t>E001-472</t>
  </si>
  <si>
    <t>E001-521</t>
  </si>
  <si>
    <t>E001-532</t>
  </si>
  <si>
    <t>E001-535</t>
  </si>
  <si>
    <t>PROCESADORA</t>
  </si>
  <si>
    <t>E001-547</t>
  </si>
  <si>
    <t>E001-572</t>
  </si>
  <si>
    <t>E001-618</t>
  </si>
  <si>
    <t>INKA SELECT FRUIT</t>
  </si>
  <si>
    <t>E001-479</t>
  </si>
  <si>
    <t>E001-501</t>
  </si>
  <si>
    <t>E001-505</t>
  </si>
  <si>
    <t>E001-509</t>
  </si>
  <si>
    <t>E001-525</t>
  </si>
  <si>
    <t>E001-539</t>
  </si>
  <si>
    <t>E001-554</t>
  </si>
  <si>
    <t>E001-561</t>
  </si>
  <si>
    <t>BIND GROUP TRADING S.A.C.</t>
  </si>
  <si>
    <t>E001-578</t>
  </si>
  <si>
    <t>Etiquetas de fila</t>
  </si>
  <si>
    <t>Suma de CANTIDAD KILOS</t>
  </si>
  <si>
    <t>Suma de IMPORTE DOLARES</t>
  </si>
  <si>
    <t>SERIE</t>
  </si>
  <si>
    <t>NUMERO</t>
  </si>
  <si>
    <t>TIPO DOCUMENTO</t>
  </si>
  <si>
    <t>NUMERO DOCUMENTO</t>
  </si>
  <si>
    <t>PESO NETO</t>
  </si>
  <si>
    <t>DESCARTE</t>
  </si>
  <si>
    <t>PESO BRUTO</t>
  </si>
  <si>
    <t xml:space="preserve"> DT %</t>
  </si>
  <si>
    <t>Factura</t>
  </si>
  <si>
    <t>E001</t>
  </si>
  <si>
    <t>RUC</t>
  </si>
  <si>
    <t xml:space="preserve">  MERE GARCIA JAIME RAUL</t>
  </si>
  <si>
    <t>00000028</t>
  </si>
  <si>
    <t>10215385294</t>
  </si>
  <si>
    <t>20534466120</t>
  </si>
  <si>
    <t>AGRICOLA DON IRRA S.A.C.</t>
  </si>
  <si>
    <t>F002</t>
  </si>
  <si>
    <t>00000321</t>
  </si>
  <si>
    <t>20452737508</t>
  </si>
  <si>
    <t>AGRICOLA LA GUERRERO S.A.C.</t>
  </si>
  <si>
    <t>00000317</t>
  </si>
  <si>
    <t>00000333</t>
  </si>
  <si>
    <t>F001</t>
  </si>
  <si>
    <t>00000099</t>
  </si>
  <si>
    <t>20600404866</t>
  </si>
  <si>
    <t>AGRICOLA MARSOLE S.A.</t>
  </si>
  <si>
    <t>ARANDANOS</t>
  </si>
  <si>
    <t>00000098</t>
  </si>
  <si>
    <t>20602467695</t>
  </si>
  <si>
    <t>AGRO CAÑETE S.A.C.</t>
  </si>
  <si>
    <t>Nota de crédito</t>
  </si>
  <si>
    <t>00000088</t>
  </si>
  <si>
    <t>20605221387</t>
  </si>
  <si>
    <t>AGRO FRESCOS E.I.R.L.</t>
  </si>
  <si>
    <t>00000089</t>
  </si>
  <si>
    <t>00000091</t>
  </si>
  <si>
    <t>00000090</t>
  </si>
  <si>
    <t>00000092</t>
  </si>
  <si>
    <t>00000093</t>
  </si>
  <si>
    <t>00000096</t>
  </si>
  <si>
    <t>00000094</t>
  </si>
  <si>
    <t>00000095</t>
  </si>
  <si>
    <t>00000097</t>
  </si>
  <si>
    <t>00000100</t>
  </si>
  <si>
    <t>00000102</t>
  </si>
  <si>
    <t>00000101</t>
  </si>
  <si>
    <t>20557459511</t>
  </si>
  <si>
    <t>AGROCONTA PERU SAC</t>
  </si>
  <si>
    <t>ARANDANOS -PAGO ANTICIPADO</t>
  </si>
  <si>
    <t xml:space="preserve">ARANDANOS </t>
  </si>
  <si>
    <t>0000019</t>
  </si>
  <si>
    <t>F004</t>
  </si>
  <si>
    <t>00000157</t>
  </si>
  <si>
    <t>20506394369</t>
  </si>
  <si>
    <t>AGROINDUSTRIAL HUAMANI S.A.C.</t>
  </si>
  <si>
    <t>00000158</t>
  </si>
  <si>
    <t>00000159</t>
  </si>
  <si>
    <t>00000160</t>
  </si>
  <si>
    <t>00000161</t>
  </si>
  <si>
    <t>00000162</t>
  </si>
  <si>
    <t>00000163</t>
  </si>
  <si>
    <t>00000164</t>
  </si>
  <si>
    <t>Liquidación de compra</t>
  </si>
  <si>
    <t>00000451</t>
  </si>
  <si>
    <t>20111111111</t>
  </si>
  <si>
    <t>ANULADO</t>
  </si>
  <si>
    <t>00000452</t>
  </si>
  <si>
    <t>DNI</t>
  </si>
  <si>
    <t>21817381</t>
  </si>
  <si>
    <t>SANCHEZS ESPINOZA WILMER</t>
  </si>
  <si>
    <t>20604077070</t>
  </si>
  <si>
    <t>ARANDANOS QUILMANA SAC</t>
  </si>
  <si>
    <t>0002</t>
  </si>
  <si>
    <t>00000705</t>
  </si>
  <si>
    <t>20556717967</t>
  </si>
  <si>
    <t>COMPAÐIA AGROPECUARIA MOLLEPATA SOCIEDAD ANONIMA</t>
  </si>
  <si>
    <t>00000109</t>
  </si>
  <si>
    <t>20603590784</t>
  </si>
  <si>
    <t>CORPORACION FOUR SEEDS S.A.C.</t>
  </si>
  <si>
    <t>00000196</t>
  </si>
  <si>
    <t>20601465478</t>
  </si>
  <si>
    <t>CORPORACION SOLVERDE EMPRESA INDIVIDUAL DE RESPONS</t>
  </si>
  <si>
    <t>00000198</t>
  </si>
  <si>
    <t>00000199</t>
  </si>
  <si>
    <t>00000195</t>
  </si>
  <si>
    <t>00000197</t>
  </si>
  <si>
    <t>00000203</t>
  </si>
  <si>
    <t>00000204</t>
  </si>
  <si>
    <t>00000205</t>
  </si>
  <si>
    <t>00000206</t>
  </si>
  <si>
    <t>00000200</t>
  </si>
  <si>
    <t>00000201</t>
  </si>
  <si>
    <t>00000202</t>
  </si>
  <si>
    <t>00000209</t>
  </si>
  <si>
    <t>00000210</t>
  </si>
  <si>
    <t>00000211</t>
  </si>
  <si>
    <t>00000216</t>
  </si>
  <si>
    <t>00000214</t>
  </si>
  <si>
    <t>00000215</t>
  </si>
  <si>
    <t>00000453</t>
  </si>
  <si>
    <t>42394873</t>
  </si>
  <si>
    <t>DIAZ LUIS JOSSELYN</t>
  </si>
  <si>
    <t>00000454</t>
  </si>
  <si>
    <t>00000455</t>
  </si>
  <si>
    <t>00000456</t>
  </si>
  <si>
    <t>00000457</t>
  </si>
  <si>
    <t>00000862</t>
  </si>
  <si>
    <t>20491252163</t>
  </si>
  <si>
    <t>FACOMAQUINARIAS EIRL</t>
  </si>
  <si>
    <t>00000863</t>
  </si>
  <si>
    <t>00000869</t>
  </si>
  <si>
    <t>00000458</t>
  </si>
  <si>
    <t>00000459</t>
  </si>
  <si>
    <t>00000460</t>
  </si>
  <si>
    <t>20723791</t>
  </si>
  <si>
    <t>GOMEZ HILARIO FRANCISCO MONER</t>
  </si>
  <si>
    <t>0001</t>
  </si>
  <si>
    <t>00000409</t>
  </si>
  <si>
    <t>20491402408</t>
  </si>
  <si>
    <t>FUNDO AGRICOLA QUILMANA S.A.C</t>
  </si>
  <si>
    <t>00000412</t>
  </si>
  <si>
    <t>00000416</t>
  </si>
  <si>
    <t>20602058183</t>
  </si>
  <si>
    <t>FUNDO SAN JORGE SOCIEDAD ANONIMA CERRADA - FUNDO S</t>
  </si>
  <si>
    <t>00000461</t>
  </si>
  <si>
    <t>00000462</t>
  </si>
  <si>
    <t>00000463</t>
  </si>
  <si>
    <t>00000464</t>
  </si>
  <si>
    <t>00000153</t>
  </si>
  <si>
    <t>20601428408</t>
  </si>
  <si>
    <t>INVERSIONES ACEPAL E.I.R.L.</t>
  </si>
  <si>
    <t>00000155</t>
  </si>
  <si>
    <t>00000156</t>
  </si>
  <si>
    <t>0005</t>
  </si>
  <si>
    <t>00000177</t>
  </si>
  <si>
    <t>INVERSIONES CORPORATIVA ALVA E.I.R.L.</t>
  </si>
  <si>
    <t>00000465</t>
  </si>
  <si>
    <t>77150587</t>
  </si>
  <si>
    <t>LAURA PAREDES LUCY LILIANA</t>
  </si>
  <si>
    <t>20406764061</t>
  </si>
  <si>
    <t>NEGOCIACION GANADERA SAN BENITO S.A.C.</t>
  </si>
  <si>
    <t>20507893148</t>
  </si>
  <si>
    <t>NEGOCIACION INMOBILIARIA AGRICOLA DEL VALLE DE PAC</t>
  </si>
  <si>
    <t>00000466</t>
  </si>
  <si>
    <t>15440181</t>
  </si>
  <si>
    <t>OJEDAO DE LA CRUZ ZORAIRA MASSIEL</t>
  </si>
  <si>
    <t>00000467</t>
  </si>
  <si>
    <t>21855117</t>
  </si>
  <si>
    <t>FLORES LEVANO WILLIAM JESUS</t>
  </si>
  <si>
    <t>20604681601</t>
  </si>
  <si>
    <t>PALTO MAMAGELA  S.A.C.</t>
  </si>
  <si>
    <t>00000154</t>
  </si>
  <si>
    <t>20563037076</t>
  </si>
  <si>
    <t>PERUVIAN  PRIME PRODUCTS  S.A.C.</t>
  </si>
  <si>
    <t>00000152</t>
  </si>
  <si>
    <t>00000151</t>
  </si>
  <si>
    <t>00000149</t>
  </si>
  <si>
    <t>00000150</t>
  </si>
  <si>
    <t>00000148</t>
  </si>
  <si>
    <t>00000174</t>
  </si>
  <si>
    <t>00000170</t>
  </si>
  <si>
    <t>00000171</t>
  </si>
  <si>
    <t>00000172</t>
  </si>
  <si>
    <t>00000173</t>
  </si>
  <si>
    <t>00000175</t>
  </si>
  <si>
    <t>00000237</t>
  </si>
  <si>
    <t>20549172360</t>
  </si>
  <si>
    <t>PROBERRIES SOCIEDAD ANONIMA CERRADA - PROBERRIES S</t>
  </si>
  <si>
    <t>00000251</t>
  </si>
  <si>
    <t>00000468</t>
  </si>
  <si>
    <t>00000469</t>
  </si>
  <si>
    <t>00000470</t>
  </si>
  <si>
    <t>00000471</t>
  </si>
  <si>
    <t>44583273</t>
  </si>
  <si>
    <t>DE LA TORRE GUTIERREZ MAURICIO GOMEZ</t>
  </si>
  <si>
    <t>00000472</t>
  </si>
  <si>
    <t>00000473</t>
  </si>
  <si>
    <t>00000474</t>
  </si>
  <si>
    <t>00000475</t>
  </si>
  <si>
    <t>20603086491</t>
  </si>
  <si>
    <t>SUMMER BREEZE BERRIES PERU S.A.C.</t>
  </si>
  <si>
    <t>20602154484</t>
  </si>
  <si>
    <t>SUNBERRIES S.A.C.</t>
  </si>
  <si>
    <t>00000103</t>
  </si>
  <si>
    <t>00000104</t>
  </si>
  <si>
    <t>00000105</t>
  </si>
  <si>
    <t>00000106</t>
  </si>
  <si>
    <t>20600566254</t>
  </si>
  <si>
    <t>VELPIX TRADING S.A.C.</t>
  </si>
  <si>
    <t>00000207</t>
  </si>
  <si>
    <t>00000208</t>
  </si>
  <si>
    <t>00000212</t>
  </si>
  <si>
    <t>00000217</t>
  </si>
  <si>
    <t>00000213</t>
  </si>
  <si>
    <t>00000218</t>
  </si>
  <si>
    <t>00000220</t>
  </si>
  <si>
    <t>00000221</t>
  </si>
  <si>
    <t>00000223</t>
  </si>
  <si>
    <t>00000222</t>
  </si>
  <si>
    <t>INMOBILIARIA AURUS SAC</t>
  </si>
  <si>
    <t>00000107</t>
  </si>
  <si>
    <t>E002</t>
  </si>
  <si>
    <t>INMOBILIARIA LEONARDO SAC</t>
  </si>
  <si>
    <t>00000330</t>
  </si>
  <si>
    <t>00000332</t>
  </si>
  <si>
    <t>00000331</t>
  </si>
  <si>
    <t>00000336</t>
  </si>
  <si>
    <t>00000335</t>
  </si>
  <si>
    <t>00000334</t>
  </si>
  <si>
    <t>00000329</t>
  </si>
  <si>
    <t>DELTULE SAC</t>
  </si>
  <si>
    <t>00000278</t>
  </si>
  <si>
    <t>MULTISERVICIOS AGROFULLX EIRL</t>
  </si>
  <si>
    <t>BIND GROUP TRADING SAC</t>
  </si>
  <si>
    <t>00000273</t>
  </si>
  <si>
    <t>00000279</t>
  </si>
  <si>
    <t>GUTIERREZ MORON NERY JORGE</t>
  </si>
  <si>
    <t>00000503</t>
  </si>
  <si>
    <t>AGRO LJ CORPORATION SAC</t>
  </si>
  <si>
    <t>AGRICOLA  MARFIS</t>
  </si>
  <si>
    <t>00000476</t>
  </si>
  <si>
    <t>45121712</t>
  </si>
  <si>
    <t>SACSA MAYTA AMERICO</t>
  </si>
  <si>
    <t>00000477</t>
  </si>
  <si>
    <t>21499686</t>
  </si>
  <si>
    <t>RAMOS ASCAMA FERNANDO LUIS</t>
  </si>
  <si>
    <t>00000479</t>
  </si>
  <si>
    <t>00000478</t>
  </si>
  <si>
    <t>00000480</t>
  </si>
  <si>
    <t>00000481</t>
  </si>
  <si>
    <t>00000482</t>
  </si>
  <si>
    <t>21840460</t>
  </si>
  <si>
    <t>TORRES TORRES OSCAR ELIAS</t>
  </si>
  <si>
    <t>00000483</t>
  </si>
  <si>
    <t>44350203</t>
  </si>
  <si>
    <t>AGUIRRE CARDENAS JAVIER AARON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</si>
  <si>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</si>
  <si>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</si>
  <si>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</si>
  <si>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</si>
  <si>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</si>
  <si>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</si>
  <si>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</si>
  <si>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</si>
  <si>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</si>
  <si>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</si>
  <si>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06567011</t>
  </si>
  <si>
    <t>HUAPAYA ZAMUDIO CARMEN LILIA</t>
  </si>
  <si>
    <t>00000494</t>
  </si>
  <si>
    <t>00000495</t>
  </si>
  <si>
    <t>43445866</t>
  </si>
  <si>
    <t>LUYO ROMO AMBROCIO TEODOR</t>
  </si>
  <si>
    <t>00000496</t>
  </si>
  <si>
    <t>00000497</t>
  </si>
  <si>
    <t>00000498</t>
  </si>
  <si>
    <t>00000499</t>
  </si>
  <si>
    <t>00000500</t>
  </si>
  <si>
    <t>73238036</t>
  </si>
  <si>
    <t>CORTEZ ATANACIO FIORELLA LILIANA</t>
  </si>
  <si>
    <t>00000501</t>
  </si>
  <si>
    <t>00000502</t>
  </si>
  <si>
    <t>47382211</t>
  </si>
  <si>
    <t>LUYO FLORES CELIA MARIA</t>
  </si>
  <si>
    <t>00000504</t>
  </si>
  <si>
    <t>00000505</t>
  </si>
  <si>
    <t>00000506</t>
  </si>
  <si>
    <t>00000507</t>
  </si>
  <si>
    <t>00000508</t>
  </si>
  <si>
    <t>00000509</t>
  </si>
  <si>
    <t>00000510</t>
  </si>
  <si>
    <t>74410742</t>
  </si>
  <si>
    <t>LARA FRANCIA JESUS ALFREDO</t>
  </si>
  <si>
    <t>00000511</t>
  </si>
  <si>
    <t>00000512</t>
  </si>
  <si>
    <t>40988950</t>
  </si>
  <si>
    <t>ESPINOZA HUAMAN MANUEL GUILLERMO</t>
  </si>
  <si>
    <t>ALVERJAS</t>
  </si>
  <si>
    <t>00000513</t>
  </si>
  <si>
    <t>32408358</t>
  </si>
  <si>
    <t>CHAVEZ ESCOBAR SANDROX  ANIBAL</t>
  </si>
  <si>
    <t>00000514</t>
  </si>
  <si>
    <t>00000518</t>
  </si>
  <si>
    <t>00000519</t>
  </si>
  <si>
    <t>00000520</t>
  </si>
  <si>
    <t>00000521</t>
  </si>
  <si>
    <t>00000527</t>
  </si>
  <si>
    <t>48026901</t>
  </si>
  <si>
    <t>RODRIGUEZ DENEGRI ENRIQUE</t>
  </si>
  <si>
    <t>00000528</t>
  </si>
  <si>
    <t>00000529</t>
  </si>
  <si>
    <t>00000530</t>
  </si>
  <si>
    <t>00000531</t>
  </si>
  <si>
    <t>00000532</t>
  </si>
  <si>
    <t>00000533</t>
  </si>
  <si>
    <t>00000534</t>
  </si>
  <si>
    <t>00000535</t>
  </si>
  <si>
    <t>00000536</t>
  </si>
  <si>
    <t>00000537</t>
  </si>
  <si>
    <t>00000538</t>
  </si>
  <si>
    <t>00000539</t>
  </si>
  <si>
    <t>00000540</t>
  </si>
  <si>
    <t>00000541</t>
  </si>
  <si>
    <t>00000542</t>
  </si>
  <si>
    <t>00000543</t>
  </si>
  <si>
    <t>00000544</t>
  </si>
  <si>
    <t>00000545</t>
  </si>
  <si>
    <t>00000546</t>
  </si>
  <si>
    <t>00000547</t>
  </si>
  <si>
    <t>00000548</t>
  </si>
  <si>
    <t>Dólares</t>
  </si>
  <si>
    <t>BASE IMPONIBLE</t>
  </si>
  <si>
    <t>Falta validar esta información con Contabilidad</t>
  </si>
  <si>
    <t>F003-000088</t>
  </si>
  <si>
    <t>F003-000091</t>
  </si>
  <si>
    <t>F003-000092</t>
  </si>
  <si>
    <t>AXARQUIA</t>
  </si>
  <si>
    <t>F003-000094</t>
  </si>
  <si>
    <t>PALTA</t>
  </si>
  <si>
    <t>JENGIBRE</t>
  </si>
  <si>
    <t>F003-000071</t>
  </si>
  <si>
    <t>F003-000083</t>
  </si>
  <si>
    <t>46035</t>
  </si>
  <si>
    <t>50376</t>
  </si>
  <si>
    <t>015</t>
  </si>
  <si>
    <t>016</t>
  </si>
  <si>
    <t>GLOBIMPEX CORPORATION</t>
  </si>
  <si>
    <t>F003-000079</t>
  </si>
  <si>
    <t>HOLANTAO</t>
  </si>
  <si>
    <t>F003-000076</t>
  </si>
  <si>
    <t>8667</t>
  </si>
  <si>
    <t>F003-000085</t>
  </si>
  <si>
    <t>F003-000093</t>
  </si>
  <si>
    <t>GRANADA</t>
  </si>
  <si>
    <t>F003-000086</t>
  </si>
  <si>
    <t>ARANDANO</t>
  </si>
  <si>
    <t>F003-000096</t>
  </si>
  <si>
    <t>017</t>
  </si>
  <si>
    <t>PRODMIR LLC</t>
  </si>
  <si>
    <t>F003-000097</t>
  </si>
  <si>
    <t>765</t>
  </si>
  <si>
    <t>510</t>
  </si>
  <si>
    <t>F003-000098</t>
  </si>
  <si>
    <t>018</t>
  </si>
  <si>
    <t>CAXIENSE</t>
  </si>
  <si>
    <t>2550</t>
  </si>
  <si>
    <t>BRASIL</t>
  </si>
  <si>
    <t>F003-000067</t>
  </si>
  <si>
    <t>F003-000070</t>
  </si>
  <si>
    <t>019</t>
  </si>
  <si>
    <t>HETROS IMPORTACAO</t>
  </si>
  <si>
    <t>1020</t>
  </si>
  <si>
    <t>F003-000081</t>
  </si>
  <si>
    <t>020</t>
  </si>
  <si>
    <t>FRUGAL IMPORTADORA</t>
  </si>
  <si>
    <t>F003-000087</t>
  </si>
  <si>
    <t>1530</t>
  </si>
  <si>
    <t>F003-000099</t>
  </si>
  <si>
    <t>021</t>
  </si>
  <si>
    <t>BUTT INTERNATIONAL</t>
  </si>
  <si>
    <t>80</t>
  </si>
  <si>
    <t>CURCUMA</t>
  </si>
  <si>
    <t>HOLANDA</t>
  </si>
  <si>
    <t>F003-000082</t>
  </si>
  <si>
    <t>2777.44
NC03-00000020</t>
  </si>
  <si>
    <t>6283.51
NC03-00000021</t>
  </si>
  <si>
    <t>51571</t>
  </si>
  <si>
    <t>51107</t>
  </si>
  <si>
    <t>8655</t>
  </si>
  <si>
    <t>1020
NC03-00000027</t>
  </si>
  <si>
    <t>TOTAL FAC</t>
  </si>
  <si>
    <t>SALDO</t>
  </si>
  <si>
    <t>fac sunat</t>
  </si>
  <si>
    <t>fac previo enviado 
al cliente</t>
  </si>
  <si>
    <t>5280
NC03-00000032</t>
  </si>
  <si>
    <t>hOLANTAO</t>
  </si>
  <si>
    <t>USA</t>
  </si>
  <si>
    <t>F003-000100</t>
  </si>
  <si>
    <t>5280
NC03-00000030</t>
  </si>
  <si>
    <t>TERRESTRE</t>
  </si>
  <si>
    <t>F003-000101</t>
  </si>
  <si>
    <t>F003-000105</t>
  </si>
  <si>
    <t>F003-000107</t>
  </si>
  <si>
    <t>F003-000106</t>
  </si>
  <si>
    <t>F003-000108</t>
  </si>
  <si>
    <t>022</t>
  </si>
  <si>
    <t>ZHEJIANG OHENG</t>
  </si>
  <si>
    <t>F003-000109</t>
  </si>
  <si>
    <t>F003-000103</t>
  </si>
  <si>
    <t>023</t>
  </si>
  <si>
    <t>F003-000104</t>
  </si>
  <si>
    <t>ADEL &amp; SAQID</t>
  </si>
  <si>
    <t>BAHRAIN</t>
  </si>
  <si>
    <t>3696
NC03-00000033</t>
  </si>
  <si>
    <t>53196</t>
  </si>
  <si>
    <t>53204</t>
  </si>
  <si>
    <t>54950</t>
  </si>
  <si>
    <t>53322</t>
  </si>
  <si>
    <t>51570</t>
  </si>
  <si>
    <t>54935</t>
  </si>
  <si>
    <t>54936</t>
  </si>
  <si>
    <t>55836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</si>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</sst>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dd/mm/yyyy;@"/>
    <numFmt numFmtId="165" formatCode="#,##0.00_ ;[Red]\-#,##0.00\ "/>
    <numFmt numFmtId="166" formatCode="[$$-409]\ #,##0.00"/>
    <numFmt numFmtId="167" formatCode="[$-1280A]d/mm/yyyy"/>
    <numFmt numFmtId="168" formatCode="_(* #,##0.00_);_(* \(#,##0.00\);_(* &quot;-&quot;??_);_(@_)"/>
    <numFmt numFmtId="169" formatCode="[$-1280A]#,##0.00"/>
    <numFmt numFmtId="170" formatCode="[$$-409]\ #,##0.00_ ;[Red]\-[$$-409]\ #,##0.00\ "/>
    <numFmt numFmtId="171" formatCode="[$$-409]#,##0.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7AB7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2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4" fillId="4" borderId="1" xfId="1" applyNumberFormat="1" applyFont="1" applyFill="1" applyBorder="1" applyAlignment="1">
      <alignment horizontal="right" vertical="center"/>
    </xf>
    <xf numFmtId="43" fontId="4" fillId="0" borderId="1" xfId="1" applyNumberFormat="1" applyFont="1" applyFill="1" applyBorder="1" applyAlignment="1">
      <alignment horizontal="right" vertical="center"/>
    </xf>
    <xf numFmtId="43" fontId="4" fillId="2" borderId="1" xfId="1" applyNumberFormat="1" applyFont="1" applyFill="1" applyBorder="1" applyAlignment="1">
      <alignment horizontal="right" vertical="center"/>
    </xf>
    <xf numFmtId="43" fontId="4" fillId="2" borderId="1" xfId="1" applyNumberFormat="1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43" fontId="0" fillId="0" borderId="0" xfId="1" applyFont="1"/>
    <xf numFmtId="0" fontId="0" fillId="0" borderId="3" xfId="0" applyBorder="1"/>
    <xf numFmtId="0" fontId="0" fillId="0" borderId="3" xfId="0" pivotButton="1" applyBorder="1"/>
    <xf numFmtId="43" fontId="0" fillId="0" borderId="3" xfId="1" applyFont="1" applyBorder="1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43" fontId="3" fillId="0" borderId="0" xfId="1" applyFont="1" applyAlignment="1">
      <alignment horizontal="right" vertical="center"/>
    </xf>
    <xf numFmtId="43" fontId="0" fillId="0" borderId="0" xfId="0" applyNumberFormat="1" applyAlignment="1">
      <alignment vertical="center"/>
    </xf>
    <xf numFmtId="165" fontId="13" fillId="0" borderId="0" xfId="1" applyNumberFormat="1" applyFont="1" applyAlignment="1">
      <alignment vertical="center"/>
    </xf>
    <xf numFmtId="43" fontId="11" fillId="0" borderId="0" xfId="1" applyFont="1" applyAlignment="1">
      <alignment vertical="center"/>
    </xf>
    <xf numFmtId="43" fontId="3" fillId="0" borderId="0" xfId="1" applyFont="1" applyAlignment="1">
      <alignment vertical="center"/>
    </xf>
    <xf numFmtId="0" fontId="0" fillId="0" borderId="3" xfId="0" applyBorder="1" applyAlignment="1">
      <alignment vertical="center"/>
    </xf>
    <xf numFmtId="43" fontId="0" fillId="0" borderId="3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3" fontId="3" fillId="0" borderId="3" xfId="1" applyFont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43" fontId="14" fillId="0" borderId="3" xfId="1" applyFont="1" applyBorder="1" applyAlignment="1">
      <alignment vertical="center"/>
    </xf>
    <xf numFmtId="165" fontId="13" fillId="0" borderId="3" xfId="0" applyNumberFormat="1" applyFont="1" applyBorder="1" applyAlignment="1">
      <alignment vertical="center"/>
    </xf>
    <xf numFmtId="165" fontId="13" fillId="0" borderId="3" xfId="1" applyNumberFormat="1" applyFont="1" applyBorder="1" applyAlignment="1">
      <alignment vertical="center"/>
    </xf>
    <xf numFmtId="43" fontId="3" fillId="0" borderId="3" xfId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2" fontId="3" fillId="4" borderId="3" xfId="0" applyNumberFormat="1" applyFont="1" applyFill="1" applyBorder="1"/>
    <xf numFmtId="0" fontId="10" fillId="0" borderId="3" xfId="0" applyFont="1" applyBorder="1"/>
    <xf numFmtId="168" fontId="0" fillId="0" borderId="3" xfId="0" applyNumberFormat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3" fontId="4" fillId="0" borderId="3" xfId="1" applyFont="1" applyBorder="1" applyAlignment="1">
      <alignment horizontal="right"/>
    </xf>
    <xf numFmtId="43" fontId="2" fillId="0" borderId="3" xfId="1" applyBorder="1" applyAlignment="1">
      <alignment horizontal="right"/>
    </xf>
    <xf numFmtId="170" fontId="4" fillId="0" borderId="8" xfId="1" applyNumberFormat="1" applyFon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70" fontId="2" fillId="0" borderId="8" xfId="1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3" fontId="4" fillId="0" borderId="2" xfId="1" applyFont="1" applyBorder="1" applyAlignment="1">
      <alignment horizontal="right"/>
    </xf>
    <xf numFmtId="170" fontId="2" fillId="0" borderId="10" xfId="1" applyNumberFormat="1" applyBorder="1" applyAlignment="1">
      <alignment horizontal="right"/>
    </xf>
    <xf numFmtId="169" fontId="10" fillId="0" borderId="0" xfId="0" applyNumberFormat="1" applyFont="1"/>
    <xf numFmtId="43" fontId="10" fillId="0" borderId="0" xfId="1" applyFont="1" applyAlignment="1">
      <alignment horizontal="right"/>
    </xf>
    <xf numFmtId="168" fontId="10" fillId="0" borderId="0" xfId="0" applyNumberFormat="1" applyFont="1" applyAlignment="1">
      <alignment horizontal="left"/>
    </xf>
    <xf numFmtId="0" fontId="16" fillId="5" borderId="0" xfId="0" applyFont="1" applyFill="1" applyAlignment="1" applyProtection="1">
      <alignment horizontal="center" vertical="center" wrapText="1" readingOrder="1"/>
      <protection locked="0"/>
    </xf>
    <xf numFmtId="0" fontId="17" fillId="0" borderId="0" xfId="0" applyFont="1" applyAlignment="1" applyProtection="1">
      <alignment vertical="top" wrapText="1" readingOrder="1"/>
      <protection locked="0"/>
    </xf>
    <xf numFmtId="0" fontId="17" fillId="0" borderId="0" xfId="0" applyFont="1" applyAlignment="1" applyProtection="1">
      <alignment horizontal="center" vertical="top" wrapText="1" readingOrder="1"/>
      <protection locked="0"/>
    </xf>
    <xf numFmtId="167" fontId="17" fillId="0" borderId="0" xfId="0" applyNumberFormat="1" applyFont="1" applyAlignment="1" applyProtection="1">
      <alignment vertical="top" wrapText="1" readingOrder="1"/>
      <protection locked="0"/>
    </xf>
    <xf numFmtId="0" fontId="17" fillId="0" borderId="0" xfId="0" applyFont="1" applyAlignment="1" applyProtection="1">
      <alignment horizontal="left" vertical="top" wrapText="1" readingOrder="1"/>
      <protection locked="0"/>
    </xf>
    <xf numFmtId="168" fontId="17" fillId="0" borderId="0" xfId="1" applyNumberFormat="1" applyFont="1" applyAlignment="1" applyProtection="1">
      <alignment horizontal="right" vertical="top" wrapText="1" readingOrder="1"/>
      <protection locked="0"/>
    </xf>
    <xf numFmtId="169" fontId="17" fillId="0" borderId="0" xfId="0" applyNumberFormat="1" applyFont="1" applyAlignment="1" applyProtection="1">
      <alignment vertical="top" wrapText="1" readingOrder="1"/>
      <protection locked="0"/>
    </xf>
    <xf numFmtId="168" fontId="17" fillId="0" borderId="0" xfId="0" applyNumberFormat="1" applyFont="1" applyAlignment="1" applyProtection="1">
      <alignment horizontal="center" vertical="top" wrapText="1" readingOrder="1"/>
      <protection locked="0"/>
    </xf>
    <xf numFmtId="49" fontId="17" fillId="0" borderId="0" xfId="0" applyNumberFormat="1" applyFont="1" applyAlignment="1" applyProtection="1">
      <alignment vertical="top" wrapText="1" readingOrder="1"/>
      <protection locked="0"/>
    </xf>
    <xf numFmtId="168" fontId="17" fillId="0" borderId="0" xfId="0" applyNumberFormat="1" applyFont="1" applyAlignment="1" applyProtection="1">
      <alignment horizontal="left" vertical="top" wrapText="1" readingOrder="1"/>
      <protection locked="0"/>
    </xf>
    <xf numFmtId="168" fontId="10" fillId="0" borderId="0" xfId="1" applyNumberFormat="1" applyFont="1" applyAlignment="1">
      <alignment horizontal="right"/>
    </xf>
    <xf numFmtId="168" fontId="17" fillId="0" borderId="0" xfId="0" applyNumberFormat="1" applyFont="1" applyAlignment="1" applyProtection="1">
      <alignment vertical="top" wrapText="1" readingOrder="1"/>
      <protection locked="0"/>
    </xf>
    <xf numFmtId="1" fontId="17" fillId="0" borderId="0" xfId="0" applyNumberFormat="1" applyFont="1" applyAlignment="1" applyProtection="1">
      <alignment horizontal="center" vertical="top" wrapText="1" readingOrder="1"/>
      <protection locked="0"/>
    </xf>
    <xf numFmtId="43" fontId="17" fillId="0" borderId="0" xfId="1" applyFont="1" applyAlignment="1" applyProtection="1">
      <alignment horizontal="right" vertical="top" wrapText="1" readingOrder="1"/>
      <protection locked="0"/>
    </xf>
    <xf numFmtId="0" fontId="4" fillId="2" borderId="8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3" fontId="4" fillId="0" borderId="2" xfId="1" applyNumberFormat="1" applyFont="1" applyFill="1" applyBorder="1" applyAlignment="1">
      <alignment horizontal="right" vertical="center"/>
    </xf>
    <xf numFmtId="43" fontId="4" fillId="2" borderId="2" xfId="1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166" fontId="15" fillId="3" borderId="5" xfId="0" applyNumberFormat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43" fontId="4" fillId="0" borderId="1" xfId="1" applyNumberFormat="1" applyFont="1" applyFill="1" applyBorder="1" applyAlignment="1">
      <alignment horizontal="right"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3" fontId="4" fillId="0" borderId="3" xfId="1" applyNumberFormat="1" applyFont="1" applyFill="1" applyBorder="1" applyAlignment="1">
      <alignment horizontal="right" vertical="center"/>
    </xf>
    <xf numFmtId="49" fontId="4" fillId="2" borderId="2" xfId="0" quotePrefix="1" applyNumberFormat="1" applyFont="1" applyFill="1" applyBorder="1" applyAlignment="1">
      <alignment horizontal="center" vertical="center"/>
    </xf>
    <xf numFmtId="171" fontId="4" fillId="2" borderId="2" xfId="1" applyNumberFormat="1" applyFont="1" applyFill="1" applyBorder="1" applyAlignment="1">
      <alignment horizontal="right" vertical="center"/>
    </xf>
    <xf numFmtId="43" fontId="4" fillId="4" borderId="1" xfId="1" applyNumberFormat="1" applyFont="1" applyFill="1" applyBorder="1" applyAlignment="1">
      <alignment horizontal="right" vertical="center" wrapText="1"/>
    </xf>
    <xf numFmtId="43" fontId="4" fillId="0" borderId="2" xfId="1" applyNumberFormat="1" applyFont="1" applyFill="1" applyBorder="1" applyAlignment="1">
      <alignment horizontal="right" vertical="center" wrapText="1"/>
    </xf>
    <xf numFmtId="49" fontId="4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43" fontId="4" fillId="0" borderId="13" xfId="1" applyNumberFormat="1" applyFont="1" applyFill="1" applyBorder="1" applyAlignment="1">
      <alignment horizontal="right" vertical="center"/>
    </xf>
    <xf numFmtId="43" fontId="4" fillId="2" borderId="1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171" fontId="4" fillId="2" borderId="3" xfId="1" applyNumberFormat="1" applyFont="1" applyFill="1" applyBorder="1" applyAlignment="1">
      <alignment horizontal="right" vertical="center"/>
    </xf>
    <xf numFmtId="43" fontId="4" fillId="4" borderId="2" xfId="1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43" fontId="0" fillId="0" borderId="3" xfId="0" applyNumberFormat="1" applyBorder="1" applyAlignment="1">
      <alignment horizontal="right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1" fillId="0" borderId="2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right" vertical="center"/>
    </xf>
    <xf numFmtId="0" fontId="0" fillId="0" borderId="11" xfId="0" quotePrefix="1" applyBorder="1" applyAlignment="1">
      <alignment horizontal="center" vertical="center"/>
    </xf>
    <xf numFmtId="0" fontId="0" fillId="0" borderId="13" xfId="0" applyBorder="1" applyAlignment="1">
      <alignment vertical="center"/>
    </xf>
    <xf numFmtId="164" fontId="1" fillId="0" borderId="13" xfId="0" quotePrefix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[$$-409]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409]\ #,##0.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[$$-409]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;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-1280A]#,##0.00"/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-1280A]#,##0.00"/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-1280A]#,##0.00"/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-1280A]#,##0.00"/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8" formatCode="_(* #,##0.00_);_(* \(#,##0.0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[$-1280A]d/mm/yyyy"/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[$-1280A]d/mm/yyyy"/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1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0000"/>
          <bgColor rgb="FF337AB7"/>
        </patternFill>
      </fill>
      <alignment horizontal="center" vertical="center" textRotation="0" wrapText="1" indent="0" justifyLastLine="0" shrinkToFit="0" readingOrder="1"/>
      <protection locked="0" hidden="0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[$$-409]\ #,##0.00_ ;[Red]\-[$$-409]\ #,##0.0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72" formatCode="d/mm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[$$-409]\ #,##0.00"/>
    </dxf>
    <dxf>
      <numFmt numFmtId="166" formatCode="[$$-409]\ #,##0.00"/>
    </dxf>
    <dxf>
      <numFmt numFmtId="166" formatCode="[$$-409]\ #,##0.00"/>
    </dxf>
    <dxf>
      <numFmt numFmtId="166" formatCode="[$$-409]\ #,##0.00"/>
    </dxf>
    <dxf>
      <numFmt numFmtId="166" formatCode="[$$-409]\ #,##0.00"/>
    </dxf>
    <dxf>
      <numFmt numFmtId="166" formatCode="[$$-409]\ #,##0.0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9" defaultPivotStyle="PivotStyleMedium7">
    <tableStyle name="TableStyleMedium2 2" pivot="0" count="7" xr9:uid="{00000000-0011-0000-FFFF-FFFF00000000}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</tableStyles>
  <colors>
    <mruColors>
      <color rgb="FFA6ABFF"/>
      <color rgb="FF93E1DF"/>
      <color rgb="FF99F4FF"/>
      <color rgb="FFFFA1D5"/>
      <color rgb="FFFF71DC"/>
      <color rgb="FFFF3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lio/Downloads/Exportaciones20200619/ExworkPal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lio/Downloads/REPORTE%20MP.xls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 Sotomayor" refreshedDate="44004.716026967595" createdVersion="6" refreshedVersion="6" minRefreshableVersion="3" recordCount="23" xr:uid="{00000000-000A-0000-FFFF-FFFF12000000}">
  <cacheSource type="worksheet">
    <worksheetSource name="EXWORK" r:id="rId2"/>
  </cacheSource>
  <cacheFields count="8">
    <cacheField name="RAZON SOCIAL" numFmtId="0">
      <sharedItems count="4">
        <s v="CHAVARRI"/>
        <s v="PROCESADORA"/>
        <s v="INKA SELECT FRUIT"/>
        <s v="BIND GROUP TRADING S.A.C."/>
      </sharedItems>
    </cacheField>
    <cacheField name="CONTENEDOR" numFmtId="0">
      <sharedItems containsMixedTypes="1" containsNumber="1" containsInteger="1" minValue="10" maxValue="11" count="11">
        <s v="01"/>
        <s v="02"/>
        <s v="03"/>
        <s v="04"/>
        <s v="05"/>
        <s v="06"/>
        <s v="07"/>
        <s v="08"/>
        <s v="09"/>
        <n v="10"/>
        <n v="11"/>
      </sharedItems>
    </cacheField>
    <cacheField name="FECHA EMISION" numFmtId="14">
      <sharedItems containsSemiMixedTypes="0" containsNonDate="0" containsDate="1" containsString="0" minDate="2020-03-17T00:00:00" maxDate="2020-05-27T00:00:00" count="13">
        <d v="2020-03-17T00:00:00"/>
        <d v="2020-03-24T00:00:00"/>
        <d v="2020-03-31T00:00:00"/>
        <d v="2020-04-07T00:00:00"/>
        <d v="2020-04-21T00:00:00"/>
        <d v="2020-05-06T00:00:00"/>
        <d v="2020-05-26T00:00:00"/>
        <d v="2020-04-03T00:00:00"/>
        <d v="2020-04-08T00:00:00"/>
        <d v="2020-04-13T00:00:00"/>
        <d v="2020-04-25T00:00:00"/>
        <d v="2020-05-04T00:00:00"/>
        <d v="2020-05-10T00:00:00"/>
      </sharedItems>
    </cacheField>
    <cacheField name="PAIS DESTINO" numFmtId="0">
      <sharedItems count="3">
        <s v="EUROPA"/>
        <s v="CHINA"/>
        <s v="CHILE"/>
      </sharedItems>
    </cacheField>
    <cacheField name="FACTURA" numFmtId="0">
      <sharedItems count="23">
        <s v="E001-395"/>
        <s v="E001-396"/>
        <s v="E001-433"/>
        <s v="E001-456"/>
        <s v="E001-459"/>
        <s v="E001-462"/>
        <s v="E001-465"/>
        <s v="E001-472"/>
        <s v="E001-521"/>
        <s v="E001-532"/>
        <s v="E001-535"/>
        <s v="E001-547"/>
        <s v="E001-572"/>
        <s v="E001-618"/>
        <s v="E001-479"/>
        <s v="E001-501"/>
        <s v="E001-505"/>
        <s v="E001-509"/>
        <s v="E001-525"/>
        <s v="E001-539"/>
        <s v="E001-554"/>
        <s v="E001-561"/>
        <s v="E001-578"/>
      </sharedItems>
    </cacheField>
    <cacheField name="CANTIDAD KILOS" numFmtId="43">
      <sharedItems containsSemiMixedTypes="0" containsString="0" containsNumber="1" minValue="4350.72" maxValue="24960" count="16">
        <n v="22560"/>
        <n v="22992"/>
        <n v="22848"/>
        <n v="21120"/>
        <n v="23712"/>
        <n v="23136"/>
        <n v="24000"/>
        <n v="24960"/>
        <n v="16800"/>
        <n v="22176"/>
        <n v="6653"/>
        <n v="23688"/>
        <n v="21840"/>
        <n v="10147"/>
        <n v="7067"/>
        <n v="4350.72"/>
      </sharedItems>
    </cacheField>
    <cacheField name="IMPORTE SOLES" numFmtId="43">
      <sharedItems containsString="0" containsBlank="1" containsNumber="1" minValue="23928.959999999999" maxValue="144144" count="3">
        <m/>
        <n v="144144"/>
        <n v="23928.959999999999"/>
      </sharedItems>
    </cacheField>
    <cacheField name="IMPORTE DOLARES" numFmtId="170">
      <sharedItems containsSemiMixedTypes="0" containsString="0" containsNumber="1" minValue="4734.8900000000003" maxValue="42395.294117647063" count="20">
        <n v="35125.919999999998"/>
        <n v="37900.800000000003"/>
        <n v="35200.75"/>
        <n v="36099.839999999997"/>
        <n v="37457.08"/>
        <n v="17707.04"/>
        <n v="34396.03"/>
        <n v="33330.65"/>
        <n v="31352.98"/>
        <n v="20832"/>
        <n v="23564.74"/>
        <n v="26544"/>
        <n v="42395.294117647063"/>
        <n v="11842.34"/>
        <n v="38497.54"/>
        <n v="34478.9"/>
        <n v="28868.11"/>
        <n v="12176.4"/>
        <n v="4734.8900000000003"/>
        <n v="7037.92941176470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 Sotomayor" refreshedDate="44004.756625578702" createdVersion="6" refreshedVersion="6" minRefreshableVersion="3" recordCount="49" xr:uid="{00000000-000A-0000-FFFF-FFFF13000000}">
  <cacheSource type="worksheet">
    <worksheetSource ref="A1:S80" sheet="EXPORTACIONES"/>
  </cacheSource>
  <cacheFields count="18">
    <cacheField name="CODIGO" numFmtId="0">
      <sharedItems/>
    </cacheField>
    <cacheField name="CLIENTE" numFmtId="0">
      <sharedItems count="14">
        <s v="MESBONSA"/>
        <s v="TERESITA"/>
        <s v="RAFAEL MANZANO"/>
        <s v="TALSA"/>
        <s v="FULL FRESH"/>
        <s v="NATURAL TROPICS"/>
        <s v="GOTMMAN"/>
        <s v="LATIN GROVER"/>
        <s v="FRUTOS TROPICALES"/>
        <s v="PALACIOS"/>
        <s v="FRUTOS PALMERAL"/>
        <s v="F.S.SPB LTD"/>
        <s v="GLOBAL TRADE"/>
        <s v="FOOD GALLERY"/>
      </sharedItems>
    </cacheField>
    <cacheField name="CONTENEDOR" numFmtId="49">
      <sharedItems/>
    </cacheField>
    <cacheField name="TRANSPORTE" numFmtId="49">
      <sharedItems count="2">
        <s v="MARITINO"/>
        <s v="AEREO"/>
      </sharedItems>
    </cacheField>
    <cacheField name="FEC EMISION" numFmtId="164">
      <sharedItems containsSemiMixedTypes="0" containsNonDate="0" containsDate="1" containsString="0" minDate="2020-01-30T00:00:00" maxDate="2020-06-19T00:00:00"/>
    </cacheField>
    <cacheField name="DESTINO" numFmtId="0">
      <sharedItems/>
    </cacheField>
    <cacheField name="DUA" numFmtId="49">
      <sharedItems containsBlank="1"/>
    </cacheField>
    <cacheField name="FACT" numFmtId="0">
      <sharedItems containsBlank="1" count="50">
        <s v="F003-000035"/>
        <s v="F003-000036"/>
        <s v="F003-000040"/>
        <s v="F003-000043"/>
        <s v="F003-000046"/>
        <s v="F003-000054"/>
        <s v="F003-000062"/>
        <s v="F003-000072"/>
        <s v="F003-000047"/>
        <s v="F003-000055"/>
        <s v="F003-000060"/>
        <s v="F003-000039"/>
        <s v="F003-000041"/>
        <s v="F003-000049"/>
        <s v="F003-000053"/>
        <s v="F003-000056"/>
        <s v="F003-000057"/>
        <s v="F003-000063"/>
        <s v="F003-000068"/>
        <s v="F003-000069"/>
        <s v="F003-000073"/>
        <s v="F003-000074"/>
        <s v="F003-000078"/>
        <s v="F003-000084"/>
        <s v="F003-000050"/>
        <s v="F003-000044"/>
        <s v="F003-000045"/>
        <s v="F003-000077"/>
        <s v="F003-000029"/>
        <s v="F003-000031"/>
        <s v="F003-000038"/>
        <s v="F003-000015"/>
        <s v="F003-000025"/>
        <s v="F003-000030"/>
        <s v="F003-000022"/>
        <s v="F003-000026"/>
        <s v="F003-000034"/>
        <s v="F003-000037"/>
        <s v="F003-000052"/>
        <s v="F003-000064"/>
        <s v="F003-000065"/>
        <s v="F003-000042"/>
        <s v="F003-000032"/>
        <s v="F003-000080"/>
        <s v="F003-000019"/>
        <s v="F003-000051"/>
        <s v="F003-000089"/>
        <s v="F003-000058"/>
        <s v="F003-000066"/>
        <m u="1"/>
      </sharedItems>
    </cacheField>
    <cacheField name="TOTAL" numFmtId="166">
      <sharedItems containsSemiMixedTypes="0" containsString="0" containsNumber="1" minValue="40" maxValue="60000"/>
    </cacheField>
    <cacheField name="LIQ CALIDAD" numFmtId="43">
      <sharedItems containsSemiMixedTypes="0" containsString="0" containsNumber="1" minValue="0" maxValue="47880"/>
    </cacheField>
    <cacheField name="CONSIGNACION" numFmtId="43">
      <sharedItems containsSemiMixedTypes="0" containsString="0" containsNumber="1" containsInteger="1" minValue="0" maxValue="21408"/>
    </cacheField>
    <cacheField name="OTROS" numFmtId="43">
      <sharedItems containsSemiMixedTypes="0" containsString="0" containsNumber="1" containsInteger="1" minValue="0" maxValue="2464"/>
    </cacheField>
    <cacheField name="A CUENTA I" numFmtId="43">
      <sharedItems containsSemiMixedTypes="0" containsString="0" containsNumber="1" minValue="0" maxValue="57222.559999999998"/>
    </cacheField>
    <cacheField name="A CUENTA II" numFmtId="43">
      <sharedItems containsSemiMixedTypes="0" containsString="0" containsNumber="1" minValue="0" maxValue="14205.6"/>
    </cacheField>
    <cacheField name="A CUENTA III" numFmtId="43">
      <sharedItems containsSemiMixedTypes="0" containsString="0" containsNumber="1" containsInteger="1" minValue="0" maxValue="0"/>
    </cacheField>
    <cacheField name="ACUENTA IV" numFmtId="43">
      <sharedItems containsSemiMixedTypes="0" containsString="0" containsNumber="1" containsInteger="1" minValue="0" maxValue="0"/>
    </cacheField>
    <cacheField name="Saldo" numFmtId="43">
      <sharedItems containsSemiMixedTypes="0" containsString="0" containsNumber="1" minValue="0" maxValue="40089.599999999999"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 pivotCacheId="163111989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 Sotomayor" refreshedDate="44004.756625578702" createdVersion="1" refreshedVersion="6" recordCount="296" xr:uid="{00000000-000A-0000-FFFF-FFFF14000000}">
  <cacheSource type="worksheet">
    <worksheetSource name="CONTABILIDAD" r:id="rId2"/>
  </cacheSource>
  <cacheFields count="16">
    <cacheField name="TIPO COMPROBANTE" numFmtId="0">
      <sharedItems count="3">
        <s v="Factura"/>
        <s v="Nota de crédito"/>
        <s v="Liquidación de compra"/>
      </sharedItems>
    </cacheField>
    <cacheField name="SERIE" numFmtId="0">
      <sharedItems containsMixedTypes="1" containsNumber="1" containsInteger="1" minValue="1" maxValue="1" count="9">
        <s v="E001"/>
        <s v="F002"/>
        <s v="F001"/>
        <s v="F004"/>
        <s v="0002"/>
        <s v="0001"/>
        <s v="0005"/>
        <s v="E002"/>
        <n v="1"/>
      </sharedItems>
    </cacheField>
    <cacheField name="NUMERO" numFmtId="0">
      <sharedItems/>
    </cacheField>
    <cacheField name="FECHA EMISION" numFmtId="167">
      <sharedItems containsSemiMixedTypes="0" containsNonDate="0" containsDate="1" containsString="0" minDate="2019-11-14T00:00:00" maxDate="2020-06-16T00:00:00"/>
    </cacheField>
    <cacheField name="TIPO DOCUMENTO" numFmtId="0">
      <sharedItems count="2">
        <s v="RUC"/>
        <s v="DNI"/>
      </sharedItems>
    </cacheField>
    <cacheField name="NUMERO DOCUMENTO" numFmtId="0">
      <sharedItems containsMixedTypes="1" containsNumber="1" containsInteger="1" minValue="10087440040" maxValue="20605400729"/>
    </cacheField>
    <cacheField name="RAZON SOCIAL" numFmtId="0">
      <sharedItems/>
    </cacheField>
    <cacheField name="PESO NETO" numFmtId="0">
      <sharedItems containsString="0" containsBlank="1" containsNumber="1" minValue="-3500.48" maxValue="40906.199999999997"/>
    </cacheField>
    <cacheField name="DESCARTE" numFmtId="0">
      <sharedItems containsString="0" containsBlank="1" containsNumber="1" minValue="-2307.6999999999998" maxValue="5808.18"/>
    </cacheField>
    <cacheField name="PESO BRUTO" numFmtId="168">
      <sharedItems containsSemiMixedTypes="0" containsString="0" containsNumber="1" minValue="-5808.18" maxValue="40906.199999999997"/>
    </cacheField>
    <cacheField name="PRODUCTO" numFmtId="0">
      <sharedItems containsBlank="1" count="8">
        <s v="PALTA HASS"/>
        <s v="PALTA HASS.- PAGO ANTICIPADO."/>
        <s v="ARANDANOS"/>
        <s v="ARANDANOS -PAGO ANTICIPADO"/>
        <s v="ARANDANOS "/>
        <m/>
        <s v="PALTA FUERTE"/>
        <s v="ALVERJAS"/>
      </sharedItems>
    </cacheField>
    <cacheField name="MONEDA" numFmtId="0">
      <sharedItems count="2">
        <s v="Soles"/>
        <s v="Dólares Americanos"/>
      </sharedItems>
    </cacheField>
    <cacheField name=" DT %" numFmtId="169">
      <sharedItems containsSemiMixedTypes="0" containsString="0" containsNumber="1" minValue="0" maxValue="1.5" count="2">
        <n v="1.5"/>
        <n v="0"/>
      </sharedItems>
    </cacheField>
    <cacheField name="B.Imponible" numFmtId="169">
      <sharedItems containsSemiMixedTypes="0" containsString="0" containsNumber="1" minValue="-30000" maxValue="204531"/>
    </cacheField>
    <cacheField name="IGV" numFmtId="169">
      <sharedItems containsSemiMixedTypes="0" containsString="0" containsNumber="1" minValue="-5400" maxValue="5400" count="11">
        <n v="0"/>
        <n v="405.32338983050846"/>
        <n v="417.96"/>
        <n v="5400"/>
        <n v="3237.2999999999997"/>
        <n v="3358.7999999999997"/>
        <n v="3369.6"/>
        <n v="-5400"/>
        <n v="3383.1"/>
        <n v="2052"/>
        <n v="3599.1"/>
      </sharedItems>
    </cacheField>
    <cacheField name="Total" numFmtId="169">
      <sharedItems containsSemiMixedTypes="0" containsString="0" containsNumber="1" minValue="-35400" maxValue="2045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  <x v="0"/>
    <x v="0"/>
  </r>
  <r>
    <x v="0"/>
    <x v="1"/>
    <x v="0"/>
    <x v="0"/>
    <x v="1"/>
    <x v="0"/>
    <x v="0"/>
    <x v="0"/>
  </r>
  <r>
    <x v="0"/>
    <x v="2"/>
    <x v="1"/>
    <x v="1"/>
    <x v="2"/>
    <x v="0"/>
    <x v="0"/>
    <x v="0"/>
  </r>
  <r>
    <x v="0"/>
    <x v="3"/>
    <x v="2"/>
    <x v="1"/>
    <x v="3"/>
    <x v="0"/>
    <x v="0"/>
    <x v="1"/>
  </r>
  <r>
    <x v="0"/>
    <x v="4"/>
    <x v="2"/>
    <x v="1"/>
    <x v="4"/>
    <x v="1"/>
    <x v="0"/>
    <x v="2"/>
  </r>
  <r>
    <x v="0"/>
    <x v="5"/>
    <x v="2"/>
    <x v="1"/>
    <x v="5"/>
    <x v="2"/>
    <x v="0"/>
    <x v="3"/>
  </r>
  <r>
    <x v="0"/>
    <x v="6"/>
    <x v="2"/>
    <x v="2"/>
    <x v="6"/>
    <x v="3"/>
    <x v="0"/>
    <x v="4"/>
  </r>
  <r>
    <x v="0"/>
    <x v="7"/>
    <x v="2"/>
    <x v="2"/>
    <x v="7"/>
    <x v="4"/>
    <x v="0"/>
    <x v="5"/>
  </r>
  <r>
    <x v="0"/>
    <x v="8"/>
    <x v="3"/>
    <x v="1"/>
    <x v="8"/>
    <x v="1"/>
    <x v="0"/>
    <x v="6"/>
  </r>
  <r>
    <x v="0"/>
    <x v="9"/>
    <x v="4"/>
    <x v="1"/>
    <x v="9"/>
    <x v="5"/>
    <x v="0"/>
    <x v="7"/>
  </r>
  <r>
    <x v="0"/>
    <x v="10"/>
    <x v="4"/>
    <x v="1"/>
    <x v="10"/>
    <x v="5"/>
    <x v="0"/>
    <x v="8"/>
  </r>
  <r>
    <x v="1"/>
    <x v="0"/>
    <x v="4"/>
    <x v="2"/>
    <x v="11"/>
    <x v="6"/>
    <x v="0"/>
    <x v="9"/>
  </r>
  <r>
    <x v="1"/>
    <x v="1"/>
    <x v="5"/>
    <x v="2"/>
    <x v="12"/>
    <x v="7"/>
    <x v="0"/>
    <x v="10"/>
  </r>
  <r>
    <x v="1"/>
    <x v="2"/>
    <x v="6"/>
    <x v="2"/>
    <x v="13"/>
    <x v="8"/>
    <x v="0"/>
    <x v="11"/>
  </r>
  <r>
    <x v="2"/>
    <x v="0"/>
    <x v="7"/>
    <x v="1"/>
    <x v="14"/>
    <x v="9"/>
    <x v="1"/>
    <x v="12"/>
  </r>
  <r>
    <x v="2"/>
    <x v="1"/>
    <x v="3"/>
    <x v="1"/>
    <x v="15"/>
    <x v="10"/>
    <x v="0"/>
    <x v="13"/>
  </r>
  <r>
    <x v="2"/>
    <x v="2"/>
    <x v="8"/>
    <x v="0"/>
    <x v="16"/>
    <x v="9"/>
    <x v="0"/>
    <x v="14"/>
  </r>
  <r>
    <x v="2"/>
    <x v="3"/>
    <x v="9"/>
    <x v="0"/>
    <x v="17"/>
    <x v="9"/>
    <x v="0"/>
    <x v="14"/>
  </r>
  <r>
    <x v="2"/>
    <x v="4"/>
    <x v="9"/>
    <x v="0"/>
    <x v="18"/>
    <x v="11"/>
    <x v="0"/>
    <x v="15"/>
  </r>
  <r>
    <x v="2"/>
    <x v="5"/>
    <x v="4"/>
    <x v="1"/>
    <x v="19"/>
    <x v="12"/>
    <x v="0"/>
    <x v="16"/>
  </r>
  <r>
    <x v="2"/>
    <x v="6"/>
    <x v="10"/>
    <x v="0"/>
    <x v="20"/>
    <x v="13"/>
    <x v="0"/>
    <x v="17"/>
  </r>
  <r>
    <x v="2"/>
    <x v="7"/>
    <x v="11"/>
    <x v="0"/>
    <x v="21"/>
    <x v="14"/>
    <x v="0"/>
    <x v="18"/>
  </r>
  <r>
    <x v="3"/>
    <x v="0"/>
    <x v="12"/>
    <x v="0"/>
    <x v="22"/>
    <x v="15"/>
    <x v="2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s v="001"/>
    <x v="0"/>
    <s v="01"/>
    <x v="0"/>
    <d v="2020-03-13T00:00:00"/>
    <s v="ESPAÑA"/>
    <s v="025724"/>
    <x v="0"/>
    <n v="60000"/>
    <n v="2777.44"/>
    <n v="0"/>
    <n v="0"/>
    <n v="57222.559999999998"/>
    <n v="0"/>
    <n v="0"/>
    <n v="0"/>
    <n v="0"/>
    <s v="CANCELADO"/>
  </r>
  <r>
    <s v="001"/>
    <x v="0"/>
    <s v="02"/>
    <x v="0"/>
    <d v="2020-03-14T00:00:00"/>
    <s v="ESPAÑA"/>
    <s v="026168"/>
    <x v="1"/>
    <n v="60000"/>
    <n v="6283.51"/>
    <n v="0"/>
    <n v="0"/>
    <n v="53716.49"/>
    <n v="0"/>
    <n v="0"/>
    <n v="0"/>
    <n v="0"/>
    <s v="CANCELADO"/>
  </r>
  <r>
    <s v="001"/>
    <x v="0"/>
    <s v="03"/>
    <x v="0"/>
    <d v="2020-04-11T00:00:00"/>
    <s v="ESPAÑA"/>
    <s v="032589"/>
    <x v="2"/>
    <n v="18384"/>
    <n v="0"/>
    <n v="0"/>
    <n v="0"/>
    <n v="18384"/>
    <n v="0"/>
    <n v="0"/>
    <n v="0"/>
    <n v="0"/>
    <s v="CANCELADO"/>
  </r>
  <r>
    <s v="001"/>
    <x v="0"/>
    <s v="04"/>
    <x v="0"/>
    <d v="2020-04-18T00:00:00"/>
    <s v="ESPAÑA"/>
    <s v="033945"/>
    <x v="3"/>
    <n v="18384"/>
    <n v="0"/>
    <n v="0"/>
    <n v="0"/>
    <n v="18384"/>
    <n v="0"/>
    <n v="0"/>
    <n v="0"/>
    <n v="0"/>
    <s v="CANCELADO"/>
  </r>
  <r>
    <s v="001"/>
    <x v="0"/>
    <s v="05"/>
    <x v="0"/>
    <d v="2020-04-24T00:00:00"/>
    <s v="ESPAÑA"/>
    <s v="036042"/>
    <x v="4"/>
    <n v="19752"/>
    <n v="0"/>
    <n v="0"/>
    <n v="0"/>
    <n v="19752"/>
    <n v="0"/>
    <n v="0"/>
    <n v="0"/>
    <n v="0"/>
    <s v="CANCELADO"/>
  </r>
  <r>
    <s v="001"/>
    <x v="0"/>
    <s v="06"/>
    <x v="0"/>
    <d v="2020-05-03T00:00:00"/>
    <s v="ESPAÑA"/>
    <s v="038376"/>
    <x v="5"/>
    <n v="17928"/>
    <n v="0"/>
    <n v="0"/>
    <n v="0"/>
    <n v="17928"/>
    <n v="0"/>
    <n v="0"/>
    <n v="0"/>
    <n v="0"/>
    <s v="CANCELADO"/>
  </r>
  <r>
    <s v="001"/>
    <x v="0"/>
    <s v="07"/>
    <x v="0"/>
    <d v="2020-05-16T00:00:00"/>
    <s v="ESPAÑA"/>
    <s v="041807"/>
    <x v="6"/>
    <n v="19380"/>
    <n v="0"/>
    <n v="0"/>
    <n v="0"/>
    <n v="19380"/>
    <n v="0"/>
    <n v="0"/>
    <n v="0"/>
    <n v="0"/>
    <s v="CANCELADO"/>
  </r>
  <r>
    <s v="001"/>
    <x v="0"/>
    <s v="08"/>
    <x v="0"/>
    <d v="2020-05-30T00:00:00"/>
    <s v="ESPAÑA"/>
    <s v="046036"/>
    <x v="7"/>
    <n v="26400"/>
    <n v="0"/>
    <n v="0"/>
    <n v="0"/>
    <n v="0"/>
    <n v="0"/>
    <n v="0"/>
    <n v="0"/>
    <n v="26400"/>
    <s v="PENDIENTE"/>
  </r>
  <r>
    <s v="002"/>
    <x v="1"/>
    <s v="01"/>
    <x v="0"/>
    <d v="2020-04-24T00:00:00"/>
    <s v="CHILE"/>
    <s v="036049"/>
    <x v="8"/>
    <n v="9767"/>
    <n v="0"/>
    <n v="0"/>
    <n v="0"/>
    <n v="9767"/>
    <n v="0"/>
    <n v="0"/>
    <n v="0"/>
    <n v="0"/>
    <s v="CANCELADO"/>
  </r>
  <r>
    <s v="002"/>
    <x v="1"/>
    <s v="02"/>
    <x v="0"/>
    <d v="2020-05-08T00:00:00"/>
    <s v="CHILE"/>
    <s v="039805"/>
    <x v="9"/>
    <n v="17280"/>
    <n v="0"/>
    <n v="0"/>
    <n v="0"/>
    <n v="17280"/>
    <n v="0"/>
    <n v="0"/>
    <n v="0"/>
    <n v="0"/>
    <s v="CANCELADO"/>
  </r>
  <r>
    <s v="002"/>
    <x v="1"/>
    <s v="03"/>
    <x v="0"/>
    <d v="2020-05-15T00:00:00"/>
    <s v="CHILE"/>
    <s v="41374"/>
    <x v="10"/>
    <n v="20880"/>
    <n v="0"/>
    <n v="0"/>
    <n v="0"/>
    <n v="20880"/>
    <n v="0"/>
    <n v="0"/>
    <n v="0"/>
    <n v="0"/>
    <s v="CANCELADO"/>
  </r>
  <r>
    <s v="003"/>
    <x v="2"/>
    <s v="01"/>
    <x v="0"/>
    <d v="2020-03-22T00:00:00"/>
    <s v="ESPAÑA"/>
    <s v="027340"/>
    <x v="11"/>
    <n v="56822.400000000001"/>
    <n v="0"/>
    <n v="0"/>
    <n v="0"/>
    <n v="42616.800000000003"/>
    <n v="14205.6"/>
    <n v="0"/>
    <n v="0"/>
    <n v="0"/>
    <s v="CANCELADO"/>
  </r>
  <r>
    <s v="003"/>
    <x v="2"/>
    <s v="02"/>
    <x v="0"/>
    <d v="2020-04-11T00:00:00"/>
    <s v="ESPAÑA"/>
    <s v="032590"/>
    <x v="12"/>
    <n v="21408"/>
    <n v="0"/>
    <n v="21408"/>
    <n v="0"/>
    <n v="0"/>
    <n v="0"/>
    <n v="0"/>
    <n v="0"/>
    <n v="0"/>
    <s v="CANCELADO"/>
  </r>
  <r>
    <s v="003"/>
    <x v="2"/>
    <s v="03"/>
    <x v="0"/>
    <d v="2020-04-25T00:00:00"/>
    <s v="ESPAÑA"/>
    <s v="036051"/>
    <x v="13"/>
    <n v="22092"/>
    <n v="0"/>
    <n v="0"/>
    <n v="0"/>
    <n v="22092"/>
    <n v="0"/>
    <n v="0"/>
    <n v="0"/>
    <n v="0"/>
    <s v="CANCELADO"/>
  </r>
  <r>
    <s v="003"/>
    <x v="2"/>
    <s v="04"/>
    <x v="0"/>
    <d v="2020-05-01T00:00:00"/>
    <s v="ESPAÑA"/>
    <s v="038375"/>
    <x v="14"/>
    <n v="29640"/>
    <n v="0"/>
    <n v="0"/>
    <n v="0"/>
    <n v="29640"/>
    <n v="0"/>
    <n v="0"/>
    <n v="0"/>
    <n v="0"/>
    <s v="CANCELADO"/>
  </r>
  <r>
    <s v="003"/>
    <x v="2"/>
    <s v="05"/>
    <x v="0"/>
    <d v="2020-05-09T00:00:00"/>
    <s v="ESPAÑA"/>
    <s v="039803"/>
    <x v="15"/>
    <n v="30048"/>
    <n v="0"/>
    <n v="0"/>
    <n v="0"/>
    <n v="30048"/>
    <n v="0"/>
    <n v="0"/>
    <n v="0"/>
    <n v="0"/>
    <s v="CANCELADO"/>
  </r>
  <r>
    <s v="003"/>
    <x v="2"/>
    <s v="06"/>
    <x v="0"/>
    <d v="2020-05-10T00:00:00"/>
    <s v="ESPAÑA"/>
    <s v="039804"/>
    <x v="16"/>
    <n v="29436"/>
    <n v="0"/>
    <n v="0"/>
    <n v="0"/>
    <n v="29436"/>
    <n v="0"/>
    <n v="0"/>
    <n v="0"/>
    <n v="0"/>
    <s v="CANCELADO"/>
  </r>
  <r>
    <s v="003"/>
    <x v="2"/>
    <s v="07"/>
    <x v="0"/>
    <d v="2020-05-15T00:00:00"/>
    <s v="ESPAÑA"/>
    <s v="041629"/>
    <x v="17"/>
    <n v="30048"/>
    <n v="0"/>
    <n v="0"/>
    <n v="0"/>
    <n v="30048"/>
    <n v="0"/>
    <n v="0"/>
    <n v="0"/>
    <n v="0"/>
    <s v="CANCELADO"/>
  </r>
  <r>
    <s v="003"/>
    <x v="2"/>
    <s v="08"/>
    <x v="0"/>
    <d v="2020-05-23T00:00:00"/>
    <s v="ESPAÑA"/>
    <s v="044447"/>
    <x v="18"/>
    <n v="21552"/>
    <n v="0"/>
    <n v="0"/>
    <n v="0"/>
    <n v="0"/>
    <n v="0"/>
    <n v="0"/>
    <n v="0"/>
    <n v="21552"/>
    <s v="PENDIENTE"/>
  </r>
  <r>
    <s v="003"/>
    <x v="2"/>
    <s v="09"/>
    <x v="0"/>
    <d v="2020-05-24T00:00:00"/>
    <s v="ESPAÑA"/>
    <s v="044446"/>
    <x v="19"/>
    <n v="25800"/>
    <n v="0"/>
    <n v="0"/>
    <n v="0"/>
    <n v="0"/>
    <n v="0"/>
    <n v="0"/>
    <n v="0"/>
    <n v="25800"/>
    <s v="PENDIENTE"/>
  </r>
  <r>
    <s v="003"/>
    <x v="2"/>
    <s v="10"/>
    <x v="0"/>
    <d v="2020-05-30T00:00:00"/>
    <s v="ESPAÑA"/>
    <s v="046037"/>
    <x v="20"/>
    <n v="25680"/>
    <n v="0"/>
    <n v="0"/>
    <n v="0"/>
    <n v="0"/>
    <n v="0"/>
    <n v="0"/>
    <n v="0"/>
    <n v="25680"/>
    <s v="PENDIENTE"/>
  </r>
  <r>
    <s v="003"/>
    <x v="2"/>
    <s v="11"/>
    <x v="0"/>
    <d v="2020-05-31T00:00:00"/>
    <s v="ESPAÑA"/>
    <s v="046038"/>
    <x v="21"/>
    <n v="25680"/>
    <n v="0"/>
    <n v="0"/>
    <n v="0"/>
    <n v="0"/>
    <n v="0"/>
    <n v="0"/>
    <n v="0"/>
    <n v="25680"/>
    <s v="PENDIENTE"/>
  </r>
  <r>
    <s v="003"/>
    <x v="2"/>
    <s v="12"/>
    <x v="0"/>
    <d v="2020-06-06T00:00:00"/>
    <s v="ESPAÑA"/>
    <s v="049017"/>
    <x v="22"/>
    <n v="25680"/>
    <n v="0"/>
    <n v="0"/>
    <n v="0"/>
    <n v="0"/>
    <n v="0"/>
    <n v="0"/>
    <n v="0"/>
    <n v="25680"/>
    <s v="PENDIENTE"/>
  </r>
  <r>
    <s v="003"/>
    <x v="2"/>
    <s v="13"/>
    <x v="0"/>
    <d v="2020-06-13T00:00:00"/>
    <s v="ESPAÑA"/>
    <m/>
    <x v="23"/>
    <n v="22400"/>
    <n v="0"/>
    <n v="0"/>
    <n v="0"/>
    <n v="0"/>
    <n v="0"/>
    <n v="0"/>
    <n v="0"/>
    <n v="22400"/>
    <s v="PENDIENTE"/>
  </r>
  <r>
    <s v="004"/>
    <x v="3"/>
    <s v="01"/>
    <x v="0"/>
    <d v="2020-04-25T00:00:00"/>
    <s v="ESPAÑA"/>
    <s v="036678"/>
    <x v="24"/>
    <n v="16467"/>
    <n v="0"/>
    <n v="0"/>
    <n v="0"/>
    <n v="16467"/>
    <n v="0"/>
    <n v="0"/>
    <n v="0"/>
    <n v="0"/>
    <s v="CANCELADO"/>
  </r>
  <r>
    <s v="005"/>
    <x v="4"/>
    <s v="01"/>
    <x v="0"/>
    <d v="2020-04-18T00:00:00"/>
    <s v="U S A"/>
    <s v="033946"/>
    <x v="25"/>
    <n v="28800"/>
    <n v="0"/>
    <n v="0"/>
    <n v="0"/>
    <n v="10000"/>
    <n v="0"/>
    <n v="0"/>
    <n v="0"/>
    <n v="18800"/>
    <s v="PENDIENTE"/>
  </r>
  <r>
    <s v="005"/>
    <x v="4"/>
    <s v="02"/>
    <x v="0"/>
    <d v="2020-04-24T00:00:00"/>
    <s v="U S A"/>
    <s v="036043"/>
    <x v="26"/>
    <n v="28800"/>
    <n v="0"/>
    <n v="0"/>
    <n v="0"/>
    <n v="10000"/>
    <n v="0"/>
    <n v="0"/>
    <n v="0"/>
    <n v="18800"/>
    <s v="PENDIENTE"/>
  </r>
  <r>
    <s v="005"/>
    <x v="4"/>
    <s v="03"/>
    <x v="0"/>
    <d v="2020-06-06T00:00:00"/>
    <s v="U S A"/>
    <s v="08656"/>
    <x v="27"/>
    <n v="38400"/>
    <n v="0"/>
    <n v="0"/>
    <n v="0"/>
    <n v="0"/>
    <n v="0"/>
    <n v="0"/>
    <n v="0"/>
    <n v="38400"/>
    <s v="PENDIENTE"/>
  </r>
  <r>
    <s v="006"/>
    <x v="5"/>
    <s v="01"/>
    <x v="0"/>
    <d v="2020-03-01T00:00:00"/>
    <s v="ESPAÑA"/>
    <s v="021521"/>
    <x v="28"/>
    <n v="52800"/>
    <n v="10560"/>
    <n v="0"/>
    <n v="0"/>
    <n v="42240"/>
    <n v="0"/>
    <n v="0"/>
    <n v="0"/>
    <n v="0"/>
    <s v="CANCELADO"/>
  </r>
  <r>
    <s v="006"/>
    <x v="5"/>
    <s v="02"/>
    <x v="0"/>
    <d v="2020-03-08T00:00:00"/>
    <s v="ESPAÑA"/>
    <s v="023976"/>
    <x v="29"/>
    <n v="60000"/>
    <n v="12000"/>
    <n v="0"/>
    <n v="0"/>
    <n v="48000"/>
    <n v="0"/>
    <n v="0"/>
    <n v="0"/>
    <n v="0"/>
    <s v="CANCELADO"/>
  </r>
  <r>
    <s v="006"/>
    <x v="5"/>
    <s v="02"/>
    <x v="0"/>
    <d v="2020-03-21T00:00:00"/>
    <s v="ESPAÑA"/>
    <s v="027341"/>
    <x v="30"/>
    <n v="60000"/>
    <n v="12000"/>
    <n v="0"/>
    <n v="0"/>
    <n v="48000"/>
    <n v="0"/>
    <n v="0"/>
    <n v="0"/>
    <n v="0"/>
    <s v="CANCELADO"/>
  </r>
  <r>
    <s v="007"/>
    <x v="6"/>
    <s v="01"/>
    <x v="0"/>
    <d v="2020-01-30T00:00:00"/>
    <s v="EUROPA"/>
    <s v="010475"/>
    <x v="31"/>
    <n v="51960"/>
    <n v="31960"/>
    <n v="0"/>
    <n v="0"/>
    <n v="20000"/>
    <n v="0"/>
    <n v="0"/>
    <n v="0"/>
    <n v="0"/>
    <s v="CANCELADO"/>
  </r>
  <r>
    <s v="007"/>
    <x v="6"/>
    <s v="02"/>
    <x v="0"/>
    <d v="2020-02-22T00:00:00"/>
    <s v="EUROPA"/>
    <s v="018913"/>
    <x v="32"/>
    <n v="52800"/>
    <n v="32800"/>
    <n v="0"/>
    <n v="0"/>
    <n v="20000"/>
    <n v="0"/>
    <n v="0"/>
    <n v="0"/>
    <n v="0"/>
    <s v="CANCELADO"/>
  </r>
  <r>
    <s v="007"/>
    <x v="6"/>
    <s v="03"/>
    <x v="0"/>
    <d v="2020-03-02T00:00:00"/>
    <s v="EUROPA"/>
    <s v="021523"/>
    <x v="33"/>
    <n v="47880"/>
    <n v="47880"/>
    <n v="0"/>
    <n v="0"/>
    <n v="0"/>
    <n v="0"/>
    <n v="0"/>
    <n v="0"/>
    <n v="0"/>
    <s v="CANCELADO"/>
  </r>
  <r>
    <s v="008"/>
    <x v="7"/>
    <s v="01"/>
    <x v="0"/>
    <d v="2020-02-16T00:00:00"/>
    <s v="EUROPA"/>
    <s v="016189"/>
    <x v="34"/>
    <n v="54600"/>
    <n v="27300"/>
    <n v="0"/>
    <n v="0"/>
    <n v="27300"/>
    <n v="0"/>
    <n v="0"/>
    <n v="0"/>
    <n v="0"/>
    <s v="CANCELADO"/>
  </r>
  <r>
    <s v="008"/>
    <x v="7"/>
    <s v="02"/>
    <x v="0"/>
    <d v="2020-02-23T00:00:00"/>
    <s v="EUROPA"/>
    <s v="018912"/>
    <x v="35"/>
    <n v="56400"/>
    <n v="28200"/>
    <n v="0"/>
    <n v="0"/>
    <n v="28200"/>
    <n v="0"/>
    <n v="0"/>
    <n v="0"/>
    <n v="0"/>
    <s v="CANCELADO"/>
  </r>
  <r>
    <s v="008"/>
    <x v="7"/>
    <s v="03"/>
    <x v="0"/>
    <d v="2020-03-09T00:00:00"/>
    <s v="EUROPA"/>
    <s v="021522"/>
    <x v="36"/>
    <n v="60000"/>
    <n v="30000"/>
    <n v="0"/>
    <n v="0"/>
    <n v="30000"/>
    <n v="0"/>
    <n v="0"/>
    <n v="0"/>
    <n v="0"/>
    <s v="CANCELADO"/>
  </r>
  <r>
    <s v="008"/>
    <x v="7"/>
    <s v="04"/>
    <x v="0"/>
    <d v="2020-03-16T00:00:00"/>
    <s v="EUROPA"/>
    <s v="026167"/>
    <x v="37"/>
    <n v="60000"/>
    <n v="30000"/>
    <n v="0"/>
    <n v="0"/>
    <n v="30000"/>
    <n v="0"/>
    <n v="0"/>
    <n v="0"/>
    <n v="0"/>
    <s v="CANCELADO"/>
  </r>
  <r>
    <s v="009"/>
    <x v="8"/>
    <s v="01"/>
    <x v="0"/>
    <d v="2020-05-01T00:00:00"/>
    <s v="EUROPA"/>
    <s v="038374"/>
    <x v="38"/>
    <n v="31680"/>
    <n v="0"/>
    <n v="0"/>
    <n v="0"/>
    <n v="31680"/>
    <n v="0"/>
    <n v="0"/>
    <n v="0"/>
    <n v="0"/>
    <s v="CANCELADO"/>
  </r>
  <r>
    <s v="009"/>
    <x v="8"/>
    <s v="02"/>
    <x v="0"/>
    <d v="2020-05-15T00:00:00"/>
    <s v="EUROPA"/>
    <s v="041628"/>
    <x v="39"/>
    <n v="36960"/>
    <n v="0"/>
    <n v="0"/>
    <n v="0"/>
    <n v="36960"/>
    <n v="0"/>
    <n v="0"/>
    <n v="0"/>
    <n v="0"/>
    <s v="CANCELADO"/>
  </r>
  <r>
    <s v="009"/>
    <x v="8"/>
    <s v="03"/>
    <x v="0"/>
    <d v="2020-05-18T00:00:00"/>
    <s v="EUROPA"/>
    <s v="042164"/>
    <x v="40"/>
    <n v="26400"/>
    <n v="0"/>
    <n v="0"/>
    <n v="0"/>
    <n v="26400"/>
    <n v="0"/>
    <n v="0"/>
    <n v="0"/>
    <n v="0"/>
    <s v="CANCELADO"/>
  </r>
  <r>
    <s v="010"/>
    <x v="9"/>
    <s v="01"/>
    <x v="0"/>
    <d v="2020-04-18T00:00:00"/>
    <s v="ESPAÑA"/>
    <s v="034131"/>
    <x v="41"/>
    <n v="21600"/>
    <n v="4320"/>
    <n v="0"/>
    <n v="0"/>
    <n v="17280"/>
    <n v="0"/>
    <n v="0"/>
    <n v="0"/>
    <n v="0"/>
    <s v="CANCELADO"/>
  </r>
  <r>
    <s v="011"/>
    <x v="10"/>
    <s v="01"/>
    <x v="0"/>
    <d v="2020-03-08T00:00:00"/>
    <s v="ESPAÑA"/>
    <s v="023975"/>
    <x v="42"/>
    <n v="52800"/>
    <n v="10560"/>
    <n v="0"/>
    <n v="0"/>
    <n v="42240"/>
    <n v="0"/>
    <n v="0"/>
    <n v="0"/>
    <n v="0"/>
    <s v="CANCELADO"/>
  </r>
  <r>
    <s v="012"/>
    <x v="11"/>
    <s v="01"/>
    <x v="0"/>
    <d v="2020-06-08T00:00:00"/>
    <s v="RUSIA"/>
    <s v="048561"/>
    <x v="43"/>
    <n v="40089.599999999999"/>
    <n v="0"/>
    <n v="0"/>
    <n v="0"/>
    <n v="0"/>
    <n v="0"/>
    <n v="0"/>
    <n v="0"/>
    <n v="40089.599999999999"/>
    <s v="PENDIENTE"/>
  </r>
  <r>
    <s v="008"/>
    <x v="7"/>
    <s v="4"/>
    <x v="1"/>
    <d v="2020-02-05T00:00:00"/>
    <s v="UK"/>
    <s v="009271"/>
    <x v="44"/>
    <n v="40"/>
    <n v="0"/>
    <n v="0"/>
    <n v="40"/>
    <n v="0"/>
    <n v="0"/>
    <n v="0"/>
    <n v="0"/>
    <n v="0"/>
    <s v="CANCELADO"/>
  </r>
  <r>
    <s v="013"/>
    <x v="12"/>
    <s v="56"/>
    <x v="1"/>
    <d v="2020-05-02T00:00:00"/>
    <s v="TAILANDIA"/>
    <s v="056841"/>
    <x v="45"/>
    <n v="2912"/>
    <n v="0"/>
    <n v="0"/>
    <n v="0"/>
    <n v="1456"/>
    <n v="1456"/>
    <n v="0"/>
    <n v="0"/>
    <n v="0"/>
    <s v="CANCELADO"/>
  </r>
  <r>
    <s v="013"/>
    <x v="12"/>
    <s v="56"/>
    <x v="1"/>
    <d v="2020-06-18T00:00:00"/>
    <s v="TAILANDIA"/>
    <s v="056841"/>
    <x v="46"/>
    <n v="7650"/>
    <n v="0"/>
    <n v="0"/>
    <n v="0"/>
    <n v="0"/>
    <n v="0"/>
    <n v="0"/>
    <n v="0"/>
    <n v="7650"/>
    <s v="PENDIENTE"/>
  </r>
  <r>
    <s v="014"/>
    <x v="13"/>
    <s v="280"/>
    <x v="1"/>
    <d v="2020-05-15T00:00:00"/>
    <s v="TAILANDIA"/>
    <s v="058243"/>
    <x v="47"/>
    <n v="6160"/>
    <n v="0"/>
    <n v="0"/>
    <n v="0"/>
    <n v="0"/>
    <n v="0"/>
    <n v="0"/>
    <n v="0"/>
    <n v="6160"/>
    <s v="PENDIENTE"/>
  </r>
  <r>
    <s v="014"/>
    <x v="13"/>
    <s v="112"/>
    <x v="1"/>
    <d v="2020-05-23T00:00:00"/>
    <s v="TAILANDIA"/>
    <m/>
    <x v="48"/>
    <n v="2464"/>
    <n v="0"/>
    <n v="0"/>
    <n v="2464"/>
    <n v="0"/>
    <n v="0"/>
    <n v="0"/>
    <n v="0"/>
    <n v="0"/>
    <s v="CANCELA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6">
  <r>
    <x v="0"/>
    <x v="0"/>
    <s v="00000029"/>
    <d v="2020-03-30T00:00:00"/>
    <x v="0"/>
    <n v="10215385294"/>
    <s v="  MERE GARCIA JAIME RAUL"/>
    <n v="17150"/>
    <n v="0"/>
    <n v="17150"/>
    <x v="0"/>
    <x v="0"/>
    <x v="0"/>
    <n v="72030"/>
    <x v="0"/>
    <n v="72030"/>
  </r>
  <r>
    <x v="0"/>
    <x v="0"/>
    <s v="00000028"/>
    <d v="2020-03-28T00:00:00"/>
    <x v="0"/>
    <n v="10215385294"/>
    <s v="  MERE GARCIA JAIME RAUL"/>
    <n v="16660"/>
    <n v="0"/>
    <n v="16660"/>
    <x v="0"/>
    <x v="0"/>
    <x v="0"/>
    <n v="69972"/>
    <x v="0"/>
    <n v="69972"/>
  </r>
  <r>
    <x v="0"/>
    <x v="0"/>
    <s v="00000027"/>
    <d v="2020-03-27T00:00:00"/>
    <x v="0"/>
    <s v="10215385294"/>
    <s v="  MERE GARCIA JAIME RAUL"/>
    <n v="22610"/>
    <n v="0"/>
    <n v="22610"/>
    <x v="0"/>
    <x v="0"/>
    <x v="0"/>
    <n v="94962"/>
    <x v="0"/>
    <n v="94962"/>
  </r>
  <r>
    <x v="0"/>
    <x v="0"/>
    <s v="00000026"/>
    <d v="2020-03-26T00:00:00"/>
    <x v="0"/>
    <s v="10215385294"/>
    <s v="  MERE GARCIA JAIME RAUL"/>
    <n v="21960"/>
    <n v="0"/>
    <n v="21960"/>
    <x v="0"/>
    <x v="0"/>
    <x v="0"/>
    <n v="92232"/>
    <x v="0"/>
    <n v="92232"/>
  </r>
  <r>
    <x v="0"/>
    <x v="0"/>
    <s v="00000034"/>
    <d v="2020-04-08T00:00:00"/>
    <x v="0"/>
    <s v="10215385294"/>
    <s v="  MERE GARCIA JAIME RAUL"/>
    <n v="29170"/>
    <n v="0"/>
    <n v="29170"/>
    <x v="0"/>
    <x v="0"/>
    <x v="0"/>
    <n v="102095"/>
    <x v="0"/>
    <n v="102095"/>
  </r>
  <r>
    <x v="0"/>
    <x v="0"/>
    <s v="00000033"/>
    <d v="2020-04-06T00:00:00"/>
    <x v="0"/>
    <s v="10215385294"/>
    <s v="  MERE GARCIA JAIME RAUL"/>
    <n v="19130"/>
    <n v="0"/>
    <n v="19130"/>
    <x v="0"/>
    <x v="0"/>
    <x v="0"/>
    <n v="66955"/>
    <x v="0"/>
    <n v="66955"/>
  </r>
  <r>
    <x v="0"/>
    <x v="0"/>
    <s v="00000035"/>
    <d v="2020-04-13T00:00:00"/>
    <x v="0"/>
    <s v="10215385294"/>
    <s v="  MERE GARCIA JAIME RAUL"/>
    <n v="9860"/>
    <n v="0"/>
    <n v="9860"/>
    <x v="0"/>
    <x v="0"/>
    <x v="0"/>
    <n v="34510"/>
    <x v="0"/>
    <n v="34510"/>
  </r>
  <r>
    <x v="0"/>
    <x v="0"/>
    <s v="00000032"/>
    <d v="2020-04-03T00:00:00"/>
    <x v="0"/>
    <s v="10215385294"/>
    <s v="  MERE GARCIA JAIME RAUL"/>
    <n v="19570"/>
    <n v="0"/>
    <n v="19570"/>
    <x v="0"/>
    <x v="0"/>
    <x v="0"/>
    <n v="82194"/>
    <x v="0"/>
    <n v="82194"/>
  </r>
  <r>
    <x v="0"/>
    <x v="0"/>
    <s v="00000031"/>
    <d v="2020-04-02T00:00:00"/>
    <x v="0"/>
    <s v="10215385294"/>
    <s v="  MERE GARCIA JAIME RAUL"/>
    <n v="19770"/>
    <n v="0"/>
    <n v="19770"/>
    <x v="0"/>
    <x v="0"/>
    <x v="0"/>
    <n v="83034"/>
    <x v="0"/>
    <n v="83034"/>
  </r>
  <r>
    <x v="0"/>
    <x v="0"/>
    <s v="00000030"/>
    <d v="2020-04-01T00:00:00"/>
    <x v="0"/>
    <s v="10215385294"/>
    <s v="  MERE GARCIA JAIME RAUL"/>
    <n v="15950"/>
    <n v="0"/>
    <n v="15950"/>
    <x v="0"/>
    <x v="0"/>
    <x v="0"/>
    <n v="66990"/>
    <x v="0"/>
    <n v="66990"/>
  </r>
  <r>
    <x v="0"/>
    <x v="0"/>
    <s v="00000034"/>
    <d v="2020-04-20T00:00:00"/>
    <x v="0"/>
    <s v="20534466120"/>
    <s v="AGRICOLA DON IRRA S.A.C."/>
    <n v="11160"/>
    <n v="0"/>
    <n v="11160"/>
    <x v="0"/>
    <x v="0"/>
    <x v="0"/>
    <n v="31248"/>
    <x v="0"/>
    <n v="31248"/>
  </r>
  <r>
    <x v="0"/>
    <x v="0"/>
    <s v="00000036"/>
    <d v="2020-04-21T00:00:00"/>
    <x v="0"/>
    <s v="20534466120"/>
    <s v="AGRICOLA DON IRRA S.A.C."/>
    <n v="9460"/>
    <n v="0"/>
    <n v="9460"/>
    <x v="0"/>
    <x v="0"/>
    <x v="0"/>
    <n v="26488"/>
    <x v="0"/>
    <n v="26488"/>
  </r>
  <r>
    <x v="0"/>
    <x v="0"/>
    <s v="00000037"/>
    <d v="2020-04-22T00:00:00"/>
    <x v="0"/>
    <s v="20534466120"/>
    <s v="AGRICOLA DON IRRA S.A.C."/>
    <n v="4300"/>
    <n v="0"/>
    <n v="4300"/>
    <x v="0"/>
    <x v="0"/>
    <x v="0"/>
    <n v="12040"/>
    <x v="0"/>
    <n v="12040"/>
  </r>
  <r>
    <x v="0"/>
    <x v="0"/>
    <s v="00000035"/>
    <d v="2020-04-20T00:00:00"/>
    <x v="0"/>
    <n v="20534466120"/>
    <s v="AGRICOLA DON IRRA S.A.C."/>
    <n v="10390"/>
    <n v="0"/>
    <n v="10390"/>
    <x v="0"/>
    <x v="0"/>
    <x v="0"/>
    <n v="29092"/>
    <x v="0"/>
    <n v="29092"/>
  </r>
  <r>
    <x v="0"/>
    <x v="1"/>
    <s v="00000321"/>
    <d v="2020-03-13T00:00:00"/>
    <x v="0"/>
    <s v="20452737508"/>
    <s v="AGRICOLA LA GUERRERO S.A.C."/>
    <n v="10769.68"/>
    <n v="66.319999999999993"/>
    <n v="10703.36"/>
    <x v="0"/>
    <x v="0"/>
    <x v="0"/>
    <n v="59552.76"/>
    <x v="0"/>
    <n v="59552.76"/>
  </r>
  <r>
    <x v="0"/>
    <x v="1"/>
    <s v="00000317"/>
    <d v="2020-03-10T00:00:00"/>
    <x v="0"/>
    <s v="20452737508"/>
    <s v="AGRICOLA LA GUERRERO S.A.C."/>
    <m/>
    <n v="0"/>
    <n v="0"/>
    <x v="1"/>
    <x v="0"/>
    <x v="0"/>
    <n v="30000"/>
    <x v="0"/>
    <n v="30000"/>
  </r>
  <r>
    <x v="0"/>
    <x v="1"/>
    <s v="00000333"/>
    <d v="2020-05-21T00:00:00"/>
    <x v="0"/>
    <s v="20452737508"/>
    <s v="AGRICOLA LA GUERRERO S.A.C."/>
    <n v="14916.9"/>
    <m/>
    <n v="14916.9"/>
    <x v="0"/>
    <x v="1"/>
    <x v="0"/>
    <n v="17900.28"/>
    <x v="0"/>
    <n v="17900.28"/>
  </r>
  <r>
    <x v="0"/>
    <x v="2"/>
    <s v="00000099"/>
    <d v="2020-01-31T00:00:00"/>
    <x v="0"/>
    <s v="20600404866"/>
    <s v="AGRICOLA MARSOLE S.A."/>
    <n v="1501.2"/>
    <m/>
    <n v="1501.2"/>
    <x v="2"/>
    <x v="1"/>
    <x v="1"/>
    <n v="2251.7966101694915"/>
    <x v="1"/>
    <n v="2657.12"/>
  </r>
  <r>
    <x v="0"/>
    <x v="2"/>
    <s v="00000098"/>
    <d v="2020-01-31T00:00:00"/>
    <x v="0"/>
    <s v="20600404866"/>
    <s v="AGRICOLA MARSOLE S.A."/>
    <n v="1548"/>
    <m/>
    <n v="1548"/>
    <x v="2"/>
    <x v="1"/>
    <x v="1"/>
    <n v="2322"/>
    <x v="2"/>
    <n v="2739.96"/>
  </r>
  <r>
    <x v="0"/>
    <x v="0"/>
    <s v="00000030"/>
    <d v="2019-11-30T00:00:00"/>
    <x v="0"/>
    <s v="20602467695"/>
    <s v="AGRO CAÑETE S.A.C."/>
    <n v="2200.3000000000002"/>
    <m/>
    <n v="2200.3000000000002"/>
    <x v="2"/>
    <x v="1"/>
    <x v="1"/>
    <n v="6380.87"/>
    <x v="0"/>
    <n v="6380.87"/>
  </r>
  <r>
    <x v="1"/>
    <x v="0"/>
    <s v="00000002"/>
    <d v="2020-03-27T00:00:00"/>
    <x v="0"/>
    <s v="20602467695"/>
    <s v="AGRO CAÑETE S.A.C."/>
    <n v="-2200.3000000000002"/>
    <m/>
    <n v="-2200.3000000000002"/>
    <x v="2"/>
    <x v="1"/>
    <x v="1"/>
    <n v="6380.87"/>
    <x v="0"/>
    <n v="6380.87"/>
  </r>
  <r>
    <x v="0"/>
    <x v="0"/>
    <s v="00000088"/>
    <d v="2020-01-10T00:00:00"/>
    <x v="0"/>
    <s v="20605221387"/>
    <s v="AGRO FRESCOS E.I.R.L."/>
    <n v="109.8"/>
    <n v="43.42"/>
    <n v="66.38"/>
    <x v="2"/>
    <x v="1"/>
    <x v="1"/>
    <n v="177.73"/>
    <x v="0"/>
    <n v="177.73"/>
  </r>
  <r>
    <x v="0"/>
    <x v="0"/>
    <s v="00000089"/>
    <d v="2020-01-20T00:00:00"/>
    <x v="0"/>
    <s v="20605221387"/>
    <s v="AGRO FRESCOS E.I.R.L."/>
    <n v="147.6"/>
    <n v="72.05"/>
    <n v="75.55"/>
    <x v="2"/>
    <x v="1"/>
    <x v="1"/>
    <n v="243.02"/>
    <x v="0"/>
    <n v="243.02"/>
  </r>
  <r>
    <x v="1"/>
    <x v="0"/>
    <s v="00000015"/>
    <d v="2020-01-10T00:00:00"/>
    <x v="0"/>
    <s v="20605221387"/>
    <s v="AGRO FRESCOS E.I.R.L."/>
    <n v="-147.6"/>
    <n v="-72.05"/>
    <n v="-75.55"/>
    <x v="2"/>
    <x v="1"/>
    <x v="1"/>
    <n v="243.02"/>
    <x v="0"/>
    <n v="243.02"/>
  </r>
  <r>
    <x v="0"/>
    <x v="0"/>
    <s v="00000091"/>
    <d v="2020-01-20T00:00:00"/>
    <x v="0"/>
    <s v="20605221387"/>
    <s v="AGRO FRESCOS E.I.R.L."/>
    <n v="97.2"/>
    <n v="35.76"/>
    <n v="61.440000000000005"/>
    <x v="2"/>
    <x v="1"/>
    <x v="1"/>
    <n v="156.53"/>
    <x v="0"/>
    <n v="156.53"/>
  </r>
  <r>
    <x v="0"/>
    <x v="0"/>
    <s v="00000087"/>
    <d v="2020-01-10T00:00:00"/>
    <x v="0"/>
    <s v="20605221387"/>
    <s v="AGRO FRESCOS E.I.R.L."/>
    <n v="198"/>
    <n v="111.7"/>
    <n v="86.3"/>
    <x v="2"/>
    <x v="1"/>
    <x v="0"/>
    <n v="330.51"/>
    <x v="0"/>
    <n v="330.51"/>
  </r>
  <r>
    <x v="0"/>
    <x v="0"/>
    <s v="00000090"/>
    <d v="2020-01-10T00:00:00"/>
    <x v="0"/>
    <s v="20605221387"/>
    <s v="AGRO FRESCOS E.I.R.L."/>
    <n v="147.6"/>
    <n v="72.05"/>
    <n v="75.55"/>
    <x v="2"/>
    <x v="1"/>
    <x v="0"/>
    <n v="243.01"/>
    <x v="0"/>
    <n v="243.01"/>
  </r>
  <r>
    <x v="0"/>
    <x v="0"/>
    <s v="00000092"/>
    <d v="2020-01-21T00:00:00"/>
    <x v="0"/>
    <s v="20605221387"/>
    <s v="AGRO FRESCOS E.I.R.L."/>
    <n v="181.8"/>
    <n v="76.540000000000006"/>
    <n v="105.26"/>
    <x v="2"/>
    <x v="1"/>
    <x v="1"/>
    <n v="295.66000000000003"/>
    <x v="0"/>
    <n v="295.66000000000003"/>
  </r>
  <r>
    <x v="1"/>
    <x v="0"/>
    <s v="00000016"/>
    <d v="2020-01-21T00:00:00"/>
    <x v="0"/>
    <s v="20605221387"/>
    <s v="AGRO FRESCOS E.I.R.L."/>
    <n v="-181.8"/>
    <n v="-76.540000000000006"/>
    <n v="-105.26"/>
    <x v="2"/>
    <x v="1"/>
    <x v="1"/>
    <n v="295.66000000000003"/>
    <x v="0"/>
    <n v="295.66000000000003"/>
  </r>
  <r>
    <x v="0"/>
    <x v="0"/>
    <s v="00000093"/>
    <d v="2020-01-21T00:00:00"/>
    <x v="0"/>
    <s v="20605221387"/>
    <s v="AGRO FRESCOS E.I.R.L."/>
    <n v="181.8"/>
    <n v="76.540000000000006"/>
    <n v="105.26"/>
    <x v="2"/>
    <x v="0"/>
    <x v="1"/>
    <n v="295.66000000000003"/>
    <x v="0"/>
    <n v="295.66000000000003"/>
  </r>
  <r>
    <x v="1"/>
    <x v="0"/>
    <s v="00000017"/>
    <d v="2020-01-21T00:00:00"/>
    <x v="0"/>
    <s v="20605221387"/>
    <s v="AGRO FRESCOS E.I.R.L."/>
    <n v="-181.8"/>
    <n v="-76.540000000000006"/>
    <n v="-105.26"/>
    <x v="2"/>
    <x v="0"/>
    <x v="1"/>
    <n v="295.66000000000003"/>
    <x v="0"/>
    <n v="295.66000000000003"/>
  </r>
  <r>
    <x v="0"/>
    <x v="0"/>
    <s v="00000096"/>
    <d v="2020-01-21T00:00:00"/>
    <x v="0"/>
    <s v="20605221387"/>
    <s v="AGRO FRESCOS E.I.R.L."/>
    <n v="130.62"/>
    <n v="62.82"/>
    <n v="67.800000000000011"/>
    <x v="2"/>
    <x v="1"/>
    <x v="0"/>
    <n v="214.78"/>
    <x v="0"/>
    <n v="214.78"/>
  </r>
  <r>
    <x v="0"/>
    <x v="0"/>
    <s v="00000094"/>
    <d v="2020-01-21T00:00:00"/>
    <x v="0"/>
    <s v="20605221387"/>
    <s v="AGRO FRESCOS E.I.R.L."/>
    <n v="181.8"/>
    <n v="76.540000000000006"/>
    <n v="105.26"/>
    <x v="2"/>
    <x v="1"/>
    <x v="0"/>
    <n v="295.66000000000003"/>
    <x v="0"/>
    <n v="295.66000000000003"/>
  </r>
  <r>
    <x v="0"/>
    <x v="0"/>
    <s v="00000095"/>
    <d v="2020-01-21T00:00:00"/>
    <x v="0"/>
    <s v="20605221387"/>
    <s v="AGRO FRESCOS E.I.R.L."/>
    <n v="176.4"/>
    <n v="88.75"/>
    <n v="87.65"/>
    <x v="2"/>
    <x v="1"/>
    <x v="0"/>
    <n v="291.22000000000003"/>
    <x v="0"/>
    <n v="291.22000000000003"/>
  </r>
  <r>
    <x v="0"/>
    <x v="0"/>
    <s v="00000098"/>
    <d v="2020-01-31T00:00:00"/>
    <x v="0"/>
    <s v="20605221387"/>
    <s v="AGRO FRESCOS E.I.R.L."/>
    <n v="109.8"/>
    <n v="34.299999999999997"/>
    <n v="75.5"/>
    <x v="2"/>
    <x v="1"/>
    <x v="1"/>
    <n v="174.99"/>
    <x v="0"/>
    <n v="174.99"/>
  </r>
  <r>
    <x v="0"/>
    <x v="0"/>
    <s v="00000099"/>
    <d v="2020-01-31T00:00:00"/>
    <x v="0"/>
    <s v="20605221387"/>
    <s v="AGRO FRESCOS E.I.R.L."/>
    <n v="92.16"/>
    <n v="33.979999999999997"/>
    <n v="58.18"/>
    <x v="2"/>
    <x v="1"/>
    <x v="1"/>
    <n v="148.43"/>
    <x v="0"/>
    <n v="148.43"/>
  </r>
  <r>
    <x v="0"/>
    <x v="0"/>
    <s v="00000097"/>
    <d v="2020-01-31T00:00:00"/>
    <x v="0"/>
    <s v="20605221387"/>
    <s v="AGRO FRESCOS E.I.R.L."/>
    <n v="140.4"/>
    <n v="54.77"/>
    <n v="85.63"/>
    <x v="2"/>
    <x v="1"/>
    <x v="0"/>
    <n v="227.03"/>
    <x v="0"/>
    <n v="227.03"/>
  </r>
  <r>
    <x v="0"/>
    <x v="0"/>
    <s v="00000100"/>
    <d v="2020-01-31T00:00:00"/>
    <x v="0"/>
    <s v="20605221387"/>
    <s v="AGRO FRESCOS E.I.R.L."/>
    <n v="138.08000000000001"/>
    <n v="59.2"/>
    <n v="78.88000000000001"/>
    <x v="2"/>
    <x v="1"/>
    <x v="0"/>
    <n v="224.88"/>
    <x v="0"/>
    <n v="224.88"/>
  </r>
  <r>
    <x v="0"/>
    <x v="0"/>
    <s v="00000102"/>
    <d v="2020-02-10T00:00:00"/>
    <x v="0"/>
    <s v="20605221387"/>
    <s v="AGRO FRESCOS E.I.R.L."/>
    <n v="128.75"/>
    <n v="47.41"/>
    <n v="81.34"/>
    <x v="2"/>
    <x v="1"/>
    <x v="0"/>
    <n v="207.34"/>
    <x v="0"/>
    <n v="207.34"/>
  </r>
  <r>
    <x v="0"/>
    <x v="0"/>
    <s v="00000101"/>
    <d v="2020-02-10T00:00:00"/>
    <x v="0"/>
    <s v="20605221387"/>
    <s v="AGRO FRESCOS E.I.R.L."/>
    <n v="138.08000000000001"/>
    <n v="63.13"/>
    <n v="74.950000000000017"/>
    <x v="2"/>
    <x v="1"/>
    <x v="0"/>
    <n v="226.06"/>
    <x v="0"/>
    <n v="226.06"/>
  </r>
  <r>
    <x v="1"/>
    <x v="0"/>
    <s v="00000005"/>
    <d v="2020-01-13T00:00:00"/>
    <x v="0"/>
    <s v="20557459511"/>
    <s v="AGROCONTA PERU SAC"/>
    <m/>
    <m/>
    <n v="0"/>
    <x v="3"/>
    <x v="1"/>
    <x v="1"/>
    <n v="10000"/>
    <x v="0"/>
    <n v="10000"/>
  </r>
  <r>
    <x v="1"/>
    <x v="0"/>
    <s v="00000004"/>
    <d v="2020-01-13T00:00:00"/>
    <x v="0"/>
    <s v="20557459511"/>
    <s v="AGROCONTA PERU SAC"/>
    <m/>
    <m/>
    <n v="0"/>
    <x v="3"/>
    <x v="1"/>
    <x v="1"/>
    <n v="8000"/>
    <x v="0"/>
    <n v="8000"/>
  </r>
  <r>
    <x v="0"/>
    <x v="0"/>
    <s v="00000055"/>
    <d v="2020-01-23T00:00:00"/>
    <x v="0"/>
    <s v="20557459511"/>
    <s v="AGROCONTA PERU SAC"/>
    <m/>
    <m/>
    <n v="0"/>
    <x v="3"/>
    <x v="1"/>
    <x v="0"/>
    <n v="3000"/>
    <x v="0"/>
    <n v="3000"/>
  </r>
  <r>
    <x v="0"/>
    <x v="0"/>
    <s v="00000054"/>
    <d v="2020-01-18T00:00:00"/>
    <x v="0"/>
    <s v="20557459511"/>
    <s v="AGROCONTA PERU SAC"/>
    <n v="2922.94"/>
    <m/>
    <n v="2922.94"/>
    <x v="2"/>
    <x v="1"/>
    <x v="0"/>
    <n v="498.82"/>
    <x v="0"/>
    <n v="498.82"/>
  </r>
  <r>
    <x v="0"/>
    <x v="0"/>
    <s v="00000052"/>
    <d v="2020-01-13T00:00:00"/>
    <x v="0"/>
    <s v="20557459511"/>
    <s v="AGROCONTA PERU SAC"/>
    <m/>
    <m/>
    <n v="0"/>
    <x v="3"/>
    <x v="1"/>
    <x v="1"/>
    <n v="8000"/>
    <x v="0"/>
    <n v="8000"/>
  </r>
  <r>
    <x v="1"/>
    <x v="0"/>
    <s v="00000006"/>
    <d v="2020-02-25T00:00:00"/>
    <x v="0"/>
    <s v="20557459511"/>
    <s v="AGROCONTA PERU SAC"/>
    <n v="-495.72"/>
    <m/>
    <n v="-495.72"/>
    <x v="4"/>
    <x v="1"/>
    <x v="1"/>
    <n v="2018.91"/>
    <x v="0"/>
    <n v="2018.91"/>
  </r>
  <r>
    <x v="1"/>
    <x v="0"/>
    <s v="00000007"/>
    <d v="2020-02-25T00:00:00"/>
    <x v="0"/>
    <s v="20557459511"/>
    <s v="AGROCONTA PERU SAC"/>
    <n v="-536.4"/>
    <m/>
    <n v="-536.4"/>
    <x v="2"/>
    <x v="1"/>
    <x v="1"/>
    <n v="2145.6"/>
    <x v="0"/>
    <n v="2145.6"/>
  </r>
  <r>
    <x v="1"/>
    <x v="0"/>
    <s v="00000008"/>
    <d v="2020-02-25T00:00:00"/>
    <x v="0"/>
    <s v="20557459511"/>
    <s v="AGROCONTA PERU SAC"/>
    <n v="-186.71"/>
    <m/>
    <n v="-186.71"/>
    <x v="2"/>
    <x v="1"/>
    <x v="1"/>
    <n v="93.38"/>
    <x v="0"/>
    <n v="93.38"/>
  </r>
  <r>
    <x v="1"/>
    <x v="0"/>
    <s v="00000009"/>
    <d v="2020-02-25T00:00:00"/>
    <x v="0"/>
    <s v="20557459511"/>
    <s v="AGROCONTA PERU SAC"/>
    <n v="-822.6"/>
    <m/>
    <n v="-822.6"/>
    <x v="2"/>
    <x v="1"/>
    <x v="1"/>
    <n v="2879.1"/>
    <x v="0"/>
    <n v="2879.1"/>
  </r>
  <r>
    <x v="1"/>
    <x v="0"/>
    <s v="00000010"/>
    <d v="2020-02-25T00:00:00"/>
    <x v="0"/>
    <s v="20557459511"/>
    <s v="AGROCONTA PERU SAC"/>
    <n v="-1482.77"/>
    <m/>
    <n v="-1482.77"/>
    <x v="2"/>
    <x v="1"/>
    <x v="1"/>
    <n v="5189.7"/>
    <x v="0"/>
    <n v="5189.7"/>
  </r>
  <r>
    <x v="1"/>
    <x v="0"/>
    <s v="00000011"/>
    <d v="2020-02-25T00:00:00"/>
    <x v="0"/>
    <s v="20557459511"/>
    <s v="AGROCONTA PERU SAC"/>
    <n v="-1144.98"/>
    <m/>
    <n v="-1144.98"/>
    <x v="2"/>
    <x v="1"/>
    <x v="1"/>
    <n v="4007.43"/>
    <x v="0"/>
    <n v="4007.43"/>
  </r>
  <r>
    <x v="1"/>
    <x v="0"/>
    <s v="00000012"/>
    <d v="2020-02-25T00:00:00"/>
    <x v="0"/>
    <s v="20557459511"/>
    <s v="AGROCONTA PERU SAC"/>
    <n v="-1083.5999999999999"/>
    <m/>
    <n v="-1083.5999999999999"/>
    <x v="2"/>
    <x v="1"/>
    <x v="1"/>
    <n v="3250.8"/>
    <x v="0"/>
    <n v="3250.8"/>
  </r>
  <r>
    <x v="1"/>
    <x v="0"/>
    <s v="00000013"/>
    <d v="2020-02-25T00:00:00"/>
    <x v="0"/>
    <s v="20557459511"/>
    <s v="AGROCONTA PERU SAC"/>
    <n v="-1447.2"/>
    <m/>
    <n v="-1447.2"/>
    <x v="2"/>
    <x v="1"/>
    <x v="1"/>
    <n v="4341.6000000000004"/>
    <x v="0"/>
    <n v="4341.6000000000004"/>
  </r>
  <r>
    <x v="1"/>
    <x v="0"/>
    <s v="00000014"/>
    <d v="2020-02-25T00:00:00"/>
    <x v="0"/>
    <s v="20557459511"/>
    <s v="AGROCONTA PERU SAC"/>
    <n v="-2019.01"/>
    <m/>
    <n v="-2019.01"/>
    <x v="2"/>
    <x v="1"/>
    <x v="1"/>
    <n v="6057.03"/>
    <x v="0"/>
    <n v="6057.03"/>
  </r>
  <r>
    <x v="1"/>
    <x v="0"/>
    <s v="00000015"/>
    <d v="2020-02-25T00:00:00"/>
    <x v="0"/>
    <s v="20557459511"/>
    <s v="AGROCONTA PERU SAC"/>
    <n v="-1427.76"/>
    <m/>
    <n v="-1427.76"/>
    <x v="2"/>
    <x v="1"/>
    <x v="1"/>
    <n v="4283.28"/>
    <x v="0"/>
    <n v="4283.28"/>
  </r>
  <r>
    <x v="1"/>
    <x v="0"/>
    <s v="00000016"/>
    <d v="2020-02-25T00:00:00"/>
    <x v="0"/>
    <s v="20557459511"/>
    <s v="AGROCONTA PERU SAC"/>
    <n v="-1291.32"/>
    <m/>
    <n v="-1291.32"/>
    <x v="2"/>
    <x v="1"/>
    <x v="1"/>
    <n v="645.66"/>
    <x v="0"/>
    <n v="645.66"/>
  </r>
  <r>
    <x v="0"/>
    <x v="0"/>
    <s v="00000056"/>
    <d v="2020-01-24T00:00:00"/>
    <x v="0"/>
    <s v="20557459511"/>
    <s v="AGROCONTA PERU SAC"/>
    <n v="823.81"/>
    <m/>
    <n v="823.81"/>
    <x v="2"/>
    <x v="1"/>
    <x v="0"/>
    <n v="411.93"/>
    <x v="0"/>
    <n v="411.93"/>
  </r>
  <r>
    <x v="1"/>
    <x v="0"/>
    <s v="00000017"/>
    <d v="2020-02-25T00:00:00"/>
    <x v="0"/>
    <s v="20557459511"/>
    <s v="AGROCONTA PERU SAC"/>
    <n v="-823.81"/>
    <m/>
    <n v="-823.81"/>
    <x v="2"/>
    <x v="1"/>
    <x v="1"/>
    <n v="411.93"/>
    <x v="0"/>
    <n v="411.93"/>
  </r>
  <r>
    <x v="0"/>
    <x v="0"/>
    <s v="00000058"/>
    <d v="2020-02-26T00:00:00"/>
    <x v="0"/>
    <s v="20557459511"/>
    <s v="AGROCONTA PERU SAC"/>
    <n v="17260.509999999998"/>
    <m/>
    <n v="17260.509999999998"/>
    <x v="2"/>
    <x v="1"/>
    <x v="0"/>
    <n v="12277.1"/>
    <x v="0"/>
    <n v="12277.1"/>
  </r>
  <r>
    <x v="1"/>
    <x v="0"/>
    <s v="00000018"/>
    <d v="2020-02-26T00:00:00"/>
    <x v="0"/>
    <s v="20557459511"/>
    <s v="AGROCONTA PERU SAC"/>
    <n v="0"/>
    <m/>
    <n v="0"/>
    <x v="5"/>
    <x v="1"/>
    <x v="1"/>
    <n v="0.01"/>
    <x v="0"/>
    <n v="0.01"/>
  </r>
  <r>
    <x v="0"/>
    <x v="0"/>
    <s v="00000057"/>
    <d v="2020-02-26T00:00:00"/>
    <x v="0"/>
    <s v="20557459511"/>
    <s v="AGROCONTA PERU SAC"/>
    <m/>
    <m/>
    <n v="0"/>
    <x v="3"/>
    <x v="1"/>
    <x v="0"/>
    <n v="4500"/>
    <x v="0"/>
    <n v="4500"/>
  </r>
  <r>
    <x v="0"/>
    <x v="0"/>
    <s v="00000060"/>
    <d v="2020-03-20T00:00:00"/>
    <x v="0"/>
    <s v="20557459511"/>
    <s v="AGROCONTA PERU SAC"/>
    <n v="3500.48"/>
    <n v="2307.6999999999998"/>
    <n v="1192.7800000000002"/>
    <x v="2"/>
    <x v="1"/>
    <x v="1"/>
    <n v="2203.9899999999998"/>
    <x v="0"/>
    <n v="2203.9899999999998"/>
  </r>
  <r>
    <x v="1"/>
    <x v="0"/>
    <s v="0000019"/>
    <d v="2020-03-20T00:00:00"/>
    <x v="0"/>
    <s v="20557459511"/>
    <s v="AGROCONTA PERU SAC"/>
    <n v="-3500.48"/>
    <n v="-2307.6999999999998"/>
    <n v="-1192.7800000000002"/>
    <x v="2"/>
    <x v="1"/>
    <x v="1"/>
    <n v="2203.9899999999998"/>
    <x v="0"/>
    <n v="2203.9899999999998"/>
  </r>
  <r>
    <x v="0"/>
    <x v="3"/>
    <s v="00000157"/>
    <d v="2020-01-31T00:00:00"/>
    <x v="0"/>
    <s v="20506394369"/>
    <s v="AGROINDUSTRIAL HUAMANI S.A.C."/>
    <n v="252"/>
    <n v="61.73"/>
    <n v="190.27"/>
    <x v="2"/>
    <x v="1"/>
    <x v="0"/>
    <n v="774.52"/>
    <x v="0"/>
    <n v="774.52"/>
  </r>
  <r>
    <x v="0"/>
    <x v="3"/>
    <s v="00000158"/>
    <d v="2020-01-31T00:00:00"/>
    <x v="0"/>
    <s v="20506394369"/>
    <s v="AGROINDUSTRIAL HUAMANI S.A.C."/>
    <n v="174.6"/>
    <n v="33.049999999999997"/>
    <n v="141.55000000000001"/>
    <x v="2"/>
    <x v="1"/>
    <x v="0"/>
    <n v="533.72"/>
    <x v="0"/>
    <n v="533.72"/>
  </r>
  <r>
    <x v="0"/>
    <x v="3"/>
    <s v="00000159"/>
    <d v="2020-01-31T00:00:00"/>
    <x v="0"/>
    <s v="20506394369"/>
    <s v="AGROINDUSTRIAL HUAMANI S.A.C."/>
    <n v="195.84"/>
    <n v="47.81"/>
    <n v="148.03"/>
    <x v="2"/>
    <x v="1"/>
    <x v="0"/>
    <n v="601.86"/>
    <x v="0"/>
    <n v="601.86"/>
  </r>
  <r>
    <x v="0"/>
    <x v="3"/>
    <s v="00000160"/>
    <d v="2020-01-31T00:00:00"/>
    <x v="0"/>
    <s v="20506394369"/>
    <s v="AGROINDUSTRIAL HUAMANI S.A.C."/>
    <n v="210.6"/>
    <n v="44.09"/>
    <n v="166.51"/>
    <x v="2"/>
    <x v="1"/>
    <x v="0"/>
    <n v="645.03"/>
    <x v="0"/>
    <n v="645.03"/>
  </r>
  <r>
    <x v="0"/>
    <x v="3"/>
    <s v="00000161"/>
    <d v="2020-01-31T00:00:00"/>
    <x v="0"/>
    <s v="20506394369"/>
    <s v="AGROINDUSTRIAL HUAMANI S.A.C."/>
    <n v="176.4"/>
    <n v="43.15"/>
    <n v="133.25"/>
    <x v="2"/>
    <x v="1"/>
    <x v="0"/>
    <n v="453.95"/>
    <x v="0"/>
    <n v="453.95"/>
  </r>
  <r>
    <x v="0"/>
    <x v="3"/>
    <s v="00000162"/>
    <d v="2020-01-31T00:00:00"/>
    <x v="0"/>
    <s v="20506394369"/>
    <s v="AGROINDUSTRIAL HUAMANI S.A.C."/>
    <n v="192.2"/>
    <n v="43.58"/>
    <n v="148.62"/>
    <x v="2"/>
    <x v="1"/>
    <x v="0"/>
    <n v="493.57"/>
    <x v="0"/>
    <n v="493.57"/>
  </r>
  <r>
    <x v="0"/>
    <x v="3"/>
    <s v="00000163"/>
    <d v="2020-01-31T00:00:00"/>
    <x v="0"/>
    <s v="20506394369"/>
    <s v="AGROINDUSTRIAL HUAMANI S.A.C."/>
    <n v="234"/>
    <n v="68.209999999999994"/>
    <n v="165.79000000000002"/>
    <x v="2"/>
    <x v="1"/>
    <x v="0"/>
    <n v="488.46"/>
    <x v="0"/>
    <n v="488.46"/>
  </r>
  <r>
    <x v="0"/>
    <x v="3"/>
    <s v="00000164"/>
    <d v="2020-01-31T00:00:00"/>
    <x v="0"/>
    <s v="20506394369"/>
    <s v="AGROINDUSTRIAL HUAMANI S.A.C."/>
    <n v="100.8"/>
    <n v="26.5"/>
    <n v="74.3"/>
    <x v="4"/>
    <x v="1"/>
    <x v="1"/>
    <n v="159.15"/>
    <x v="0"/>
    <n v="159.15"/>
  </r>
  <r>
    <x v="2"/>
    <x v="0"/>
    <s v="00000451"/>
    <d v="2020-02-13T00:00:00"/>
    <x v="0"/>
    <s v="20111111111"/>
    <s v="ANULADO"/>
    <n v="0"/>
    <m/>
    <n v="0"/>
    <x v="5"/>
    <x v="0"/>
    <x v="1"/>
    <n v="0.01"/>
    <x v="0"/>
    <n v="0.01"/>
  </r>
  <r>
    <x v="2"/>
    <x v="0"/>
    <s v="00000452"/>
    <d v="2020-02-14T00:00:00"/>
    <x v="1"/>
    <s v="21817381"/>
    <s v="SANCHEZS ESPINOZA WILMER"/>
    <n v="4444.4399999999996"/>
    <n v="0"/>
    <n v="4444.4399999999996"/>
    <x v="6"/>
    <x v="0"/>
    <x v="1"/>
    <n v="20000"/>
    <x v="0"/>
    <n v="20000"/>
  </r>
  <r>
    <x v="0"/>
    <x v="0"/>
    <s v="00000004"/>
    <d v="2020-01-04T00:00:00"/>
    <x v="0"/>
    <s v="20604077070"/>
    <s v="ARANDANOS QUILMANA SAC"/>
    <n v="35247"/>
    <m/>
    <n v="35247"/>
    <x v="2"/>
    <x v="1"/>
    <x v="1"/>
    <n v="61682.25"/>
    <x v="0"/>
    <n v="61682.25"/>
  </r>
  <r>
    <x v="0"/>
    <x v="0"/>
    <s v="00000005"/>
    <d v="2020-02-05T00:00:00"/>
    <x v="0"/>
    <s v="20604077070"/>
    <s v="ARANDANOS QUILMANA SAC"/>
    <n v="24752.880000000001"/>
    <m/>
    <n v="24752.880000000001"/>
    <x v="2"/>
    <x v="1"/>
    <x v="0"/>
    <n v="24752.880000000001"/>
    <x v="0"/>
    <n v="24752.880000000001"/>
  </r>
  <r>
    <x v="0"/>
    <x v="0"/>
    <s v="00000006"/>
    <d v="2020-03-10T00:00:00"/>
    <x v="0"/>
    <s v="20604077070"/>
    <s v="ARANDANOS QUILMANA SAC"/>
    <n v="4254.75"/>
    <m/>
    <n v="4254.75"/>
    <x v="2"/>
    <x v="1"/>
    <x v="0"/>
    <n v="5318.44"/>
    <x v="0"/>
    <n v="5318.44"/>
  </r>
  <r>
    <x v="0"/>
    <x v="0"/>
    <s v="00000007"/>
    <d v="2020-03-12T00:00:00"/>
    <x v="0"/>
    <s v="20604077070"/>
    <s v="ARANDANOS QUILMANA SAC"/>
    <n v="3710.3"/>
    <m/>
    <n v="3710.3"/>
    <x v="2"/>
    <x v="1"/>
    <x v="0"/>
    <n v="5565.45"/>
    <x v="0"/>
    <n v="5565.45"/>
  </r>
  <r>
    <x v="0"/>
    <x v="4"/>
    <s v="00000705"/>
    <d v="2020-02-06T00:00:00"/>
    <x v="0"/>
    <s v="20556717967"/>
    <s v="COMPAÐIA AGROPECUARIA MOLLEPATA SOCIEDAD ANONIMA"/>
    <n v="42.9"/>
    <n v="6.64"/>
    <n v="36.26"/>
    <x v="2"/>
    <x v="0"/>
    <x v="1"/>
    <n v="567.66"/>
    <x v="0"/>
    <n v="567.66"/>
  </r>
  <r>
    <x v="0"/>
    <x v="0"/>
    <s v="00000109"/>
    <d v="2020-01-31T00:00:00"/>
    <x v="0"/>
    <s v="20603590784"/>
    <s v="CORPORACION FOUR SEEDS S.A.C."/>
    <n v="103.7"/>
    <m/>
    <n v="103.7"/>
    <x v="2"/>
    <x v="0"/>
    <x v="1"/>
    <n v="378.51"/>
    <x v="0"/>
    <n v="378.51"/>
  </r>
  <r>
    <x v="0"/>
    <x v="0"/>
    <s v="00000196"/>
    <d v="2020-01-05T00:00:00"/>
    <x v="0"/>
    <s v="20601465478"/>
    <s v="CORPORACION SOLVERDE EMPRESA INDIVIDUAL DE RESPONS"/>
    <n v="135"/>
    <m/>
    <n v="135"/>
    <x v="2"/>
    <x v="1"/>
    <x v="1"/>
    <n v="202.5"/>
    <x v="0"/>
    <n v="202.5"/>
  </r>
  <r>
    <x v="0"/>
    <x v="0"/>
    <s v="00000198"/>
    <d v="2020-01-06T00:00:00"/>
    <x v="0"/>
    <s v="20601465478"/>
    <s v="CORPORACION SOLVERDE EMPRESA INDIVIDUAL DE RESPONS"/>
    <n v="133.19999999999999"/>
    <m/>
    <n v="133.19999999999999"/>
    <x v="2"/>
    <x v="1"/>
    <x v="1"/>
    <n v="199.8"/>
    <x v="0"/>
    <n v="199.8"/>
  </r>
  <r>
    <x v="0"/>
    <x v="0"/>
    <s v="00000199"/>
    <d v="2020-01-06T00:00:00"/>
    <x v="0"/>
    <s v="20601465478"/>
    <s v="CORPORACION SOLVERDE EMPRESA INDIVIDUAL DE RESPONS"/>
    <n v="127.8"/>
    <n v="61.32"/>
    <n v="66.47999999999999"/>
    <x v="2"/>
    <x v="1"/>
    <x v="1"/>
    <n v="210.1"/>
    <x v="0"/>
    <n v="210.1"/>
  </r>
  <r>
    <x v="0"/>
    <x v="0"/>
    <s v="00000195"/>
    <d v="2020-01-04T00:00:00"/>
    <x v="0"/>
    <s v="20601465478"/>
    <s v="CORPORACION SOLVERDE EMPRESA INDIVIDUAL DE RESPONS"/>
    <n v="136.80000000000001"/>
    <n v="53.47"/>
    <n v="83.330000000000013"/>
    <x v="2"/>
    <x v="1"/>
    <x v="0"/>
    <n v="221.24"/>
    <x v="0"/>
    <n v="221.24"/>
  </r>
  <r>
    <x v="0"/>
    <x v="0"/>
    <s v="00000197"/>
    <d v="2020-01-05T00:00:00"/>
    <x v="0"/>
    <s v="20601465478"/>
    <s v="CORPORACION SOLVERDE EMPRESA INDIVIDUAL DE RESPONS"/>
    <n v="194.4"/>
    <m/>
    <n v="194.4"/>
    <x v="2"/>
    <x v="1"/>
    <x v="0"/>
    <n v="291.60000000000002"/>
    <x v="0"/>
    <n v="291.60000000000002"/>
  </r>
  <r>
    <x v="0"/>
    <x v="0"/>
    <s v="00000203"/>
    <d v="2020-01-24T00:00:00"/>
    <x v="0"/>
    <s v="20601465478"/>
    <s v="CORPORACION SOLVERDE EMPRESA INDIVIDUAL DE RESPONS"/>
    <n v="306"/>
    <n v="110.64"/>
    <n v="195.36"/>
    <x v="2"/>
    <x v="1"/>
    <x v="0"/>
    <n v="492.19"/>
    <x v="0"/>
    <n v="492.19"/>
  </r>
  <r>
    <x v="0"/>
    <x v="0"/>
    <s v="00000204"/>
    <d v="2020-01-24T00:00:00"/>
    <x v="0"/>
    <s v="20601465478"/>
    <s v="CORPORACION SOLVERDE EMPRESA INDIVIDUAL DE RESPONS"/>
    <n v="307.5"/>
    <n v="72.849999999999994"/>
    <n v="234.65"/>
    <x v="2"/>
    <x v="1"/>
    <x v="0"/>
    <n v="483.11"/>
    <x v="0"/>
    <n v="483.11"/>
  </r>
  <r>
    <x v="0"/>
    <x v="0"/>
    <s v="00000205"/>
    <d v="2020-01-25T00:00:00"/>
    <x v="0"/>
    <s v="20601465478"/>
    <s v="CORPORACION SOLVERDE EMPRESA INDIVIDUAL DE RESPONS"/>
    <n v="250.04"/>
    <n v="73.48"/>
    <n v="176.56"/>
    <x v="2"/>
    <x v="1"/>
    <x v="0"/>
    <n v="397.1"/>
    <x v="0"/>
    <n v="397.1"/>
  </r>
  <r>
    <x v="0"/>
    <x v="0"/>
    <s v="00000206"/>
    <d v="2020-01-25T00:00:00"/>
    <x v="0"/>
    <s v="20601465478"/>
    <s v="CORPORACION SOLVERDE EMPRESA INDIVIDUAL DE RESPONS"/>
    <n v="339.61"/>
    <n v="102.95"/>
    <n v="236.66000000000003"/>
    <x v="2"/>
    <x v="1"/>
    <x v="0"/>
    <n v="540.29"/>
    <x v="0"/>
    <n v="540.29"/>
  </r>
  <r>
    <x v="0"/>
    <x v="0"/>
    <s v="00000200"/>
    <d v="2020-01-21T00:00:00"/>
    <x v="0"/>
    <s v="20601465478"/>
    <s v="CORPORACION SOLVERDE EMPRESA INDIVIDUAL DE RESPONS"/>
    <n v="207"/>
    <n v="96.36"/>
    <n v="110.64"/>
    <x v="2"/>
    <x v="1"/>
    <x v="0"/>
    <n v="339.41"/>
    <x v="0"/>
    <n v="339.41"/>
  </r>
  <r>
    <x v="0"/>
    <x v="0"/>
    <s v="00000201"/>
    <d v="2020-01-21T00:00:00"/>
    <x v="0"/>
    <s v="20601465478"/>
    <s v="CORPORACION SOLVERDE EMPRESA INDIVIDUAL DE RESPONS"/>
    <n v="270"/>
    <n v="118.8"/>
    <n v="151.19999999999999"/>
    <x v="2"/>
    <x v="1"/>
    <x v="0"/>
    <n v="440.64"/>
    <x v="0"/>
    <n v="440.64"/>
  </r>
  <r>
    <x v="0"/>
    <x v="0"/>
    <s v="00000202"/>
    <d v="2020-01-21T00:00:00"/>
    <x v="0"/>
    <s v="20601465478"/>
    <s v="CORPORACION SOLVERDE EMPRESA INDIVIDUAL DE RESPONS"/>
    <n v="237.6"/>
    <n v="115.39"/>
    <n v="122.21"/>
    <x v="2"/>
    <x v="1"/>
    <x v="0"/>
    <n v="391.02"/>
    <x v="0"/>
    <n v="391.02"/>
  </r>
  <r>
    <x v="0"/>
    <x v="0"/>
    <s v="00000209"/>
    <d v="2020-02-03T00:00:00"/>
    <x v="0"/>
    <s v="20601465478"/>
    <s v="CORPORACION SOLVERDE EMPRESA INDIVIDUAL DE RESPONS"/>
    <n v="227.65"/>
    <n v="60.83"/>
    <n v="166.82"/>
    <x v="2"/>
    <x v="1"/>
    <x v="0"/>
    <n v="359.72"/>
    <x v="0"/>
    <n v="359.72"/>
  </r>
  <r>
    <x v="0"/>
    <x v="0"/>
    <s v="00000210"/>
    <d v="2020-02-03T00:00:00"/>
    <x v="0"/>
    <s v="20601465478"/>
    <s v="CORPORACION SOLVERDE EMPRESA INDIVIDUAL DE RESPONS"/>
    <n v="212.72"/>
    <n v="71.63"/>
    <n v="141.09"/>
    <x v="2"/>
    <x v="1"/>
    <x v="0"/>
    <n v="340.57"/>
    <x v="0"/>
    <n v="340.57"/>
  </r>
  <r>
    <x v="0"/>
    <x v="0"/>
    <s v="00000211"/>
    <d v="2020-02-03T00:00:00"/>
    <x v="0"/>
    <s v="20601465478"/>
    <s v="CORPORACION SOLVERDE EMPRESA INDIVIDUAL DE RESPONS"/>
    <n v="194.06"/>
    <n v="76.63"/>
    <n v="117.43"/>
    <x v="2"/>
    <x v="1"/>
    <x v="0"/>
    <n v="314.98"/>
    <x v="0"/>
    <n v="314.98"/>
  </r>
  <r>
    <x v="0"/>
    <x v="0"/>
    <s v="00000216"/>
    <d v="2020-02-16T00:00:00"/>
    <x v="0"/>
    <s v="20601465478"/>
    <s v="CORPORACION SOLVERDE EMPRESA INDIVIDUAL DE RESPONS"/>
    <n v="231.8"/>
    <n v="74.09"/>
    <n v="157.71"/>
    <x v="2"/>
    <x v="1"/>
    <x v="0"/>
    <n v="369.33"/>
    <x v="0"/>
    <n v="369.33"/>
  </r>
  <r>
    <x v="0"/>
    <x v="0"/>
    <s v="00000214"/>
    <d v="2020-02-10T00:00:00"/>
    <x v="0"/>
    <s v="20601465478"/>
    <s v="CORPORACION SOLVERDE EMPRESA INDIVIDUAL DE RESPONS"/>
    <n v="169.2"/>
    <n v="54.86"/>
    <n v="114.33999999999999"/>
    <x v="2"/>
    <x v="1"/>
    <x v="0"/>
    <n v="270.26"/>
    <x v="0"/>
    <n v="270.26"/>
  </r>
  <r>
    <x v="0"/>
    <x v="0"/>
    <s v="00000215"/>
    <d v="2020-02-11T00:00:00"/>
    <x v="0"/>
    <s v="20601465478"/>
    <s v="CORPORACION SOLVERDE EMPRESA INDIVIDUAL DE RESPONS"/>
    <n v="163.80000000000001"/>
    <n v="58.92"/>
    <n v="104.88000000000001"/>
    <x v="2"/>
    <x v="1"/>
    <x v="0"/>
    <n v="263.38"/>
    <x v="0"/>
    <n v="263.38"/>
  </r>
  <r>
    <x v="2"/>
    <x v="0"/>
    <s v="00000453"/>
    <d v="2020-02-14T00:00:00"/>
    <x v="1"/>
    <s v="42394873"/>
    <s v="DIAZ LUIS JOSSELYN"/>
    <n v="1829"/>
    <m/>
    <n v="1829"/>
    <x v="2"/>
    <x v="0"/>
    <x v="1"/>
    <n v="12803"/>
    <x v="0"/>
    <n v="12803"/>
  </r>
  <r>
    <x v="2"/>
    <x v="0"/>
    <s v="00000454"/>
    <d v="2020-02-18T00:00:00"/>
    <x v="0"/>
    <s v="20111111111"/>
    <s v="ANULADO"/>
    <n v="0"/>
    <m/>
    <n v="0"/>
    <x v="5"/>
    <x v="0"/>
    <x v="1"/>
    <n v="0.01"/>
    <x v="0"/>
    <n v="0.01"/>
  </r>
  <r>
    <x v="2"/>
    <x v="0"/>
    <s v="00000455"/>
    <d v="2020-02-18T00:00:00"/>
    <x v="1"/>
    <s v="21817381"/>
    <s v="SANCHEZS ESPINOZA WILMER"/>
    <n v="2463.3330000000001"/>
    <n v="0"/>
    <n v="2463.3330000000001"/>
    <x v="6"/>
    <x v="0"/>
    <x v="1"/>
    <n v="11085"/>
    <x v="0"/>
    <n v="11085"/>
  </r>
  <r>
    <x v="2"/>
    <x v="0"/>
    <s v="00000456"/>
    <d v="2020-02-18T00:00:00"/>
    <x v="1"/>
    <s v="21817381"/>
    <s v="SANCHEZS ESPINOZA WILMER"/>
    <n v="8888.89"/>
    <n v="0"/>
    <n v="8888.89"/>
    <x v="6"/>
    <x v="0"/>
    <x v="1"/>
    <n v="40000"/>
    <x v="0"/>
    <n v="40000"/>
  </r>
  <r>
    <x v="2"/>
    <x v="0"/>
    <s v="00000457"/>
    <d v="2020-02-19T00:00:00"/>
    <x v="1"/>
    <s v="21817381"/>
    <s v="SANCHEZS ESPINOZA WILMER"/>
    <n v="2355.5549999999998"/>
    <n v="0"/>
    <n v="2355.5549999999998"/>
    <x v="6"/>
    <x v="0"/>
    <x v="1"/>
    <n v="10600"/>
    <x v="0"/>
    <n v="10600"/>
  </r>
  <r>
    <x v="0"/>
    <x v="0"/>
    <s v="00000862"/>
    <d v="2020-01-09T00:00:00"/>
    <x v="0"/>
    <s v="20491252163"/>
    <s v="FACOMAQUINARIAS EIRL"/>
    <n v="496.8"/>
    <n v="285.7"/>
    <n v="211.10000000000002"/>
    <x v="2"/>
    <x v="0"/>
    <x v="1"/>
    <n v="2741.13"/>
    <x v="0"/>
    <n v="2741.13"/>
  </r>
  <r>
    <x v="1"/>
    <x v="0"/>
    <s v="00000060"/>
    <d v="2020-01-15T00:00:00"/>
    <x v="0"/>
    <s v="20491252163"/>
    <s v="FACOMAQUINARIAS EIRL"/>
    <n v="-496.8"/>
    <n v="-285.7"/>
    <n v="-211.10000000000002"/>
    <x v="2"/>
    <x v="0"/>
    <x v="1"/>
    <n v="2741.13"/>
    <x v="0"/>
    <n v="2741.13"/>
  </r>
  <r>
    <x v="0"/>
    <x v="0"/>
    <s v="00000863"/>
    <d v="2020-01-09T00:00:00"/>
    <x v="0"/>
    <s v="20491252163"/>
    <s v="FACOMAQUINARIAS EIRL"/>
    <n v="496.8"/>
    <n v="285.7"/>
    <n v="211.10000000000002"/>
    <x v="2"/>
    <x v="0"/>
    <x v="0"/>
    <n v="2741.13"/>
    <x v="0"/>
    <n v="2741.13"/>
  </r>
  <r>
    <x v="0"/>
    <x v="0"/>
    <s v="00000869"/>
    <d v="2020-01-20T00:00:00"/>
    <x v="0"/>
    <s v="20491252163"/>
    <s v="FACOMAQUINARIAS EIRL"/>
    <n v="506.3"/>
    <n v="305.08999999999997"/>
    <n v="201.21000000000004"/>
    <x v="2"/>
    <x v="0"/>
    <x v="0"/>
    <n v="2806.08"/>
    <x v="0"/>
    <n v="2806.08"/>
  </r>
  <r>
    <x v="2"/>
    <x v="0"/>
    <s v="00000458"/>
    <d v="2020-02-25T00:00:00"/>
    <x v="1"/>
    <s v="21817381"/>
    <s v="SANCHEZS ESPINOZA WILMER"/>
    <n v="10488.688"/>
    <n v="0"/>
    <n v="10488.688"/>
    <x v="6"/>
    <x v="0"/>
    <x v="1"/>
    <n v="47199.1"/>
    <x v="0"/>
    <n v="47199.1"/>
  </r>
  <r>
    <x v="2"/>
    <x v="0"/>
    <s v="00000459"/>
    <d v="2020-02-25T00:00:00"/>
    <x v="1"/>
    <s v="42394873"/>
    <s v="DIAZ LUIS JOSSELYN"/>
    <n v="3811.4"/>
    <m/>
    <n v="3811.4"/>
    <x v="2"/>
    <x v="0"/>
    <x v="1"/>
    <n v="36208.300000000003"/>
    <x v="0"/>
    <n v="36208.300000000003"/>
  </r>
  <r>
    <x v="2"/>
    <x v="0"/>
    <s v="00000460"/>
    <d v="2020-04-28T00:00:00"/>
    <x v="1"/>
    <s v="20723791"/>
    <s v="GOMEZ HILARIO FRANCISCO MONER"/>
    <n v="7551.2"/>
    <n v="0"/>
    <n v="7551.2"/>
    <x v="0"/>
    <x v="0"/>
    <x v="1"/>
    <n v="37296.89"/>
    <x v="0"/>
    <n v="37296.89"/>
  </r>
  <r>
    <x v="0"/>
    <x v="5"/>
    <s v="00000409"/>
    <d v="2020-01-03T00:00:00"/>
    <x v="0"/>
    <s v="20491402408"/>
    <s v="FUNDO AGRICOLA QUILMANA S.A.C"/>
    <n v="2420.14"/>
    <m/>
    <n v="2420.14"/>
    <x v="2"/>
    <x v="1"/>
    <x v="0"/>
    <n v="4235.25"/>
    <x v="0"/>
    <n v="4235.25"/>
  </r>
  <r>
    <x v="0"/>
    <x v="5"/>
    <s v="00000412"/>
    <d v="2020-02-05T00:00:00"/>
    <x v="0"/>
    <s v="20491402408"/>
    <s v="FUNDO AGRICOLA QUILMANA S.A.C"/>
    <n v="3987.75"/>
    <m/>
    <n v="3987.75"/>
    <x v="2"/>
    <x v="1"/>
    <x v="0"/>
    <n v="3987.75"/>
    <x v="0"/>
    <n v="3987.75"/>
  </r>
  <r>
    <x v="0"/>
    <x v="5"/>
    <s v="00000416"/>
    <d v="2020-04-01T00:00:00"/>
    <x v="0"/>
    <s v="20491402408"/>
    <s v="FUNDO AGRICOLA QUILMANA S.A.C"/>
    <n v="2198.52"/>
    <m/>
    <n v="2198.52"/>
    <x v="2"/>
    <x v="1"/>
    <x v="0"/>
    <n v="3062.73"/>
    <x v="0"/>
    <n v="3062.73"/>
  </r>
  <r>
    <x v="0"/>
    <x v="0"/>
    <s v="00000016"/>
    <d v="2020-04-28T00:00:00"/>
    <x v="0"/>
    <s v="20602058183"/>
    <s v="FUNDO SAN JORGE SOCIEDAD ANONIMA CERRADA - FUNDO S"/>
    <n v="40906.199999999997"/>
    <n v="0"/>
    <n v="40906.199999999997"/>
    <x v="0"/>
    <x v="0"/>
    <x v="0"/>
    <n v="204531"/>
    <x v="0"/>
    <n v="204531"/>
  </r>
  <r>
    <x v="2"/>
    <x v="0"/>
    <s v="00000461"/>
    <d v="2020-04-30T00:00:00"/>
    <x v="1"/>
    <s v="21817381"/>
    <s v="SANCHEZS ESPINOZA WILMER"/>
    <n v="8536.7999999999993"/>
    <n v="0"/>
    <n v="8536.7999999999993"/>
    <x v="6"/>
    <x v="0"/>
    <x v="1"/>
    <n v="38415.599999999999"/>
    <x v="0"/>
    <n v="38415.599999999999"/>
  </r>
  <r>
    <x v="2"/>
    <x v="0"/>
    <s v="00000462"/>
    <d v="2020-04-28T00:00:00"/>
    <x v="1"/>
    <s v="20723791"/>
    <s v="GOMEZ HILARIO FRANCISCO MONER"/>
    <n v="4784.7"/>
    <n v="0"/>
    <n v="4784.7"/>
    <x v="6"/>
    <x v="0"/>
    <x v="1"/>
    <n v="23632.59"/>
    <x v="0"/>
    <n v="23632.59"/>
  </r>
  <r>
    <x v="2"/>
    <x v="0"/>
    <s v="00000463"/>
    <d v="2020-04-28T00:00:00"/>
    <x v="1"/>
    <s v="21817381"/>
    <s v="SANCHEZS ESPINOZA WILMER"/>
    <n v="9282"/>
    <n v="0"/>
    <n v="9282"/>
    <x v="0"/>
    <x v="0"/>
    <x v="1"/>
    <n v="44763.37"/>
    <x v="0"/>
    <n v="44763.37"/>
  </r>
  <r>
    <x v="2"/>
    <x v="0"/>
    <s v="00000464"/>
    <d v="2020-04-28T00:00:00"/>
    <x v="1"/>
    <s v="21817381"/>
    <s v="SANCHEZS ESPINOZA WILMER"/>
    <n v="12612"/>
    <n v="0"/>
    <n v="12612"/>
    <x v="0"/>
    <x v="0"/>
    <x v="1"/>
    <n v="60822.63"/>
    <x v="0"/>
    <n v="60822.63"/>
  </r>
  <r>
    <x v="0"/>
    <x v="0"/>
    <s v="00000153"/>
    <d v="2020-01-07T00:00:00"/>
    <x v="0"/>
    <s v="20601428408"/>
    <s v="INVERSIONES ACEPAL E.I.R.L."/>
    <n v="507.6"/>
    <m/>
    <n v="507.6"/>
    <x v="2"/>
    <x v="1"/>
    <x v="0"/>
    <n v="761.4"/>
    <x v="0"/>
    <n v="761.4"/>
  </r>
  <r>
    <x v="0"/>
    <x v="0"/>
    <s v="00000155"/>
    <d v="2020-01-13T00:00:00"/>
    <x v="0"/>
    <s v="20601428408"/>
    <s v="INVERSIONES ACEPAL E.I.R.L."/>
    <n v="397.46"/>
    <m/>
    <n v="397.46"/>
    <x v="2"/>
    <x v="1"/>
    <x v="0"/>
    <n v="397.46"/>
    <x v="0"/>
    <n v="397.46"/>
  </r>
  <r>
    <x v="0"/>
    <x v="0"/>
    <s v="00000156"/>
    <d v="2020-01-18T00:00:00"/>
    <x v="0"/>
    <s v="20601428408"/>
    <s v="INVERSIONES ACEPAL E.I.R.L."/>
    <n v="529.91999999999996"/>
    <m/>
    <n v="529.91999999999996"/>
    <x v="2"/>
    <x v="1"/>
    <x v="0"/>
    <n v="529.91999999999996"/>
    <x v="0"/>
    <n v="529.91999999999996"/>
  </r>
  <r>
    <x v="0"/>
    <x v="6"/>
    <s v="00000177"/>
    <d v="2020-03-04T00:00:00"/>
    <x v="0"/>
    <n v="20600096843"/>
    <s v="INVERSIONES CORPORATIVA ALVA E.I.R.L."/>
    <n v="2828.38"/>
    <n v="0"/>
    <n v="2828.38"/>
    <x v="0"/>
    <x v="0"/>
    <x v="0"/>
    <n v="16186.25"/>
    <x v="0"/>
    <n v="16186.25"/>
  </r>
  <r>
    <x v="2"/>
    <x v="0"/>
    <s v="00000465"/>
    <d v="2020-04-28T00:00:00"/>
    <x v="1"/>
    <s v="77150587"/>
    <s v="LAURA PAREDES LUCY LILIANA"/>
    <n v="7531.3"/>
    <n v="0"/>
    <n v="7531.3"/>
    <x v="6"/>
    <x v="0"/>
    <x v="1"/>
    <n v="31574.7"/>
    <x v="0"/>
    <n v="31574.7"/>
  </r>
  <r>
    <x v="0"/>
    <x v="0"/>
    <s v="00000002"/>
    <d v="2020-03-05T00:00:00"/>
    <x v="0"/>
    <s v="20406764061"/>
    <s v="NEGOCIACION GANADERA SAN BENITO S.A.C."/>
    <n v="0"/>
    <m/>
    <n v="0"/>
    <x v="1"/>
    <x v="1"/>
    <x v="1"/>
    <n v="30000"/>
    <x v="3"/>
    <n v="35400"/>
  </r>
  <r>
    <x v="0"/>
    <x v="0"/>
    <s v="00000003"/>
    <d v="2020-03-05T00:00:00"/>
    <x v="0"/>
    <s v="20406764061"/>
    <s v="NEGOCIACION GANADERA SAN BENITO S.A.C."/>
    <n v="11990"/>
    <m/>
    <n v="11990"/>
    <x v="0"/>
    <x v="1"/>
    <x v="1"/>
    <n v="17985"/>
    <x v="4"/>
    <n v="21222.3"/>
  </r>
  <r>
    <x v="0"/>
    <x v="0"/>
    <s v="00000004"/>
    <d v="2020-03-05T00:00:00"/>
    <x v="0"/>
    <s v="20406764061"/>
    <s v="NEGOCIACION GANADERA SAN BENITO S.A.C."/>
    <n v="12440"/>
    <m/>
    <n v="12440"/>
    <x v="0"/>
    <x v="1"/>
    <x v="1"/>
    <n v="18660"/>
    <x v="5"/>
    <n v="22018.799999999999"/>
  </r>
  <r>
    <x v="0"/>
    <x v="0"/>
    <s v="00000006"/>
    <d v="2020-03-09T00:00:00"/>
    <x v="0"/>
    <s v="20406764061"/>
    <s v="NEGOCIACION GANADERA SAN BENITO S.A.C."/>
    <n v="12480"/>
    <m/>
    <n v="12480"/>
    <x v="0"/>
    <x v="1"/>
    <x v="1"/>
    <n v="18720"/>
    <x v="6"/>
    <n v="22089.599999999999"/>
  </r>
  <r>
    <x v="0"/>
    <x v="0"/>
    <s v="00000001"/>
    <d v="2020-03-05T00:00:00"/>
    <x v="0"/>
    <s v="20406764061"/>
    <s v="NEGOCIACION GANADERA SAN BENITO S.A.C."/>
    <n v="0"/>
    <n v="0"/>
    <n v="0"/>
    <x v="1"/>
    <x v="0"/>
    <x v="1"/>
    <n v="30000"/>
    <x v="3"/>
    <n v="35400"/>
  </r>
  <r>
    <x v="1"/>
    <x v="0"/>
    <s v="00000001"/>
    <d v="2020-03-05T00:00:00"/>
    <x v="0"/>
    <s v="20406764061"/>
    <s v="NEGOCIACION GANADERA SAN BENITO S.A.C."/>
    <n v="0"/>
    <n v="0"/>
    <n v="0"/>
    <x v="1"/>
    <x v="0"/>
    <x v="1"/>
    <n v="-30000"/>
    <x v="7"/>
    <n v="-35400"/>
  </r>
  <r>
    <x v="0"/>
    <x v="0"/>
    <s v="00000005"/>
    <d v="2020-03-06T00:00:00"/>
    <x v="0"/>
    <s v="20406764061"/>
    <s v="NEGOCIACION GANADERA SAN BENITO S.A.C."/>
    <n v="12530"/>
    <m/>
    <n v="12530"/>
    <x v="0"/>
    <x v="1"/>
    <x v="1"/>
    <n v="18795"/>
    <x v="8"/>
    <n v="22178.1"/>
  </r>
  <r>
    <x v="0"/>
    <x v="0"/>
    <s v="00000007"/>
    <d v="2020-03-13T00:00:00"/>
    <x v="0"/>
    <s v="20406764061"/>
    <s v="NEGOCIACION GANADERA SAN BENITO S.A.C."/>
    <n v="7600"/>
    <m/>
    <n v="7600"/>
    <x v="0"/>
    <x v="1"/>
    <x v="1"/>
    <n v="11400"/>
    <x v="9"/>
    <n v="13452"/>
  </r>
  <r>
    <x v="0"/>
    <x v="0"/>
    <s v="00000008"/>
    <d v="2020-03-13T00:00:00"/>
    <x v="0"/>
    <s v="20406764061"/>
    <s v="NEGOCIACION GANADERA SAN BENITO S.A.C."/>
    <n v="13330"/>
    <m/>
    <n v="13330"/>
    <x v="0"/>
    <x v="1"/>
    <x v="1"/>
    <n v="19995"/>
    <x v="10"/>
    <n v="23594.1"/>
  </r>
  <r>
    <x v="0"/>
    <x v="3"/>
    <s v="00000002"/>
    <d v="2020-04-15T00:00:00"/>
    <x v="0"/>
    <s v="20507893148"/>
    <s v="NEGOCIACION INMOBILIARIA AGRICOLA DEL VALLE DE PAC"/>
    <n v="4828.57"/>
    <n v="0"/>
    <n v="4828.57"/>
    <x v="0"/>
    <x v="0"/>
    <x v="0"/>
    <n v="17602.099999999999"/>
    <x v="0"/>
    <n v="17602.099999999999"/>
  </r>
  <r>
    <x v="0"/>
    <x v="3"/>
    <s v="00000001"/>
    <d v="2020-04-08T00:00:00"/>
    <x v="0"/>
    <s v="20507893148"/>
    <s v="NEGOCIACION INMOBILIARIA AGRICOLA DEL VALLE DE PAC"/>
    <n v="3524.13"/>
    <n v="977.91"/>
    <n v="2546.2200000000003"/>
    <x v="0"/>
    <x v="0"/>
    <x v="0"/>
    <n v="11555.72"/>
    <x v="0"/>
    <n v="11555.72"/>
  </r>
  <r>
    <x v="2"/>
    <x v="0"/>
    <s v="00000466"/>
    <d v="2020-04-28T00:00:00"/>
    <x v="1"/>
    <s v="15440181"/>
    <s v="OJEDAO DE LA CRUZ ZORAIRA MASSIEL"/>
    <n v="5566.38"/>
    <n v="0"/>
    <n v="5566.38"/>
    <x v="0"/>
    <x v="0"/>
    <x v="1"/>
    <n v="26511"/>
    <x v="0"/>
    <n v="26511"/>
  </r>
  <r>
    <x v="2"/>
    <x v="0"/>
    <s v="00000467"/>
    <d v="2020-04-28T00:00:00"/>
    <x v="1"/>
    <s v="21855117"/>
    <s v="FLORES LEVANO WILLIAM JESUS"/>
    <n v="6914.62"/>
    <n v="0"/>
    <n v="6914.62"/>
    <x v="0"/>
    <x v="0"/>
    <x v="1"/>
    <n v="32932.26"/>
    <x v="0"/>
    <n v="32932.26"/>
  </r>
  <r>
    <x v="0"/>
    <x v="0"/>
    <s v="00000005"/>
    <d v="2020-01-04T00:00:00"/>
    <x v="0"/>
    <s v="20604681601"/>
    <s v="PALTO MAMAGELA  S.A.C."/>
    <n v="1795"/>
    <m/>
    <n v="1795"/>
    <x v="2"/>
    <x v="1"/>
    <x v="0"/>
    <n v="3141.25"/>
    <x v="0"/>
    <n v="3141.25"/>
  </r>
  <r>
    <x v="0"/>
    <x v="0"/>
    <s v="00000006"/>
    <d v="2020-02-05T00:00:00"/>
    <x v="0"/>
    <s v="20604681601"/>
    <s v="PALTO MAMAGELA  S.A.C."/>
    <n v="1179.6099999999999"/>
    <m/>
    <n v="1179.6099999999999"/>
    <x v="2"/>
    <x v="1"/>
    <x v="0"/>
    <n v="1179.6099999999999"/>
    <x v="0"/>
    <n v="1179.6099999999999"/>
  </r>
  <r>
    <x v="0"/>
    <x v="5"/>
    <s v="00000154"/>
    <d v="2019-12-31T00:00:00"/>
    <x v="0"/>
    <s v="20563037076"/>
    <s v="PERUVIAN  PRIME PRODUCTS  S.A.C."/>
    <n v="54.35"/>
    <m/>
    <n v="54.35"/>
    <x v="2"/>
    <x v="1"/>
    <x v="0"/>
    <n v="217.39"/>
    <x v="0"/>
    <n v="217.39"/>
  </r>
  <r>
    <x v="0"/>
    <x v="5"/>
    <s v="00000156"/>
    <d v="2019-12-31T00:00:00"/>
    <x v="0"/>
    <s v="20563037076"/>
    <s v="PERUVIAN  PRIME PRODUCTS  S.A.C."/>
    <n v="1594.8"/>
    <m/>
    <n v="1594.8"/>
    <x v="2"/>
    <x v="1"/>
    <x v="0"/>
    <n v="6379.2"/>
    <x v="0"/>
    <n v="6379.2"/>
  </r>
  <r>
    <x v="0"/>
    <x v="5"/>
    <s v="00000158"/>
    <d v="2019-12-31T00:00:00"/>
    <x v="0"/>
    <s v="20563037076"/>
    <s v="PERUVIAN  PRIME PRODUCTS  S.A.C."/>
    <n v="2232"/>
    <m/>
    <n v="2232"/>
    <x v="2"/>
    <x v="1"/>
    <x v="0"/>
    <n v="8928"/>
    <x v="0"/>
    <n v="8928"/>
  </r>
  <r>
    <x v="0"/>
    <x v="5"/>
    <s v="00000157"/>
    <d v="2019-12-31T00:00:00"/>
    <x v="0"/>
    <s v="20563037076"/>
    <s v="PERUVIAN  PRIME PRODUCTS  S.A.C."/>
    <n v="160.19999999999999"/>
    <m/>
    <n v="160.19999999999999"/>
    <x v="2"/>
    <x v="1"/>
    <x v="0"/>
    <n v="640.78"/>
    <x v="0"/>
    <n v="640.78"/>
  </r>
  <r>
    <x v="0"/>
    <x v="5"/>
    <s v="00000153"/>
    <d v="2019-12-31T00:00:00"/>
    <x v="0"/>
    <s v="20563037076"/>
    <s v="PERUVIAN  PRIME PRODUCTS  S.A.C."/>
    <n v="363"/>
    <m/>
    <n v="363"/>
    <x v="2"/>
    <x v="1"/>
    <x v="0"/>
    <n v="1815"/>
    <x v="0"/>
    <n v="1815"/>
  </r>
  <r>
    <x v="0"/>
    <x v="5"/>
    <s v="00000155"/>
    <d v="2019-12-31T00:00:00"/>
    <x v="0"/>
    <s v="20563037076"/>
    <s v="PERUVIAN  PRIME PRODUCTS  S.A.C."/>
    <n v="1483.2"/>
    <m/>
    <n v="1483.2"/>
    <x v="2"/>
    <x v="1"/>
    <x v="0"/>
    <n v="5932.8"/>
    <x v="0"/>
    <n v="5932.8"/>
  </r>
  <r>
    <x v="0"/>
    <x v="5"/>
    <s v="00000152"/>
    <d v="2019-12-31T00:00:00"/>
    <x v="0"/>
    <s v="20563037076"/>
    <s v="PERUVIAN  PRIME PRODUCTS  S.A.C."/>
    <n v="257.5"/>
    <m/>
    <n v="257.5"/>
    <x v="2"/>
    <x v="1"/>
    <x v="0"/>
    <n v="1287.25"/>
    <x v="0"/>
    <n v="1287.25"/>
  </r>
  <r>
    <x v="0"/>
    <x v="5"/>
    <s v="00000151"/>
    <d v="2019-12-31T00:00:00"/>
    <x v="0"/>
    <s v="20563037076"/>
    <s v="PERUVIAN  PRIME PRODUCTS  S.A.C."/>
    <n v="54.73"/>
    <m/>
    <n v="54.73"/>
    <x v="2"/>
    <x v="1"/>
    <x v="0"/>
    <n v="257.23"/>
    <x v="0"/>
    <n v="257.23"/>
  </r>
  <r>
    <x v="0"/>
    <x v="5"/>
    <s v="00000149"/>
    <d v="2019-12-31T00:00:00"/>
    <x v="0"/>
    <s v="20563037076"/>
    <s v="PERUVIAN  PRIME PRODUCTS  S.A.C."/>
    <n v="100"/>
    <m/>
    <n v="100"/>
    <x v="2"/>
    <x v="1"/>
    <x v="0"/>
    <n v="400"/>
    <x v="0"/>
    <n v="400"/>
  </r>
  <r>
    <x v="0"/>
    <x v="5"/>
    <s v="00000150"/>
    <d v="2019-12-31T00:00:00"/>
    <x v="0"/>
    <s v="20563037076"/>
    <s v="PERUVIAN  PRIME PRODUCTS  S.A.C."/>
    <n v="375"/>
    <m/>
    <n v="375"/>
    <x v="2"/>
    <x v="1"/>
    <x v="0"/>
    <n v="1762.5"/>
    <x v="0"/>
    <n v="1762.5"/>
  </r>
  <r>
    <x v="0"/>
    <x v="5"/>
    <s v="00000148"/>
    <d v="2019-12-31T00:00:00"/>
    <x v="0"/>
    <s v="20563037076"/>
    <s v="PERUVIAN  PRIME PRODUCTS  S.A.C."/>
    <n v="68.5"/>
    <m/>
    <n v="68.5"/>
    <x v="2"/>
    <x v="1"/>
    <x v="0"/>
    <n v="274"/>
    <x v="0"/>
    <n v="274"/>
  </r>
  <r>
    <x v="0"/>
    <x v="5"/>
    <s v="00000174"/>
    <d v="2020-01-30T00:00:00"/>
    <x v="0"/>
    <s v="20563037076"/>
    <s v="PERUVIAN  PRIME PRODUCTS  S.A.C."/>
    <n v="64.8"/>
    <m/>
    <n v="64.8"/>
    <x v="2"/>
    <x v="1"/>
    <x v="1"/>
    <n v="194.4"/>
    <x v="0"/>
    <n v="194.4"/>
  </r>
  <r>
    <x v="0"/>
    <x v="5"/>
    <s v="00000177"/>
    <d v="2020-01-30T00:00:00"/>
    <x v="0"/>
    <s v="20563037076"/>
    <s v="PERUVIAN  PRIME PRODUCTS  S.A.C."/>
    <n v="996.44"/>
    <m/>
    <n v="996.44"/>
    <x v="2"/>
    <x v="1"/>
    <x v="0"/>
    <n v="1992.88"/>
    <x v="0"/>
    <n v="1992.88"/>
  </r>
  <r>
    <x v="0"/>
    <x v="5"/>
    <s v="00000170"/>
    <d v="2020-01-30T00:00:00"/>
    <x v="0"/>
    <s v="20563037076"/>
    <s v="PERUVIAN  PRIME PRODUCTS  S.A.C."/>
    <n v="1853.76"/>
    <m/>
    <n v="1853.76"/>
    <x v="2"/>
    <x v="1"/>
    <x v="0"/>
    <n v="5561.28"/>
    <x v="0"/>
    <n v="5561.28"/>
  </r>
  <r>
    <x v="0"/>
    <x v="5"/>
    <s v="00000171"/>
    <d v="2020-01-30T00:00:00"/>
    <x v="0"/>
    <s v="20563037076"/>
    <s v="PERUVIAN  PRIME PRODUCTS  S.A.C."/>
    <n v="532.55999999999995"/>
    <m/>
    <n v="532.55999999999995"/>
    <x v="2"/>
    <x v="1"/>
    <x v="0"/>
    <n v="1885.25"/>
    <x v="0"/>
    <n v="1885.25"/>
  </r>
  <r>
    <x v="0"/>
    <x v="5"/>
    <s v="00000172"/>
    <d v="2020-01-30T00:00:00"/>
    <x v="0"/>
    <s v="20563037076"/>
    <s v="PERUVIAN  PRIME PRODUCTS  S.A.C."/>
    <n v="1974.23"/>
    <m/>
    <n v="1974.23"/>
    <x v="2"/>
    <x v="1"/>
    <x v="0"/>
    <n v="5922.68"/>
    <x v="0"/>
    <n v="5922.68"/>
  </r>
  <r>
    <x v="0"/>
    <x v="5"/>
    <s v="00000173"/>
    <d v="2020-01-30T00:00:00"/>
    <x v="0"/>
    <s v="20563037076"/>
    <s v="PERUVIAN  PRIME PRODUCTS  S.A.C."/>
    <n v="403.2"/>
    <m/>
    <n v="403.2"/>
    <x v="2"/>
    <x v="1"/>
    <x v="0"/>
    <n v="1209.5999999999999"/>
    <x v="0"/>
    <n v="1209.5999999999999"/>
  </r>
  <r>
    <x v="0"/>
    <x v="5"/>
    <s v="00000175"/>
    <d v="2020-01-30T00:00:00"/>
    <x v="0"/>
    <s v="20563037076"/>
    <s v="PERUVIAN  PRIME PRODUCTS  S.A.C."/>
    <n v="849"/>
    <m/>
    <n v="849"/>
    <x v="2"/>
    <x v="1"/>
    <x v="0"/>
    <n v="2122.5"/>
    <x v="0"/>
    <n v="2122.5"/>
  </r>
  <r>
    <x v="0"/>
    <x v="0"/>
    <s v="00000237"/>
    <d v="2020-01-20T00:00:00"/>
    <x v="0"/>
    <s v="20549172360"/>
    <s v="PROBERRIES SOCIEDAD ANONIMA CERRADA - PROBERRIES S"/>
    <n v="403.06"/>
    <m/>
    <n v="403.06"/>
    <x v="2"/>
    <x v="1"/>
    <x v="1"/>
    <n v="806.12"/>
    <x v="0"/>
    <n v="806.12"/>
  </r>
  <r>
    <x v="1"/>
    <x v="0"/>
    <s v="00000008"/>
    <d v="2020-02-12T00:00:00"/>
    <x v="0"/>
    <s v="20549172360"/>
    <s v="PROBERRIES SOCIEDAD ANONIMA CERRADA - PROBERRIES S"/>
    <n v="-403.06"/>
    <m/>
    <n v="-403.06"/>
    <x v="2"/>
    <x v="1"/>
    <x v="1"/>
    <n v="806.12"/>
    <x v="0"/>
    <n v="806.12"/>
  </r>
  <r>
    <x v="0"/>
    <x v="0"/>
    <s v="00000251"/>
    <d v="2020-02-10T00:00:00"/>
    <x v="0"/>
    <s v="20549172360"/>
    <s v="PROBERRIES SOCIEDAD ANONIMA CERRADA - PROBERRIES S"/>
    <n v="403.06"/>
    <m/>
    <n v="403.06"/>
    <x v="2"/>
    <x v="1"/>
    <x v="0"/>
    <n v="604.59"/>
    <x v="0"/>
    <n v="604.59"/>
  </r>
  <r>
    <x v="2"/>
    <x v="0"/>
    <s v="00000468"/>
    <d v="2020-04-28T00:00:00"/>
    <x v="1"/>
    <s v="15440181"/>
    <s v="OJEDAO DE LA CRUZ ZORAIRA MASSIEL"/>
    <n v="5913.13"/>
    <n v="0"/>
    <n v="5913.13"/>
    <x v="0"/>
    <x v="0"/>
    <x v="1"/>
    <n v="28162.46"/>
    <x v="0"/>
    <n v="28162.46"/>
  </r>
  <r>
    <x v="2"/>
    <x v="0"/>
    <s v="00000469"/>
    <d v="2020-04-28T00:00:00"/>
    <x v="1"/>
    <s v="21855117"/>
    <s v="FLORES LEVANO WILLIAM JESUS"/>
    <n v="4508.17"/>
    <n v="0"/>
    <n v="4508.17"/>
    <x v="0"/>
    <x v="0"/>
    <x v="1"/>
    <n v="21471.06"/>
    <x v="0"/>
    <n v="21471.06"/>
  </r>
  <r>
    <x v="2"/>
    <x v="0"/>
    <s v="00000470"/>
    <d v="2020-04-28T00:00:00"/>
    <x v="1"/>
    <s v="21855117"/>
    <s v="FLORES LEVANO WILLIAM JESUS"/>
    <n v="9507.07"/>
    <n v="0"/>
    <n v="9507.07"/>
    <x v="0"/>
    <x v="0"/>
    <x v="1"/>
    <n v="45282.17"/>
    <x v="0"/>
    <n v="45282.17"/>
  </r>
  <r>
    <x v="2"/>
    <x v="0"/>
    <s v="00000471"/>
    <d v="2020-04-28T00:00:00"/>
    <x v="1"/>
    <s v="44583273"/>
    <s v="DE LA TORRE GUTIERREZ MAURICIO GOMEZ"/>
    <n v="13426"/>
    <n v="0"/>
    <n v="13426"/>
    <x v="0"/>
    <x v="0"/>
    <x v="1"/>
    <n v="58971.02"/>
    <x v="0"/>
    <n v="58971.02"/>
  </r>
  <r>
    <x v="2"/>
    <x v="0"/>
    <s v="00000472"/>
    <d v="2020-04-28T00:00:00"/>
    <x v="1"/>
    <s v="44583273"/>
    <s v="DE LA TORRE GUTIERREZ MAURICIO GOMEZ"/>
    <n v="12903"/>
    <n v="0"/>
    <n v="12903"/>
    <x v="0"/>
    <x v="0"/>
    <x v="1"/>
    <n v="56673.85"/>
    <x v="0"/>
    <n v="56673.85"/>
  </r>
  <r>
    <x v="2"/>
    <x v="0"/>
    <s v="00000473"/>
    <d v="2020-04-28T00:00:00"/>
    <x v="1"/>
    <s v="44583273"/>
    <s v="DE LA TORRE GUTIERREZ MAURICIO GOMEZ"/>
    <n v="4808.2"/>
    <n v="0"/>
    <n v="4808.2"/>
    <x v="0"/>
    <x v="0"/>
    <x v="1"/>
    <n v="21119.06"/>
    <x v="0"/>
    <n v="21119.06"/>
  </r>
  <r>
    <x v="2"/>
    <x v="0"/>
    <s v="00000474"/>
    <d v="2020-05-05T00:00:00"/>
    <x v="1"/>
    <s v="20723791"/>
    <s v="GOMEZ HILARIO FRANCISCO MONER"/>
    <n v="10986.3"/>
    <n v="0"/>
    <n v="10986.3"/>
    <x v="0"/>
    <x v="0"/>
    <x v="1"/>
    <n v="30046.53"/>
    <x v="0"/>
    <n v="30046.53"/>
  </r>
  <r>
    <x v="2"/>
    <x v="0"/>
    <s v="00000475"/>
    <d v="2020-05-05T00:00:00"/>
    <x v="1"/>
    <s v="20723791"/>
    <s v="GOMEZ HILARIO FRANCISCO MONER"/>
    <n v="24842.5"/>
    <n v="0"/>
    <n v="24842.5"/>
    <x v="0"/>
    <x v="0"/>
    <x v="1"/>
    <n v="62255.46"/>
    <x v="0"/>
    <n v="62255.46"/>
  </r>
  <r>
    <x v="1"/>
    <x v="0"/>
    <s v="00000005"/>
    <d v="2020-01-08T00:00:00"/>
    <x v="0"/>
    <s v="20603086491"/>
    <s v="SUMMER BREEZE BERRIES PERU S.A.C."/>
    <n v="-288"/>
    <n v="-78.91"/>
    <n v="-209.09"/>
    <x v="2"/>
    <x v="0"/>
    <x v="1"/>
    <n v="1783"/>
    <x v="0"/>
    <n v="1783"/>
  </r>
  <r>
    <x v="0"/>
    <x v="0"/>
    <s v="00000032"/>
    <d v="2020-01-06T00:00:00"/>
    <x v="0"/>
    <s v="20603086491"/>
    <s v="SUMMER BREEZE BERRIES PERU S.A.C."/>
    <n v="259.2"/>
    <n v="79.78"/>
    <n v="179.42"/>
    <x v="2"/>
    <x v="0"/>
    <x v="0"/>
    <n v="1367.8"/>
    <x v="0"/>
    <n v="1367.8"/>
  </r>
  <r>
    <x v="0"/>
    <x v="0"/>
    <s v="00000033"/>
    <d v="2020-01-06T00:00:00"/>
    <x v="0"/>
    <s v="20603086491"/>
    <s v="SUMMER BREEZE BERRIES PERU S.A.C."/>
    <n v="429.18"/>
    <n v="143.08000000000001"/>
    <n v="286.10000000000002"/>
    <x v="2"/>
    <x v="0"/>
    <x v="0"/>
    <n v="2274.67"/>
    <x v="0"/>
    <n v="2274.67"/>
  </r>
  <r>
    <x v="0"/>
    <x v="0"/>
    <s v="00000031"/>
    <d v="2020-01-06T00:00:00"/>
    <x v="0"/>
    <s v="20603086491"/>
    <s v="SUMMER BREEZE BERRIES PERU S.A.C."/>
    <n v="259.2"/>
    <n v="79.78"/>
    <n v="179.42"/>
    <x v="2"/>
    <x v="0"/>
    <x v="1"/>
    <n v="1367.8"/>
    <x v="0"/>
    <n v="1367.8"/>
  </r>
  <r>
    <x v="1"/>
    <x v="0"/>
    <s v="00000004"/>
    <d v="2020-01-06T00:00:00"/>
    <x v="0"/>
    <s v="20603086491"/>
    <s v="SUMMER BREEZE BERRIES PERU S.A.C."/>
    <n v="-259.2"/>
    <n v="-79.78"/>
    <n v="-179.42"/>
    <x v="2"/>
    <x v="0"/>
    <x v="1"/>
    <n v="1367.8"/>
    <x v="0"/>
    <n v="1367.8"/>
  </r>
  <r>
    <x v="0"/>
    <x v="0"/>
    <s v="00000034"/>
    <d v="2020-01-10T00:00:00"/>
    <x v="0"/>
    <s v="20603086491"/>
    <s v="SUMMER BREEZE BERRIES PERU S.A.C."/>
    <n v="363.6"/>
    <n v="169.87"/>
    <n v="193.73000000000002"/>
    <x v="2"/>
    <x v="0"/>
    <x v="0"/>
    <n v="1970.88"/>
    <x v="0"/>
    <n v="1970.88"/>
  </r>
  <r>
    <x v="0"/>
    <x v="0"/>
    <s v="00000035"/>
    <d v="2020-01-13T00:00:00"/>
    <x v="0"/>
    <s v="20603086491"/>
    <s v="SUMMER BREEZE BERRIES PERU S.A.C."/>
    <n v="374.4"/>
    <n v="143.22999999999999"/>
    <n v="231.17"/>
    <x v="2"/>
    <x v="0"/>
    <x v="0"/>
    <n v="2000.91"/>
    <x v="0"/>
    <n v="2000.91"/>
  </r>
  <r>
    <x v="0"/>
    <x v="0"/>
    <s v="00000036"/>
    <d v="2020-01-16T00:00:00"/>
    <x v="0"/>
    <s v="20603086491"/>
    <s v="SUMMER BREEZE BERRIES PERU S.A.C."/>
    <n v="81"/>
    <n v="21.05"/>
    <n v="59.95"/>
    <x v="2"/>
    <x v="0"/>
    <x v="1"/>
    <n v="423.95"/>
    <x v="0"/>
    <n v="423.95"/>
  </r>
  <r>
    <x v="0"/>
    <x v="5"/>
    <s v="00000082"/>
    <d v="2019-11-15T00:00:00"/>
    <x v="0"/>
    <s v="20602154484"/>
    <s v="SUNBERRIES S.A.C."/>
    <n v="703.8"/>
    <n v="274.92"/>
    <n v="428.87999999999994"/>
    <x v="2"/>
    <x v="1"/>
    <x v="0"/>
    <n v="2545.7800000000002"/>
    <x v="0"/>
    <n v="2545.7800000000002"/>
  </r>
  <r>
    <x v="0"/>
    <x v="5"/>
    <s v="00000081"/>
    <d v="2019-11-14T00:00:00"/>
    <x v="0"/>
    <s v="20602154484"/>
    <s v="SUNBERRIES S.A.C."/>
    <n v="556.91999999999996"/>
    <n v="212.52"/>
    <n v="344.4"/>
    <x v="2"/>
    <x v="1"/>
    <x v="0"/>
    <n v="2012.98"/>
    <x v="0"/>
    <n v="2012.98"/>
  </r>
  <r>
    <x v="0"/>
    <x v="5"/>
    <s v="00000099"/>
    <d v="2019-12-09T00:00:00"/>
    <x v="0"/>
    <s v="20602154484"/>
    <s v="SUNBERRIES S.A.C."/>
    <n v="226.8"/>
    <n v="201.55"/>
    <n v="25.25"/>
    <x v="2"/>
    <x v="1"/>
    <x v="0"/>
    <n v="627.47"/>
    <x v="0"/>
    <n v="627.47"/>
  </r>
  <r>
    <x v="0"/>
    <x v="5"/>
    <s v="00000101"/>
    <d v="2019-12-10T00:00:00"/>
    <x v="0"/>
    <s v="20602154484"/>
    <s v="SUNBERRIES S.A.C."/>
    <n v="176.4"/>
    <n v="175.44"/>
    <n v="0.96000000000000796"/>
    <x v="2"/>
    <x v="1"/>
    <x v="0"/>
    <n v="493.63"/>
    <x v="0"/>
    <n v="493.63"/>
  </r>
  <r>
    <x v="0"/>
    <x v="5"/>
    <s v="00000103"/>
    <d v="2019-12-11T00:00:00"/>
    <x v="0"/>
    <s v="20602154484"/>
    <s v="SUNBERRIES S.A.C."/>
    <n v="180"/>
    <n v="160.13"/>
    <n v="19.870000000000005"/>
    <x v="2"/>
    <x v="1"/>
    <x v="0"/>
    <n v="498.04"/>
    <x v="0"/>
    <n v="498.04"/>
  </r>
  <r>
    <x v="0"/>
    <x v="5"/>
    <s v="00000104"/>
    <d v="2019-12-12T00:00:00"/>
    <x v="0"/>
    <s v="20602154484"/>
    <s v="SUNBERRIES S.A.C."/>
    <n v="172.8"/>
    <n v="151.87"/>
    <n v="20.930000000000007"/>
    <x v="2"/>
    <x v="1"/>
    <x v="0"/>
    <n v="477.56"/>
    <x v="0"/>
    <n v="477.56"/>
  </r>
  <r>
    <x v="0"/>
    <x v="5"/>
    <s v="00000105"/>
    <d v="2019-12-13T00:00:00"/>
    <x v="0"/>
    <s v="20602154484"/>
    <s v="SUNBERRIES S.A.C."/>
    <n v="180"/>
    <n v="170.78"/>
    <n v="9.2199999999999989"/>
    <x v="2"/>
    <x v="1"/>
    <x v="0"/>
    <n v="501.23"/>
    <x v="0"/>
    <n v="501.23"/>
  </r>
  <r>
    <x v="0"/>
    <x v="5"/>
    <s v="00000106"/>
    <d v="2019-12-16T00:00:00"/>
    <x v="0"/>
    <s v="20602154484"/>
    <s v="SUNBERRIES S.A.C."/>
    <n v="122.4"/>
    <n v="104.26"/>
    <n v="18.14"/>
    <x v="2"/>
    <x v="1"/>
    <x v="0"/>
    <n v="214.88"/>
    <x v="0"/>
    <n v="214.88"/>
  </r>
  <r>
    <x v="0"/>
    <x v="0"/>
    <s v="00000205"/>
    <d v="2020-01-09T00:00:00"/>
    <x v="0"/>
    <s v="20600566254"/>
    <s v="VELPIX TRADING S.A.C."/>
    <n v="558"/>
    <m/>
    <n v="558"/>
    <x v="2"/>
    <x v="1"/>
    <x v="0"/>
    <n v="1116"/>
    <x v="0"/>
    <n v="1116"/>
  </r>
  <r>
    <x v="0"/>
    <x v="0"/>
    <s v="00000206"/>
    <d v="2020-01-09T00:00:00"/>
    <x v="0"/>
    <s v="20600566254"/>
    <s v="VELPIX TRADING S.A.C."/>
    <n v="192.6"/>
    <m/>
    <n v="192.6"/>
    <x v="2"/>
    <x v="1"/>
    <x v="0"/>
    <n v="385.2"/>
    <x v="0"/>
    <n v="385.2"/>
  </r>
  <r>
    <x v="0"/>
    <x v="0"/>
    <s v="00000207"/>
    <d v="2020-01-09T00:00:00"/>
    <x v="0"/>
    <s v="20600566254"/>
    <s v="VELPIX TRADING S.A.C."/>
    <n v="813.58"/>
    <m/>
    <n v="813.58"/>
    <x v="2"/>
    <x v="1"/>
    <x v="0"/>
    <n v="1627.16"/>
    <x v="0"/>
    <n v="1627.16"/>
  </r>
  <r>
    <x v="0"/>
    <x v="0"/>
    <s v="00000208"/>
    <d v="2020-01-09T00:00:00"/>
    <x v="0"/>
    <s v="20600566254"/>
    <s v="VELPIX TRADING S.A.C."/>
    <n v="185.4"/>
    <m/>
    <n v="185.4"/>
    <x v="2"/>
    <x v="1"/>
    <x v="0"/>
    <n v="370.8"/>
    <x v="0"/>
    <n v="370.8"/>
  </r>
  <r>
    <x v="0"/>
    <x v="0"/>
    <s v="00000209"/>
    <d v="2020-01-09T00:00:00"/>
    <x v="0"/>
    <s v="20600566254"/>
    <s v="VELPIX TRADING S.A.C."/>
    <n v="417.6"/>
    <m/>
    <n v="417.6"/>
    <x v="2"/>
    <x v="1"/>
    <x v="0"/>
    <n v="835.2"/>
    <x v="0"/>
    <n v="835.2"/>
  </r>
  <r>
    <x v="0"/>
    <x v="0"/>
    <s v="00000210"/>
    <d v="2020-01-09T00:00:00"/>
    <x v="0"/>
    <s v="20600566254"/>
    <s v="VELPIX TRADING S.A.C."/>
    <n v="352.8"/>
    <m/>
    <n v="352.8"/>
    <x v="2"/>
    <x v="1"/>
    <x v="0"/>
    <n v="705.6"/>
    <x v="0"/>
    <n v="705.6"/>
  </r>
  <r>
    <x v="0"/>
    <x v="0"/>
    <s v="00000211"/>
    <d v="2020-01-09T00:00:00"/>
    <x v="0"/>
    <s v="20600566254"/>
    <s v="VELPIX TRADING S.A.C."/>
    <n v="234"/>
    <m/>
    <n v="234"/>
    <x v="2"/>
    <x v="1"/>
    <x v="0"/>
    <n v="468"/>
    <x v="0"/>
    <n v="468"/>
  </r>
  <r>
    <x v="0"/>
    <x v="0"/>
    <s v="00000212"/>
    <d v="2020-01-09T00:00:00"/>
    <x v="0"/>
    <s v="20600566254"/>
    <s v="VELPIX TRADING S.A.C."/>
    <n v="1268.22"/>
    <m/>
    <n v="1268.22"/>
    <x v="2"/>
    <x v="1"/>
    <x v="0"/>
    <n v="380.47"/>
    <x v="0"/>
    <n v="380.47"/>
  </r>
  <r>
    <x v="0"/>
    <x v="0"/>
    <s v="00000217"/>
    <d v="2020-01-22T00:00:00"/>
    <x v="0"/>
    <s v="20600566254"/>
    <s v="VELPIX TRADING S.A.C."/>
    <n v="635.74"/>
    <m/>
    <n v="635.74"/>
    <x v="2"/>
    <x v="1"/>
    <x v="1"/>
    <n v="190.72"/>
    <x v="0"/>
    <n v="190.72"/>
  </r>
  <r>
    <x v="0"/>
    <x v="0"/>
    <s v="00000025"/>
    <d v="2020-01-22T00:00:00"/>
    <x v="0"/>
    <s v="20600566254"/>
    <s v="VELPIX TRADING S.A.C."/>
    <n v="-635.74"/>
    <m/>
    <n v="-635.74"/>
    <x v="2"/>
    <x v="1"/>
    <x v="1"/>
    <n v="190.72"/>
    <x v="0"/>
    <n v="190.72"/>
  </r>
  <r>
    <x v="0"/>
    <x v="0"/>
    <s v="00000213"/>
    <d v="2020-01-22T00:00:00"/>
    <x v="0"/>
    <s v="20600566254"/>
    <s v="VELPIX TRADING S.A.C."/>
    <n v="306.02"/>
    <m/>
    <n v="306.02"/>
    <x v="2"/>
    <x v="1"/>
    <x v="0"/>
    <n v="612.04"/>
    <x v="0"/>
    <n v="612.04"/>
  </r>
  <r>
    <x v="0"/>
    <x v="0"/>
    <s v="00000214"/>
    <d v="2020-01-22T00:00:00"/>
    <x v="0"/>
    <s v="20600566254"/>
    <s v="VELPIX TRADING S.A.C."/>
    <n v="219.6"/>
    <m/>
    <n v="219.6"/>
    <x v="2"/>
    <x v="1"/>
    <x v="0"/>
    <n v="439.2"/>
    <x v="0"/>
    <n v="439.2"/>
  </r>
  <r>
    <x v="0"/>
    <x v="0"/>
    <s v="00000215"/>
    <d v="2020-01-22T00:00:00"/>
    <x v="0"/>
    <s v="20600566254"/>
    <s v="VELPIX TRADING S.A.C."/>
    <n v="230.4"/>
    <m/>
    <n v="230.4"/>
    <x v="2"/>
    <x v="1"/>
    <x v="0"/>
    <n v="460.8"/>
    <x v="0"/>
    <n v="460.8"/>
  </r>
  <r>
    <x v="0"/>
    <x v="0"/>
    <s v="00000216"/>
    <d v="2020-01-22T00:00:00"/>
    <x v="0"/>
    <s v="20600566254"/>
    <s v="VELPIX TRADING S.A.C."/>
    <n v="154.80000000000001"/>
    <m/>
    <n v="154.80000000000001"/>
    <x v="2"/>
    <x v="1"/>
    <x v="0"/>
    <n v="309.60000000000002"/>
    <x v="0"/>
    <n v="309.60000000000002"/>
  </r>
  <r>
    <x v="0"/>
    <x v="0"/>
    <s v="00000218"/>
    <d v="2020-01-22T00:00:00"/>
    <x v="0"/>
    <s v="20600566254"/>
    <s v="VELPIX TRADING S.A.C."/>
    <n v="635.74"/>
    <m/>
    <n v="635.74"/>
    <x v="2"/>
    <x v="1"/>
    <x v="1"/>
    <n v="190.72"/>
    <x v="0"/>
    <n v="190.72"/>
  </r>
  <r>
    <x v="0"/>
    <x v="0"/>
    <s v="00000220"/>
    <d v="2020-02-03T00:00:00"/>
    <x v="0"/>
    <s v="20600566254"/>
    <s v="VELPIX TRADING S.A.C."/>
    <n v="82.19"/>
    <m/>
    <n v="82.19"/>
    <x v="2"/>
    <x v="1"/>
    <x v="1"/>
    <n v="24.66"/>
    <x v="0"/>
    <n v="24.66"/>
  </r>
  <r>
    <x v="0"/>
    <x v="0"/>
    <s v="00000221"/>
    <d v="2020-02-18T00:00:00"/>
    <x v="0"/>
    <s v="20600566254"/>
    <s v="VELPIX TRADING S.A.C."/>
    <n v="199.66"/>
    <m/>
    <n v="199.66"/>
    <x v="2"/>
    <x v="1"/>
    <x v="1"/>
    <n v="399.32"/>
    <x v="0"/>
    <n v="399.32"/>
  </r>
  <r>
    <x v="1"/>
    <x v="0"/>
    <s v="00000026"/>
    <d v="2020-02-18T00:00:00"/>
    <x v="0"/>
    <s v="20600566254"/>
    <s v="VELPIX TRADING S.A.C."/>
    <n v="-199.66"/>
    <m/>
    <n v="-199.66"/>
    <x v="2"/>
    <x v="1"/>
    <x v="1"/>
    <n v="399.32"/>
    <x v="0"/>
    <n v="399.32"/>
  </r>
  <r>
    <x v="0"/>
    <x v="0"/>
    <s v="00000223"/>
    <d v="2020-02-18T00:00:00"/>
    <x v="0"/>
    <s v="20600566254"/>
    <s v="VELPIX TRADING S.A.C."/>
    <n v="84.35"/>
    <m/>
    <n v="84.35"/>
    <x v="2"/>
    <x v="1"/>
    <x v="1"/>
    <n v="25.31"/>
    <x v="0"/>
    <n v="25.31"/>
  </r>
  <r>
    <x v="0"/>
    <x v="0"/>
    <s v="00000222"/>
    <d v="2020-02-18T00:00:00"/>
    <x v="0"/>
    <s v="20600566254"/>
    <s v="VELPIX TRADING S.A.C."/>
    <n v="109.76"/>
    <m/>
    <n v="109.76"/>
    <x v="2"/>
    <x v="1"/>
    <x v="0"/>
    <n v="219.52"/>
    <x v="0"/>
    <n v="219.52"/>
  </r>
  <r>
    <x v="0"/>
    <x v="0"/>
    <s v="00000109"/>
    <d v="2020-03-04T00:00:00"/>
    <x v="0"/>
    <n v="20552856245"/>
    <s v="INMOBILIARIA AURUS SAC"/>
    <n v="6769.1"/>
    <n v="0"/>
    <n v="6769.1"/>
    <x v="0"/>
    <x v="0"/>
    <x v="0"/>
    <n v="43016.98"/>
    <x v="0"/>
    <n v="43016.98"/>
  </r>
  <r>
    <x v="0"/>
    <x v="0"/>
    <s v="00000107"/>
    <d v="2020-02-21T00:00:00"/>
    <x v="0"/>
    <n v="20552856246"/>
    <s v="INMOBILIARIA AURUS SAC"/>
    <n v="4416"/>
    <n v="0"/>
    <n v="4416"/>
    <x v="0"/>
    <x v="0"/>
    <x v="0"/>
    <n v="27820.799999999999"/>
    <x v="0"/>
    <n v="27820.799999999999"/>
  </r>
  <r>
    <x v="0"/>
    <x v="7"/>
    <s v="00000058"/>
    <d v="2020-03-13T00:00:00"/>
    <x v="0"/>
    <n v="20513944021"/>
    <s v="INMOBILIARIA LEONARDO SAC"/>
    <n v="16030.95"/>
    <n v="0"/>
    <n v="16030.95"/>
    <x v="0"/>
    <x v="0"/>
    <x v="0"/>
    <n v="67329.990000000005"/>
    <x v="0"/>
    <n v="67329.990000000005"/>
  </r>
  <r>
    <x v="0"/>
    <x v="1"/>
    <s v="00000330"/>
    <d v="2020-05-15T00:00:00"/>
    <x v="0"/>
    <n v="20452737508"/>
    <s v="AGRICOLA LA GUERRERO S.A.C."/>
    <n v="8319.99"/>
    <n v="0"/>
    <n v="8319.99"/>
    <x v="6"/>
    <x v="0"/>
    <x v="0"/>
    <n v="0"/>
    <x v="0"/>
    <n v="0"/>
  </r>
  <r>
    <x v="0"/>
    <x v="1"/>
    <s v="00000332"/>
    <d v="2020-05-18T00:00:00"/>
    <x v="0"/>
    <n v="20452737508"/>
    <s v="AGRICOLA LA GUERRERO S.A.C."/>
    <n v="3320.4"/>
    <n v="0"/>
    <n v="3320.4"/>
    <x v="6"/>
    <x v="0"/>
    <x v="0"/>
    <n v="7747.44"/>
    <x v="0"/>
    <n v="7747.44"/>
  </r>
  <r>
    <x v="0"/>
    <x v="1"/>
    <s v="00000331"/>
    <d v="2020-05-16T00:00:00"/>
    <x v="0"/>
    <n v="20452737508"/>
    <s v="AGRICOLA LA GUERRERO S.A.C."/>
    <n v="9742.23"/>
    <n v="0"/>
    <n v="9742.23"/>
    <x v="6"/>
    <x v="0"/>
    <x v="0"/>
    <n v="13424.46"/>
    <x v="0"/>
    <n v="13424.46"/>
  </r>
  <r>
    <x v="0"/>
    <x v="1"/>
    <s v="00000336"/>
    <d v="2020-05-25T00:00:00"/>
    <x v="0"/>
    <n v="20452737508"/>
    <s v="AGRICOLA LA GUERRERO S.A.C."/>
    <n v="8253.9"/>
    <m/>
    <n v="8253.9"/>
    <x v="0"/>
    <x v="1"/>
    <x v="0"/>
    <n v="2320.3200000000002"/>
    <x v="0"/>
    <n v="2320.3200000000002"/>
  </r>
  <r>
    <x v="0"/>
    <x v="1"/>
    <s v="00000335"/>
    <d v="2020-05-22T00:00:00"/>
    <x v="0"/>
    <n v="20452737508"/>
    <s v="AGRICOLA LA GUERRERO S.A.C."/>
    <n v="13679.7"/>
    <m/>
    <n v="13679.7"/>
    <x v="0"/>
    <x v="1"/>
    <x v="0"/>
    <n v="0"/>
    <x v="0"/>
    <n v="0"/>
  </r>
  <r>
    <x v="0"/>
    <x v="1"/>
    <s v="00000334"/>
    <d v="2020-05-21T00:00:00"/>
    <x v="0"/>
    <n v="20452737508"/>
    <s v="AGRICOLA LA GUERRERO S.A.C."/>
    <m/>
    <m/>
    <n v="0"/>
    <x v="1"/>
    <x v="1"/>
    <x v="0"/>
    <n v="24000"/>
    <x v="0"/>
    <n v="24000"/>
  </r>
  <r>
    <x v="0"/>
    <x v="1"/>
    <s v="00000329"/>
    <d v="2020-05-14T00:00:00"/>
    <x v="0"/>
    <n v="20452737508"/>
    <s v="AGRICOLA LA GUERRERO S.A.C."/>
    <m/>
    <n v="0"/>
    <n v="0"/>
    <x v="1"/>
    <x v="0"/>
    <x v="0"/>
    <n v="25000"/>
    <x v="0"/>
    <n v="25000"/>
  </r>
  <r>
    <x v="0"/>
    <x v="0"/>
    <s v="00000001"/>
    <d v="2020-05-22T00:00:00"/>
    <x v="0"/>
    <n v="20605400729"/>
    <s v="DELTULE SAC"/>
    <n v="15000"/>
    <m/>
    <n v="15000"/>
    <x v="2"/>
    <x v="0"/>
    <x v="0"/>
    <n v="75000"/>
    <x v="0"/>
    <n v="75000"/>
  </r>
  <r>
    <x v="0"/>
    <x v="0"/>
    <s v="00000278"/>
    <d v="2020-05-27T00:00:00"/>
    <x v="0"/>
    <n v="20600091175"/>
    <s v="MULTISERVICIOS AGROFULLX EIRL"/>
    <n v="15250"/>
    <n v="0"/>
    <n v="15250"/>
    <x v="0"/>
    <x v="0"/>
    <x v="0"/>
    <n v="61000"/>
    <x v="0"/>
    <n v="61000"/>
  </r>
  <r>
    <x v="0"/>
    <x v="0"/>
    <s v="00000030"/>
    <d v="2020-05-25T00:00:00"/>
    <x v="0"/>
    <n v="20605125868"/>
    <s v="BIND GROUP TRADING SAC"/>
    <n v="1076.25"/>
    <n v="0"/>
    <n v="1076.25"/>
    <x v="0"/>
    <x v="0"/>
    <x v="0"/>
    <n v="1614.38"/>
    <x v="0"/>
    <n v="1614.38"/>
  </r>
  <r>
    <x v="0"/>
    <x v="0"/>
    <s v="00000023"/>
    <d v="2020-05-09T00:00:00"/>
    <x v="0"/>
    <n v="20605125869"/>
    <s v="BIND GROUP TRADING SAC"/>
    <n v="5500"/>
    <n v="0"/>
    <n v="5500"/>
    <x v="0"/>
    <x v="0"/>
    <x v="0"/>
    <n v="6600"/>
    <x v="0"/>
    <n v="6600"/>
  </r>
  <r>
    <x v="0"/>
    <x v="0"/>
    <s v="00000024"/>
    <d v="2020-05-09T00:00:00"/>
    <x v="0"/>
    <n v="20605125870"/>
    <s v="BIND GROUP TRADING SAC"/>
    <n v="229.9"/>
    <n v="0"/>
    <n v="229.9"/>
    <x v="0"/>
    <x v="0"/>
    <x v="0"/>
    <n v="344.85"/>
    <x v="0"/>
    <n v="344.85"/>
  </r>
  <r>
    <x v="0"/>
    <x v="0"/>
    <s v="00000273"/>
    <d v="2020-05-26T00:00:00"/>
    <x v="0"/>
    <n v="20600091175"/>
    <s v="MULTISERVICIOS AGROFULLX EIRL"/>
    <n v="5912.6"/>
    <n v="0"/>
    <n v="5912.6"/>
    <x v="0"/>
    <x v="0"/>
    <x v="0"/>
    <n v="30000.53"/>
    <x v="0"/>
    <n v="30000.53"/>
  </r>
  <r>
    <x v="0"/>
    <x v="0"/>
    <s v="00000279"/>
    <d v="2020-05-28T00:00:00"/>
    <x v="0"/>
    <n v="20600091176"/>
    <s v="MULTISERVICIOS AGROFULLX EIRL"/>
    <n v="15000"/>
    <n v="0"/>
    <n v="15000"/>
    <x v="0"/>
    <x v="0"/>
    <x v="0"/>
    <n v="60000"/>
    <x v="0"/>
    <n v="60000"/>
  </r>
  <r>
    <x v="0"/>
    <x v="0"/>
    <s v="00000007"/>
    <d v="2020-03-26T00:00:00"/>
    <x v="0"/>
    <n v="10087440040"/>
    <s v="GUTIERREZ MORON NERY JORGE"/>
    <n v="13589"/>
    <n v="0"/>
    <n v="13589"/>
    <x v="0"/>
    <x v="0"/>
    <x v="0"/>
    <n v="57036"/>
    <x v="0"/>
    <n v="57036"/>
  </r>
  <r>
    <x v="0"/>
    <x v="0"/>
    <s v="00000008"/>
    <d v="2020-03-26T00:00:00"/>
    <x v="0"/>
    <n v="10087440041"/>
    <s v="GUTIERREZ MORON NERY JORGE"/>
    <n v="12380"/>
    <n v="0"/>
    <n v="12380"/>
    <x v="0"/>
    <x v="0"/>
    <x v="0"/>
    <n v="51996"/>
    <x v="0"/>
    <n v="51996"/>
  </r>
  <r>
    <x v="0"/>
    <x v="0"/>
    <s v="00000009"/>
    <d v="2020-03-26T00:00:00"/>
    <x v="0"/>
    <n v="10087440042"/>
    <s v="GUTIERREZ MORON NERY JORGE"/>
    <n v="11650"/>
    <n v="0"/>
    <n v="11650"/>
    <x v="0"/>
    <x v="0"/>
    <x v="0"/>
    <n v="48930"/>
    <x v="0"/>
    <n v="48930"/>
  </r>
  <r>
    <x v="0"/>
    <x v="0"/>
    <s v="00000010"/>
    <d v="2020-03-26T00:00:00"/>
    <x v="0"/>
    <n v="10087440043"/>
    <s v="GUTIERREZ MORON NERY JORGE"/>
    <n v="13050"/>
    <n v="0"/>
    <n v="13050"/>
    <x v="0"/>
    <x v="0"/>
    <x v="0"/>
    <n v="54810"/>
    <x v="0"/>
    <n v="54810"/>
  </r>
  <r>
    <x v="0"/>
    <x v="0"/>
    <s v="00000011"/>
    <d v="2020-03-26T00:00:00"/>
    <x v="0"/>
    <n v="10087440044"/>
    <s v="GUTIERREZ MORON NERY JORGE"/>
    <n v="11540"/>
    <n v="0"/>
    <n v="11540"/>
    <x v="0"/>
    <x v="0"/>
    <x v="0"/>
    <n v="48468"/>
    <x v="0"/>
    <n v="48468"/>
  </r>
  <r>
    <x v="0"/>
    <x v="0"/>
    <s v="00000012"/>
    <d v="2020-04-06T00:00:00"/>
    <x v="0"/>
    <n v="10087440045"/>
    <s v="GUTIERREZ MORON NERY JORGE"/>
    <n v="11310"/>
    <n v="0"/>
    <n v="11310"/>
    <x v="0"/>
    <x v="0"/>
    <x v="0"/>
    <n v="45240"/>
    <x v="0"/>
    <n v="45240"/>
  </r>
  <r>
    <x v="0"/>
    <x v="0"/>
    <s v="00000013"/>
    <d v="2020-04-06T00:00:00"/>
    <x v="0"/>
    <n v="10087440046"/>
    <s v="GUTIERREZ MORON NERY JORGE"/>
    <n v="13630"/>
    <m/>
    <n v="13630"/>
    <x v="0"/>
    <x v="0"/>
    <x v="0"/>
    <n v="54520"/>
    <x v="0"/>
    <n v="54520"/>
  </r>
  <r>
    <x v="0"/>
    <x v="0"/>
    <s v="00000503"/>
    <d v="2020-05-08T00:00:00"/>
    <x v="0"/>
    <n v="20601739454"/>
    <s v="AGRO LJ CORPORATION SAC"/>
    <n v="7109.44"/>
    <m/>
    <n v="7109.44"/>
    <x v="0"/>
    <x v="0"/>
    <x v="0"/>
    <n v="28437.759999999998"/>
    <x v="0"/>
    <n v="28437.759999999998"/>
  </r>
  <r>
    <x v="0"/>
    <x v="8"/>
    <s v="00000037"/>
    <d v="2020-04-16T00:00:00"/>
    <x v="0"/>
    <n v="20601615771"/>
    <s v="AGRICOLA  MARFIS"/>
    <n v="9840"/>
    <m/>
    <n v="9840"/>
    <x v="0"/>
    <x v="0"/>
    <x v="0"/>
    <n v="29520"/>
    <x v="0"/>
    <n v="29520"/>
  </r>
  <r>
    <x v="0"/>
    <x v="8"/>
    <s v="00000036"/>
    <d v="2020-04-16T00:00:00"/>
    <x v="0"/>
    <n v="20601615772"/>
    <s v="AGRICOLA  MARFIS"/>
    <n v="10060"/>
    <m/>
    <n v="10060"/>
    <x v="0"/>
    <x v="0"/>
    <x v="0"/>
    <n v="30180"/>
    <x v="0"/>
    <n v="30180"/>
  </r>
  <r>
    <x v="0"/>
    <x v="0"/>
    <s v="00000061"/>
    <d v="2020-03-20T00:00:00"/>
    <x v="0"/>
    <n v="20557459511"/>
    <s v="AGROCONTA PERU SAC"/>
    <n v="0"/>
    <n v="5808.18"/>
    <n v="-5808.18"/>
    <x v="4"/>
    <x v="1"/>
    <x v="0"/>
    <n v="2203.9899999999998"/>
    <x v="0"/>
    <n v="2203.9899999999998"/>
  </r>
  <r>
    <x v="0"/>
    <x v="0"/>
    <s v="00000059"/>
    <d v="2020-03-20T00:00:00"/>
    <x v="0"/>
    <n v="20557459511"/>
    <s v="AGROCONTA PERU SAC"/>
    <n v="726"/>
    <m/>
    <n v="726"/>
    <x v="2"/>
    <x v="1"/>
    <x v="0"/>
    <n v="1452"/>
    <x v="0"/>
    <n v="1452"/>
  </r>
  <r>
    <x v="2"/>
    <x v="0"/>
    <s v="00000476"/>
    <d v="2020-06-02T00:00:00"/>
    <x v="1"/>
    <s v="45121712"/>
    <s v="SACSA MAYTA AMERICO"/>
    <n v="3151.9"/>
    <m/>
    <n v="3151.9"/>
    <x v="0"/>
    <x v="0"/>
    <x v="1"/>
    <n v="9937.34"/>
    <x v="0"/>
    <n v="9937.34"/>
  </r>
  <r>
    <x v="2"/>
    <x v="0"/>
    <s v="00000477"/>
    <d v="2020-06-02T00:00:00"/>
    <x v="1"/>
    <s v="21499686"/>
    <s v="RAMOS ASCAMA FERNANDO LUIS"/>
    <n v="10200"/>
    <m/>
    <n v="10200"/>
    <x v="0"/>
    <x v="0"/>
    <x v="1"/>
    <n v="30896.82"/>
    <x v="0"/>
    <n v="30896.82"/>
  </r>
  <r>
    <x v="2"/>
    <x v="0"/>
    <s v="00000479"/>
    <d v="2020-06-02T00:00:00"/>
    <x v="1"/>
    <s v="21499686"/>
    <s v="RAMOS ASCAMA FERNANDO LUIS"/>
    <n v="10131"/>
    <m/>
    <n v="10131"/>
    <x v="0"/>
    <x v="0"/>
    <x v="1"/>
    <n v="30845.33"/>
    <x v="0"/>
    <n v="30845.33"/>
  </r>
  <r>
    <x v="2"/>
    <x v="0"/>
    <s v="00000478"/>
    <d v="2020-06-02T00:00:00"/>
    <x v="1"/>
    <s v="21499686"/>
    <s v="RAMOS ASCAMA FERNANDO LUIS"/>
    <n v="10183"/>
    <m/>
    <n v="10183"/>
    <x v="0"/>
    <x v="0"/>
    <x v="1"/>
    <n v="30687.81"/>
    <x v="0"/>
    <n v="30687.81"/>
  </r>
  <r>
    <x v="2"/>
    <x v="0"/>
    <s v="00000480"/>
    <d v="2020-06-03T00:00:00"/>
    <x v="1"/>
    <s v="21499686"/>
    <s v="RAMOS ASCAMA FERNANDO LUIS"/>
    <n v="5648"/>
    <m/>
    <n v="5648"/>
    <x v="0"/>
    <x v="0"/>
    <x v="1"/>
    <n v="17108.36"/>
    <x v="0"/>
    <n v="17108.36"/>
  </r>
  <r>
    <x v="2"/>
    <x v="0"/>
    <s v="00000481"/>
    <d v="2020-06-02T00:00:00"/>
    <x v="1"/>
    <s v="21499686"/>
    <s v="RAMOS ASCAMA FERNANDO LUIS"/>
    <n v="10634"/>
    <m/>
    <n v="10634"/>
    <x v="0"/>
    <x v="0"/>
    <x v="1"/>
    <n v="32211.45"/>
    <x v="0"/>
    <n v="32211.45"/>
  </r>
  <r>
    <x v="2"/>
    <x v="0"/>
    <s v="00000482"/>
    <d v="2020-06-02T00:00:00"/>
    <x v="1"/>
    <s v="21840460"/>
    <s v="TORRES TORRES OSCAR ELIAS"/>
    <n v="1486.3"/>
    <m/>
    <n v="1486.3"/>
    <x v="0"/>
    <x v="0"/>
    <x v="1"/>
    <n v="4665.3500000000004"/>
    <x v="0"/>
    <n v="4665.3500000000004"/>
  </r>
  <r>
    <x v="2"/>
    <x v="0"/>
    <s v="00000483"/>
    <d v="2020-06-02T00:00:00"/>
    <x v="1"/>
    <s v="44350203"/>
    <s v="AGUIRRE CARDENAS JAVIER AARON"/>
    <n v="4862.7"/>
    <m/>
    <n v="4862.7"/>
    <x v="0"/>
    <x v="0"/>
    <x v="1"/>
    <n v="16676.63"/>
    <x v="0"/>
    <n v="16676.63"/>
  </r>
  <r>
    <x v="2"/>
    <x v="0"/>
    <s v="00000484"/>
    <d v="2020-06-02T00:00:00"/>
    <x v="0"/>
    <s v="20111111111"/>
    <s v="ANULADO"/>
    <n v="0"/>
    <m/>
    <n v="0"/>
    <x v="5"/>
    <x v="0"/>
    <x v="1"/>
    <n v="0.01"/>
    <x v="0"/>
    <n v="0.01"/>
  </r>
  <r>
    <x v="2"/>
    <x v="0"/>
    <s v="00000485"/>
    <d v="2020-06-02T00:00:00"/>
    <x v="1"/>
    <s v="44350203"/>
    <s v="AGUIRRE CARDENAS JAVIER AARON"/>
    <n v="9816"/>
    <m/>
    <n v="9816"/>
    <x v="0"/>
    <x v="0"/>
    <x v="1"/>
    <n v="33663.97"/>
    <x v="0"/>
    <n v="33663.97"/>
  </r>
  <r>
    <x v="2"/>
    <x v="0"/>
    <s v="00000486"/>
    <d v="2020-06-02T00:00:00"/>
    <x v="1"/>
    <s v="44350203"/>
    <s v="AGUIRRE CARDENAS JAVIER AARON"/>
    <n v="15781"/>
    <m/>
    <n v="15781"/>
    <x v="0"/>
    <x v="0"/>
    <x v="1"/>
    <n v="54120.94"/>
    <x v="0"/>
    <n v="54120.94"/>
  </r>
  <r>
    <x v="2"/>
    <x v="0"/>
    <s v="00000487"/>
    <d v="2020-06-02T00:00:00"/>
    <x v="1"/>
    <s v="44350203"/>
    <s v="AGUIRRE CARDENAS JAVIER AARON"/>
    <n v="15497"/>
    <m/>
    <n v="15497"/>
    <x v="0"/>
    <x v="0"/>
    <x v="1"/>
    <n v="53146.96"/>
    <x v="0"/>
    <n v="53146.96"/>
  </r>
  <r>
    <x v="2"/>
    <x v="0"/>
    <s v="00000488"/>
    <d v="2020-06-02T00:00:00"/>
    <x v="1"/>
    <s v="44350203"/>
    <s v="AGUIRRE CARDENAS JAVIER AARON"/>
    <n v="9759"/>
    <m/>
    <n v="9759"/>
    <x v="0"/>
    <x v="0"/>
    <x v="1"/>
    <n v="33468.49"/>
    <x v="0"/>
    <n v="33468.49"/>
  </r>
  <r>
    <x v="2"/>
    <x v="0"/>
    <s v="00000489"/>
    <d v="2020-06-02T00:00:00"/>
    <x v="1"/>
    <s v="44350203"/>
    <s v="AGUIRRE CARDENAS JAVIER AARON"/>
    <n v="10058"/>
    <m/>
    <n v="10058"/>
    <x v="0"/>
    <x v="0"/>
    <x v="1"/>
    <n v="34493.910000000003"/>
    <x v="0"/>
    <n v="34493.910000000003"/>
  </r>
  <r>
    <x v="2"/>
    <x v="0"/>
    <s v="00000490"/>
    <d v="2020-06-03T00:00:00"/>
    <x v="1"/>
    <s v="44350203"/>
    <s v="AGUIRRE CARDENAS JAVIER AARON"/>
    <n v="16027"/>
    <m/>
    <n v="16027"/>
    <x v="0"/>
    <x v="0"/>
    <x v="1"/>
    <n v="54964.6"/>
    <x v="0"/>
    <n v="54964.6"/>
  </r>
  <r>
    <x v="2"/>
    <x v="0"/>
    <s v="00000491"/>
    <d v="2020-06-02T00:00:00"/>
    <x v="0"/>
    <s v="20111111111"/>
    <s v="ANULADO"/>
    <n v="0"/>
    <m/>
    <n v="0"/>
    <x v="5"/>
    <x v="0"/>
    <x v="1"/>
    <n v="0.01"/>
    <x v="0"/>
    <n v="0.01"/>
  </r>
  <r>
    <x v="2"/>
    <x v="0"/>
    <s v="00000492"/>
    <d v="2020-06-02T00:00:00"/>
    <x v="1"/>
    <s v="44350203"/>
    <s v="AGUIRRE CARDENAS JAVIER AARON"/>
    <n v="9915"/>
    <m/>
    <n v="9915"/>
    <x v="0"/>
    <x v="0"/>
    <x v="1"/>
    <n v="34003.49"/>
    <x v="0"/>
    <n v="34003.49"/>
  </r>
  <r>
    <x v="2"/>
    <x v="0"/>
    <s v="00000493"/>
    <d v="2020-06-02T00:00:00"/>
    <x v="1"/>
    <s v="06567011"/>
    <s v="HUAPAYA ZAMUDIO CARMEN LILIA"/>
    <n v="3409.6"/>
    <m/>
    <n v="3409.6"/>
    <x v="0"/>
    <x v="0"/>
    <x v="1"/>
    <n v="9394.4699999999993"/>
    <x v="0"/>
    <n v="9394.4699999999993"/>
  </r>
  <r>
    <x v="2"/>
    <x v="0"/>
    <s v="00000494"/>
    <d v="2020-06-02T00:00:00"/>
    <x v="1"/>
    <s v="44350203"/>
    <s v="AGUIRRE CARDENAS JAVIER AARON"/>
    <n v="15472.1"/>
    <m/>
    <n v="15472.1"/>
    <x v="0"/>
    <x v="0"/>
    <x v="1"/>
    <n v="53061.57"/>
    <x v="0"/>
    <n v="53061.57"/>
  </r>
  <r>
    <x v="2"/>
    <x v="0"/>
    <s v="00000495"/>
    <d v="2020-06-02T00:00:00"/>
    <x v="1"/>
    <s v="43445866"/>
    <s v="LUYO ROMO AMBROCIO TEODOR"/>
    <n v="5503.3"/>
    <m/>
    <n v="5503.3"/>
    <x v="0"/>
    <x v="0"/>
    <x v="1"/>
    <n v="14163.29"/>
    <x v="0"/>
    <n v="14163.29"/>
  </r>
  <r>
    <x v="2"/>
    <x v="0"/>
    <s v="00000496"/>
    <d v="2020-06-02T00:00:00"/>
    <x v="0"/>
    <s v="20111111111"/>
    <s v="ANULADO"/>
    <n v="0"/>
    <m/>
    <n v="0"/>
    <x v="5"/>
    <x v="0"/>
    <x v="1"/>
    <n v="0.01"/>
    <x v="0"/>
    <n v="0.01"/>
  </r>
  <r>
    <x v="2"/>
    <x v="0"/>
    <s v="00000497"/>
    <d v="2020-06-02T00:00:00"/>
    <x v="1"/>
    <s v="06567011"/>
    <s v="HUAPAYA ZAMUDIO CARMEN LILIA"/>
    <n v="3072.6"/>
    <m/>
    <n v="3072.6"/>
    <x v="0"/>
    <x v="0"/>
    <x v="1"/>
    <n v="8465.93"/>
    <x v="0"/>
    <n v="8465.93"/>
  </r>
  <r>
    <x v="2"/>
    <x v="0"/>
    <s v="00000498"/>
    <d v="2020-06-02T00:00:00"/>
    <x v="1"/>
    <s v="06567011"/>
    <s v="HUAPAYA ZAMUDIO CARMEN LILIA"/>
    <n v="884.1"/>
    <m/>
    <n v="884.1"/>
    <x v="0"/>
    <x v="0"/>
    <x v="1"/>
    <n v="2435.96"/>
    <x v="0"/>
    <n v="2435.96"/>
  </r>
  <r>
    <x v="2"/>
    <x v="0"/>
    <s v="00000499"/>
    <d v="2020-06-02T00:00:00"/>
    <x v="1"/>
    <s v="06567011"/>
    <s v="HUAPAYA ZAMUDIO CARMEN LILIA"/>
    <n v="1114.2"/>
    <m/>
    <n v="1114.2"/>
    <x v="0"/>
    <x v="0"/>
    <x v="1"/>
    <n v="3069.96"/>
    <x v="0"/>
    <n v="3069.96"/>
  </r>
  <r>
    <x v="2"/>
    <x v="0"/>
    <s v="00000500"/>
    <d v="2020-06-02T00:00:00"/>
    <x v="1"/>
    <s v="73238036"/>
    <s v="CORTEZ ATANACIO FIORELLA LILIANA"/>
    <n v="8287.6"/>
    <m/>
    <n v="8287.6"/>
    <x v="0"/>
    <x v="0"/>
    <x v="1"/>
    <n v="20143.84"/>
    <x v="0"/>
    <n v="20143.84"/>
  </r>
  <r>
    <x v="2"/>
    <x v="0"/>
    <s v="00000501"/>
    <d v="2020-06-02T00:00:00"/>
    <x v="0"/>
    <s v="20111111111"/>
    <s v="ANULADO"/>
    <n v="0"/>
    <m/>
    <n v="0"/>
    <x v="5"/>
    <x v="0"/>
    <x v="1"/>
    <n v="0.1"/>
    <x v="0"/>
    <n v="0.1"/>
  </r>
  <r>
    <x v="2"/>
    <x v="0"/>
    <s v="00000502"/>
    <d v="2020-06-02T00:00:00"/>
    <x v="1"/>
    <s v="47382211"/>
    <s v="LUYO FLORES CELIA MARIA"/>
    <n v="1985"/>
    <m/>
    <n v="1985"/>
    <x v="0"/>
    <x v="0"/>
    <x v="1"/>
    <n v="3868.77"/>
    <x v="0"/>
    <n v="3868.77"/>
  </r>
  <r>
    <x v="2"/>
    <x v="0"/>
    <s v="00000503"/>
    <d v="2020-06-02T00:00:00"/>
    <x v="1"/>
    <s v="43445866"/>
    <s v="LUYO ROMO AMBROCIO TEODOR"/>
    <n v="3794.8"/>
    <m/>
    <n v="3794.8"/>
    <x v="0"/>
    <x v="0"/>
    <x v="1"/>
    <n v="11650.42"/>
    <x v="0"/>
    <n v="11650.42"/>
  </r>
  <r>
    <x v="2"/>
    <x v="0"/>
    <s v="00000504"/>
    <d v="2020-06-02T00:00:00"/>
    <x v="1"/>
    <s v="73238036"/>
    <s v="CORTEZ ATANACIO FIORELLA LILIANA"/>
    <n v="4869.6000000000004"/>
    <m/>
    <n v="4869.6000000000004"/>
    <x v="0"/>
    <x v="0"/>
    <x v="1"/>
    <n v="11836.05"/>
    <x v="0"/>
    <n v="11836.05"/>
  </r>
  <r>
    <x v="2"/>
    <x v="0"/>
    <s v="00000505"/>
    <d v="2020-06-02T00:00:00"/>
    <x v="1"/>
    <s v="73238036"/>
    <s v="CORTEZ ATANACIO FIORELLA LILIANA"/>
    <n v="1530"/>
    <m/>
    <n v="1530"/>
    <x v="0"/>
    <x v="0"/>
    <x v="1"/>
    <n v="3718.82"/>
    <x v="0"/>
    <n v="3718.82"/>
  </r>
  <r>
    <x v="2"/>
    <x v="0"/>
    <s v="00000506"/>
    <d v="2020-06-02T00:00:00"/>
    <x v="1"/>
    <s v="21817381"/>
    <s v="SANCHEZS ESPINOZA WILMER"/>
    <n v="6449.4"/>
    <m/>
    <n v="6449.4"/>
    <x v="0"/>
    <x v="0"/>
    <x v="1"/>
    <n v="19226.310000000001"/>
    <x v="0"/>
    <n v="19226.310000000001"/>
  </r>
  <r>
    <x v="2"/>
    <x v="0"/>
    <s v="00000507"/>
    <d v="2020-06-02T00:00:00"/>
    <x v="1"/>
    <s v="21817381"/>
    <s v="SANCHEZS ESPINOZA WILMER"/>
    <n v="4495.7"/>
    <m/>
    <n v="4495.7"/>
    <x v="0"/>
    <x v="0"/>
    <x v="1"/>
    <n v="13402.13"/>
    <x v="0"/>
    <n v="13402.13"/>
  </r>
  <r>
    <x v="2"/>
    <x v="0"/>
    <s v="00000508"/>
    <d v="2020-06-02T00:00:00"/>
    <x v="1"/>
    <s v="21817381"/>
    <s v="SANCHEZS ESPINOZA WILMER"/>
    <n v="3800"/>
    <m/>
    <n v="3800"/>
    <x v="0"/>
    <x v="0"/>
    <x v="1"/>
    <n v="11328.18"/>
    <x v="0"/>
    <n v="11328.18"/>
  </r>
  <r>
    <x v="2"/>
    <x v="0"/>
    <s v="00000509"/>
    <d v="2020-06-02T00:00:00"/>
    <x v="1"/>
    <s v="21817381"/>
    <s v="SANCHEZS ESPINOZA WILMER"/>
    <n v="9644.2000000000007"/>
    <m/>
    <n v="9644.2000000000007"/>
    <x v="0"/>
    <x v="0"/>
    <x v="1"/>
    <n v="28750.32"/>
    <x v="0"/>
    <n v="28750.32"/>
  </r>
  <r>
    <x v="2"/>
    <x v="0"/>
    <s v="00000510"/>
    <d v="2020-06-02T00:00:00"/>
    <x v="1"/>
    <s v="74410742"/>
    <s v="LARA FRANCIA JESUS ALFREDO"/>
    <n v="1010.85"/>
    <m/>
    <n v="1010.85"/>
    <x v="0"/>
    <x v="0"/>
    <x v="1"/>
    <n v="2456.9699999999998"/>
    <x v="0"/>
    <n v="2456.9699999999998"/>
  </r>
  <r>
    <x v="2"/>
    <x v="0"/>
    <s v="00000511"/>
    <d v="2020-06-02T00:00:00"/>
    <x v="1"/>
    <s v="73238036"/>
    <s v="CORTEZ ATANACIO FIORELLA LILIANA"/>
    <n v="984.45"/>
    <m/>
    <n v="984.45"/>
    <x v="0"/>
    <x v="0"/>
    <x v="1"/>
    <n v="2392.8000000000002"/>
    <x v="0"/>
    <n v="2392.8000000000002"/>
  </r>
  <r>
    <x v="2"/>
    <x v="0"/>
    <s v="00000512"/>
    <d v="2020-06-02T00:00:00"/>
    <x v="1"/>
    <s v="40988950"/>
    <s v="ESPINOZA HUAMAN MANUEL GUILLERMO"/>
    <n v="1794.75"/>
    <n v="2083"/>
    <n v="-288.25"/>
    <x v="7"/>
    <x v="0"/>
    <x v="1"/>
    <n v="27144.25"/>
    <x v="0"/>
    <n v="27144.25"/>
  </r>
  <r>
    <x v="2"/>
    <x v="0"/>
    <s v="00000513"/>
    <d v="2020-06-02T00:00:00"/>
    <x v="1"/>
    <s v="32408358"/>
    <s v="CHAVEZ ESCOBAR SANDROX  ANIBAL"/>
    <n v="1919.4"/>
    <n v="1649.6"/>
    <n v="269.80000000000018"/>
    <x v="7"/>
    <x v="0"/>
    <x v="1"/>
    <n v="24983"/>
    <x v="0"/>
    <n v="24983"/>
  </r>
  <r>
    <x v="2"/>
    <x v="0"/>
    <s v="00000514"/>
    <d v="2020-06-08T00:00:00"/>
    <x v="1"/>
    <s v="44350203"/>
    <s v="AGUIRRE CARDENAS JAVIER AARON"/>
    <n v="16265"/>
    <m/>
    <n v="16265"/>
    <x v="0"/>
    <x v="0"/>
    <x v="1"/>
    <n v="55780.82"/>
    <x v="0"/>
    <n v="55780.82"/>
  </r>
  <r>
    <x v="2"/>
    <x v="0"/>
    <s v="00000518"/>
    <d v="2020-06-12T00:00:00"/>
    <x v="0"/>
    <s v="20111111111"/>
    <s v="ANULADO"/>
    <n v="0"/>
    <m/>
    <n v="0"/>
    <x v="5"/>
    <x v="0"/>
    <x v="1"/>
    <n v="0.12"/>
    <x v="0"/>
    <n v="0.12"/>
  </r>
  <r>
    <x v="2"/>
    <x v="0"/>
    <s v="00000519"/>
    <d v="2020-06-12T00:00:00"/>
    <x v="0"/>
    <s v="20111111111"/>
    <s v="ANULADO"/>
    <n v="0"/>
    <m/>
    <n v="0"/>
    <x v="5"/>
    <x v="0"/>
    <x v="1"/>
    <n v="0.12"/>
    <x v="0"/>
    <n v="0.12"/>
  </r>
  <r>
    <x v="2"/>
    <x v="0"/>
    <s v="00000520"/>
    <d v="2020-06-12T00:00:00"/>
    <x v="0"/>
    <s v="20111111111"/>
    <s v="ANULADO"/>
    <n v="0"/>
    <m/>
    <n v="0"/>
    <x v="5"/>
    <x v="0"/>
    <x v="1"/>
    <n v="0.1"/>
    <x v="0"/>
    <n v="0.1"/>
  </r>
  <r>
    <x v="2"/>
    <x v="0"/>
    <s v="00000521"/>
    <d v="2020-06-12T00:00:00"/>
    <x v="0"/>
    <s v="20111111111"/>
    <s v="ANULADO"/>
    <n v="0"/>
    <m/>
    <n v="0"/>
    <x v="5"/>
    <x v="0"/>
    <x v="1"/>
    <n v="0.1"/>
    <x v="0"/>
    <n v="0.1"/>
  </r>
  <r>
    <x v="2"/>
    <x v="0"/>
    <s v="00000527"/>
    <d v="2020-06-15T00:00:00"/>
    <x v="1"/>
    <s v="48026901"/>
    <s v="RODRIGUEZ DENEGRI ENRIQUE"/>
    <n v="4147.3999999999996"/>
    <m/>
    <n v="4147.3999999999996"/>
    <x v="0"/>
    <x v="0"/>
    <x v="1"/>
    <n v="5910.87"/>
    <x v="0"/>
    <n v="5910.87"/>
  </r>
  <r>
    <x v="2"/>
    <x v="0"/>
    <s v="00000528"/>
    <d v="2020-06-15T00:00:00"/>
    <x v="1"/>
    <s v="48026901"/>
    <s v="RODRIGUEZ DENEGRI ENRIQUE"/>
    <n v="5451.5"/>
    <m/>
    <n v="5451.5"/>
    <x v="0"/>
    <x v="0"/>
    <x v="1"/>
    <n v="7769.48"/>
    <x v="0"/>
    <n v="7769.48"/>
  </r>
  <r>
    <x v="2"/>
    <x v="0"/>
    <s v="00000529"/>
    <d v="2020-06-15T00:00:00"/>
    <x v="1"/>
    <s v="48026901"/>
    <s v="RODRIGUEZ DENEGRI ENRIQUE"/>
    <n v="5707.2"/>
    <m/>
    <n v="5707.2"/>
    <x v="0"/>
    <x v="0"/>
    <x v="1"/>
    <n v="8133.9"/>
    <x v="0"/>
    <n v="8133.9"/>
  </r>
  <r>
    <x v="2"/>
    <x v="0"/>
    <s v="00000530"/>
    <d v="2020-06-15T00:00:00"/>
    <x v="1"/>
    <s v="48026901"/>
    <s v="RODRIGUEZ DENEGRI ENRIQUE"/>
    <n v="5442.4"/>
    <m/>
    <n v="5442.4"/>
    <x v="0"/>
    <x v="0"/>
    <x v="1"/>
    <n v="7756.51"/>
    <x v="0"/>
    <n v="7756.51"/>
  </r>
  <r>
    <x v="2"/>
    <x v="0"/>
    <s v="00000531"/>
    <d v="2020-06-15T00:00:00"/>
    <x v="1"/>
    <s v="48026901"/>
    <s v="RODRIGUEZ DENEGRI ENRIQUE"/>
    <n v="5877"/>
    <m/>
    <n v="5877"/>
    <x v="0"/>
    <x v="0"/>
    <x v="1"/>
    <n v="8375.9"/>
    <x v="0"/>
    <n v="8375.9"/>
  </r>
  <r>
    <x v="2"/>
    <x v="0"/>
    <s v="00000532"/>
    <d v="2020-06-15T00:00:00"/>
    <x v="1"/>
    <s v="48026901"/>
    <s v="RODRIGUEZ DENEGRI ENRIQUE"/>
    <n v="5738"/>
    <m/>
    <n v="5738"/>
    <x v="0"/>
    <x v="0"/>
    <x v="1"/>
    <n v="8177.8"/>
    <x v="0"/>
    <n v="8177.8"/>
  </r>
  <r>
    <x v="2"/>
    <x v="0"/>
    <s v="00000533"/>
    <d v="2020-06-15T00:00:00"/>
    <x v="1"/>
    <s v="48026901"/>
    <s v="RODRIGUEZ DENEGRI ENRIQUE"/>
    <n v="4809.8"/>
    <m/>
    <n v="4809.8"/>
    <x v="0"/>
    <x v="0"/>
    <x v="1"/>
    <n v="6854.93"/>
    <x v="0"/>
    <n v="6854.93"/>
  </r>
  <r>
    <x v="2"/>
    <x v="0"/>
    <s v="00000534"/>
    <d v="2020-06-15T00:00:00"/>
    <x v="1"/>
    <s v="48026901"/>
    <s v="RODRIGUEZ DENEGRI ENRIQUE"/>
    <n v="9564.2999999999993"/>
    <m/>
    <n v="9564.2999999999993"/>
    <x v="0"/>
    <x v="0"/>
    <x v="1"/>
    <n v="13631.04"/>
    <x v="0"/>
    <n v="13631.04"/>
  </r>
  <r>
    <x v="2"/>
    <x v="0"/>
    <s v="00000535"/>
    <d v="2020-06-15T00:00:00"/>
    <x v="1"/>
    <s v="48026901"/>
    <s v="RODRIGUEZ DENEGRI ENRIQUE"/>
    <n v="9519"/>
    <m/>
    <n v="9519"/>
    <x v="0"/>
    <x v="0"/>
    <x v="1"/>
    <n v="13566.48"/>
    <x v="0"/>
    <n v="13566.48"/>
  </r>
  <r>
    <x v="2"/>
    <x v="0"/>
    <s v="00000536"/>
    <d v="2020-06-15T00:00:00"/>
    <x v="1"/>
    <s v="48026901"/>
    <s v="RODRIGUEZ DENEGRI ENRIQUE"/>
    <n v="6195"/>
    <m/>
    <n v="6195"/>
    <x v="0"/>
    <x v="0"/>
    <x v="1"/>
    <n v="8829.11"/>
    <x v="0"/>
    <n v="8829.11"/>
  </r>
  <r>
    <x v="2"/>
    <x v="0"/>
    <s v="00000537"/>
    <d v="2020-06-15T00:00:00"/>
    <x v="1"/>
    <s v="48026901"/>
    <s v="RODRIGUEZ DENEGRI ENRIQUE"/>
    <n v="9125.9"/>
    <m/>
    <n v="9125.9"/>
    <x v="0"/>
    <x v="0"/>
    <x v="1"/>
    <n v="13006.23"/>
    <x v="0"/>
    <n v="13006.23"/>
  </r>
  <r>
    <x v="2"/>
    <x v="0"/>
    <s v="00000538"/>
    <d v="2020-06-15T00:00:00"/>
    <x v="1"/>
    <s v="48026901"/>
    <s v="RODRIGUEZ DENEGRI ENRIQUE"/>
    <n v="4027"/>
    <m/>
    <n v="4027"/>
    <x v="0"/>
    <x v="0"/>
    <x v="1"/>
    <n v="5739.28"/>
    <x v="0"/>
    <n v="5739.28"/>
  </r>
  <r>
    <x v="2"/>
    <x v="0"/>
    <s v="00000539"/>
    <d v="2020-06-15T00:00:00"/>
    <x v="1"/>
    <s v="48026901"/>
    <s v="RODRIGUEZ DENEGRI ENRIQUE"/>
    <n v="4063.7"/>
    <m/>
    <n v="4063.7"/>
    <x v="0"/>
    <x v="0"/>
    <x v="1"/>
    <n v="5791.59"/>
    <x v="0"/>
    <n v="5791.59"/>
  </r>
  <r>
    <x v="2"/>
    <x v="0"/>
    <s v="00000540"/>
    <d v="2020-06-15T00:00:00"/>
    <x v="1"/>
    <s v="48026901"/>
    <s v="RODRIGUEZ DENEGRI ENRIQUE"/>
    <n v="9590"/>
    <m/>
    <n v="9590"/>
    <x v="0"/>
    <x v="0"/>
    <x v="1"/>
    <n v="13667.67"/>
    <x v="0"/>
    <n v="13667.67"/>
  </r>
  <r>
    <x v="2"/>
    <x v="0"/>
    <s v="00000541"/>
    <d v="2020-06-15T00:00:00"/>
    <x v="1"/>
    <s v="48026901"/>
    <s v="RODRIGUEZ DENEGRI ENRIQUE"/>
    <n v="9611"/>
    <m/>
    <n v="9611"/>
    <x v="0"/>
    <x v="0"/>
    <x v="1"/>
    <n v="13697.6"/>
    <x v="0"/>
    <n v="13697.6"/>
  </r>
  <r>
    <x v="2"/>
    <x v="0"/>
    <s v="00000542"/>
    <d v="2020-06-15T00:00:00"/>
    <x v="1"/>
    <s v="48026901"/>
    <s v="RODRIGUEZ DENEGRI ENRIQUE"/>
    <n v="4060"/>
    <m/>
    <n v="4060"/>
    <x v="0"/>
    <x v="0"/>
    <x v="1"/>
    <n v="5786.31"/>
    <x v="0"/>
    <n v="5786.31"/>
  </r>
  <r>
    <x v="2"/>
    <x v="0"/>
    <s v="00000543"/>
    <d v="2020-06-15T00:00:00"/>
    <x v="1"/>
    <s v="48026901"/>
    <s v="RODRIGUEZ DENEGRI ENRIQUE"/>
    <n v="10009.1"/>
    <m/>
    <n v="10009.1"/>
    <x v="0"/>
    <x v="0"/>
    <x v="1"/>
    <n v="14264.97"/>
    <x v="0"/>
    <n v="14264.97"/>
  </r>
  <r>
    <x v="2"/>
    <x v="0"/>
    <s v="00000544"/>
    <d v="2020-06-15T00:00:00"/>
    <x v="1"/>
    <s v="48026901"/>
    <s v="RODRIGUEZ DENEGRI ENRIQUE"/>
    <n v="4155.2"/>
    <m/>
    <n v="4155.2"/>
    <x v="0"/>
    <x v="0"/>
    <x v="1"/>
    <n v="5921.99"/>
    <x v="0"/>
    <n v="5921.99"/>
  </r>
  <r>
    <x v="2"/>
    <x v="0"/>
    <s v="00000545"/>
    <d v="2020-06-15T00:00:00"/>
    <x v="1"/>
    <s v="48026901"/>
    <s v="RODRIGUEZ DENEGRI ENRIQUE"/>
    <n v="7382.6"/>
    <m/>
    <n v="7382.6"/>
    <x v="6"/>
    <x v="0"/>
    <x v="1"/>
    <n v="10521.68"/>
    <x v="0"/>
    <n v="10521.68"/>
  </r>
  <r>
    <x v="2"/>
    <x v="0"/>
    <s v="00000546"/>
    <d v="2020-06-15T00:00:00"/>
    <x v="1"/>
    <s v="48026901"/>
    <s v="RODRIGUEZ DENEGRI ENRIQUE"/>
    <n v="2516.3000000000002"/>
    <m/>
    <n v="2516.3000000000002"/>
    <x v="0"/>
    <x v="0"/>
    <x v="1"/>
    <n v="3586.23"/>
    <x v="0"/>
    <n v="3586.23"/>
  </r>
  <r>
    <x v="2"/>
    <x v="0"/>
    <s v="00000547"/>
    <d v="2020-06-15T00:00:00"/>
    <x v="1"/>
    <s v="48026901"/>
    <s v="RODRIGUEZ DENEGRI ENRIQUE"/>
    <n v="5388.5"/>
    <m/>
    <n v="5388.5"/>
    <x v="6"/>
    <x v="0"/>
    <x v="1"/>
    <n v="7679.69"/>
    <x v="0"/>
    <n v="7679.69"/>
  </r>
  <r>
    <x v="2"/>
    <x v="0"/>
    <s v="00000548"/>
    <d v="2020-06-15T00:00:00"/>
    <x v="1"/>
    <s v="48026901"/>
    <s v="RODRIGUEZ DENEGRI ENRIQUE"/>
    <n v="2234.8000000000002"/>
    <m/>
    <n v="2234.8000000000002"/>
    <x v="0"/>
    <x v="0"/>
    <x v="1"/>
    <n v="3185.04"/>
    <x v="0"/>
    <n v="3185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AMPAÑA PALTA 2020">
  <location ref="A3:F21" firstHeaderRow="0" firstDataRow="1" firstDataCol="1"/>
  <pivotFields count="18">
    <pivotField showAll="0"/>
    <pivotField axis="axisRow" showAll="0">
      <items count="15">
        <item sd="0" x="11"/>
        <item sd="0" x="13"/>
        <item sd="0" x="10"/>
        <item sd="0" x="8"/>
        <item sd="0" x="4"/>
        <item sd="0" x="12"/>
        <item sd="0" x="6"/>
        <item sd="0" x="7"/>
        <item sd="0" x="0"/>
        <item sd="0" x="5"/>
        <item sd="0" x="9"/>
        <item sd="0" x="2"/>
        <item sd="0" x="3"/>
        <item sd="0"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1">
        <item x="31"/>
        <item x="44"/>
        <item x="34"/>
        <item x="32"/>
        <item x="35"/>
        <item x="28"/>
        <item x="33"/>
        <item x="29"/>
        <item x="42"/>
        <item x="36"/>
        <item x="0"/>
        <item x="1"/>
        <item x="37"/>
        <item x="30"/>
        <item x="11"/>
        <item x="2"/>
        <item x="12"/>
        <item x="41"/>
        <item x="3"/>
        <item x="25"/>
        <item x="26"/>
        <item x="4"/>
        <item x="8"/>
        <item x="13"/>
        <item x="24"/>
        <item x="45"/>
        <item x="38"/>
        <item x="14"/>
        <item x="5"/>
        <item x="9"/>
        <item x="15"/>
        <item x="16"/>
        <item x="47"/>
        <item x="10"/>
        <item x="6"/>
        <item x="17"/>
        <item x="39"/>
        <item x="40"/>
        <item x="48"/>
        <item x="18"/>
        <item x="19"/>
        <item x="7"/>
        <item x="20"/>
        <item x="21"/>
        <item x="27"/>
        <item x="22"/>
        <item x="43"/>
        <item x="23"/>
        <item m="1" x="49"/>
        <item x="46"/>
        <item t="default"/>
      </items>
    </pivotField>
    <pivotField dataField="1" numFmtId="166"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43" showAll="0"/>
    <pivotField dataField="1" numFmtId="43" showAll="0"/>
    <pivotField showAll="0"/>
  </pivotFields>
  <rowFields count="3">
    <field x="3"/>
    <field x="1"/>
    <field x="7"/>
  </rowFields>
  <rowItems count="18">
    <i>
      <x/>
    </i>
    <i r="1">
      <x v="1"/>
    </i>
    <i r="1">
      <x v="5"/>
    </i>
    <i r="1">
      <x v="7"/>
    </i>
    <i>
      <x v="1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FACTURADO" fld="8" baseField="3" baseItem="0" numFmtId="166"/>
    <dataField name="TOTAL LIQ CALIDAD" fld="9" baseField="3" baseItem="0" numFmtId="166"/>
    <dataField name="TOTAL CONSIGNACION" fld="10" baseField="3" baseItem="0" numFmtId="166"/>
    <dataField name="TOTAL OTROS" fld="11" baseField="3" baseItem="0" numFmtId="166"/>
    <dataField name="SALDO PENDIENTE" fld="16" baseField="3" baseItem="0" numFmtId="166"/>
  </dataFields>
  <formats count="6">
    <format dxfId="71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3" count="1" selected="0">
            <x v="0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outline="0" fieldPosition="0">
        <references count="1">
          <reference field="4294967294" count="1">
            <x v="1"/>
          </reference>
        </references>
      </pivotArea>
    </format>
    <format dxfId="68">
      <pivotArea outline="0" fieldPosition="0">
        <references count="1">
          <reference field="4294967294" count="1">
            <x v="2"/>
          </reference>
        </references>
      </pivotArea>
    </format>
    <format dxfId="67">
      <pivotArea outline="0" fieldPosition="0">
        <references count="1">
          <reference field="4294967294" count="1">
            <x v="4"/>
          </reference>
        </references>
      </pivotArea>
    </format>
    <format dxfId="66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" firstHeaderRow="0" firstDataRow="1" firstDataCol="1"/>
  <pivotFields count="8">
    <pivotField axis="axisRow" showAll="0">
      <items count="5">
        <item x="3"/>
        <item x="0"/>
        <item x="2"/>
        <item x="1"/>
        <item t="default"/>
      </items>
    </pivotField>
    <pivotField showAll="0"/>
    <pivotField numFmtId="14"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14"/>
        <item x="15"/>
        <item x="16"/>
        <item x="17"/>
        <item x="8"/>
        <item x="18"/>
        <item x="9"/>
        <item x="10"/>
        <item x="19"/>
        <item x="11"/>
        <item x="20"/>
        <item x="21"/>
        <item x="12"/>
        <item x="22"/>
        <item x="13"/>
        <item t="default"/>
      </items>
    </pivotField>
    <pivotField dataField="1" numFmtId="43" showAll="0"/>
    <pivotField showAll="0"/>
    <pivotField dataField="1" numFmtId="17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KILOS" fld="5" baseField="0" baseItem="0" numFmtId="43"/>
    <dataField name="Suma de IMPORTE DOLARES" fld="7" baseField="0" baseItem="0" numFmtId="43"/>
  </dataFields>
  <formats count="2">
    <format dxfId="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5" cacheId="2" applyNumberFormats="0" applyBorderFormats="0" applyFontFormats="0" applyPatternFormats="0" applyAlignmentFormats="0" applyWidthHeightFormats="1" dataCaption="Datos" updatedVersion="6" showMemberPropertyTips="0" useAutoFormatting="1" rowGrandTotals="0" colGrandTotals="0" itemPrintTitles="1" createdVersion="1" indent="0" compact="0" compactData="0" gridDropZones="1">
  <location ref="A3:F8" firstHeaderRow="1" firstDataRow="3" firstDataCol="2"/>
  <pivotFields count="16">
    <pivotField axis="axisRow" compact="0" outline="0" showAll="0" includeNewItemsInFilter="1">
      <items count="4"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compact="0" numFmtId="167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axis="axisRow" compact="0" outline="0" multipleItemSelectionAllowed="1" showAll="0" includeNewItemsInFilter="1">
      <items count="9">
        <item h="1" x="7"/>
        <item h="1" x="2"/>
        <item h="1" x="4"/>
        <item h="1" x="3"/>
        <item sd="0" x="6"/>
        <item sd="0" x="0"/>
        <item sd="0" x="1"/>
        <item h="1" x="5"/>
        <item t="default"/>
      </items>
    </pivotField>
    <pivotField axis="axisCol" compact="0" outline="0" showAll="0" includeNewItemsInFilter="1">
      <items count="3">
        <item sd="0" x="1"/>
        <item sd="0" x="0"/>
        <item t="default"/>
      </items>
    </pivotField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  <pivotField dataField="1" compact="0" numFmtId="169" outline="0" showAll="0" includeNewItemsInFilter="1"/>
  </pivotFields>
  <rowFields count="2">
    <field x="10"/>
    <field x="0"/>
  </rowFields>
  <rowItems count="3">
    <i>
      <x v="4"/>
    </i>
    <i>
      <x v="5"/>
    </i>
    <i>
      <x v="6"/>
    </i>
  </rowItems>
  <colFields count="2">
    <field x="1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KILOS COMPRADOS" fld="9" baseField="0" baseItem="0"/>
    <dataField name="TOTAL PAGADO" fld="15" baseField="0" baseItem="0"/>
  </dataFields>
  <formats count="13">
    <format dxfId="33">
      <pivotArea outline="0" fieldPosition="0"/>
    </format>
    <format dxfId="32">
      <pivotArea type="all" dataOnly="0" outline="0" fieldPosition="0"/>
    </format>
    <format dxfId="31">
      <pivotArea outline="0" fieldPosition="0"/>
    </format>
    <format dxfId="30">
      <pivotArea type="origin" dataOnly="0" labelOnly="1" outline="0" fieldPosition="0"/>
    </format>
    <format dxfId="29">
      <pivotArea field="11" type="button" dataOnly="0" labelOnly="1" outline="0" axis="axisCol" fieldPosition="0"/>
    </format>
    <format dxfId="28">
      <pivotArea field="-2" type="button" dataOnly="0" labelOnly="1" outline="0" axis="axisCol" fieldPosition="1"/>
    </format>
    <format dxfId="27">
      <pivotArea type="topRight" dataOnly="0" labelOnly="1" outline="0" fieldPosition="0"/>
    </format>
    <format dxfId="26">
      <pivotArea field="10" type="button" dataOnly="0" labelOnly="1" outline="0" axis="axisRow" fieldPosition="0"/>
    </format>
    <format dxfId="25">
      <pivotArea field="0" type="button" dataOnly="0" labelOnly="1" outline="0" axis="axisRow" fieldPosition="1"/>
    </format>
    <format dxfId="24">
      <pivotArea dataOnly="0" labelOnly="1" outline="0" fieldPosition="0">
        <references count="1">
          <reference field="10" count="0"/>
        </references>
      </pivotArea>
    </format>
    <format dxfId="23">
      <pivotArea dataOnly="0" labelOnly="1" outline="0" fieldPosition="0">
        <references count="1">
          <reference field="11" count="0"/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1" count="1" selected="0">
            <x v="0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11" count="1" selected="0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EXPORTACIONES" displayName="EXPORTACIONES" ref="A1:S80" totalsRowShown="0" headerRowDxfId="1" dataDxfId="0" headerRowBorderDxfId="73" tableBorderDxfId="72" dataCellStyle="Millares">
  <autoFilter ref="A1:S80" xr:uid="{00000000-0009-0000-0100-000007000000}"/>
  <tableColumns count="19">
    <tableColumn id="1" xr3:uid="{00000000-0010-0000-0000-000001000000}" name="CODIGO" dataDxfId="20"/>
    <tableColumn id="2" xr3:uid="{00000000-0010-0000-0000-000002000000}" name="CLIENTE" dataDxfId="19"/>
    <tableColumn id="3" xr3:uid="{00000000-0010-0000-0000-000003000000}" name="CONTENEDOR" dataDxfId="18"/>
    <tableColumn id="19" xr3:uid="{00000000-0010-0000-0000-000013000000}" name="PRODUCTO" dataDxfId="17"/>
    <tableColumn id="4" xr3:uid="{00000000-0010-0000-0000-000004000000}" name="TRANSPORTE" dataDxfId="16"/>
    <tableColumn id="5" xr3:uid="{00000000-0010-0000-0000-000005000000}" name="FEC EMISION" dataDxfId="15"/>
    <tableColumn id="6" xr3:uid="{00000000-0010-0000-0000-000006000000}" name="DESTINO" dataDxfId="14"/>
    <tableColumn id="7" xr3:uid="{00000000-0010-0000-0000-000007000000}" name="DUA" dataDxfId="13"/>
    <tableColumn id="8" xr3:uid="{00000000-0010-0000-0000-000008000000}" name="FACT" dataDxfId="12"/>
    <tableColumn id="9" xr3:uid="{00000000-0010-0000-0000-000009000000}" name="TOTAL FAC" dataDxfId="11"/>
    <tableColumn id="10" xr3:uid="{00000000-0010-0000-0000-00000A000000}" name="LIQ CALIDAD" dataDxfId="10" dataCellStyle="Millares"/>
    <tableColumn id="11" xr3:uid="{00000000-0010-0000-0000-00000B000000}" name="CONSIGNACION" dataDxfId="9" dataCellStyle="Millares"/>
    <tableColumn id="12" xr3:uid="{00000000-0010-0000-0000-00000C000000}" name="OTROS" dataDxfId="8" dataCellStyle="Millares"/>
    <tableColumn id="13" xr3:uid="{00000000-0010-0000-0000-00000D000000}" name="A CUENTA I" dataDxfId="7" dataCellStyle="Millares"/>
    <tableColumn id="14" xr3:uid="{00000000-0010-0000-0000-00000E000000}" name="A CUENTA II" dataDxfId="6" dataCellStyle="Millares"/>
    <tableColumn id="15" xr3:uid="{00000000-0010-0000-0000-00000F000000}" name="A CUENTA III" dataDxfId="5" dataCellStyle="Millares"/>
    <tableColumn id="16" xr3:uid="{00000000-0010-0000-0000-000010000000}" name="ACUENTA IV" dataDxfId="4" dataCellStyle="Millares"/>
    <tableColumn id="17" xr3:uid="{00000000-0010-0000-0000-000011000000}" name="SALDO" dataDxfId="3" dataCellStyle="Millares">
      <calculatedColumnFormula>J2-SUM(K2:Q2)</calculatedColumnFormula>
    </tableColumn>
    <tableColumn id="18" xr3:uid="{00000000-0010-0000-0000-000012000000}" name="Estado" dataDxfId="2">
      <calculatedColumnFormula>IF(R2=0,"CANCELADO","PENDIENTE")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XWORK" displayName="EXWORK" ref="A1:H24" totalsRowShown="0" headerRowDxfId="65" headerRowBorderDxfId="64" tableBorderDxfId="63" totalsRowBorderDxfId="62">
  <autoFilter ref="A1:H24" xr:uid="{00000000-0009-0000-0100-000001000000}"/>
  <tableColumns count="8">
    <tableColumn id="1" xr3:uid="{00000000-0010-0000-0100-000001000000}" name="RAZON SOCIAL" dataDxfId="61"/>
    <tableColumn id="2" xr3:uid="{00000000-0010-0000-0100-000002000000}" name="CONTENEDOR" dataDxfId="60"/>
    <tableColumn id="3" xr3:uid="{00000000-0010-0000-0100-000003000000}" name="FECHA EMISION" dataDxfId="59"/>
    <tableColumn id="4" xr3:uid="{00000000-0010-0000-0100-000004000000}" name="PAIS DESTINO" dataDxfId="58"/>
    <tableColumn id="5" xr3:uid="{00000000-0010-0000-0100-000005000000}" name="FACTURA" dataDxfId="57"/>
    <tableColumn id="6" xr3:uid="{00000000-0010-0000-0100-000006000000}" name="CANTIDAD KILOS" dataDxfId="56" dataCellStyle="Millares"/>
    <tableColumn id="7" xr3:uid="{00000000-0010-0000-0100-000007000000}" name="IMPORTE SOLES" dataDxfId="55" dataCellStyle="Millares"/>
    <tableColumn id="8" xr3:uid="{00000000-0010-0000-0100-000008000000}" name="IMPORTE DOLARES" dataDxfId="54" dataCellStyle="Millar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16" displayName="Tabla16" ref="A1:P297" totalsRowShown="0" headerRowDxfId="51" dataDxfId="50">
  <autoFilter ref="A1:P297" xr:uid="{00000000-0009-0000-0100-000005000000}"/>
  <tableColumns count="16">
    <tableColumn id="1" xr3:uid="{00000000-0010-0000-0200-000001000000}" name="TIPO COMPROBANTE" dataDxfId="49"/>
    <tableColumn id="2" xr3:uid="{00000000-0010-0000-0200-000002000000}" name="SERIE" dataDxfId="48"/>
    <tableColumn id="3" xr3:uid="{00000000-0010-0000-0200-000003000000}" name="NUMERO" dataDxfId="47"/>
    <tableColumn id="4" xr3:uid="{00000000-0010-0000-0200-000004000000}" name="FECHA EMISION" dataDxfId="46"/>
    <tableColumn id="5" xr3:uid="{00000000-0010-0000-0200-000005000000}" name="TIPO DOCUMENTO" dataDxfId="45"/>
    <tableColumn id="6" xr3:uid="{00000000-0010-0000-0200-000006000000}" name="NUMERO DOCUMENTO" dataDxfId="44"/>
    <tableColumn id="7" xr3:uid="{00000000-0010-0000-0200-000007000000}" name="RAZON SOCIAL" dataDxfId="43"/>
    <tableColumn id="8" xr3:uid="{00000000-0010-0000-0200-000008000000}" name="PESO NETO" dataDxfId="42" dataCellStyle="Millares"/>
    <tableColumn id="9" xr3:uid="{00000000-0010-0000-0200-000009000000}" name="DESCARTE" dataDxfId="41" dataCellStyle="Millares"/>
    <tableColumn id="10" xr3:uid="{00000000-0010-0000-0200-00000A000000}" name="PESO BRUTO" dataDxfId="40">
      <calculatedColumnFormula>H2-I2</calculatedColumnFormula>
    </tableColumn>
    <tableColumn id="11" xr3:uid="{00000000-0010-0000-0200-00000B000000}" name="PRODUCTO" dataDxfId="39"/>
    <tableColumn id="12" xr3:uid="{00000000-0010-0000-0200-00000C000000}" name="MONEDA" dataDxfId="38"/>
    <tableColumn id="13" xr3:uid="{00000000-0010-0000-0200-00000D000000}" name=" DT %" dataDxfId="37"/>
    <tableColumn id="14" xr3:uid="{00000000-0010-0000-0200-00000E000000}" name="BASE IMPONIBLE" dataDxfId="36">
      <calculatedColumnFormula>P2</calculatedColumnFormula>
    </tableColumn>
    <tableColumn id="15" xr3:uid="{00000000-0010-0000-0200-00000F000000}" name="IGV" dataDxfId="35"/>
    <tableColumn id="16" xr3:uid="{00000000-0010-0000-0200-000010000000}" name="TOTAL" dataDxfId="34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89"/>
  <sheetViews>
    <sheetView tabSelected="1" zoomScale="90" zoomScaleNormal="90" zoomScalePageLayoutView="90" workbookViewId="0">
      <pane xSplit="10" ySplit="1" topLeftCell="K2" activePane="bottomRight" state="frozen"/>
      <selection pane="topRight" activeCell="G1" sqref="G1"/>
      <selection pane="bottomLeft" activeCell="A4" sqref="A4"/>
      <selection pane="bottomRight" activeCell="F83" sqref="F83"/>
    </sheetView>
  </sheetViews>
  <sheetFormatPr baseColWidth="10" defaultRowHeight="15.75" x14ac:dyDescent="0.25"/>
  <cols>
    <col min="1" max="1" width="11.5" style="3" bestFit="1" customWidth="1"/>
    <col min="2" max="2" width="18" bestFit="1" customWidth="1"/>
    <col min="3" max="3" width="16" bestFit="1" customWidth="1"/>
    <col min="4" max="5" width="16" customWidth="1"/>
    <col min="6" max="6" width="15" bestFit="1" customWidth="1"/>
    <col min="7" max="7" width="14.125" customWidth="1"/>
    <col min="8" max="8" width="10.875" customWidth="1"/>
    <col min="9" max="9" width="13.5" customWidth="1"/>
    <col min="10" max="10" width="15.625" style="5" customWidth="1"/>
    <col min="11" max="11" width="15.875" style="5" bestFit="1" customWidth="1"/>
    <col min="12" max="12" width="17.5" style="5" bestFit="1" customWidth="1"/>
    <col min="13" max="13" width="10.625" style="5" customWidth="1"/>
    <col min="14" max="14" width="19.375" style="5" customWidth="1"/>
    <col min="15" max="15" width="13.625" style="5" bestFit="1" customWidth="1"/>
    <col min="16" max="16" width="14" style="5" bestFit="1" customWidth="1"/>
    <col min="17" max="17" width="12.5" style="5" customWidth="1"/>
    <col min="18" max="18" width="15" style="5" customWidth="1"/>
    <col min="19" max="19" width="11.125" style="3" bestFit="1" customWidth="1"/>
  </cols>
  <sheetData>
    <row r="1" spans="1:19" s="105" customFormat="1" ht="24" customHeight="1" x14ac:dyDescent="0.25">
      <c r="A1" s="86" t="s">
        <v>109</v>
      </c>
      <c r="B1" s="87" t="s">
        <v>106</v>
      </c>
      <c r="C1" s="87" t="s">
        <v>11</v>
      </c>
      <c r="D1" s="87" t="s">
        <v>227</v>
      </c>
      <c r="E1" s="87" t="s">
        <v>152</v>
      </c>
      <c r="F1" s="87" t="s">
        <v>107</v>
      </c>
      <c r="G1" s="87" t="s">
        <v>108</v>
      </c>
      <c r="H1" s="87" t="s">
        <v>59</v>
      </c>
      <c r="I1" s="87" t="s">
        <v>12</v>
      </c>
      <c r="J1" s="88" t="s">
        <v>659</v>
      </c>
      <c r="K1" s="88" t="s">
        <v>127</v>
      </c>
      <c r="L1" s="88" t="s">
        <v>128</v>
      </c>
      <c r="M1" s="88" t="s">
        <v>170</v>
      </c>
      <c r="N1" s="88" t="s">
        <v>129</v>
      </c>
      <c r="O1" s="88" t="s">
        <v>130</v>
      </c>
      <c r="P1" s="88" t="s">
        <v>131</v>
      </c>
      <c r="Q1" s="88" t="s">
        <v>132</v>
      </c>
      <c r="R1" s="88" t="s">
        <v>660</v>
      </c>
      <c r="S1" s="89" t="s">
        <v>13</v>
      </c>
    </row>
    <row r="2" spans="1:19" s="20" customFormat="1" ht="31.5" x14ac:dyDescent="0.25">
      <c r="A2" s="106" t="s">
        <v>110</v>
      </c>
      <c r="B2" s="107" t="s">
        <v>35</v>
      </c>
      <c r="C2" s="6" t="s">
        <v>1</v>
      </c>
      <c r="D2" s="91" t="s">
        <v>607</v>
      </c>
      <c r="E2" s="6" t="s">
        <v>150</v>
      </c>
      <c r="F2" s="108">
        <v>43903</v>
      </c>
      <c r="G2" s="7" t="s">
        <v>14</v>
      </c>
      <c r="H2" s="15" t="s">
        <v>61</v>
      </c>
      <c r="I2" s="109" t="s">
        <v>4</v>
      </c>
      <c r="J2" s="110">
        <v>60000</v>
      </c>
      <c r="K2" s="96" t="s">
        <v>653</v>
      </c>
      <c r="L2" s="12">
        <v>0</v>
      </c>
      <c r="M2" s="12">
        <v>0</v>
      </c>
      <c r="N2" s="12">
        <v>57222.559999999998</v>
      </c>
      <c r="O2" s="111">
        <v>0</v>
      </c>
      <c r="P2" s="12">
        <v>0</v>
      </c>
      <c r="Q2" s="13">
        <v>0</v>
      </c>
      <c r="R2" s="13">
        <f t="shared" ref="R2:R46" si="0">J2-SUM(K2:Q2)</f>
        <v>2777.4400000000023</v>
      </c>
      <c r="S2" s="80" t="str">
        <f>IF(R2=0,"CANCELADO","PENDIENTE")</f>
        <v>PENDIENTE</v>
      </c>
    </row>
    <row r="3" spans="1:19" s="20" customFormat="1" ht="31.5" x14ac:dyDescent="0.25">
      <c r="A3" s="106" t="s">
        <v>110</v>
      </c>
      <c r="B3" s="107" t="s">
        <v>35</v>
      </c>
      <c r="C3" s="6" t="s">
        <v>2</v>
      </c>
      <c r="D3" s="91" t="s">
        <v>607</v>
      </c>
      <c r="E3" s="6" t="s">
        <v>150</v>
      </c>
      <c r="F3" s="108">
        <v>43904</v>
      </c>
      <c r="G3" s="7" t="s">
        <v>14</v>
      </c>
      <c r="H3" s="6" t="s">
        <v>60</v>
      </c>
      <c r="I3" s="109" t="s">
        <v>5</v>
      </c>
      <c r="J3" s="110">
        <v>60000</v>
      </c>
      <c r="K3" s="96" t="s">
        <v>654</v>
      </c>
      <c r="L3" s="90"/>
      <c r="M3" s="12">
        <v>0</v>
      </c>
      <c r="N3" s="12">
        <v>53716.49</v>
      </c>
      <c r="O3" s="12">
        <v>0</v>
      </c>
      <c r="P3" s="12">
        <v>0</v>
      </c>
      <c r="Q3" s="13">
        <v>0</v>
      </c>
      <c r="R3" s="13">
        <f t="shared" si="0"/>
        <v>6283.510000000002</v>
      </c>
      <c r="S3" s="80" t="str">
        <f t="shared" ref="S3:S50" si="1">IF(R3=0,"CANCELADO","PENDIENTE")</f>
        <v>PENDIENTE</v>
      </c>
    </row>
    <row r="4" spans="1:19" s="20" customFormat="1" x14ac:dyDescent="0.25">
      <c r="A4" s="106" t="s">
        <v>110</v>
      </c>
      <c r="B4" s="107" t="s">
        <v>35</v>
      </c>
      <c r="C4" s="6" t="s">
        <v>3</v>
      </c>
      <c r="D4" s="91" t="s">
        <v>607</v>
      </c>
      <c r="E4" s="6" t="s">
        <v>150</v>
      </c>
      <c r="F4" s="108">
        <v>43932</v>
      </c>
      <c r="G4" s="7" t="s">
        <v>14</v>
      </c>
      <c r="H4" s="6" t="s">
        <v>62</v>
      </c>
      <c r="I4" s="109" t="s">
        <v>6</v>
      </c>
      <c r="J4" s="110">
        <v>18384</v>
      </c>
      <c r="K4" s="12">
        <v>0</v>
      </c>
      <c r="L4" s="12">
        <v>0</v>
      </c>
      <c r="M4" s="12">
        <v>0</v>
      </c>
      <c r="N4" s="12">
        <v>18384</v>
      </c>
      <c r="O4" s="12">
        <v>0</v>
      </c>
      <c r="P4" s="12">
        <v>0</v>
      </c>
      <c r="Q4" s="13">
        <v>0</v>
      </c>
      <c r="R4" s="13">
        <f t="shared" si="0"/>
        <v>0</v>
      </c>
      <c r="S4" s="80" t="str">
        <f t="shared" si="1"/>
        <v>CANCELADO</v>
      </c>
    </row>
    <row r="5" spans="1:19" s="20" customFormat="1" x14ac:dyDescent="0.25">
      <c r="A5" s="106" t="s">
        <v>110</v>
      </c>
      <c r="B5" s="107" t="s">
        <v>35</v>
      </c>
      <c r="C5" s="6" t="s">
        <v>9</v>
      </c>
      <c r="D5" s="91" t="s">
        <v>607</v>
      </c>
      <c r="E5" s="6" t="s">
        <v>150</v>
      </c>
      <c r="F5" s="108">
        <v>43939</v>
      </c>
      <c r="G5" s="7" t="s">
        <v>14</v>
      </c>
      <c r="H5" s="6" t="s">
        <v>63</v>
      </c>
      <c r="I5" s="109" t="s">
        <v>7</v>
      </c>
      <c r="J5" s="110">
        <v>18384</v>
      </c>
      <c r="K5" s="12">
        <v>0</v>
      </c>
      <c r="L5" s="12">
        <v>0</v>
      </c>
      <c r="M5" s="12">
        <v>0</v>
      </c>
      <c r="N5" s="12">
        <v>18384</v>
      </c>
      <c r="O5" s="12">
        <v>0</v>
      </c>
      <c r="P5" s="12">
        <v>0</v>
      </c>
      <c r="Q5" s="13">
        <v>0</v>
      </c>
      <c r="R5" s="13">
        <f t="shared" si="0"/>
        <v>0</v>
      </c>
      <c r="S5" s="80" t="str">
        <f t="shared" si="1"/>
        <v>CANCELADO</v>
      </c>
    </row>
    <row r="6" spans="1:19" s="20" customFormat="1" x14ac:dyDescent="0.25">
      <c r="A6" s="106" t="s">
        <v>110</v>
      </c>
      <c r="B6" s="107" t="s">
        <v>35</v>
      </c>
      <c r="C6" s="6" t="s">
        <v>10</v>
      </c>
      <c r="D6" s="91" t="s">
        <v>607</v>
      </c>
      <c r="E6" s="6" t="s">
        <v>150</v>
      </c>
      <c r="F6" s="108">
        <v>43945</v>
      </c>
      <c r="G6" s="7" t="s">
        <v>14</v>
      </c>
      <c r="H6" s="6" t="s">
        <v>64</v>
      </c>
      <c r="I6" s="109" t="s">
        <v>8</v>
      </c>
      <c r="J6" s="110">
        <v>19752</v>
      </c>
      <c r="K6" s="12">
        <v>0</v>
      </c>
      <c r="L6" s="12">
        <v>0</v>
      </c>
      <c r="M6" s="12">
        <v>0</v>
      </c>
      <c r="N6" s="12">
        <v>19752</v>
      </c>
      <c r="O6" s="12">
        <v>0</v>
      </c>
      <c r="P6" s="12">
        <v>0</v>
      </c>
      <c r="Q6" s="13">
        <v>0</v>
      </c>
      <c r="R6" s="13">
        <f t="shared" si="0"/>
        <v>0</v>
      </c>
      <c r="S6" s="80" t="str">
        <f t="shared" si="1"/>
        <v>CANCELADO</v>
      </c>
    </row>
    <row r="7" spans="1:19" s="20" customFormat="1" x14ac:dyDescent="0.25">
      <c r="A7" s="106" t="s">
        <v>110</v>
      </c>
      <c r="B7" s="107" t="s">
        <v>35</v>
      </c>
      <c r="C7" s="6" t="s">
        <v>45</v>
      </c>
      <c r="D7" s="91" t="s">
        <v>607</v>
      </c>
      <c r="E7" s="6" t="s">
        <v>150</v>
      </c>
      <c r="F7" s="108">
        <v>43954</v>
      </c>
      <c r="G7" s="7" t="s">
        <v>14</v>
      </c>
      <c r="H7" s="6" t="s">
        <v>65</v>
      </c>
      <c r="I7" s="109" t="s">
        <v>46</v>
      </c>
      <c r="J7" s="110">
        <v>17928</v>
      </c>
      <c r="K7" s="12">
        <v>0</v>
      </c>
      <c r="L7" s="12">
        <v>0</v>
      </c>
      <c r="M7" s="12">
        <v>0</v>
      </c>
      <c r="N7" s="12">
        <v>17928</v>
      </c>
      <c r="O7" s="12">
        <v>0</v>
      </c>
      <c r="P7" s="12">
        <v>0</v>
      </c>
      <c r="Q7" s="13">
        <v>0</v>
      </c>
      <c r="R7" s="13">
        <f t="shared" si="0"/>
        <v>0</v>
      </c>
      <c r="S7" s="80" t="str">
        <f t="shared" si="1"/>
        <v>CANCELADO</v>
      </c>
    </row>
    <row r="8" spans="1:19" s="20" customFormat="1" x14ac:dyDescent="0.25">
      <c r="A8" s="106" t="s">
        <v>110</v>
      </c>
      <c r="B8" s="107" t="s">
        <v>35</v>
      </c>
      <c r="C8" s="6" t="s">
        <v>48</v>
      </c>
      <c r="D8" s="91" t="s">
        <v>607</v>
      </c>
      <c r="E8" s="6" t="s">
        <v>150</v>
      </c>
      <c r="F8" s="108">
        <v>43967</v>
      </c>
      <c r="G8" s="7" t="s">
        <v>14</v>
      </c>
      <c r="H8" s="15" t="s">
        <v>163</v>
      </c>
      <c r="I8" s="109" t="s">
        <v>50</v>
      </c>
      <c r="J8" s="110">
        <v>19380</v>
      </c>
      <c r="K8" s="12">
        <v>0</v>
      </c>
      <c r="L8" s="12">
        <v>0</v>
      </c>
      <c r="M8" s="12">
        <v>0</v>
      </c>
      <c r="N8" s="12">
        <v>19380</v>
      </c>
      <c r="O8" s="12">
        <v>0</v>
      </c>
      <c r="P8" s="12">
        <v>0</v>
      </c>
      <c r="Q8" s="13">
        <v>0</v>
      </c>
      <c r="R8" s="13">
        <f t="shared" si="0"/>
        <v>0</v>
      </c>
      <c r="S8" s="80" t="str">
        <f t="shared" si="1"/>
        <v>CANCELADO</v>
      </c>
    </row>
    <row r="9" spans="1:19" s="20" customFormat="1" ht="47.25" x14ac:dyDescent="0.25">
      <c r="A9" s="106" t="s">
        <v>110</v>
      </c>
      <c r="B9" s="107" t="s">
        <v>35</v>
      </c>
      <c r="C9" s="6" t="s">
        <v>55</v>
      </c>
      <c r="D9" s="91" t="s">
        <v>607</v>
      </c>
      <c r="E9" s="6" t="s">
        <v>150</v>
      </c>
      <c r="F9" s="108">
        <v>43981</v>
      </c>
      <c r="G9" s="7" t="s">
        <v>14</v>
      </c>
      <c r="H9" s="15" t="s">
        <v>164</v>
      </c>
      <c r="I9" s="109" t="s">
        <v>98</v>
      </c>
      <c r="J9" s="110">
        <v>26400</v>
      </c>
      <c r="K9" s="96" t="s">
        <v>667</v>
      </c>
      <c r="L9" s="12">
        <v>0</v>
      </c>
      <c r="M9" s="96" t="s">
        <v>663</v>
      </c>
      <c r="N9" s="12">
        <v>0</v>
      </c>
      <c r="O9" s="12">
        <v>0</v>
      </c>
      <c r="P9" s="12">
        <v>0</v>
      </c>
      <c r="Q9" s="13">
        <v>0</v>
      </c>
      <c r="R9" s="13">
        <f t="shared" si="0"/>
        <v>26400</v>
      </c>
      <c r="S9" s="80" t="str">
        <f t="shared" si="1"/>
        <v>PENDIENTE</v>
      </c>
    </row>
    <row r="10" spans="1:19" s="20" customFormat="1" x14ac:dyDescent="0.25">
      <c r="A10" s="106" t="s">
        <v>117</v>
      </c>
      <c r="B10" s="107" t="s">
        <v>36</v>
      </c>
      <c r="C10" s="6" t="s">
        <v>1</v>
      </c>
      <c r="D10" s="91" t="s">
        <v>607</v>
      </c>
      <c r="E10" s="6" t="s">
        <v>150</v>
      </c>
      <c r="F10" s="108">
        <v>43945</v>
      </c>
      <c r="G10" s="7" t="s">
        <v>16</v>
      </c>
      <c r="H10" s="6" t="s">
        <v>66</v>
      </c>
      <c r="I10" s="109" t="s">
        <v>15</v>
      </c>
      <c r="J10" s="110">
        <v>9767</v>
      </c>
      <c r="K10" s="12">
        <v>0</v>
      </c>
      <c r="L10" s="12">
        <v>0</v>
      </c>
      <c r="M10" s="12">
        <v>0</v>
      </c>
      <c r="N10" s="12">
        <v>9767</v>
      </c>
      <c r="O10" s="12">
        <v>0</v>
      </c>
      <c r="P10" s="12">
        <v>0</v>
      </c>
      <c r="Q10" s="13">
        <v>0</v>
      </c>
      <c r="R10" s="13">
        <f t="shared" si="0"/>
        <v>0</v>
      </c>
      <c r="S10" s="80" t="str">
        <f t="shared" si="1"/>
        <v>CANCELADO</v>
      </c>
    </row>
    <row r="11" spans="1:19" s="20" customFormat="1" x14ac:dyDescent="0.25">
      <c r="A11" s="106" t="s">
        <v>117</v>
      </c>
      <c r="B11" s="107" t="s">
        <v>36</v>
      </c>
      <c r="C11" s="6" t="s">
        <v>2</v>
      </c>
      <c r="D11" s="91" t="s">
        <v>607</v>
      </c>
      <c r="E11" s="6" t="s">
        <v>150</v>
      </c>
      <c r="F11" s="108">
        <v>43959</v>
      </c>
      <c r="G11" s="7" t="s">
        <v>16</v>
      </c>
      <c r="H11" s="6" t="s">
        <v>67</v>
      </c>
      <c r="I11" s="109" t="s">
        <v>47</v>
      </c>
      <c r="J11" s="110">
        <v>17280</v>
      </c>
      <c r="K11" s="12">
        <v>0</v>
      </c>
      <c r="L11" s="12">
        <v>0</v>
      </c>
      <c r="M11" s="12">
        <v>0</v>
      </c>
      <c r="N11" s="12">
        <v>17280</v>
      </c>
      <c r="O11" s="12">
        <v>0</v>
      </c>
      <c r="P11" s="12">
        <v>0</v>
      </c>
      <c r="Q11" s="13">
        <v>0</v>
      </c>
      <c r="R11" s="13">
        <f t="shared" si="0"/>
        <v>0</v>
      </c>
      <c r="S11" s="80" t="str">
        <f t="shared" si="1"/>
        <v>CANCELADO</v>
      </c>
    </row>
    <row r="12" spans="1:19" s="20" customFormat="1" x14ac:dyDescent="0.25">
      <c r="A12" s="106" t="s">
        <v>117</v>
      </c>
      <c r="B12" s="107" t="s">
        <v>36</v>
      </c>
      <c r="C12" s="6" t="s">
        <v>3</v>
      </c>
      <c r="D12" s="91" t="s">
        <v>607</v>
      </c>
      <c r="E12" s="6" t="s">
        <v>150</v>
      </c>
      <c r="F12" s="108">
        <v>43966</v>
      </c>
      <c r="G12" s="7" t="s">
        <v>16</v>
      </c>
      <c r="H12" s="6" t="s">
        <v>68</v>
      </c>
      <c r="I12" s="109" t="s">
        <v>51</v>
      </c>
      <c r="J12" s="110">
        <v>20880</v>
      </c>
      <c r="K12" s="12">
        <v>0</v>
      </c>
      <c r="L12" s="12">
        <v>0</v>
      </c>
      <c r="M12" s="12">
        <v>0</v>
      </c>
      <c r="N12" s="12">
        <v>20880</v>
      </c>
      <c r="O12" s="12">
        <v>0</v>
      </c>
      <c r="P12" s="12">
        <v>0</v>
      </c>
      <c r="Q12" s="13">
        <v>0</v>
      </c>
      <c r="R12" s="13">
        <f t="shared" si="0"/>
        <v>0</v>
      </c>
      <c r="S12" s="80" t="str">
        <f t="shared" si="1"/>
        <v>CANCELADO</v>
      </c>
    </row>
    <row r="13" spans="1:19" s="20" customFormat="1" x14ac:dyDescent="0.25">
      <c r="A13" s="106" t="s">
        <v>111</v>
      </c>
      <c r="B13" s="107" t="s">
        <v>118</v>
      </c>
      <c r="C13" s="6" t="s">
        <v>1</v>
      </c>
      <c r="D13" s="91" t="s">
        <v>607</v>
      </c>
      <c r="E13" s="6" t="s">
        <v>150</v>
      </c>
      <c r="F13" s="108">
        <v>43912</v>
      </c>
      <c r="G13" s="7" t="s">
        <v>14</v>
      </c>
      <c r="H13" s="6" t="s">
        <v>69</v>
      </c>
      <c r="I13" s="109" t="s">
        <v>17</v>
      </c>
      <c r="J13" s="110">
        <v>56822.400000000001</v>
      </c>
      <c r="K13" s="12">
        <v>0</v>
      </c>
      <c r="L13" s="12">
        <v>0</v>
      </c>
      <c r="M13" s="12">
        <v>0</v>
      </c>
      <c r="N13" s="12">
        <v>42616.800000000003</v>
      </c>
      <c r="O13" s="12">
        <v>14205.6</v>
      </c>
      <c r="P13" s="12">
        <v>0</v>
      </c>
      <c r="Q13" s="13">
        <v>0</v>
      </c>
      <c r="R13" s="13">
        <f t="shared" si="0"/>
        <v>0</v>
      </c>
      <c r="S13" s="80" t="str">
        <f t="shared" si="1"/>
        <v>CANCELADO</v>
      </c>
    </row>
    <row r="14" spans="1:19" s="20" customFormat="1" x14ac:dyDescent="0.25">
      <c r="A14" s="106" t="s">
        <v>111</v>
      </c>
      <c r="B14" s="107" t="s">
        <v>118</v>
      </c>
      <c r="C14" s="6" t="s">
        <v>2</v>
      </c>
      <c r="D14" s="91" t="s">
        <v>607</v>
      </c>
      <c r="E14" s="6" t="s">
        <v>150</v>
      </c>
      <c r="F14" s="108">
        <v>43932</v>
      </c>
      <c r="G14" s="7" t="s">
        <v>14</v>
      </c>
      <c r="H14" s="6" t="s">
        <v>70</v>
      </c>
      <c r="I14" s="109" t="s">
        <v>18</v>
      </c>
      <c r="J14" s="110">
        <v>21408</v>
      </c>
      <c r="K14" s="12">
        <v>0</v>
      </c>
      <c r="L14" s="12">
        <v>21408</v>
      </c>
      <c r="M14" s="12">
        <v>0</v>
      </c>
      <c r="N14" s="111">
        <v>0</v>
      </c>
      <c r="O14" s="12">
        <v>0</v>
      </c>
      <c r="P14" s="12">
        <v>0</v>
      </c>
      <c r="Q14" s="13">
        <v>0</v>
      </c>
      <c r="R14" s="13">
        <f t="shared" si="0"/>
        <v>0</v>
      </c>
      <c r="S14" s="80" t="str">
        <f t="shared" si="1"/>
        <v>CANCELADO</v>
      </c>
    </row>
    <row r="15" spans="1:19" s="20" customFormat="1" x14ac:dyDescent="0.25">
      <c r="A15" s="106" t="s">
        <v>111</v>
      </c>
      <c r="B15" s="107" t="s">
        <v>118</v>
      </c>
      <c r="C15" s="6" t="s">
        <v>3</v>
      </c>
      <c r="D15" s="91" t="s">
        <v>607</v>
      </c>
      <c r="E15" s="6" t="s">
        <v>150</v>
      </c>
      <c r="F15" s="108">
        <v>43946</v>
      </c>
      <c r="G15" s="7" t="s">
        <v>14</v>
      </c>
      <c r="H15" s="6" t="s">
        <v>71</v>
      </c>
      <c r="I15" s="109" t="s">
        <v>19</v>
      </c>
      <c r="J15" s="110">
        <v>22092</v>
      </c>
      <c r="K15" s="12">
        <v>0</v>
      </c>
      <c r="L15" s="12">
        <v>0</v>
      </c>
      <c r="M15" s="12">
        <v>0</v>
      </c>
      <c r="N15" s="12">
        <v>22092</v>
      </c>
      <c r="O15" s="12">
        <v>0</v>
      </c>
      <c r="P15" s="12">
        <v>0</v>
      </c>
      <c r="Q15" s="13">
        <v>0</v>
      </c>
      <c r="R15" s="13">
        <f t="shared" si="0"/>
        <v>0</v>
      </c>
      <c r="S15" s="80" t="str">
        <f t="shared" si="1"/>
        <v>CANCELADO</v>
      </c>
    </row>
    <row r="16" spans="1:19" s="20" customFormat="1" x14ac:dyDescent="0.25">
      <c r="A16" s="106" t="s">
        <v>111</v>
      </c>
      <c r="B16" s="107" t="s">
        <v>118</v>
      </c>
      <c r="C16" s="6" t="s">
        <v>9</v>
      </c>
      <c r="D16" s="91" t="s">
        <v>607</v>
      </c>
      <c r="E16" s="6" t="s">
        <v>150</v>
      </c>
      <c r="F16" s="108">
        <v>43952</v>
      </c>
      <c r="G16" s="7" t="s">
        <v>14</v>
      </c>
      <c r="H16" s="6" t="s">
        <v>72</v>
      </c>
      <c r="I16" s="109" t="s">
        <v>42</v>
      </c>
      <c r="J16" s="110">
        <v>29640</v>
      </c>
      <c r="K16" s="12">
        <v>0</v>
      </c>
      <c r="L16" s="12">
        <v>0</v>
      </c>
      <c r="M16" s="12">
        <v>0</v>
      </c>
      <c r="N16" s="12">
        <v>29640</v>
      </c>
      <c r="O16" s="12">
        <v>0</v>
      </c>
      <c r="P16" s="12">
        <v>0</v>
      </c>
      <c r="Q16" s="13">
        <v>0</v>
      </c>
      <c r="R16" s="13">
        <f t="shared" si="0"/>
        <v>0</v>
      </c>
      <c r="S16" s="80" t="str">
        <f t="shared" si="1"/>
        <v>CANCELADO</v>
      </c>
    </row>
    <row r="17" spans="1:19" s="20" customFormat="1" x14ac:dyDescent="0.25">
      <c r="A17" s="106" t="s">
        <v>111</v>
      </c>
      <c r="B17" s="107" t="s">
        <v>118</v>
      </c>
      <c r="C17" s="6" t="s">
        <v>10</v>
      </c>
      <c r="D17" s="91" t="s">
        <v>607</v>
      </c>
      <c r="E17" s="6" t="s">
        <v>150</v>
      </c>
      <c r="F17" s="108">
        <v>43960</v>
      </c>
      <c r="G17" s="7" t="s">
        <v>14</v>
      </c>
      <c r="H17" s="6" t="s">
        <v>73</v>
      </c>
      <c r="I17" s="109" t="s">
        <v>43</v>
      </c>
      <c r="J17" s="110">
        <v>30048</v>
      </c>
      <c r="K17" s="12">
        <v>0</v>
      </c>
      <c r="L17" s="12">
        <v>0</v>
      </c>
      <c r="M17" s="12">
        <v>0</v>
      </c>
      <c r="N17" s="12">
        <v>30048</v>
      </c>
      <c r="O17" s="12">
        <v>0</v>
      </c>
      <c r="P17" s="12">
        <v>0</v>
      </c>
      <c r="Q17" s="13">
        <v>0</v>
      </c>
      <c r="R17" s="13">
        <f t="shared" si="0"/>
        <v>0</v>
      </c>
      <c r="S17" s="80" t="str">
        <f t="shared" si="1"/>
        <v>CANCELADO</v>
      </c>
    </row>
    <row r="18" spans="1:19" s="20" customFormat="1" x14ac:dyDescent="0.25">
      <c r="A18" s="106" t="s">
        <v>111</v>
      </c>
      <c r="B18" s="107" t="s">
        <v>118</v>
      </c>
      <c r="C18" s="6" t="s">
        <v>45</v>
      </c>
      <c r="D18" s="91" t="s">
        <v>607</v>
      </c>
      <c r="E18" s="6" t="s">
        <v>150</v>
      </c>
      <c r="F18" s="108">
        <v>43961</v>
      </c>
      <c r="G18" s="7" t="s">
        <v>14</v>
      </c>
      <c r="H18" s="6" t="s">
        <v>74</v>
      </c>
      <c r="I18" s="109" t="s">
        <v>44</v>
      </c>
      <c r="J18" s="110">
        <v>29436</v>
      </c>
      <c r="K18" s="12">
        <v>0</v>
      </c>
      <c r="L18" s="12">
        <v>0</v>
      </c>
      <c r="M18" s="12">
        <v>0</v>
      </c>
      <c r="N18" s="12">
        <v>29436</v>
      </c>
      <c r="O18" s="12">
        <v>0</v>
      </c>
      <c r="P18" s="12">
        <v>0</v>
      </c>
      <c r="Q18" s="13">
        <v>0</v>
      </c>
      <c r="R18" s="13">
        <f t="shared" si="0"/>
        <v>0</v>
      </c>
      <c r="S18" s="80" t="str">
        <f t="shared" si="1"/>
        <v>CANCELADO</v>
      </c>
    </row>
    <row r="19" spans="1:19" s="20" customFormat="1" x14ac:dyDescent="0.25">
      <c r="A19" s="106" t="s">
        <v>111</v>
      </c>
      <c r="B19" s="107" t="s">
        <v>118</v>
      </c>
      <c r="C19" s="6" t="s">
        <v>48</v>
      </c>
      <c r="D19" s="91" t="s">
        <v>607</v>
      </c>
      <c r="E19" s="6" t="s">
        <v>150</v>
      </c>
      <c r="F19" s="108">
        <v>43966</v>
      </c>
      <c r="G19" s="7" t="s">
        <v>14</v>
      </c>
      <c r="H19" s="15" t="s">
        <v>162</v>
      </c>
      <c r="I19" s="109" t="s">
        <v>49</v>
      </c>
      <c r="J19" s="110">
        <v>30048</v>
      </c>
      <c r="K19" s="12">
        <v>0</v>
      </c>
      <c r="L19" s="12">
        <v>0</v>
      </c>
      <c r="M19" s="12">
        <v>0</v>
      </c>
      <c r="N19" s="12">
        <v>30048</v>
      </c>
      <c r="O19" s="12">
        <v>0</v>
      </c>
      <c r="P19" s="12">
        <v>0</v>
      </c>
      <c r="Q19" s="13">
        <v>0</v>
      </c>
      <c r="R19" s="13">
        <f t="shared" si="0"/>
        <v>0</v>
      </c>
      <c r="S19" s="80" t="str">
        <f t="shared" si="1"/>
        <v>CANCELADO</v>
      </c>
    </row>
    <row r="20" spans="1:19" s="20" customFormat="1" x14ac:dyDescent="0.25">
      <c r="A20" s="106" t="s">
        <v>111</v>
      </c>
      <c r="B20" s="107" t="s">
        <v>118</v>
      </c>
      <c r="C20" s="6" t="s">
        <v>55</v>
      </c>
      <c r="D20" s="91" t="s">
        <v>607</v>
      </c>
      <c r="E20" s="6" t="s">
        <v>150</v>
      </c>
      <c r="F20" s="108">
        <v>43974</v>
      </c>
      <c r="G20" s="7" t="s">
        <v>14</v>
      </c>
      <c r="H20" s="15" t="s">
        <v>160</v>
      </c>
      <c r="I20" s="109" t="s">
        <v>54</v>
      </c>
      <c r="J20" s="110">
        <v>21552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3">
        <v>0</v>
      </c>
      <c r="R20" s="13">
        <f t="shared" si="0"/>
        <v>21552</v>
      </c>
      <c r="S20" s="80" t="str">
        <f t="shared" si="1"/>
        <v>PENDIENTE</v>
      </c>
    </row>
    <row r="21" spans="1:19" s="20" customFormat="1" x14ac:dyDescent="0.25">
      <c r="A21" s="106" t="s">
        <v>111</v>
      </c>
      <c r="B21" s="107" t="s">
        <v>118</v>
      </c>
      <c r="C21" s="6" t="s">
        <v>56</v>
      </c>
      <c r="D21" s="91" t="s">
        <v>607</v>
      </c>
      <c r="E21" s="6" t="s">
        <v>150</v>
      </c>
      <c r="F21" s="108">
        <v>43975</v>
      </c>
      <c r="G21" s="7" t="s">
        <v>14</v>
      </c>
      <c r="H21" s="15" t="s">
        <v>161</v>
      </c>
      <c r="I21" s="109" t="s">
        <v>94</v>
      </c>
      <c r="J21" s="110">
        <v>25800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3">
        <v>0</v>
      </c>
      <c r="R21" s="13">
        <f t="shared" si="0"/>
        <v>25800</v>
      </c>
      <c r="S21" s="80" t="str">
        <f t="shared" si="1"/>
        <v>PENDIENTE</v>
      </c>
    </row>
    <row r="22" spans="1:19" s="20" customFormat="1" x14ac:dyDescent="0.25">
      <c r="A22" s="106" t="s">
        <v>111</v>
      </c>
      <c r="B22" s="107" t="s">
        <v>118</v>
      </c>
      <c r="C22" s="6" t="s">
        <v>93</v>
      </c>
      <c r="D22" s="91" t="s">
        <v>607</v>
      </c>
      <c r="E22" s="6" t="s">
        <v>150</v>
      </c>
      <c r="F22" s="108">
        <v>43981</v>
      </c>
      <c r="G22" s="7" t="s">
        <v>14</v>
      </c>
      <c r="H22" s="15" t="s">
        <v>159</v>
      </c>
      <c r="I22" s="109" t="s">
        <v>95</v>
      </c>
      <c r="J22" s="110">
        <v>25680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3">
        <v>0</v>
      </c>
      <c r="R22" s="13">
        <f t="shared" si="0"/>
        <v>25680</v>
      </c>
      <c r="S22" s="80" t="str">
        <f t="shared" si="1"/>
        <v>PENDIENTE</v>
      </c>
    </row>
    <row r="23" spans="1:19" s="20" customFormat="1" x14ac:dyDescent="0.25">
      <c r="A23" s="106" t="s">
        <v>111</v>
      </c>
      <c r="B23" s="107" t="s">
        <v>118</v>
      </c>
      <c r="C23" s="6" t="s">
        <v>96</v>
      </c>
      <c r="D23" s="91" t="s">
        <v>607</v>
      </c>
      <c r="E23" s="6" t="s">
        <v>150</v>
      </c>
      <c r="F23" s="108">
        <v>43982</v>
      </c>
      <c r="G23" s="7" t="s">
        <v>14</v>
      </c>
      <c r="H23" s="15" t="s">
        <v>158</v>
      </c>
      <c r="I23" s="109" t="s">
        <v>97</v>
      </c>
      <c r="J23" s="110">
        <v>25680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3">
        <v>0</v>
      </c>
      <c r="R23" s="13">
        <f t="shared" si="0"/>
        <v>25680</v>
      </c>
      <c r="S23" s="80" t="str">
        <f t="shared" si="1"/>
        <v>PENDIENTE</v>
      </c>
    </row>
    <row r="24" spans="1:19" s="20" customFormat="1" x14ac:dyDescent="0.25">
      <c r="A24" s="106" t="s">
        <v>111</v>
      </c>
      <c r="B24" s="107" t="s">
        <v>118</v>
      </c>
      <c r="C24" s="6" t="s">
        <v>100</v>
      </c>
      <c r="D24" s="91" t="s">
        <v>607</v>
      </c>
      <c r="E24" s="6" t="s">
        <v>150</v>
      </c>
      <c r="F24" s="108">
        <v>43988</v>
      </c>
      <c r="G24" s="7" t="s">
        <v>14</v>
      </c>
      <c r="H24" s="15" t="s">
        <v>157</v>
      </c>
      <c r="I24" s="109" t="s">
        <v>101</v>
      </c>
      <c r="J24" s="110">
        <v>25680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3">
        <v>0</v>
      </c>
      <c r="R24" s="13">
        <f t="shared" si="0"/>
        <v>25680</v>
      </c>
      <c r="S24" s="80" t="str">
        <f t="shared" si="1"/>
        <v>PENDIENTE</v>
      </c>
    </row>
    <row r="25" spans="1:19" s="20" customFormat="1" ht="47.25" x14ac:dyDescent="0.25">
      <c r="A25" s="106" t="s">
        <v>111</v>
      </c>
      <c r="B25" s="107" t="s">
        <v>118</v>
      </c>
      <c r="C25" s="6" t="s">
        <v>104</v>
      </c>
      <c r="D25" s="91" t="s">
        <v>607</v>
      </c>
      <c r="E25" s="6" t="s">
        <v>150</v>
      </c>
      <c r="F25" s="108">
        <v>43995</v>
      </c>
      <c r="G25" s="7" t="s">
        <v>14</v>
      </c>
      <c r="H25" s="6" t="s">
        <v>656</v>
      </c>
      <c r="I25" s="109" t="s">
        <v>105</v>
      </c>
      <c r="J25" s="110">
        <v>22400</v>
      </c>
      <c r="K25" s="12">
        <v>7896</v>
      </c>
      <c r="L25" s="12">
        <v>0</v>
      </c>
      <c r="M25" s="96" t="s">
        <v>682</v>
      </c>
      <c r="N25" s="12">
        <v>0</v>
      </c>
      <c r="O25" s="12">
        <v>0</v>
      </c>
      <c r="P25" s="12">
        <v>0</v>
      </c>
      <c r="Q25" s="13">
        <v>0</v>
      </c>
      <c r="R25" s="13">
        <f t="shared" si="0"/>
        <v>14504</v>
      </c>
      <c r="S25" s="80" t="str">
        <f t="shared" si="1"/>
        <v>PENDIENTE</v>
      </c>
    </row>
    <row r="26" spans="1:19" s="20" customFormat="1" x14ac:dyDescent="0.25">
      <c r="A26" s="106" t="s">
        <v>112</v>
      </c>
      <c r="B26" s="107" t="s">
        <v>37</v>
      </c>
      <c r="C26" s="6" t="s">
        <v>1</v>
      </c>
      <c r="D26" s="91" t="s">
        <v>607</v>
      </c>
      <c r="E26" s="6" t="s">
        <v>150</v>
      </c>
      <c r="F26" s="108">
        <v>43946</v>
      </c>
      <c r="G26" s="7" t="s">
        <v>14</v>
      </c>
      <c r="H26" s="6" t="s">
        <v>75</v>
      </c>
      <c r="I26" s="109" t="s">
        <v>20</v>
      </c>
      <c r="J26" s="110">
        <v>16467</v>
      </c>
      <c r="K26" s="12">
        <v>0</v>
      </c>
      <c r="L26" s="12">
        <v>0</v>
      </c>
      <c r="M26" s="12">
        <v>0</v>
      </c>
      <c r="N26" s="12">
        <v>16467</v>
      </c>
      <c r="O26" s="12">
        <v>0</v>
      </c>
      <c r="P26" s="12">
        <v>0</v>
      </c>
      <c r="Q26" s="13">
        <v>0</v>
      </c>
      <c r="R26" s="13">
        <f t="shared" si="0"/>
        <v>0</v>
      </c>
      <c r="S26" s="80" t="str">
        <f t="shared" si="1"/>
        <v>CANCELADO</v>
      </c>
    </row>
    <row r="27" spans="1:19" s="20" customFormat="1" x14ac:dyDescent="0.25">
      <c r="A27" s="106" t="s">
        <v>113</v>
      </c>
      <c r="B27" s="107" t="s">
        <v>38</v>
      </c>
      <c r="C27" s="6" t="s">
        <v>1</v>
      </c>
      <c r="D27" s="91" t="s">
        <v>607</v>
      </c>
      <c r="E27" s="6" t="s">
        <v>150</v>
      </c>
      <c r="F27" s="108">
        <v>43939</v>
      </c>
      <c r="G27" s="7" t="s">
        <v>23</v>
      </c>
      <c r="H27" s="6" t="s">
        <v>76</v>
      </c>
      <c r="I27" s="109" t="s">
        <v>21</v>
      </c>
      <c r="J27" s="110">
        <v>28800</v>
      </c>
      <c r="K27" s="12">
        <v>0</v>
      </c>
      <c r="L27" s="12">
        <v>0</v>
      </c>
      <c r="M27" s="12">
        <v>0</v>
      </c>
      <c r="N27" s="12">
        <v>10000</v>
      </c>
      <c r="O27" s="12">
        <v>0</v>
      </c>
      <c r="P27" s="12">
        <v>0</v>
      </c>
      <c r="Q27" s="13">
        <v>0</v>
      </c>
      <c r="R27" s="13">
        <f t="shared" si="0"/>
        <v>18800</v>
      </c>
      <c r="S27" s="80" t="str">
        <f t="shared" si="1"/>
        <v>PENDIENTE</v>
      </c>
    </row>
    <row r="28" spans="1:19" s="20" customFormat="1" x14ac:dyDescent="0.25">
      <c r="A28" s="106" t="s">
        <v>113</v>
      </c>
      <c r="B28" s="107" t="s">
        <v>38</v>
      </c>
      <c r="C28" s="6" t="s">
        <v>2</v>
      </c>
      <c r="D28" s="91" t="s">
        <v>607</v>
      </c>
      <c r="E28" s="6" t="s">
        <v>150</v>
      </c>
      <c r="F28" s="108">
        <v>43945</v>
      </c>
      <c r="G28" s="7" t="s">
        <v>23</v>
      </c>
      <c r="H28" s="6" t="s">
        <v>77</v>
      </c>
      <c r="I28" s="109" t="s">
        <v>22</v>
      </c>
      <c r="J28" s="110">
        <v>28800</v>
      </c>
      <c r="K28" s="12">
        <v>0</v>
      </c>
      <c r="L28" s="12">
        <v>0</v>
      </c>
      <c r="M28" s="12">
        <v>0</v>
      </c>
      <c r="N28" s="12">
        <v>10000</v>
      </c>
      <c r="O28" s="12">
        <v>0</v>
      </c>
      <c r="P28" s="12">
        <v>0</v>
      </c>
      <c r="Q28" s="13">
        <v>0</v>
      </c>
      <c r="R28" s="13">
        <f t="shared" si="0"/>
        <v>18800</v>
      </c>
      <c r="S28" s="80" t="str">
        <f t="shared" si="1"/>
        <v>PENDIENTE</v>
      </c>
    </row>
    <row r="29" spans="1:19" s="20" customFormat="1" x14ac:dyDescent="0.25">
      <c r="A29" s="106" t="s">
        <v>113</v>
      </c>
      <c r="B29" s="107" t="s">
        <v>38</v>
      </c>
      <c r="C29" s="6" t="s">
        <v>3</v>
      </c>
      <c r="D29" s="91" t="s">
        <v>607</v>
      </c>
      <c r="E29" s="6" t="s">
        <v>150</v>
      </c>
      <c r="F29" s="108">
        <v>43988</v>
      </c>
      <c r="G29" s="7" t="s">
        <v>23</v>
      </c>
      <c r="H29" s="15" t="s">
        <v>156</v>
      </c>
      <c r="I29" s="109" t="s">
        <v>99</v>
      </c>
      <c r="J29" s="110">
        <v>38400</v>
      </c>
      <c r="K29" s="12">
        <v>0</v>
      </c>
      <c r="L29" s="12">
        <v>0</v>
      </c>
      <c r="M29" s="12">
        <v>0</v>
      </c>
      <c r="N29" s="12">
        <v>38400</v>
      </c>
      <c r="O29" s="12">
        <v>0</v>
      </c>
      <c r="P29" s="12">
        <v>0</v>
      </c>
      <c r="Q29" s="13">
        <v>0</v>
      </c>
      <c r="R29" s="13">
        <f t="shared" si="0"/>
        <v>0</v>
      </c>
      <c r="S29" s="80" t="str">
        <f t="shared" si="1"/>
        <v>CANCELADO</v>
      </c>
    </row>
    <row r="30" spans="1:19" s="20" customFormat="1" x14ac:dyDescent="0.25">
      <c r="A30" s="106" t="s">
        <v>114</v>
      </c>
      <c r="B30" s="107" t="s">
        <v>39</v>
      </c>
      <c r="C30" s="6" t="s">
        <v>1</v>
      </c>
      <c r="D30" s="91" t="s">
        <v>607</v>
      </c>
      <c r="E30" s="6" t="s">
        <v>150</v>
      </c>
      <c r="F30" s="108">
        <v>43891</v>
      </c>
      <c r="G30" s="7" t="s">
        <v>14</v>
      </c>
      <c r="H30" s="6" t="s">
        <v>78</v>
      </c>
      <c r="I30" s="109" t="s">
        <v>24</v>
      </c>
      <c r="J30" s="110">
        <v>52800</v>
      </c>
      <c r="K30" s="11">
        <v>10560</v>
      </c>
      <c r="L30" s="12">
        <v>0</v>
      </c>
      <c r="M30" s="12">
        <v>0</v>
      </c>
      <c r="N30" s="12">
        <v>42240</v>
      </c>
      <c r="O30" s="12">
        <v>0</v>
      </c>
      <c r="P30" s="12">
        <v>0</v>
      </c>
      <c r="Q30" s="13">
        <v>0</v>
      </c>
      <c r="R30" s="13">
        <f t="shared" si="0"/>
        <v>0</v>
      </c>
      <c r="S30" s="80" t="str">
        <f t="shared" si="1"/>
        <v>CANCELADO</v>
      </c>
    </row>
    <row r="31" spans="1:19" s="20" customFormat="1" x14ac:dyDescent="0.25">
      <c r="A31" s="106" t="s">
        <v>114</v>
      </c>
      <c r="B31" s="107" t="s">
        <v>39</v>
      </c>
      <c r="C31" s="6" t="s">
        <v>2</v>
      </c>
      <c r="D31" s="91" t="s">
        <v>607</v>
      </c>
      <c r="E31" s="6" t="s">
        <v>150</v>
      </c>
      <c r="F31" s="108">
        <v>43898</v>
      </c>
      <c r="G31" s="7" t="s">
        <v>14</v>
      </c>
      <c r="H31" s="6" t="s">
        <v>79</v>
      </c>
      <c r="I31" s="109" t="s">
        <v>25</v>
      </c>
      <c r="J31" s="110">
        <v>60000</v>
      </c>
      <c r="K31" s="11">
        <v>12000</v>
      </c>
      <c r="L31" s="12">
        <v>0</v>
      </c>
      <c r="M31" s="12">
        <v>0</v>
      </c>
      <c r="N31" s="12">
        <v>48000</v>
      </c>
      <c r="O31" s="12">
        <v>0</v>
      </c>
      <c r="P31" s="12">
        <v>0</v>
      </c>
      <c r="Q31" s="13">
        <v>0</v>
      </c>
      <c r="R31" s="13">
        <f t="shared" si="0"/>
        <v>0</v>
      </c>
      <c r="S31" s="80" t="str">
        <f t="shared" si="1"/>
        <v>CANCELADO</v>
      </c>
    </row>
    <row r="32" spans="1:19" s="20" customFormat="1" x14ac:dyDescent="0.25">
      <c r="A32" s="106" t="s">
        <v>114</v>
      </c>
      <c r="B32" s="107" t="s">
        <v>39</v>
      </c>
      <c r="C32" s="6" t="s">
        <v>2</v>
      </c>
      <c r="D32" s="91" t="s">
        <v>607</v>
      </c>
      <c r="E32" s="6" t="s">
        <v>150</v>
      </c>
      <c r="F32" s="108">
        <v>43911</v>
      </c>
      <c r="G32" s="7" t="s">
        <v>14</v>
      </c>
      <c r="H32" s="6" t="s">
        <v>80</v>
      </c>
      <c r="I32" s="109" t="s">
        <v>26</v>
      </c>
      <c r="J32" s="110">
        <v>60000</v>
      </c>
      <c r="K32" s="11">
        <v>12000</v>
      </c>
      <c r="L32" s="12">
        <v>0</v>
      </c>
      <c r="M32" s="12">
        <v>0</v>
      </c>
      <c r="N32" s="12">
        <v>48000</v>
      </c>
      <c r="O32" s="12">
        <v>0</v>
      </c>
      <c r="P32" s="12">
        <v>0</v>
      </c>
      <c r="Q32" s="13">
        <v>0</v>
      </c>
      <c r="R32" s="13">
        <f t="shared" si="0"/>
        <v>0</v>
      </c>
      <c r="S32" s="80" t="str">
        <f t="shared" si="1"/>
        <v>CANCELADO</v>
      </c>
    </row>
    <row r="33" spans="1:19" s="20" customFormat="1" x14ac:dyDescent="0.25">
      <c r="A33" s="106" t="s">
        <v>115</v>
      </c>
      <c r="B33" s="107" t="s">
        <v>119</v>
      </c>
      <c r="C33" s="6" t="s">
        <v>1</v>
      </c>
      <c r="D33" s="91" t="s">
        <v>607</v>
      </c>
      <c r="E33" s="6" t="s">
        <v>150</v>
      </c>
      <c r="F33" s="108">
        <v>43860</v>
      </c>
      <c r="G33" s="7" t="s">
        <v>27</v>
      </c>
      <c r="H33" s="6" t="s">
        <v>81</v>
      </c>
      <c r="I33" s="109" t="s">
        <v>28</v>
      </c>
      <c r="J33" s="110">
        <v>51960</v>
      </c>
      <c r="K33" s="11">
        <v>31960</v>
      </c>
      <c r="L33" s="12">
        <v>0</v>
      </c>
      <c r="M33" s="12">
        <v>0</v>
      </c>
      <c r="N33" s="12">
        <v>20000</v>
      </c>
      <c r="O33" s="12">
        <v>0</v>
      </c>
      <c r="P33" s="12">
        <v>0</v>
      </c>
      <c r="Q33" s="13">
        <v>0</v>
      </c>
      <c r="R33" s="13">
        <f t="shared" si="0"/>
        <v>0</v>
      </c>
      <c r="S33" s="80" t="str">
        <f t="shared" si="1"/>
        <v>CANCELADO</v>
      </c>
    </row>
    <row r="34" spans="1:19" s="20" customFormat="1" x14ac:dyDescent="0.25">
      <c r="A34" s="106" t="s">
        <v>115</v>
      </c>
      <c r="B34" s="107" t="s">
        <v>119</v>
      </c>
      <c r="C34" s="6" t="s">
        <v>2</v>
      </c>
      <c r="D34" s="91" t="s">
        <v>607</v>
      </c>
      <c r="E34" s="6" t="s">
        <v>150</v>
      </c>
      <c r="F34" s="108">
        <v>43883</v>
      </c>
      <c r="G34" s="7" t="s">
        <v>27</v>
      </c>
      <c r="H34" s="6" t="s">
        <v>82</v>
      </c>
      <c r="I34" s="109" t="s">
        <v>29</v>
      </c>
      <c r="J34" s="110">
        <v>52800</v>
      </c>
      <c r="K34" s="11">
        <v>32800</v>
      </c>
      <c r="L34" s="12">
        <v>0</v>
      </c>
      <c r="M34" s="12">
        <v>0</v>
      </c>
      <c r="N34" s="12">
        <v>20000</v>
      </c>
      <c r="O34" s="12">
        <v>0</v>
      </c>
      <c r="P34" s="12">
        <v>0</v>
      </c>
      <c r="Q34" s="13">
        <v>0</v>
      </c>
      <c r="R34" s="13">
        <f t="shared" si="0"/>
        <v>0</v>
      </c>
      <c r="S34" s="80" t="str">
        <f t="shared" si="1"/>
        <v>CANCELADO</v>
      </c>
    </row>
    <row r="35" spans="1:19" s="20" customFormat="1" x14ac:dyDescent="0.25">
      <c r="A35" s="106" t="s">
        <v>115</v>
      </c>
      <c r="B35" s="107" t="s">
        <v>119</v>
      </c>
      <c r="C35" s="6" t="s">
        <v>3</v>
      </c>
      <c r="D35" s="91" t="s">
        <v>607</v>
      </c>
      <c r="E35" s="6" t="s">
        <v>150</v>
      </c>
      <c r="F35" s="108">
        <v>43892</v>
      </c>
      <c r="G35" s="7" t="s">
        <v>27</v>
      </c>
      <c r="H35" s="6" t="s">
        <v>83</v>
      </c>
      <c r="I35" s="109" t="s">
        <v>30</v>
      </c>
      <c r="J35" s="110">
        <v>47880</v>
      </c>
      <c r="K35" s="11">
        <v>47880</v>
      </c>
      <c r="L35" s="12">
        <v>0</v>
      </c>
      <c r="M35" s="12">
        <v>0</v>
      </c>
      <c r="N35" s="112">
        <v>0</v>
      </c>
      <c r="O35" s="12">
        <v>0</v>
      </c>
      <c r="P35" s="12">
        <v>0</v>
      </c>
      <c r="Q35" s="13">
        <v>0</v>
      </c>
      <c r="R35" s="13">
        <f t="shared" si="0"/>
        <v>0</v>
      </c>
      <c r="S35" s="80" t="str">
        <f t="shared" si="1"/>
        <v>CANCELADO</v>
      </c>
    </row>
    <row r="36" spans="1:19" s="20" customFormat="1" x14ac:dyDescent="0.25">
      <c r="A36" s="106" t="s">
        <v>116</v>
      </c>
      <c r="B36" s="107" t="s">
        <v>120</v>
      </c>
      <c r="C36" s="6" t="s">
        <v>1</v>
      </c>
      <c r="D36" s="91" t="s">
        <v>607</v>
      </c>
      <c r="E36" s="6" t="s">
        <v>150</v>
      </c>
      <c r="F36" s="108">
        <v>43877</v>
      </c>
      <c r="G36" s="7" t="s">
        <v>27</v>
      </c>
      <c r="H36" s="6" t="s">
        <v>84</v>
      </c>
      <c r="I36" s="109" t="s">
        <v>31</v>
      </c>
      <c r="J36" s="110">
        <v>54600</v>
      </c>
      <c r="K36" s="11">
        <v>27300</v>
      </c>
      <c r="L36" s="12">
        <v>0</v>
      </c>
      <c r="M36" s="12">
        <v>0</v>
      </c>
      <c r="N36" s="12">
        <v>27300</v>
      </c>
      <c r="O36" s="12">
        <v>0</v>
      </c>
      <c r="P36" s="12">
        <v>0</v>
      </c>
      <c r="Q36" s="13">
        <v>0</v>
      </c>
      <c r="R36" s="13">
        <f t="shared" si="0"/>
        <v>0</v>
      </c>
      <c r="S36" s="80" t="str">
        <f t="shared" si="1"/>
        <v>CANCELADO</v>
      </c>
    </row>
    <row r="37" spans="1:19" s="20" customFormat="1" x14ac:dyDescent="0.25">
      <c r="A37" s="106" t="s">
        <v>116</v>
      </c>
      <c r="B37" s="107" t="s">
        <v>120</v>
      </c>
      <c r="C37" s="6" t="s">
        <v>2</v>
      </c>
      <c r="D37" s="91" t="s">
        <v>607</v>
      </c>
      <c r="E37" s="6" t="s">
        <v>150</v>
      </c>
      <c r="F37" s="108">
        <v>43884</v>
      </c>
      <c r="G37" s="7" t="s">
        <v>27</v>
      </c>
      <c r="H37" s="6" t="s">
        <v>89</v>
      </c>
      <c r="I37" s="109" t="s">
        <v>32</v>
      </c>
      <c r="J37" s="110">
        <v>56400</v>
      </c>
      <c r="K37" s="11">
        <v>28200</v>
      </c>
      <c r="L37" s="12">
        <v>0</v>
      </c>
      <c r="M37" s="12">
        <v>0</v>
      </c>
      <c r="N37" s="12">
        <v>28200</v>
      </c>
      <c r="O37" s="12">
        <v>0</v>
      </c>
      <c r="P37" s="12">
        <v>0</v>
      </c>
      <c r="Q37" s="13">
        <v>0</v>
      </c>
      <c r="R37" s="13">
        <f t="shared" si="0"/>
        <v>0</v>
      </c>
      <c r="S37" s="80" t="str">
        <f t="shared" si="1"/>
        <v>CANCELADO</v>
      </c>
    </row>
    <row r="38" spans="1:19" s="20" customFormat="1" x14ac:dyDescent="0.25">
      <c r="A38" s="106" t="s">
        <v>116</v>
      </c>
      <c r="B38" s="107" t="s">
        <v>120</v>
      </c>
      <c r="C38" s="6" t="s">
        <v>3</v>
      </c>
      <c r="D38" s="91" t="s">
        <v>607</v>
      </c>
      <c r="E38" s="6" t="s">
        <v>150</v>
      </c>
      <c r="F38" s="108">
        <v>43899</v>
      </c>
      <c r="G38" s="7" t="s">
        <v>27</v>
      </c>
      <c r="H38" s="6" t="s">
        <v>85</v>
      </c>
      <c r="I38" s="109" t="s">
        <v>33</v>
      </c>
      <c r="J38" s="110">
        <v>60000</v>
      </c>
      <c r="K38" s="11">
        <v>30000</v>
      </c>
      <c r="L38" s="12">
        <v>0</v>
      </c>
      <c r="M38" s="12">
        <v>0</v>
      </c>
      <c r="N38" s="12">
        <v>30000</v>
      </c>
      <c r="O38" s="12">
        <v>0</v>
      </c>
      <c r="P38" s="12">
        <v>0</v>
      </c>
      <c r="Q38" s="13">
        <v>0</v>
      </c>
      <c r="R38" s="13">
        <f t="shared" si="0"/>
        <v>0</v>
      </c>
      <c r="S38" s="80" t="str">
        <f t="shared" si="1"/>
        <v>CANCELADO</v>
      </c>
    </row>
    <row r="39" spans="1:19" s="20" customFormat="1" x14ac:dyDescent="0.25">
      <c r="A39" s="106" t="s">
        <v>116</v>
      </c>
      <c r="B39" s="107" t="s">
        <v>120</v>
      </c>
      <c r="C39" s="6" t="s">
        <v>9</v>
      </c>
      <c r="D39" s="91" t="s">
        <v>607</v>
      </c>
      <c r="E39" s="6" t="s">
        <v>150</v>
      </c>
      <c r="F39" s="108">
        <v>43906</v>
      </c>
      <c r="G39" s="7" t="s">
        <v>27</v>
      </c>
      <c r="H39" s="6" t="s">
        <v>86</v>
      </c>
      <c r="I39" s="109" t="s">
        <v>34</v>
      </c>
      <c r="J39" s="110">
        <v>60000</v>
      </c>
      <c r="K39" s="11">
        <v>30000</v>
      </c>
      <c r="L39" s="12">
        <v>0</v>
      </c>
      <c r="M39" s="12">
        <v>0</v>
      </c>
      <c r="N39" s="12">
        <v>30000</v>
      </c>
      <c r="O39" s="12">
        <v>0</v>
      </c>
      <c r="P39" s="12">
        <v>0</v>
      </c>
      <c r="Q39" s="13">
        <v>0</v>
      </c>
      <c r="R39" s="13">
        <f t="shared" si="0"/>
        <v>0</v>
      </c>
      <c r="S39" s="80" t="str">
        <f t="shared" si="1"/>
        <v>CANCELADO</v>
      </c>
    </row>
    <row r="40" spans="1:19" s="20" customFormat="1" x14ac:dyDescent="0.25">
      <c r="A40" s="106" t="s">
        <v>121</v>
      </c>
      <c r="B40" s="107" t="s">
        <v>57</v>
      </c>
      <c r="C40" s="6" t="s">
        <v>1</v>
      </c>
      <c r="D40" s="91" t="s">
        <v>607</v>
      </c>
      <c r="E40" s="6" t="s">
        <v>150</v>
      </c>
      <c r="F40" s="108">
        <v>43952</v>
      </c>
      <c r="G40" s="7" t="s">
        <v>27</v>
      </c>
      <c r="H40" s="6" t="s">
        <v>87</v>
      </c>
      <c r="I40" s="109" t="s">
        <v>40</v>
      </c>
      <c r="J40" s="110">
        <v>31680</v>
      </c>
      <c r="K40" s="12">
        <v>0</v>
      </c>
      <c r="L40" s="12">
        <v>0</v>
      </c>
      <c r="M40" s="12">
        <v>0</v>
      </c>
      <c r="N40" s="12">
        <v>31680</v>
      </c>
      <c r="O40" s="12">
        <v>0</v>
      </c>
      <c r="P40" s="12">
        <v>0</v>
      </c>
      <c r="Q40" s="13">
        <v>0</v>
      </c>
      <c r="R40" s="13">
        <f t="shared" si="0"/>
        <v>0</v>
      </c>
      <c r="S40" s="80" t="str">
        <f t="shared" si="1"/>
        <v>CANCELADO</v>
      </c>
    </row>
    <row r="41" spans="1:19" s="20" customFormat="1" x14ac:dyDescent="0.25">
      <c r="A41" s="106" t="s">
        <v>121</v>
      </c>
      <c r="B41" s="107" t="s">
        <v>57</v>
      </c>
      <c r="C41" s="6" t="s">
        <v>2</v>
      </c>
      <c r="D41" s="91" t="s">
        <v>607</v>
      </c>
      <c r="E41" s="6" t="s">
        <v>150</v>
      </c>
      <c r="F41" s="108">
        <v>43966</v>
      </c>
      <c r="G41" s="7" t="s">
        <v>27</v>
      </c>
      <c r="H41" s="15" t="s">
        <v>154</v>
      </c>
      <c r="I41" s="109" t="s">
        <v>52</v>
      </c>
      <c r="J41" s="110">
        <v>36960</v>
      </c>
      <c r="K41" s="12">
        <v>0</v>
      </c>
      <c r="L41" s="12">
        <v>0</v>
      </c>
      <c r="M41" s="12">
        <v>0</v>
      </c>
      <c r="N41" s="12">
        <v>36960</v>
      </c>
      <c r="O41" s="12">
        <v>0</v>
      </c>
      <c r="P41" s="12">
        <v>0</v>
      </c>
      <c r="Q41" s="13">
        <v>0</v>
      </c>
      <c r="R41" s="13">
        <f t="shared" si="0"/>
        <v>0</v>
      </c>
      <c r="S41" s="80" t="str">
        <f t="shared" si="1"/>
        <v>CANCELADO</v>
      </c>
    </row>
    <row r="42" spans="1:19" s="20" customFormat="1" x14ac:dyDescent="0.25">
      <c r="A42" s="106" t="s">
        <v>121</v>
      </c>
      <c r="B42" s="107" t="s">
        <v>57</v>
      </c>
      <c r="C42" s="6" t="s">
        <v>3</v>
      </c>
      <c r="D42" s="91" t="s">
        <v>607</v>
      </c>
      <c r="E42" s="6" t="s">
        <v>150</v>
      </c>
      <c r="F42" s="108">
        <v>43969</v>
      </c>
      <c r="G42" s="7" t="s">
        <v>27</v>
      </c>
      <c r="H42" s="15" t="s">
        <v>153</v>
      </c>
      <c r="I42" s="109" t="s">
        <v>53</v>
      </c>
      <c r="J42" s="110">
        <v>26400</v>
      </c>
      <c r="K42" s="12">
        <v>0</v>
      </c>
      <c r="L42" s="12">
        <v>0</v>
      </c>
      <c r="M42" s="12">
        <v>0</v>
      </c>
      <c r="N42" s="12">
        <v>26400</v>
      </c>
      <c r="O42" s="12">
        <v>0</v>
      </c>
      <c r="P42" s="12">
        <v>0</v>
      </c>
      <c r="Q42" s="13">
        <v>0</v>
      </c>
      <c r="R42" s="13">
        <f t="shared" si="0"/>
        <v>0</v>
      </c>
      <c r="S42" s="80" t="str">
        <f t="shared" si="1"/>
        <v>CANCELADO</v>
      </c>
    </row>
    <row r="43" spans="1:19" s="20" customFormat="1" x14ac:dyDescent="0.25">
      <c r="A43" s="106" t="s">
        <v>122</v>
      </c>
      <c r="B43" s="107" t="s">
        <v>58</v>
      </c>
      <c r="C43" s="6" t="s">
        <v>1</v>
      </c>
      <c r="D43" s="91" t="s">
        <v>607</v>
      </c>
      <c r="E43" s="6" t="s">
        <v>150</v>
      </c>
      <c r="F43" s="108">
        <v>43939</v>
      </c>
      <c r="G43" s="7" t="s">
        <v>14</v>
      </c>
      <c r="H43" s="6" t="s">
        <v>88</v>
      </c>
      <c r="I43" s="109" t="s">
        <v>41</v>
      </c>
      <c r="J43" s="110">
        <v>21600</v>
      </c>
      <c r="K43" s="11">
        <v>4320</v>
      </c>
      <c r="L43" s="12">
        <v>0</v>
      </c>
      <c r="M43" s="12">
        <v>0</v>
      </c>
      <c r="N43" s="12">
        <v>17280</v>
      </c>
      <c r="O43" s="12">
        <v>0</v>
      </c>
      <c r="P43" s="12">
        <v>0</v>
      </c>
      <c r="Q43" s="13">
        <v>0</v>
      </c>
      <c r="R43" s="13">
        <f t="shared" si="0"/>
        <v>0</v>
      </c>
      <c r="S43" s="80" t="str">
        <f t="shared" si="1"/>
        <v>CANCELADO</v>
      </c>
    </row>
    <row r="44" spans="1:19" s="20" customFormat="1" x14ac:dyDescent="0.25">
      <c r="A44" s="106" t="s">
        <v>123</v>
      </c>
      <c r="B44" s="107" t="s">
        <v>92</v>
      </c>
      <c r="C44" s="6" t="s">
        <v>1</v>
      </c>
      <c r="D44" s="91" t="s">
        <v>607</v>
      </c>
      <c r="E44" s="6" t="s">
        <v>150</v>
      </c>
      <c r="F44" s="108">
        <v>43898</v>
      </c>
      <c r="G44" s="7" t="s">
        <v>14</v>
      </c>
      <c r="H44" s="6" t="s">
        <v>91</v>
      </c>
      <c r="I44" s="109" t="s">
        <v>90</v>
      </c>
      <c r="J44" s="110">
        <v>52800</v>
      </c>
      <c r="K44" s="11">
        <v>10560</v>
      </c>
      <c r="L44" s="12">
        <v>0</v>
      </c>
      <c r="M44" s="12">
        <v>0</v>
      </c>
      <c r="N44" s="12">
        <v>42240</v>
      </c>
      <c r="O44" s="12">
        <v>0</v>
      </c>
      <c r="P44" s="12">
        <v>0</v>
      </c>
      <c r="Q44" s="13">
        <v>0</v>
      </c>
      <c r="R44" s="13">
        <f t="shared" si="0"/>
        <v>0</v>
      </c>
      <c r="S44" s="80" t="str">
        <f t="shared" si="1"/>
        <v>CANCELADO</v>
      </c>
    </row>
    <row r="45" spans="1:19" s="20" customFormat="1" x14ac:dyDescent="0.25">
      <c r="A45" s="106" t="s">
        <v>124</v>
      </c>
      <c r="B45" s="107" t="s">
        <v>125</v>
      </c>
      <c r="C45" s="6" t="s">
        <v>1</v>
      </c>
      <c r="D45" s="91" t="s">
        <v>607</v>
      </c>
      <c r="E45" s="6" t="s">
        <v>150</v>
      </c>
      <c r="F45" s="108">
        <v>43990</v>
      </c>
      <c r="G45" s="7" t="s">
        <v>102</v>
      </c>
      <c r="H45" s="15" t="s">
        <v>155</v>
      </c>
      <c r="I45" s="109" t="s">
        <v>103</v>
      </c>
      <c r="J45" s="110">
        <v>40089.599999999999</v>
      </c>
      <c r="K45" s="12">
        <v>0</v>
      </c>
      <c r="L45" s="12">
        <v>0</v>
      </c>
      <c r="M45" s="12">
        <v>0</v>
      </c>
      <c r="N45" s="12">
        <v>11911.88</v>
      </c>
      <c r="O45" s="12">
        <v>15920</v>
      </c>
      <c r="P45" s="12">
        <v>0</v>
      </c>
      <c r="Q45" s="13">
        <v>0</v>
      </c>
      <c r="R45" s="13">
        <f t="shared" si="0"/>
        <v>12257.720000000001</v>
      </c>
      <c r="S45" s="80" t="str">
        <f t="shared" si="1"/>
        <v>PENDIENTE</v>
      </c>
    </row>
    <row r="46" spans="1:19" s="20" customFormat="1" x14ac:dyDescent="0.25">
      <c r="A46" s="106" t="s">
        <v>116</v>
      </c>
      <c r="B46" s="107" t="s">
        <v>120</v>
      </c>
      <c r="C46" s="6" t="s">
        <v>133</v>
      </c>
      <c r="D46" s="91" t="s">
        <v>607</v>
      </c>
      <c r="E46" s="6" t="s">
        <v>151</v>
      </c>
      <c r="F46" s="113">
        <v>43866</v>
      </c>
      <c r="G46" s="7" t="s">
        <v>134</v>
      </c>
      <c r="H46" s="6" t="s">
        <v>135</v>
      </c>
      <c r="I46" s="114" t="s">
        <v>136</v>
      </c>
      <c r="J46" s="110">
        <v>40</v>
      </c>
      <c r="K46" s="12">
        <v>0</v>
      </c>
      <c r="L46" s="12">
        <v>0</v>
      </c>
      <c r="M46" s="12">
        <v>40</v>
      </c>
      <c r="N46" s="12">
        <v>0</v>
      </c>
      <c r="O46" s="12">
        <v>0</v>
      </c>
      <c r="P46" s="12">
        <v>0</v>
      </c>
      <c r="Q46" s="12">
        <v>0</v>
      </c>
      <c r="R46" s="13">
        <f t="shared" si="0"/>
        <v>0</v>
      </c>
      <c r="S46" s="80" t="str">
        <f t="shared" si="1"/>
        <v>CANCELADO</v>
      </c>
    </row>
    <row r="47" spans="1:19" s="20" customFormat="1" x14ac:dyDescent="0.25">
      <c r="A47" s="106" t="s">
        <v>137</v>
      </c>
      <c r="B47" s="107" t="s">
        <v>138</v>
      </c>
      <c r="C47" s="6" t="s">
        <v>139</v>
      </c>
      <c r="D47" s="91" t="s">
        <v>607</v>
      </c>
      <c r="E47" s="6" t="s">
        <v>151</v>
      </c>
      <c r="F47" s="113">
        <v>43953</v>
      </c>
      <c r="G47" s="7" t="s">
        <v>140</v>
      </c>
      <c r="H47" s="6" t="s">
        <v>141</v>
      </c>
      <c r="I47" s="114" t="s">
        <v>142</v>
      </c>
      <c r="J47" s="110">
        <v>2912</v>
      </c>
      <c r="K47" s="12">
        <v>0</v>
      </c>
      <c r="L47" s="12">
        <v>0</v>
      </c>
      <c r="M47" s="12">
        <v>0</v>
      </c>
      <c r="N47" s="12">
        <v>1456</v>
      </c>
      <c r="O47" s="12">
        <v>1456</v>
      </c>
      <c r="P47" s="12">
        <v>0</v>
      </c>
      <c r="Q47" s="12">
        <v>0</v>
      </c>
      <c r="R47" s="13">
        <f>J47-SUM(K47:Q47)</f>
        <v>0</v>
      </c>
      <c r="S47" s="80" t="str">
        <f t="shared" si="1"/>
        <v>CANCELADO</v>
      </c>
    </row>
    <row r="48" spans="1:19" s="20" customFormat="1" x14ac:dyDescent="0.25">
      <c r="A48" s="106" t="s">
        <v>137</v>
      </c>
      <c r="B48" s="107" t="s">
        <v>138</v>
      </c>
      <c r="C48" s="6" t="s">
        <v>629</v>
      </c>
      <c r="D48" s="91" t="s">
        <v>624</v>
      </c>
      <c r="E48" s="6" t="s">
        <v>151</v>
      </c>
      <c r="F48" s="113">
        <v>44000</v>
      </c>
      <c r="G48" s="7" t="s">
        <v>140</v>
      </c>
      <c r="H48" s="6"/>
      <c r="I48" s="114" t="s">
        <v>218</v>
      </c>
      <c r="J48" s="110">
        <v>7650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3">
        <f>J48-SUM(K48:Q48)</f>
        <v>7650</v>
      </c>
      <c r="S48" s="80" t="str">
        <f t="shared" si="1"/>
        <v>PENDIENTE</v>
      </c>
    </row>
    <row r="49" spans="1:19" s="20" customFormat="1" x14ac:dyDescent="0.25">
      <c r="A49" s="106" t="s">
        <v>143</v>
      </c>
      <c r="B49" s="107" t="s">
        <v>144</v>
      </c>
      <c r="C49" s="6" t="s">
        <v>145</v>
      </c>
      <c r="D49" s="91" t="s">
        <v>607</v>
      </c>
      <c r="E49" s="6" t="s">
        <v>151</v>
      </c>
      <c r="F49" s="113">
        <v>43966</v>
      </c>
      <c r="G49" s="7" t="s">
        <v>140</v>
      </c>
      <c r="H49" s="15" t="s">
        <v>146</v>
      </c>
      <c r="I49" s="114" t="s">
        <v>147</v>
      </c>
      <c r="J49" s="110">
        <v>6160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4">
        <v>6160</v>
      </c>
      <c r="S49" s="80" t="str">
        <f t="shared" si="1"/>
        <v>PENDIENTE</v>
      </c>
    </row>
    <row r="50" spans="1:19" s="20" customFormat="1" x14ac:dyDescent="0.25">
      <c r="A50" s="115" t="s">
        <v>143</v>
      </c>
      <c r="B50" s="116" t="s">
        <v>144</v>
      </c>
      <c r="C50" s="81" t="s">
        <v>148</v>
      </c>
      <c r="D50" s="81" t="s">
        <v>607</v>
      </c>
      <c r="E50" s="81" t="s">
        <v>151</v>
      </c>
      <c r="F50" s="117">
        <v>43974</v>
      </c>
      <c r="G50" s="82" t="s">
        <v>140</v>
      </c>
      <c r="H50" s="81"/>
      <c r="I50" s="118" t="s">
        <v>149</v>
      </c>
      <c r="J50" s="119">
        <v>2464</v>
      </c>
      <c r="K50" s="83">
        <v>0</v>
      </c>
      <c r="L50" s="83">
        <v>0</v>
      </c>
      <c r="M50" s="83">
        <v>2464</v>
      </c>
      <c r="N50" s="83">
        <v>0</v>
      </c>
      <c r="O50" s="83">
        <v>0</v>
      </c>
      <c r="P50" s="83">
        <v>0</v>
      </c>
      <c r="Q50" s="83">
        <v>0</v>
      </c>
      <c r="R50" s="84">
        <f t="shared" ref="R50:R64" si="2">J50-SUM(K50:Q50)</f>
        <v>0</v>
      </c>
      <c r="S50" s="85" t="str">
        <f t="shared" si="1"/>
        <v>CANCELADO</v>
      </c>
    </row>
    <row r="51" spans="1:19" s="20" customFormat="1" x14ac:dyDescent="0.25">
      <c r="A51" s="115" t="s">
        <v>117</v>
      </c>
      <c r="B51" s="116" t="s">
        <v>36</v>
      </c>
      <c r="C51" s="81" t="s">
        <v>9</v>
      </c>
      <c r="D51" s="81" t="s">
        <v>607</v>
      </c>
      <c r="E51" s="81" t="s">
        <v>668</v>
      </c>
      <c r="F51" s="120">
        <v>44002</v>
      </c>
      <c r="G51" s="82" t="s">
        <v>16</v>
      </c>
      <c r="H51" s="81"/>
      <c r="I51" s="121" t="s">
        <v>602</v>
      </c>
      <c r="J51" s="119">
        <v>31616</v>
      </c>
      <c r="K51" s="83">
        <v>0</v>
      </c>
      <c r="L51" s="83">
        <v>0</v>
      </c>
      <c r="M51" s="83">
        <v>0</v>
      </c>
      <c r="N51" s="83">
        <v>11524</v>
      </c>
      <c r="O51" s="83">
        <v>0</v>
      </c>
      <c r="P51" s="83">
        <v>0</v>
      </c>
      <c r="Q51" s="83">
        <v>0</v>
      </c>
      <c r="R51" s="84">
        <f t="shared" si="2"/>
        <v>20092</v>
      </c>
      <c r="S51" s="85" t="str">
        <f>IF(R51=0,"CANCELADO","PENDIENTE")</f>
        <v>PENDIENTE</v>
      </c>
    </row>
    <row r="52" spans="1:19" s="20" customFormat="1" x14ac:dyDescent="0.25">
      <c r="A52" s="115" t="s">
        <v>113</v>
      </c>
      <c r="B52" s="116" t="s">
        <v>38</v>
      </c>
      <c r="C52" s="81" t="s">
        <v>9</v>
      </c>
      <c r="D52" s="81" t="s">
        <v>607</v>
      </c>
      <c r="E52" s="81" t="s">
        <v>150</v>
      </c>
      <c r="F52" s="120">
        <v>44001</v>
      </c>
      <c r="G52" s="82" t="s">
        <v>23</v>
      </c>
      <c r="H52" s="94" t="s">
        <v>683</v>
      </c>
      <c r="I52" s="121" t="s">
        <v>603</v>
      </c>
      <c r="J52" s="119">
        <v>38400</v>
      </c>
      <c r="K52" s="83">
        <v>0</v>
      </c>
      <c r="L52" s="83">
        <v>0</v>
      </c>
      <c r="M52" s="83">
        <v>0</v>
      </c>
      <c r="N52" s="83">
        <v>11600</v>
      </c>
      <c r="O52" s="83">
        <v>0</v>
      </c>
      <c r="P52" s="83">
        <v>0</v>
      </c>
      <c r="Q52" s="83">
        <v>0</v>
      </c>
      <c r="R52" s="84">
        <f t="shared" si="2"/>
        <v>26800</v>
      </c>
      <c r="S52" s="85" t="str">
        <f>IF(R52=0,"CANCELADO","PENDIENTE")</f>
        <v>PENDIENTE</v>
      </c>
    </row>
    <row r="53" spans="1:19" s="20" customFormat="1" x14ac:dyDescent="0.25">
      <c r="A53" s="115" t="s">
        <v>113</v>
      </c>
      <c r="B53" s="116" t="s">
        <v>38</v>
      </c>
      <c r="C53" s="81" t="s">
        <v>10</v>
      </c>
      <c r="D53" s="81" t="s">
        <v>607</v>
      </c>
      <c r="E53" s="81" t="s">
        <v>150</v>
      </c>
      <c r="F53" s="120">
        <v>44002</v>
      </c>
      <c r="G53" s="82" t="s">
        <v>23</v>
      </c>
      <c r="H53" s="94" t="s">
        <v>684</v>
      </c>
      <c r="I53" s="121" t="s">
        <v>604</v>
      </c>
      <c r="J53" s="119">
        <v>33600</v>
      </c>
      <c r="K53" s="83">
        <v>0</v>
      </c>
      <c r="L53" s="83">
        <v>0</v>
      </c>
      <c r="M53" s="83">
        <v>0</v>
      </c>
      <c r="N53" s="83">
        <v>0</v>
      </c>
      <c r="O53" s="83">
        <v>0</v>
      </c>
      <c r="P53" s="83">
        <v>0</v>
      </c>
      <c r="Q53" s="83">
        <v>0</v>
      </c>
      <c r="R53" s="84">
        <f t="shared" si="2"/>
        <v>33600</v>
      </c>
      <c r="S53" s="85" t="str">
        <f>IF(R53=0,"CANCELADO","PENDIENTE")</f>
        <v>PENDIENTE</v>
      </c>
    </row>
    <row r="54" spans="1:19" s="20" customFormat="1" x14ac:dyDescent="0.25">
      <c r="A54" s="115" t="s">
        <v>613</v>
      </c>
      <c r="B54" s="116" t="s">
        <v>605</v>
      </c>
      <c r="C54" s="81" t="s">
        <v>1</v>
      </c>
      <c r="D54" s="81" t="s">
        <v>607</v>
      </c>
      <c r="E54" s="81" t="s">
        <v>150</v>
      </c>
      <c r="F54" s="120">
        <v>44003</v>
      </c>
      <c r="G54" s="82" t="s">
        <v>14</v>
      </c>
      <c r="H54" s="94" t="s">
        <v>685</v>
      </c>
      <c r="I54" s="121" t="s">
        <v>606</v>
      </c>
      <c r="J54" s="119">
        <v>28284</v>
      </c>
      <c r="K54" s="83">
        <v>0</v>
      </c>
      <c r="L54" s="83">
        <v>0</v>
      </c>
      <c r="M54" s="83">
        <v>0</v>
      </c>
      <c r="N54" s="83">
        <v>19798.8</v>
      </c>
      <c r="O54" s="83">
        <v>0</v>
      </c>
      <c r="P54" s="83">
        <v>0</v>
      </c>
      <c r="Q54" s="83">
        <v>0</v>
      </c>
      <c r="R54" s="84">
        <f t="shared" si="2"/>
        <v>8485.2000000000007</v>
      </c>
      <c r="S54" s="85" t="str">
        <f>IF(R54=0,"CANCELADO","PENDIENTE")</f>
        <v>PENDIENTE</v>
      </c>
    </row>
    <row r="55" spans="1:19" s="20" customFormat="1" x14ac:dyDescent="0.25">
      <c r="A55" s="115" t="s">
        <v>113</v>
      </c>
      <c r="B55" s="116" t="s">
        <v>38</v>
      </c>
      <c r="C55" s="81" t="s">
        <v>1</v>
      </c>
      <c r="D55" s="81" t="s">
        <v>608</v>
      </c>
      <c r="E55" s="81" t="s">
        <v>150</v>
      </c>
      <c r="F55" s="120">
        <v>43980</v>
      </c>
      <c r="G55" s="82" t="s">
        <v>23</v>
      </c>
      <c r="H55" s="94" t="s">
        <v>611</v>
      </c>
      <c r="I55" s="121" t="s">
        <v>609</v>
      </c>
      <c r="J55" s="119">
        <v>36000</v>
      </c>
      <c r="K55" s="83">
        <v>0</v>
      </c>
      <c r="L55" s="83">
        <v>0</v>
      </c>
      <c r="M55" s="83">
        <v>0</v>
      </c>
      <c r="N55" s="83">
        <v>20000</v>
      </c>
      <c r="O55" s="83">
        <v>0</v>
      </c>
      <c r="P55" s="83">
        <v>0</v>
      </c>
      <c r="Q55" s="83">
        <v>0</v>
      </c>
      <c r="R55" s="84">
        <f t="shared" si="2"/>
        <v>16000</v>
      </c>
      <c r="S55" s="85" t="str">
        <f t="shared" ref="S55:S60" si="3">IF(R55=0,"CANCELADO","PENDIENTE")</f>
        <v>PENDIENTE</v>
      </c>
    </row>
    <row r="56" spans="1:19" s="20" customFormat="1" x14ac:dyDescent="0.25">
      <c r="A56" s="115" t="s">
        <v>113</v>
      </c>
      <c r="B56" s="116" t="s">
        <v>38</v>
      </c>
      <c r="C56" s="81" t="s">
        <v>2</v>
      </c>
      <c r="D56" s="81" t="s">
        <v>608</v>
      </c>
      <c r="E56" s="81" t="s">
        <v>150</v>
      </c>
      <c r="F56" s="120">
        <v>43994</v>
      </c>
      <c r="G56" s="82" t="s">
        <v>23</v>
      </c>
      <c r="H56" s="94" t="s">
        <v>612</v>
      </c>
      <c r="I56" s="121" t="s">
        <v>610</v>
      </c>
      <c r="J56" s="119">
        <v>36000</v>
      </c>
      <c r="K56" s="83">
        <v>0</v>
      </c>
      <c r="L56" s="83">
        <v>0</v>
      </c>
      <c r="M56" s="83">
        <v>0</v>
      </c>
      <c r="N56" s="83">
        <v>0</v>
      </c>
      <c r="O56" s="83">
        <v>0</v>
      </c>
      <c r="P56" s="83">
        <v>0</v>
      </c>
      <c r="Q56" s="83">
        <v>0</v>
      </c>
      <c r="R56" s="84">
        <f t="shared" si="2"/>
        <v>36000</v>
      </c>
      <c r="S56" s="85" t="str">
        <f t="shared" si="3"/>
        <v>PENDIENTE</v>
      </c>
    </row>
    <row r="57" spans="1:19" s="20" customFormat="1" x14ac:dyDescent="0.25">
      <c r="A57" s="115" t="s">
        <v>113</v>
      </c>
      <c r="B57" s="116" t="s">
        <v>38</v>
      </c>
      <c r="C57" s="81" t="s">
        <v>1</v>
      </c>
      <c r="D57" s="81" t="s">
        <v>617</v>
      </c>
      <c r="E57" s="81" t="s">
        <v>150</v>
      </c>
      <c r="F57" s="120">
        <v>43988</v>
      </c>
      <c r="G57" s="82" t="s">
        <v>23</v>
      </c>
      <c r="H57" s="94" t="s">
        <v>619</v>
      </c>
      <c r="I57" s="121" t="s">
        <v>618</v>
      </c>
      <c r="J57" s="119">
        <v>41805</v>
      </c>
      <c r="K57" s="83">
        <v>0</v>
      </c>
      <c r="L57" s="83">
        <v>0</v>
      </c>
      <c r="M57" s="83">
        <v>0</v>
      </c>
      <c r="N57" s="83">
        <v>0</v>
      </c>
      <c r="O57" s="83">
        <v>0</v>
      </c>
      <c r="P57" s="83">
        <v>0</v>
      </c>
      <c r="Q57" s="83">
        <v>0</v>
      </c>
      <c r="R57" s="84">
        <f t="shared" si="2"/>
        <v>41805</v>
      </c>
      <c r="S57" s="85" t="str">
        <f t="shared" si="3"/>
        <v>PENDIENTE</v>
      </c>
    </row>
    <row r="58" spans="1:19" s="20" customFormat="1" x14ac:dyDescent="0.25">
      <c r="A58" s="115" t="s">
        <v>614</v>
      </c>
      <c r="B58" s="116" t="s">
        <v>615</v>
      </c>
      <c r="C58" s="81" t="s">
        <v>1</v>
      </c>
      <c r="D58" s="81" t="s">
        <v>608</v>
      </c>
      <c r="E58" s="81" t="s">
        <v>150</v>
      </c>
      <c r="F58" s="122">
        <v>43988</v>
      </c>
      <c r="G58" s="82" t="s">
        <v>23</v>
      </c>
      <c r="H58" s="81" t="s">
        <v>657</v>
      </c>
      <c r="I58" s="121" t="s">
        <v>616</v>
      </c>
      <c r="J58" s="119">
        <v>36000</v>
      </c>
      <c r="K58" s="83">
        <v>0</v>
      </c>
      <c r="L58" s="83">
        <v>0</v>
      </c>
      <c r="M58" s="83">
        <v>0</v>
      </c>
      <c r="N58" s="83" t="s">
        <v>661</v>
      </c>
      <c r="O58" s="83">
        <v>0</v>
      </c>
      <c r="P58" s="83">
        <v>0</v>
      </c>
      <c r="Q58" s="83">
        <v>0</v>
      </c>
      <c r="R58" s="95">
        <f t="shared" si="2"/>
        <v>36000</v>
      </c>
      <c r="S58" s="85" t="str">
        <f t="shared" si="3"/>
        <v>PENDIENTE</v>
      </c>
    </row>
    <row r="59" spans="1:19" s="20" customFormat="1" x14ac:dyDescent="0.25">
      <c r="A59" s="115" t="s">
        <v>113</v>
      </c>
      <c r="B59" s="116" t="s">
        <v>38</v>
      </c>
      <c r="C59" s="81" t="s">
        <v>2</v>
      </c>
      <c r="D59" s="81" t="s">
        <v>617</v>
      </c>
      <c r="E59" s="81" t="s">
        <v>150</v>
      </c>
      <c r="F59" s="120">
        <v>43996</v>
      </c>
      <c r="G59" s="82" t="s">
        <v>23</v>
      </c>
      <c r="H59" s="94" t="s">
        <v>655</v>
      </c>
      <c r="I59" s="121" t="s">
        <v>620</v>
      </c>
      <c r="J59" s="119">
        <v>37890</v>
      </c>
      <c r="K59" s="83">
        <v>0</v>
      </c>
      <c r="L59" s="83">
        <v>0</v>
      </c>
      <c r="M59" s="83">
        <v>0</v>
      </c>
      <c r="N59" s="83">
        <v>0</v>
      </c>
      <c r="O59" s="83">
        <v>0</v>
      </c>
      <c r="P59" s="83">
        <v>0</v>
      </c>
      <c r="Q59" s="83">
        <v>0</v>
      </c>
      <c r="R59" s="84">
        <f t="shared" si="2"/>
        <v>37890</v>
      </c>
      <c r="S59" s="85" t="str">
        <f t="shared" si="3"/>
        <v>PENDIENTE</v>
      </c>
    </row>
    <row r="60" spans="1:19" s="20" customFormat="1" x14ac:dyDescent="0.25">
      <c r="A60" s="115" t="s">
        <v>113</v>
      </c>
      <c r="B60" s="116" t="s">
        <v>38</v>
      </c>
      <c r="C60" s="81" t="s">
        <v>3</v>
      </c>
      <c r="D60" s="81" t="s">
        <v>617</v>
      </c>
      <c r="E60" s="81" t="s">
        <v>150</v>
      </c>
      <c r="F60" s="120">
        <v>44003</v>
      </c>
      <c r="G60" s="82" t="s">
        <v>23</v>
      </c>
      <c r="H60" s="94" t="s">
        <v>686</v>
      </c>
      <c r="I60" s="121" t="s">
        <v>621</v>
      </c>
      <c r="J60" s="119">
        <v>41325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  <c r="R60" s="84">
        <f t="shared" si="2"/>
        <v>41325</v>
      </c>
      <c r="S60" s="85" t="str">
        <f t="shared" si="3"/>
        <v>PENDIENTE</v>
      </c>
    </row>
    <row r="61" spans="1:19" s="20" customFormat="1" x14ac:dyDescent="0.25">
      <c r="A61" s="115" t="s">
        <v>124</v>
      </c>
      <c r="B61" s="116" t="s">
        <v>125</v>
      </c>
      <c r="C61" s="81" t="s">
        <v>1</v>
      </c>
      <c r="D61" s="81" t="s">
        <v>622</v>
      </c>
      <c r="E61" s="81" t="s">
        <v>150</v>
      </c>
      <c r="F61" s="120">
        <v>43996</v>
      </c>
      <c r="G61" s="82" t="s">
        <v>102</v>
      </c>
      <c r="H61" s="94" t="s">
        <v>687</v>
      </c>
      <c r="I61" s="121" t="s">
        <v>623</v>
      </c>
      <c r="J61" s="119">
        <v>26883.4</v>
      </c>
      <c r="K61" s="83">
        <v>0</v>
      </c>
      <c r="L61" s="83">
        <v>0</v>
      </c>
      <c r="M61" s="83">
        <v>0</v>
      </c>
      <c r="N61" s="83">
        <v>18353</v>
      </c>
      <c r="O61" s="83">
        <v>526</v>
      </c>
      <c r="P61" s="83">
        <v>0</v>
      </c>
      <c r="Q61" s="83">
        <v>0</v>
      </c>
      <c r="R61" s="84">
        <f t="shared" si="2"/>
        <v>8004.4000000000015</v>
      </c>
      <c r="S61" s="85" t="str">
        <f>IF(R61=0,"CANCELADO","PENDIENTE")</f>
        <v>PENDIENTE</v>
      </c>
    </row>
    <row r="62" spans="1:19" s="20" customFormat="1" x14ac:dyDescent="0.25">
      <c r="A62" s="115" t="s">
        <v>124</v>
      </c>
      <c r="B62" s="116" t="s">
        <v>125</v>
      </c>
      <c r="C62" s="81" t="s">
        <v>1</v>
      </c>
      <c r="D62" s="81" t="s">
        <v>624</v>
      </c>
      <c r="E62" s="81" t="s">
        <v>150</v>
      </c>
      <c r="F62" s="120">
        <v>44006</v>
      </c>
      <c r="G62" s="82" t="s">
        <v>102</v>
      </c>
      <c r="H62" s="94" t="s">
        <v>688</v>
      </c>
      <c r="I62" s="121" t="s">
        <v>625</v>
      </c>
      <c r="J62" s="119">
        <v>72900</v>
      </c>
      <c r="K62" s="83">
        <v>0</v>
      </c>
      <c r="L62" s="83">
        <v>0</v>
      </c>
      <c r="M62" s="83">
        <v>0</v>
      </c>
      <c r="N62" s="83">
        <v>14465</v>
      </c>
      <c r="O62" s="83">
        <v>7195</v>
      </c>
      <c r="P62" s="83">
        <v>0</v>
      </c>
      <c r="Q62" s="83">
        <v>0</v>
      </c>
      <c r="R62" s="84">
        <f t="shared" si="2"/>
        <v>51240</v>
      </c>
      <c r="S62" s="85" t="str">
        <f>IF(R62=0,"CANCELADO","PENDIENTE")</f>
        <v>PENDIENTE</v>
      </c>
    </row>
    <row r="63" spans="1:19" s="20" customFormat="1" x14ac:dyDescent="0.25">
      <c r="A63" s="123" t="s">
        <v>626</v>
      </c>
      <c r="B63" s="28" t="s">
        <v>627</v>
      </c>
      <c r="C63" s="91" t="s">
        <v>1</v>
      </c>
      <c r="D63" s="91" t="s">
        <v>624</v>
      </c>
      <c r="E63" s="91" t="s">
        <v>150</v>
      </c>
      <c r="F63" s="124">
        <v>44006</v>
      </c>
      <c r="G63" s="92" t="s">
        <v>102</v>
      </c>
      <c r="H63" s="91" t="s">
        <v>689</v>
      </c>
      <c r="I63" s="125" t="s">
        <v>628</v>
      </c>
      <c r="J63" s="126">
        <v>22781.25</v>
      </c>
      <c r="K63" s="93"/>
      <c r="L63" s="93"/>
      <c r="M63" s="93"/>
      <c r="N63" s="93"/>
      <c r="O63" s="93"/>
      <c r="P63" s="93"/>
      <c r="Q63" s="93"/>
      <c r="R63" s="103">
        <f t="shared" si="2"/>
        <v>22781.25</v>
      </c>
      <c r="S63" s="92" t="str">
        <f>IF(R63=0,"CANCELADO","PENDIENTE")</f>
        <v>PENDIENTE</v>
      </c>
    </row>
    <row r="64" spans="1:19" s="20" customFormat="1" x14ac:dyDescent="0.25">
      <c r="A64" s="127" t="s">
        <v>137</v>
      </c>
      <c r="B64" s="128" t="s">
        <v>138</v>
      </c>
      <c r="C64" s="98" t="s">
        <v>630</v>
      </c>
      <c r="D64" s="98" t="s">
        <v>624</v>
      </c>
      <c r="E64" s="98" t="s">
        <v>151</v>
      </c>
      <c r="F64" s="129">
        <v>44007</v>
      </c>
      <c r="G64" s="99" t="s">
        <v>140</v>
      </c>
      <c r="H64" s="98"/>
      <c r="I64" s="130" t="s">
        <v>631</v>
      </c>
      <c r="J64" s="131">
        <v>5100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1">
        <f t="shared" si="2"/>
        <v>5100</v>
      </c>
      <c r="S64" s="102" t="str">
        <f>IF(R64=0,"CANCELADO","PENDIENTE")</f>
        <v>PENDIENTE</v>
      </c>
    </row>
    <row r="65" spans="1:19" s="20" customFormat="1" x14ac:dyDescent="0.25">
      <c r="A65" s="115" t="s">
        <v>632</v>
      </c>
      <c r="B65" s="116" t="s">
        <v>633</v>
      </c>
      <c r="C65" s="81" t="s">
        <v>634</v>
      </c>
      <c r="D65" s="81" t="s">
        <v>624</v>
      </c>
      <c r="E65" s="81" t="s">
        <v>151</v>
      </c>
      <c r="F65" s="117">
        <v>43974</v>
      </c>
      <c r="G65" s="82" t="s">
        <v>635</v>
      </c>
      <c r="H65" s="81"/>
      <c r="I65" s="118" t="s">
        <v>636</v>
      </c>
      <c r="J65" s="119">
        <v>25500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95">
        <f t="shared" ref="R65:R71" si="4">J65-SUM(K65:Q65)</f>
        <v>25500</v>
      </c>
      <c r="S65" s="85" t="str">
        <f t="shared" ref="S65:S71" si="5">IF(R65=0,"CANCELADO","PENDIENTE")</f>
        <v>PENDIENTE</v>
      </c>
    </row>
    <row r="66" spans="1:19" s="20" customFormat="1" x14ac:dyDescent="0.25">
      <c r="A66" s="115" t="s">
        <v>632</v>
      </c>
      <c r="B66" s="116" t="s">
        <v>633</v>
      </c>
      <c r="C66" s="81" t="s">
        <v>634</v>
      </c>
      <c r="D66" s="81" t="s">
        <v>624</v>
      </c>
      <c r="E66" s="81" t="s">
        <v>151</v>
      </c>
      <c r="F66" s="117">
        <v>43981</v>
      </c>
      <c r="G66" s="82" t="s">
        <v>635</v>
      </c>
      <c r="H66" s="81"/>
      <c r="I66" s="118" t="s">
        <v>637</v>
      </c>
      <c r="J66" s="119">
        <v>25500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4">
        <f t="shared" si="4"/>
        <v>25500</v>
      </c>
      <c r="S66" s="85" t="str">
        <f t="shared" si="5"/>
        <v>PENDIENTE</v>
      </c>
    </row>
    <row r="67" spans="1:19" s="20" customFormat="1" x14ac:dyDescent="0.25">
      <c r="A67" s="115" t="s">
        <v>638</v>
      </c>
      <c r="B67" s="116" t="s">
        <v>639</v>
      </c>
      <c r="C67" s="81" t="s">
        <v>640</v>
      </c>
      <c r="D67" s="81" t="s">
        <v>624</v>
      </c>
      <c r="E67" s="81" t="s">
        <v>151</v>
      </c>
      <c r="F67" s="122">
        <v>43992</v>
      </c>
      <c r="G67" s="82" t="s">
        <v>635</v>
      </c>
      <c r="H67" s="81"/>
      <c r="I67" s="118" t="s">
        <v>641</v>
      </c>
      <c r="J67" s="119">
        <v>13770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95">
        <f t="shared" si="4"/>
        <v>13770</v>
      </c>
      <c r="S67" s="85" t="str">
        <f t="shared" si="5"/>
        <v>PENDIENTE</v>
      </c>
    </row>
    <row r="68" spans="1:19" s="20" customFormat="1" ht="31.5" x14ac:dyDescent="0.25">
      <c r="A68" s="115" t="s">
        <v>642</v>
      </c>
      <c r="B68" s="116" t="s">
        <v>643</v>
      </c>
      <c r="C68" s="81" t="s">
        <v>640</v>
      </c>
      <c r="D68" s="81" t="s">
        <v>624</v>
      </c>
      <c r="E68" s="81" t="s">
        <v>151</v>
      </c>
      <c r="F68" s="122">
        <v>43997</v>
      </c>
      <c r="G68" s="82" t="s">
        <v>635</v>
      </c>
      <c r="H68" s="81"/>
      <c r="I68" s="118" t="s">
        <v>644</v>
      </c>
      <c r="J68" s="119">
        <v>14280</v>
      </c>
      <c r="K68" s="104" t="s">
        <v>658</v>
      </c>
      <c r="L68" s="83">
        <v>0</v>
      </c>
      <c r="M68" s="83">
        <v>0</v>
      </c>
      <c r="N68" s="83">
        <v>7035</v>
      </c>
      <c r="O68" s="83">
        <v>5979</v>
      </c>
      <c r="P68" s="83">
        <v>0</v>
      </c>
      <c r="Q68" s="83">
        <v>0</v>
      </c>
      <c r="R68" s="95">
        <f t="shared" si="4"/>
        <v>1266</v>
      </c>
      <c r="S68" s="85" t="str">
        <f t="shared" si="5"/>
        <v>PENDIENTE</v>
      </c>
    </row>
    <row r="69" spans="1:19" s="20" customFormat="1" x14ac:dyDescent="0.25">
      <c r="A69" s="115" t="s">
        <v>642</v>
      </c>
      <c r="B69" s="116" t="s">
        <v>643</v>
      </c>
      <c r="C69" s="81" t="s">
        <v>645</v>
      </c>
      <c r="D69" s="81" t="s">
        <v>624</v>
      </c>
      <c r="E69" s="81" t="s">
        <v>151</v>
      </c>
      <c r="F69" s="122">
        <v>44007</v>
      </c>
      <c r="G69" s="82" t="s">
        <v>635</v>
      </c>
      <c r="H69" s="81"/>
      <c r="I69" s="118" t="s">
        <v>646</v>
      </c>
      <c r="J69" s="119">
        <v>14535</v>
      </c>
      <c r="K69" s="83"/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4">
        <f t="shared" si="4"/>
        <v>14535</v>
      </c>
      <c r="S69" s="85" t="str">
        <f t="shared" si="5"/>
        <v>PENDIENTE</v>
      </c>
    </row>
    <row r="70" spans="1:19" s="20" customFormat="1" x14ac:dyDescent="0.25">
      <c r="A70" s="115" t="s">
        <v>647</v>
      </c>
      <c r="B70" s="116" t="s">
        <v>648</v>
      </c>
      <c r="C70" s="81" t="s">
        <v>649</v>
      </c>
      <c r="D70" s="81" t="s">
        <v>650</v>
      </c>
      <c r="E70" s="81" t="s">
        <v>151</v>
      </c>
      <c r="F70" s="122">
        <v>43994</v>
      </c>
      <c r="G70" s="82" t="s">
        <v>651</v>
      </c>
      <c r="H70" s="81"/>
      <c r="I70" s="118" t="s">
        <v>652</v>
      </c>
      <c r="J70" s="119">
        <v>2176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95">
        <f t="shared" si="4"/>
        <v>2176</v>
      </c>
      <c r="S70" s="85" t="str">
        <f t="shared" si="5"/>
        <v>PENDIENTE</v>
      </c>
    </row>
    <row r="71" spans="1:19" s="20" customFormat="1" ht="31.5" x14ac:dyDescent="0.25">
      <c r="A71" s="115" t="s">
        <v>614</v>
      </c>
      <c r="B71" s="116" t="s">
        <v>615</v>
      </c>
      <c r="C71" s="81" t="s">
        <v>1</v>
      </c>
      <c r="D71" s="81" t="s">
        <v>608</v>
      </c>
      <c r="E71" s="81" t="s">
        <v>150</v>
      </c>
      <c r="F71" s="122">
        <v>43988</v>
      </c>
      <c r="G71" s="82" t="s">
        <v>23</v>
      </c>
      <c r="H71" s="81" t="s">
        <v>657</v>
      </c>
      <c r="I71" s="121" t="s">
        <v>616</v>
      </c>
      <c r="J71" s="119">
        <v>40320</v>
      </c>
      <c r="K71" s="83">
        <v>0</v>
      </c>
      <c r="L71" s="83">
        <v>0</v>
      </c>
      <c r="M71" s="83">
        <v>0</v>
      </c>
      <c r="N71" s="97" t="s">
        <v>662</v>
      </c>
      <c r="O71" s="83">
        <v>0</v>
      </c>
      <c r="P71" s="83">
        <v>0</v>
      </c>
      <c r="Q71" s="83">
        <v>0</v>
      </c>
      <c r="R71" s="84">
        <f t="shared" si="4"/>
        <v>40320</v>
      </c>
      <c r="S71" s="85" t="str">
        <f t="shared" si="5"/>
        <v>PENDIENTE</v>
      </c>
    </row>
    <row r="72" spans="1:19" s="20" customFormat="1" x14ac:dyDescent="0.25">
      <c r="A72" s="115" t="s">
        <v>113</v>
      </c>
      <c r="B72" s="116" t="s">
        <v>38</v>
      </c>
      <c r="C72" s="81" t="s">
        <v>9</v>
      </c>
      <c r="D72" s="81" t="s">
        <v>664</v>
      </c>
      <c r="E72" s="81" t="s">
        <v>150</v>
      </c>
      <c r="F72" s="122">
        <v>44010</v>
      </c>
      <c r="G72" s="82" t="s">
        <v>665</v>
      </c>
      <c r="H72" s="81" t="s">
        <v>690</v>
      </c>
      <c r="I72" s="121" t="s">
        <v>666</v>
      </c>
      <c r="J72" s="119">
        <v>44040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95">
        <f>J72-SUM(K72:Q72)</f>
        <v>44040</v>
      </c>
      <c r="S72" s="85" t="str">
        <f>IF(R72=0,"CANCELADO","PENDIENTE")</f>
        <v>PENDIENTE</v>
      </c>
    </row>
    <row r="73" spans="1:19" s="20" customFormat="1" x14ac:dyDescent="0.25">
      <c r="A73" s="115" t="s">
        <v>117</v>
      </c>
      <c r="B73" s="116" t="s">
        <v>36</v>
      </c>
      <c r="C73" s="81" t="s">
        <v>10</v>
      </c>
      <c r="D73" s="81" t="s">
        <v>607</v>
      </c>
      <c r="E73" s="81" t="s">
        <v>668</v>
      </c>
      <c r="F73" s="120">
        <v>44013</v>
      </c>
      <c r="G73" s="82" t="s">
        <v>16</v>
      </c>
      <c r="H73" s="81"/>
      <c r="I73" s="121" t="s">
        <v>669</v>
      </c>
      <c r="J73" s="119">
        <v>32148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4">
        <f t="shared" ref="R73:R77" si="6">J73-SUM(K73:Q73)</f>
        <v>32148</v>
      </c>
      <c r="S73" s="85" t="str">
        <f>IF(R73=0,"CANCELADO","PENDIENTE")</f>
        <v>PENDIENTE</v>
      </c>
    </row>
    <row r="74" spans="1:19" s="20" customFormat="1" x14ac:dyDescent="0.25">
      <c r="A74" s="115" t="s">
        <v>113</v>
      </c>
      <c r="B74" s="116" t="s">
        <v>38</v>
      </c>
      <c r="C74" s="81" t="s">
        <v>45</v>
      </c>
      <c r="D74" s="81" t="s">
        <v>607</v>
      </c>
      <c r="E74" s="81" t="s">
        <v>150</v>
      </c>
      <c r="F74" s="120">
        <v>44015</v>
      </c>
      <c r="G74" s="82" t="s">
        <v>23</v>
      </c>
      <c r="H74" s="94"/>
      <c r="I74" s="121" t="s">
        <v>670</v>
      </c>
      <c r="J74" s="119">
        <v>28800</v>
      </c>
      <c r="K74" s="83">
        <v>0</v>
      </c>
      <c r="L74" s="83">
        <v>0</v>
      </c>
      <c r="M74" s="83">
        <v>0</v>
      </c>
      <c r="N74" s="83">
        <v>0</v>
      </c>
      <c r="O74" s="83">
        <v>0</v>
      </c>
      <c r="P74" s="83">
        <v>0</v>
      </c>
      <c r="Q74" s="83">
        <v>0</v>
      </c>
      <c r="R74" s="84">
        <f t="shared" si="6"/>
        <v>28800</v>
      </c>
      <c r="S74" s="85" t="str">
        <f>IF(R74=0,"CANCELADO","PENDIENTE")</f>
        <v>PENDIENTE</v>
      </c>
    </row>
    <row r="75" spans="1:19" s="20" customFormat="1" x14ac:dyDescent="0.25">
      <c r="A75" s="115" t="s">
        <v>613</v>
      </c>
      <c r="B75" s="116" t="s">
        <v>605</v>
      </c>
      <c r="C75" s="81" t="s">
        <v>2</v>
      </c>
      <c r="D75" s="81" t="s">
        <v>607</v>
      </c>
      <c r="E75" s="81" t="s">
        <v>150</v>
      </c>
      <c r="F75" s="120">
        <v>44017</v>
      </c>
      <c r="G75" s="82" t="s">
        <v>14</v>
      </c>
      <c r="H75" s="94"/>
      <c r="I75" s="121" t="s">
        <v>671</v>
      </c>
      <c r="J75" s="119">
        <v>26136</v>
      </c>
      <c r="K75" s="83">
        <v>0</v>
      </c>
      <c r="L75" s="83">
        <v>0</v>
      </c>
      <c r="M75" s="83">
        <v>0</v>
      </c>
      <c r="N75" s="83">
        <v>17888</v>
      </c>
      <c r="O75" s="83">
        <v>0</v>
      </c>
      <c r="P75" s="83">
        <v>0</v>
      </c>
      <c r="Q75" s="83">
        <v>0</v>
      </c>
      <c r="R75" s="84">
        <f t="shared" si="6"/>
        <v>8248</v>
      </c>
      <c r="S75" s="85" t="str">
        <f>IF(R75=0,"CANCELADO","PENDIENTE")</f>
        <v>PENDIENTE</v>
      </c>
    </row>
    <row r="76" spans="1:19" s="20" customFormat="1" x14ac:dyDescent="0.25">
      <c r="A76" s="115" t="s">
        <v>113</v>
      </c>
      <c r="B76" s="116" t="s">
        <v>38</v>
      </c>
      <c r="C76" s="81" t="s">
        <v>9</v>
      </c>
      <c r="D76" s="81" t="s">
        <v>617</v>
      </c>
      <c r="E76" s="81" t="s">
        <v>150</v>
      </c>
      <c r="F76" s="120">
        <v>44017</v>
      </c>
      <c r="G76" s="82" t="s">
        <v>23</v>
      </c>
      <c r="H76" s="94"/>
      <c r="I76" s="121" t="s">
        <v>672</v>
      </c>
      <c r="J76" s="119">
        <v>42735</v>
      </c>
      <c r="K76" s="83">
        <v>0</v>
      </c>
      <c r="L76" s="83">
        <v>0</v>
      </c>
      <c r="M76" s="83">
        <v>0</v>
      </c>
      <c r="N76" s="83">
        <v>0</v>
      </c>
      <c r="O76" s="83">
        <v>0</v>
      </c>
      <c r="P76" s="83">
        <v>0</v>
      </c>
      <c r="Q76" s="83">
        <v>0</v>
      </c>
      <c r="R76" s="84">
        <f t="shared" si="6"/>
        <v>42735</v>
      </c>
      <c r="S76" s="85" t="str">
        <f t="shared" ref="S76" si="7">IF(R76=0,"CANCELADO","PENDIENTE")</f>
        <v>PENDIENTE</v>
      </c>
    </row>
    <row r="77" spans="1:19" s="20" customFormat="1" x14ac:dyDescent="0.25">
      <c r="A77" s="115" t="s">
        <v>137</v>
      </c>
      <c r="B77" s="116" t="s">
        <v>138</v>
      </c>
      <c r="C77" s="81" t="s">
        <v>1</v>
      </c>
      <c r="D77" s="81" t="s">
        <v>624</v>
      </c>
      <c r="E77" s="81" t="s">
        <v>150</v>
      </c>
      <c r="F77" s="117">
        <v>44018</v>
      </c>
      <c r="G77" s="82" t="s">
        <v>140</v>
      </c>
      <c r="H77" s="81"/>
      <c r="I77" s="118" t="s">
        <v>673</v>
      </c>
      <c r="J77" s="119">
        <v>81000</v>
      </c>
      <c r="K77" s="83">
        <v>0</v>
      </c>
      <c r="L77" s="83">
        <v>0</v>
      </c>
      <c r="M77" s="83">
        <v>0</v>
      </c>
      <c r="N77" s="83">
        <v>0</v>
      </c>
      <c r="O77" s="83">
        <v>0</v>
      </c>
      <c r="P77" s="83">
        <v>0</v>
      </c>
      <c r="Q77" s="83">
        <v>0</v>
      </c>
      <c r="R77" s="84">
        <f t="shared" si="6"/>
        <v>81000</v>
      </c>
      <c r="S77" s="85" t="str">
        <f>IF(R77=0,"CANCELADO","PENDIENTE")</f>
        <v>PENDIENTE</v>
      </c>
    </row>
    <row r="78" spans="1:19" s="20" customFormat="1" x14ac:dyDescent="0.25">
      <c r="A78" s="115" t="s">
        <v>674</v>
      </c>
      <c r="B78" s="116" t="s">
        <v>675</v>
      </c>
      <c r="C78" s="81" t="s">
        <v>1</v>
      </c>
      <c r="D78" s="81" t="s">
        <v>607</v>
      </c>
      <c r="E78" s="81" t="s">
        <v>150</v>
      </c>
      <c r="F78" s="117">
        <v>44019</v>
      </c>
      <c r="G78" s="82" t="s">
        <v>262</v>
      </c>
      <c r="H78" s="81"/>
      <c r="I78" s="118" t="s">
        <v>676</v>
      </c>
      <c r="J78" s="119">
        <v>38169.599999999999</v>
      </c>
      <c r="K78" s="83">
        <v>0</v>
      </c>
      <c r="L78" s="83">
        <v>0</v>
      </c>
      <c r="M78" s="83">
        <v>0</v>
      </c>
      <c r="N78" s="83">
        <v>0</v>
      </c>
      <c r="O78" s="83">
        <v>0</v>
      </c>
      <c r="P78" s="83">
        <v>0</v>
      </c>
      <c r="Q78" s="83">
        <v>0</v>
      </c>
      <c r="R78" s="84">
        <f t="shared" ref="R78" si="8">J78-SUM(K78:Q78)</f>
        <v>38169.599999999999</v>
      </c>
      <c r="S78" s="85" t="str">
        <f>IF(R78=0,"CANCELADO","PENDIENTE")</f>
        <v>PENDIENTE</v>
      </c>
    </row>
    <row r="79" spans="1:19" s="20" customFormat="1" x14ac:dyDescent="0.25">
      <c r="A79" s="115" t="s">
        <v>137</v>
      </c>
      <c r="B79" s="116" t="s">
        <v>138</v>
      </c>
      <c r="C79" s="81" t="s">
        <v>630</v>
      </c>
      <c r="D79" s="81" t="s">
        <v>624</v>
      </c>
      <c r="E79" s="81" t="s">
        <v>151</v>
      </c>
      <c r="F79" s="117">
        <v>44014</v>
      </c>
      <c r="G79" s="82" t="s">
        <v>140</v>
      </c>
      <c r="H79" s="81"/>
      <c r="I79" s="118" t="s">
        <v>677</v>
      </c>
      <c r="J79" s="119">
        <v>5100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  <c r="R79" s="84">
        <f>J79-SUM(K79:Q79)</f>
        <v>5100</v>
      </c>
      <c r="S79" s="85" t="str">
        <f t="shared" ref="S79" si="9">IF(R79=0,"CANCELADO","PENDIENTE")</f>
        <v>PENDIENTE</v>
      </c>
    </row>
    <row r="80" spans="1:19" s="20" customFormat="1" x14ac:dyDescent="0.25">
      <c r="A80" s="115" t="s">
        <v>678</v>
      </c>
      <c r="B80" s="116" t="s">
        <v>680</v>
      </c>
      <c r="C80" s="81" t="s">
        <v>630</v>
      </c>
      <c r="D80" s="81" t="s">
        <v>624</v>
      </c>
      <c r="E80" s="81" t="s">
        <v>151</v>
      </c>
      <c r="F80" s="117">
        <v>44014</v>
      </c>
      <c r="G80" s="82" t="s">
        <v>681</v>
      </c>
      <c r="H80" s="81"/>
      <c r="I80" s="118" t="s">
        <v>679</v>
      </c>
      <c r="J80" s="119">
        <v>8925</v>
      </c>
      <c r="K80" s="83">
        <v>0</v>
      </c>
      <c r="L80" s="83">
        <v>0</v>
      </c>
      <c r="M80" s="83">
        <v>0</v>
      </c>
      <c r="N80" s="83">
        <v>0</v>
      </c>
      <c r="O80" s="83">
        <v>0</v>
      </c>
      <c r="P80" s="83">
        <v>0</v>
      </c>
      <c r="Q80" s="83">
        <v>0</v>
      </c>
      <c r="R80" s="84">
        <f>J80-SUM(K80:Q80)</f>
        <v>8925</v>
      </c>
      <c r="S80" s="85" t="str">
        <f>IF(R80=0,"CANCELADO","PENDIENTE")</f>
        <v>PENDIENTE</v>
      </c>
    </row>
    <row r="84" spans="10:15" x14ac:dyDescent="0.25">
      <c r="J84" s="5">
        <f>SUBTOTAL(9,J2:J80)</f>
        <v>2483823.25</v>
      </c>
      <c r="L84" s="5">
        <f>SUBTOTAL(9,L2:L80)</f>
        <v>21408</v>
      </c>
      <c r="N84" s="5">
        <f>SUBTOTAL(9,N2:N80)</f>
        <v>1093773.53</v>
      </c>
      <c r="O84" s="5">
        <f>SUBTOTAL(9,O2:O80)</f>
        <v>45281.599999999999</v>
      </c>
    </row>
    <row r="89" spans="10:15" x14ac:dyDescent="0.25">
      <c r="L89" s="5" t="s">
        <v>691</v>
      </c>
    </row>
  </sheetData>
  <pageMargins left="0.7" right="0.7" top="0.75" bottom="0.75" header="0.3" footer="0.3"/>
  <pageSetup paperSize="9" scale="49" fitToHeight="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1"/>
  <sheetViews>
    <sheetView workbookViewId="0">
      <selection activeCell="D28" sqref="D28"/>
    </sheetView>
  </sheetViews>
  <sheetFormatPr baseColWidth="10" defaultRowHeight="15.75" x14ac:dyDescent="0.25"/>
  <cols>
    <col min="1" max="1" width="21.875" bestFit="1" customWidth="1"/>
    <col min="2" max="2" width="17.125" bestFit="1" customWidth="1"/>
    <col min="3" max="3" width="17.375" bestFit="1" customWidth="1"/>
    <col min="4" max="4" width="19.875" bestFit="1" customWidth="1"/>
    <col min="5" max="5" width="12.5" bestFit="1" customWidth="1"/>
    <col min="6" max="6" width="16.125" bestFit="1" customWidth="1"/>
    <col min="7" max="7" width="13.625" style="3" customWidth="1"/>
    <col min="8" max="8" width="13.125" customWidth="1"/>
    <col min="9" max="9" width="17.625" customWidth="1"/>
    <col min="10" max="10" width="26.125" bestFit="1" customWidth="1"/>
    <col min="11" max="49" width="11.375" bestFit="1" customWidth="1"/>
    <col min="50" max="50" width="10" bestFit="1" customWidth="1"/>
    <col min="51" max="51" width="11.625" bestFit="1" customWidth="1"/>
  </cols>
  <sheetData>
    <row r="3" spans="1:6" x14ac:dyDescent="0.25">
      <c r="A3" s="8" t="s">
        <v>169</v>
      </c>
      <c r="B3" t="s">
        <v>167</v>
      </c>
      <c r="C3" t="s">
        <v>166</v>
      </c>
      <c r="D3" t="s">
        <v>165</v>
      </c>
      <c r="E3" t="s">
        <v>171</v>
      </c>
      <c r="F3" t="s">
        <v>168</v>
      </c>
    </row>
    <row r="4" spans="1:6" x14ac:dyDescent="0.25">
      <c r="A4" s="9" t="s">
        <v>151</v>
      </c>
      <c r="B4" s="4">
        <v>19226</v>
      </c>
      <c r="C4" s="4">
        <v>0</v>
      </c>
      <c r="D4" s="4">
        <v>0</v>
      </c>
      <c r="E4" s="4">
        <v>2504</v>
      </c>
      <c r="F4" s="4">
        <v>13810</v>
      </c>
    </row>
    <row r="5" spans="1:6" x14ac:dyDescent="0.25">
      <c r="A5" s="10" t="s">
        <v>144</v>
      </c>
      <c r="B5" s="4">
        <v>8624</v>
      </c>
      <c r="C5" s="4">
        <v>0</v>
      </c>
      <c r="D5" s="4">
        <v>0</v>
      </c>
      <c r="E5" s="4">
        <v>2464</v>
      </c>
      <c r="F5" s="4">
        <v>6160</v>
      </c>
    </row>
    <row r="6" spans="1:6" x14ac:dyDescent="0.25">
      <c r="A6" s="10" t="s">
        <v>138</v>
      </c>
      <c r="B6" s="4">
        <v>10562</v>
      </c>
      <c r="C6" s="4">
        <v>0</v>
      </c>
      <c r="D6" s="4">
        <v>0</v>
      </c>
      <c r="E6" s="4">
        <v>0</v>
      </c>
      <c r="F6" s="4">
        <v>7650</v>
      </c>
    </row>
    <row r="7" spans="1:6" x14ac:dyDescent="0.25">
      <c r="A7" s="10" t="s">
        <v>120</v>
      </c>
      <c r="B7" s="4">
        <v>40</v>
      </c>
      <c r="C7" s="4">
        <v>0</v>
      </c>
      <c r="D7" s="4">
        <v>0</v>
      </c>
      <c r="E7" s="4">
        <v>40</v>
      </c>
      <c r="F7" s="4">
        <v>0</v>
      </c>
    </row>
    <row r="8" spans="1:6" x14ac:dyDescent="0.25">
      <c r="A8" s="9" t="s">
        <v>150</v>
      </c>
      <c r="B8" s="4">
        <v>1532878</v>
      </c>
      <c r="C8" s="4">
        <v>286640.95</v>
      </c>
      <c r="D8" s="4">
        <v>21408</v>
      </c>
      <c r="E8" s="4">
        <v>0</v>
      </c>
      <c r="F8" s="4">
        <v>289281.59999999998</v>
      </c>
    </row>
    <row r="9" spans="1:6" x14ac:dyDescent="0.25">
      <c r="A9" s="10" t="s">
        <v>125</v>
      </c>
      <c r="B9" s="4">
        <v>40089.599999999999</v>
      </c>
      <c r="C9" s="4">
        <v>0</v>
      </c>
      <c r="D9" s="4">
        <v>0</v>
      </c>
      <c r="E9" s="4">
        <v>0</v>
      </c>
      <c r="F9" s="4">
        <v>40089.599999999999</v>
      </c>
    </row>
    <row r="10" spans="1:6" x14ac:dyDescent="0.25">
      <c r="A10" s="10" t="s">
        <v>92</v>
      </c>
      <c r="B10" s="4">
        <v>52800</v>
      </c>
      <c r="C10" s="4">
        <v>10560</v>
      </c>
      <c r="D10" s="4">
        <v>0</v>
      </c>
      <c r="E10" s="4">
        <v>0</v>
      </c>
      <c r="F10" s="4">
        <v>0</v>
      </c>
    </row>
    <row r="11" spans="1:6" x14ac:dyDescent="0.25">
      <c r="A11" s="10" t="s">
        <v>57</v>
      </c>
      <c r="B11" s="4">
        <v>95040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25">
      <c r="A12" s="10" t="s">
        <v>38</v>
      </c>
      <c r="B12" s="4">
        <v>96000</v>
      </c>
      <c r="C12" s="4">
        <v>0</v>
      </c>
      <c r="D12" s="4">
        <v>0</v>
      </c>
      <c r="E12" s="4">
        <v>0</v>
      </c>
      <c r="F12" s="4">
        <v>76000</v>
      </c>
    </row>
    <row r="13" spans="1:6" x14ac:dyDescent="0.25">
      <c r="A13" s="10" t="s">
        <v>119</v>
      </c>
      <c r="B13" s="4">
        <v>152640</v>
      </c>
      <c r="C13" s="4">
        <v>112640</v>
      </c>
      <c r="D13" s="4">
        <v>0</v>
      </c>
      <c r="E13" s="4">
        <v>0</v>
      </c>
      <c r="F13" s="4">
        <v>0</v>
      </c>
    </row>
    <row r="14" spans="1:6" x14ac:dyDescent="0.25">
      <c r="A14" s="10" t="s">
        <v>120</v>
      </c>
      <c r="B14" s="4">
        <v>231000</v>
      </c>
      <c r="C14" s="4">
        <v>115500</v>
      </c>
      <c r="D14" s="4">
        <v>0</v>
      </c>
      <c r="E14" s="4">
        <v>0</v>
      </c>
      <c r="F14" s="4">
        <v>0</v>
      </c>
    </row>
    <row r="15" spans="1:6" x14ac:dyDescent="0.25">
      <c r="A15" s="10" t="s">
        <v>35</v>
      </c>
      <c r="B15" s="4">
        <v>240228</v>
      </c>
      <c r="C15" s="4">
        <v>9060.9500000000007</v>
      </c>
      <c r="D15" s="4">
        <v>0</v>
      </c>
      <c r="E15" s="4">
        <v>0</v>
      </c>
      <c r="F15" s="4">
        <v>26400</v>
      </c>
    </row>
    <row r="16" spans="1:6" x14ac:dyDescent="0.25">
      <c r="A16" s="10" t="s">
        <v>39</v>
      </c>
      <c r="B16" s="4">
        <v>172800</v>
      </c>
      <c r="C16" s="4">
        <v>34560</v>
      </c>
      <c r="D16" s="4">
        <v>0</v>
      </c>
      <c r="E16" s="4">
        <v>0</v>
      </c>
      <c r="F16" s="4">
        <v>0</v>
      </c>
    </row>
    <row r="17" spans="1:6" x14ac:dyDescent="0.25">
      <c r="A17" s="10" t="s">
        <v>58</v>
      </c>
      <c r="B17" s="4">
        <v>21600</v>
      </c>
      <c r="C17" s="4">
        <v>4320</v>
      </c>
      <c r="D17" s="4">
        <v>0</v>
      </c>
      <c r="E17" s="4">
        <v>0</v>
      </c>
      <c r="F17" s="4">
        <v>0</v>
      </c>
    </row>
    <row r="18" spans="1:6" x14ac:dyDescent="0.25">
      <c r="A18" s="10" t="s">
        <v>118</v>
      </c>
      <c r="B18" s="4">
        <v>366286.4</v>
      </c>
      <c r="C18" s="4">
        <v>0</v>
      </c>
      <c r="D18" s="4">
        <v>21408</v>
      </c>
      <c r="E18" s="4">
        <v>0</v>
      </c>
      <c r="F18" s="4">
        <v>146792</v>
      </c>
    </row>
    <row r="19" spans="1:6" x14ac:dyDescent="0.25">
      <c r="A19" s="10" t="s">
        <v>37</v>
      </c>
      <c r="B19" s="4">
        <v>16467</v>
      </c>
      <c r="C19" s="4">
        <v>0</v>
      </c>
      <c r="D19" s="4">
        <v>0</v>
      </c>
      <c r="E19" s="4">
        <v>0</v>
      </c>
      <c r="F19" s="4">
        <v>0</v>
      </c>
    </row>
    <row r="20" spans="1:6" x14ac:dyDescent="0.25">
      <c r="A20" s="10" t="s">
        <v>36</v>
      </c>
      <c r="B20" s="4">
        <v>47927</v>
      </c>
      <c r="C20" s="4">
        <v>0</v>
      </c>
      <c r="D20" s="4">
        <v>0</v>
      </c>
      <c r="E20" s="4">
        <v>0</v>
      </c>
      <c r="F20" s="4">
        <v>0</v>
      </c>
    </row>
    <row r="21" spans="1:6" x14ac:dyDescent="0.25">
      <c r="A21" s="9" t="s">
        <v>126</v>
      </c>
      <c r="B21" s="4">
        <v>1552104</v>
      </c>
      <c r="C21" s="4">
        <v>286640.95</v>
      </c>
      <c r="D21" s="4">
        <v>21408</v>
      </c>
      <c r="E21" s="4">
        <v>2504</v>
      </c>
      <c r="F21" s="4">
        <v>303091.59999999998</v>
      </c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D29" sqref="D29"/>
    </sheetView>
  </sheetViews>
  <sheetFormatPr baseColWidth="10" defaultRowHeight="15.75" x14ac:dyDescent="0.25"/>
  <cols>
    <col min="1" max="1" width="24.875" bestFit="1" customWidth="1"/>
    <col min="2" max="2" width="16.625" bestFit="1" customWidth="1"/>
    <col min="3" max="3" width="18.125" bestFit="1" customWidth="1"/>
    <col min="4" max="4" width="16.625" bestFit="1" customWidth="1"/>
    <col min="5" max="5" width="12.625" bestFit="1" customWidth="1"/>
    <col min="6" max="6" width="19.125" bestFit="1" customWidth="1"/>
    <col min="7" max="7" width="18.5" bestFit="1" customWidth="1"/>
    <col min="8" max="8" width="21.125" bestFit="1" customWidth="1"/>
  </cols>
  <sheetData>
    <row r="1" spans="1:8" x14ac:dyDescent="0.25">
      <c r="A1" s="42" t="s">
        <v>253</v>
      </c>
      <c r="B1" s="43" t="s">
        <v>11</v>
      </c>
      <c r="C1" s="43" t="s">
        <v>254</v>
      </c>
      <c r="D1" s="43" t="s">
        <v>255</v>
      </c>
      <c r="E1" s="43" t="s">
        <v>217</v>
      </c>
      <c r="F1" s="43" t="s">
        <v>256</v>
      </c>
      <c r="G1" s="43" t="s">
        <v>257</v>
      </c>
      <c r="H1" s="44" t="s">
        <v>258</v>
      </c>
    </row>
    <row r="2" spans="1:8" x14ac:dyDescent="0.25">
      <c r="A2" s="45" t="s">
        <v>259</v>
      </c>
      <c r="B2" s="46" t="s">
        <v>1</v>
      </c>
      <c r="C2" s="47">
        <v>43907</v>
      </c>
      <c r="D2" s="48" t="s">
        <v>27</v>
      </c>
      <c r="E2" s="48" t="s">
        <v>260</v>
      </c>
      <c r="F2" s="49">
        <v>22560</v>
      </c>
      <c r="G2" s="50"/>
      <c r="H2" s="51">
        <v>35125.919999999998</v>
      </c>
    </row>
    <row r="3" spans="1:8" x14ac:dyDescent="0.25">
      <c r="A3" s="45" t="s">
        <v>259</v>
      </c>
      <c r="B3" s="52" t="s">
        <v>2</v>
      </c>
      <c r="C3" s="47">
        <v>43907</v>
      </c>
      <c r="D3" s="48" t="s">
        <v>27</v>
      </c>
      <c r="E3" s="53" t="s">
        <v>261</v>
      </c>
      <c r="F3" s="50">
        <v>22560</v>
      </c>
      <c r="G3" s="50"/>
      <c r="H3" s="51">
        <v>35125.919999999998</v>
      </c>
    </row>
    <row r="4" spans="1:8" x14ac:dyDescent="0.25">
      <c r="A4" s="45" t="s">
        <v>259</v>
      </c>
      <c r="B4" s="52" t="s">
        <v>3</v>
      </c>
      <c r="C4" s="54">
        <v>43914</v>
      </c>
      <c r="D4" s="53" t="s">
        <v>262</v>
      </c>
      <c r="E4" s="53" t="s">
        <v>263</v>
      </c>
      <c r="F4" s="50">
        <v>22560</v>
      </c>
      <c r="G4" s="50"/>
      <c r="H4" s="55">
        <v>35125.919999999998</v>
      </c>
    </row>
    <row r="5" spans="1:8" x14ac:dyDescent="0.25">
      <c r="A5" s="45" t="s">
        <v>259</v>
      </c>
      <c r="B5" s="52" t="s">
        <v>9</v>
      </c>
      <c r="C5" s="54">
        <v>43921</v>
      </c>
      <c r="D5" s="53" t="s">
        <v>262</v>
      </c>
      <c r="E5" s="53" t="s">
        <v>264</v>
      </c>
      <c r="F5" s="50">
        <v>22560</v>
      </c>
      <c r="G5" s="50"/>
      <c r="H5" s="55">
        <v>37900.800000000003</v>
      </c>
    </row>
    <row r="6" spans="1:8" x14ac:dyDescent="0.25">
      <c r="A6" s="45" t="s">
        <v>259</v>
      </c>
      <c r="B6" s="52" t="s">
        <v>10</v>
      </c>
      <c r="C6" s="54">
        <v>43921</v>
      </c>
      <c r="D6" s="53" t="s">
        <v>262</v>
      </c>
      <c r="E6" s="53" t="s">
        <v>265</v>
      </c>
      <c r="F6" s="50">
        <v>22992</v>
      </c>
      <c r="G6" s="50"/>
      <c r="H6" s="55">
        <v>35200.75</v>
      </c>
    </row>
    <row r="7" spans="1:8" x14ac:dyDescent="0.25">
      <c r="A7" s="45" t="s">
        <v>259</v>
      </c>
      <c r="B7" s="52" t="s">
        <v>45</v>
      </c>
      <c r="C7" s="54">
        <v>43921</v>
      </c>
      <c r="D7" s="53" t="s">
        <v>262</v>
      </c>
      <c r="E7" s="53" t="s">
        <v>266</v>
      </c>
      <c r="F7" s="50">
        <v>22848</v>
      </c>
      <c r="G7" s="50"/>
      <c r="H7" s="55">
        <v>36099.839999999997</v>
      </c>
    </row>
    <row r="8" spans="1:8" x14ac:dyDescent="0.25">
      <c r="A8" s="45" t="s">
        <v>259</v>
      </c>
      <c r="B8" s="52" t="s">
        <v>48</v>
      </c>
      <c r="C8" s="47">
        <v>43921</v>
      </c>
      <c r="D8" s="48" t="s">
        <v>16</v>
      </c>
      <c r="E8" s="48" t="s">
        <v>267</v>
      </c>
      <c r="F8" s="49">
        <v>21120</v>
      </c>
      <c r="G8" s="50"/>
      <c r="H8" s="51">
        <v>37457.08</v>
      </c>
    </row>
    <row r="9" spans="1:8" x14ac:dyDescent="0.25">
      <c r="A9" s="45" t="s">
        <v>259</v>
      </c>
      <c r="B9" s="52" t="s">
        <v>55</v>
      </c>
      <c r="C9" s="47">
        <v>43921</v>
      </c>
      <c r="D9" s="48" t="s">
        <v>16</v>
      </c>
      <c r="E9" s="48" t="s">
        <v>268</v>
      </c>
      <c r="F9" s="49">
        <v>23712</v>
      </c>
      <c r="G9" s="50"/>
      <c r="H9" s="51">
        <v>17707.04</v>
      </c>
    </row>
    <row r="10" spans="1:8" x14ac:dyDescent="0.25">
      <c r="A10" s="45" t="s">
        <v>259</v>
      </c>
      <c r="B10" s="52" t="s">
        <v>56</v>
      </c>
      <c r="C10" s="47">
        <v>43928</v>
      </c>
      <c r="D10" s="48" t="s">
        <v>262</v>
      </c>
      <c r="E10" s="48" t="s">
        <v>269</v>
      </c>
      <c r="F10" s="49">
        <v>22992</v>
      </c>
      <c r="G10" s="50"/>
      <c r="H10" s="51">
        <v>34396.03</v>
      </c>
    </row>
    <row r="11" spans="1:8" x14ac:dyDescent="0.25">
      <c r="A11" s="45" t="s">
        <v>259</v>
      </c>
      <c r="B11" s="53">
        <v>10</v>
      </c>
      <c r="C11" s="47">
        <v>43942</v>
      </c>
      <c r="D11" s="48" t="s">
        <v>262</v>
      </c>
      <c r="E11" s="48" t="s">
        <v>270</v>
      </c>
      <c r="F11" s="49">
        <v>23136</v>
      </c>
      <c r="G11" s="50"/>
      <c r="H11" s="51">
        <v>33330.65</v>
      </c>
    </row>
    <row r="12" spans="1:8" x14ac:dyDescent="0.25">
      <c r="A12" s="45" t="s">
        <v>259</v>
      </c>
      <c r="B12" s="53">
        <v>11</v>
      </c>
      <c r="C12" s="47">
        <v>43942</v>
      </c>
      <c r="D12" s="48" t="s">
        <v>262</v>
      </c>
      <c r="E12" s="48" t="s">
        <v>271</v>
      </c>
      <c r="F12" s="49">
        <v>23136</v>
      </c>
      <c r="G12" s="50"/>
      <c r="H12" s="51">
        <v>31352.98</v>
      </c>
    </row>
    <row r="13" spans="1:8" x14ac:dyDescent="0.25">
      <c r="A13" s="45" t="s">
        <v>272</v>
      </c>
      <c r="B13" s="46" t="s">
        <v>1</v>
      </c>
      <c r="C13" s="47">
        <v>43942</v>
      </c>
      <c r="D13" s="48" t="s">
        <v>16</v>
      </c>
      <c r="E13" s="48" t="s">
        <v>273</v>
      </c>
      <c r="F13" s="49">
        <v>24000</v>
      </c>
      <c r="G13" s="50"/>
      <c r="H13" s="51">
        <v>20832</v>
      </c>
    </row>
    <row r="14" spans="1:8" x14ac:dyDescent="0.25">
      <c r="A14" s="45" t="s">
        <v>272</v>
      </c>
      <c r="B14" s="46" t="s">
        <v>2</v>
      </c>
      <c r="C14" s="47">
        <v>43957</v>
      </c>
      <c r="D14" s="48" t="s">
        <v>16</v>
      </c>
      <c r="E14" s="48" t="s">
        <v>274</v>
      </c>
      <c r="F14" s="49">
        <v>24960</v>
      </c>
      <c r="G14" s="50"/>
      <c r="H14" s="51">
        <v>23564.74</v>
      </c>
    </row>
    <row r="15" spans="1:8" x14ac:dyDescent="0.25">
      <c r="A15" s="45" t="s">
        <v>272</v>
      </c>
      <c r="B15" s="46" t="s">
        <v>3</v>
      </c>
      <c r="C15" s="47">
        <v>43977</v>
      </c>
      <c r="D15" s="48" t="s">
        <v>16</v>
      </c>
      <c r="E15" s="48" t="s">
        <v>275</v>
      </c>
      <c r="F15" s="49">
        <v>16800</v>
      </c>
      <c r="G15" s="50"/>
      <c r="H15" s="51">
        <v>26544</v>
      </c>
    </row>
    <row r="16" spans="1:8" x14ac:dyDescent="0.25">
      <c r="A16" s="56" t="s">
        <v>276</v>
      </c>
      <c r="B16" s="46" t="s">
        <v>1</v>
      </c>
      <c r="C16" s="47">
        <v>43924</v>
      </c>
      <c r="D16" s="53" t="s">
        <v>262</v>
      </c>
      <c r="E16" s="53" t="s">
        <v>277</v>
      </c>
      <c r="F16" s="50">
        <v>22176</v>
      </c>
      <c r="G16" s="50">
        <v>144144</v>
      </c>
      <c r="H16" s="55">
        <f>G16/3.4</f>
        <v>42395.294117647063</v>
      </c>
    </row>
    <row r="17" spans="1:8" x14ac:dyDescent="0.25">
      <c r="A17" s="56" t="s">
        <v>276</v>
      </c>
      <c r="B17" s="52" t="s">
        <v>2</v>
      </c>
      <c r="C17" s="47">
        <v>43928</v>
      </c>
      <c r="D17" s="53" t="s">
        <v>262</v>
      </c>
      <c r="E17" s="53" t="s">
        <v>278</v>
      </c>
      <c r="F17" s="50">
        <v>6653</v>
      </c>
      <c r="G17" s="50"/>
      <c r="H17" s="55">
        <v>11842.34</v>
      </c>
    </row>
    <row r="18" spans="1:8" x14ac:dyDescent="0.25">
      <c r="A18" s="56" t="s">
        <v>276</v>
      </c>
      <c r="B18" s="52" t="s">
        <v>3</v>
      </c>
      <c r="C18" s="47">
        <v>43929</v>
      </c>
      <c r="D18" s="48" t="s">
        <v>27</v>
      </c>
      <c r="E18" s="53" t="s">
        <v>279</v>
      </c>
      <c r="F18" s="50">
        <v>22176</v>
      </c>
      <c r="G18" s="50"/>
      <c r="H18" s="55">
        <v>38497.54</v>
      </c>
    </row>
    <row r="19" spans="1:8" x14ac:dyDescent="0.25">
      <c r="A19" s="56" t="s">
        <v>276</v>
      </c>
      <c r="B19" s="52" t="s">
        <v>9</v>
      </c>
      <c r="C19" s="54">
        <v>43934</v>
      </c>
      <c r="D19" s="48" t="s">
        <v>27</v>
      </c>
      <c r="E19" s="53" t="s">
        <v>280</v>
      </c>
      <c r="F19" s="50">
        <v>22176</v>
      </c>
      <c r="G19" s="50"/>
      <c r="H19" s="55">
        <v>38497.54</v>
      </c>
    </row>
    <row r="20" spans="1:8" x14ac:dyDescent="0.25">
      <c r="A20" s="56" t="s">
        <v>276</v>
      </c>
      <c r="B20" s="52" t="s">
        <v>10</v>
      </c>
      <c r="C20" s="54">
        <v>43934</v>
      </c>
      <c r="D20" s="53" t="s">
        <v>27</v>
      </c>
      <c r="E20" s="53" t="s">
        <v>281</v>
      </c>
      <c r="F20" s="50">
        <v>23688</v>
      </c>
      <c r="G20" s="50"/>
      <c r="H20" s="55">
        <v>34478.9</v>
      </c>
    </row>
    <row r="21" spans="1:8" x14ac:dyDescent="0.25">
      <c r="A21" s="56" t="s">
        <v>276</v>
      </c>
      <c r="B21" s="52" t="s">
        <v>45</v>
      </c>
      <c r="C21" s="54">
        <v>43942</v>
      </c>
      <c r="D21" s="53" t="s">
        <v>262</v>
      </c>
      <c r="E21" s="53" t="s">
        <v>282</v>
      </c>
      <c r="F21" s="50">
        <v>21840</v>
      </c>
      <c r="G21" s="50"/>
      <c r="H21" s="55">
        <v>28868.11</v>
      </c>
    </row>
    <row r="22" spans="1:8" x14ac:dyDescent="0.25">
      <c r="A22" s="56" t="s">
        <v>276</v>
      </c>
      <c r="B22" s="52" t="s">
        <v>48</v>
      </c>
      <c r="C22" s="47">
        <v>43946</v>
      </c>
      <c r="D22" s="48" t="s">
        <v>27</v>
      </c>
      <c r="E22" s="53" t="s">
        <v>283</v>
      </c>
      <c r="F22" s="50">
        <v>10147</v>
      </c>
      <c r="G22" s="50"/>
      <c r="H22" s="55">
        <v>12176.4</v>
      </c>
    </row>
    <row r="23" spans="1:8" x14ac:dyDescent="0.25">
      <c r="A23" s="56" t="s">
        <v>276</v>
      </c>
      <c r="B23" s="52" t="s">
        <v>55</v>
      </c>
      <c r="C23" s="47">
        <v>43955</v>
      </c>
      <c r="D23" s="48" t="s">
        <v>27</v>
      </c>
      <c r="E23" s="53" t="s">
        <v>284</v>
      </c>
      <c r="F23" s="50">
        <v>7067</v>
      </c>
      <c r="G23" s="50"/>
      <c r="H23" s="55">
        <v>4734.8900000000003</v>
      </c>
    </row>
    <row r="24" spans="1:8" x14ac:dyDescent="0.25">
      <c r="A24" s="57" t="s">
        <v>285</v>
      </c>
      <c r="B24" s="58" t="s">
        <v>1</v>
      </c>
      <c r="C24" s="59">
        <v>43961</v>
      </c>
      <c r="D24" s="60" t="s">
        <v>27</v>
      </c>
      <c r="E24" s="60" t="s">
        <v>286</v>
      </c>
      <c r="F24" s="61">
        <v>4350.72</v>
      </c>
      <c r="G24" s="61">
        <v>23928.959999999999</v>
      </c>
      <c r="H24" s="62">
        <f>G24/3.4</f>
        <v>7037.9294117647059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8"/>
  <sheetViews>
    <sheetView workbookViewId="0">
      <selection activeCell="F8" sqref="F8"/>
    </sheetView>
  </sheetViews>
  <sheetFormatPr baseColWidth="10" defaultRowHeight="15.75" x14ac:dyDescent="0.25"/>
  <cols>
    <col min="1" max="1" width="24.875" bestFit="1" customWidth="1"/>
    <col min="2" max="2" width="22.125" bestFit="1" customWidth="1"/>
    <col min="3" max="3" width="24.125" bestFit="1" customWidth="1"/>
  </cols>
  <sheetData>
    <row r="3" spans="1:3" x14ac:dyDescent="0.25">
      <c r="A3" s="8" t="s">
        <v>287</v>
      </c>
      <c r="B3" t="s">
        <v>288</v>
      </c>
      <c r="C3" t="s">
        <v>289</v>
      </c>
    </row>
    <row r="4" spans="1:3" x14ac:dyDescent="0.25">
      <c r="A4" s="9" t="s">
        <v>285</v>
      </c>
      <c r="B4" s="1">
        <v>4350.72</v>
      </c>
      <c r="C4" s="1">
        <v>7037.9294117647059</v>
      </c>
    </row>
    <row r="5" spans="1:3" x14ac:dyDescent="0.25">
      <c r="A5" s="9" t="s">
        <v>259</v>
      </c>
      <c r="B5" s="1">
        <v>250176</v>
      </c>
      <c r="C5" s="1">
        <v>368822.92999999993</v>
      </c>
    </row>
    <row r="6" spans="1:3" x14ac:dyDescent="0.25">
      <c r="A6" s="9" t="s">
        <v>276</v>
      </c>
      <c r="B6" s="1">
        <v>135923</v>
      </c>
      <c r="C6" s="1">
        <v>211491.01411764705</v>
      </c>
    </row>
    <row r="7" spans="1:3" x14ac:dyDescent="0.25">
      <c r="A7" s="9" t="s">
        <v>272</v>
      </c>
      <c r="B7" s="1">
        <v>65760</v>
      </c>
      <c r="C7" s="1">
        <v>70940.740000000005</v>
      </c>
    </row>
    <row r="8" spans="1:3" x14ac:dyDescent="0.25">
      <c r="A8" s="9" t="s">
        <v>126</v>
      </c>
      <c r="B8" s="1">
        <v>456209.72</v>
      </c>
      <c r="C8" s="1">
        <v>658292.61352941173</v>
      </c>
    </row>
  </sheetData>
  <pageMargins left="0.7" right="0.7" top="0.75" bottom="0.75" header="0.3" footer="0.3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7"/>
  <sheetViews>
    <sheetView topLeftCell="H1" workbookViewId="0">
      <selection activeCell="R47" sqref="R47"/>
    </sheetView>
  </sheetViews>
  <sheetFormatPr baseColWidth="10" defaultRowHeight="15.75" x14ac:dyDescent="0.25"/>
  <cols>
    <col min="1" max="1" width="22" bestFit="1" customWidth="1"/>
    <col min="2" max="2" width="9.625" bestFit="1" customWidth="1"/>
    <col min="3" max="3" width="11.875" bestFit="1" customWidth="1"/>
    <col min="4" max="4" width="11.625" bestFit="1" customWidth="1"/>
    <col min="5" max="5" width="15.125" bestFit="1" customWidth="1"/>
    <col min="6" max="6" width="22.875" style="3" bestFit="1" customWidth="1"/>
    <col min="7" max="7" width="52.375" bestFit="1" customWidth="1"/>
    <col min="8" max="8" width="14.125" bestFit="1" customWidth="1"/>
    <col min="9" max="9" width="13.5" bestFit="1" customWidth="1"/>
    <col min="10" max="10" width="15.5" bestFit="1" customWidth="1"/>
    <col min="11" max="11" width="28.125" bestFit="1" customWidth="1"/>
    <col min="12" max="12" width="15.5" style="3" bestFit="1" customWidth="1"/>
    <col min="13" max="13" width="9.125" bestFit="1" customWidth="1"/>
    <col min="14" max="14" width="14.5" bestFit="1" customWidth="1"/>
    <col min="15" max="15" width="7.625" bestFit="1" customWidth="1"/>
    <col min="16" max="16" width="8.875" bestFit="1" customWidth="1"/>
  </cols>
  <sheetData>
    <row r="1" spans="1:16" ht="25.5" x14ac:dyDescent="0.25">
      <c r="A1" s="66" t="s">
        <v>228</v>
      </c>
      <c r="B1" s="66" t="s">
        <v>290</v>
      </c>
      <c r="C1" s="66" t="s">
        <v>291</v>
      </c>
      <c r="D1" s="66" t="s">
        <v>254</v>
      </c>
      <c r="E1" s="66" t="s">
        <v>292</v>
      </c>
      <c r="F1" s="66" t="s">
        <v>293</v>
      </c>
      <c r="G1" s="66" t="s">
        <v>253</v>
      </c>
      <c r="H1" s="66" t="s">
        <v>294</v>
      </c>
      <c r="I1" s="66" t="s">
        <v>295</v>
      </c>
      <c r="J1" s="66" t="s">
        <v>296</v>
      </c>
      <c r="K1" s="66" t="s">
        <v>227</v>
      </c>
      <c r="L1" s="66" t="s">
        <v>223</v>
      </c>
      <c r="M1" s="66" t="s">
        <v>297</v>
      </c>
      <c r="N1" s="66" t="s">
        <v>600</v>
      </c>
      <c r="O1" s="66" t="s">
        <v>172</v>
      </c>
      <c r="P1" s="66" t="s">
        <v>0</v>
      </c>
    </row>
    <row r="2" spans="1:16" x14ac:dyDescent="0.25">
      <c r="A2" s="67" t="s">
        <v>298</v>
      </c>
      <c r="B2" s="68" t="s">
        <v>299</v>
      </c>
      <c r="C2" s="67" t="s">
        <v>195</v>
      </c>
      <c r="D2" s="69">
        <v>43920</v>
      </c>
      <c r="E2" s="67" t="s">
        <v>300</v>
      </c>
      <c r="F2" s="68">
        <v>10215385294</v>
      </c>
      <c r="G2" s="70" t="s">
        <v>301</v>
      </c>
      <c r="H2" s="79">
        <v>17150</v>
      </c>
      <c r="I2" s="79">
        <v>0</v>
      </c>
      <c r="J2" s="71">
        <f t="shared" ref="J2:J65" si="0">H2-I2</f>
        <v>17150</v>
      </c>
      <c r="K2" s="67" t="s">
        <v>233</v>
      </c>
      <c r="L2" s="68" t="s">
        <v>226</v>
      </c>
      <c r="M2" s="72">
        <v>1.5</v>
      </c>
      <c r="N2" s="72">
        <f>P2</f>
        <v>72030</v>
      </c>
      <c r="O2" s="72">
        <v>0</v>
      </c>
      <c r="P2" s="72">
        <v>72030</v>
      </c>
    </row>
    <row r="3" spans="1:16" x14ac:dyDescent="0.25">
      <c r="A3" s="67" t="s">
        <v>298</v>
      </c>
      <c r="B3" s="68" t="s">
        <v>299</v>
      </c>
      <c r="C3" s="67" t="s">
        <v>302</v>
      </c>
      <c r="D3" s="69">
        <v>43918</v>
      </c>
      <c r="E3" s="67" t="s">
        <v>300</v>
      </c>
      <c r="F3" s="68">
        <v>10215385294</v>
      </c>
      <c r="G3" s="70" t="s">
        <v>301</v>
      </c>
      <c r="H3" s="79">
        <v>16660</v>
      </c>
      <c r="I3" s="79">
        <v>0</v>
      </c>
      <c r="J3" s="71">
        <f t="shared" si="0"/>
        <v>16660</v>
      </c>
      <c r="K3" s="67" t="s">
        <v>233</v>
      </c>
      <c r="L3" s="68" t="s">
        <v>226</v>
      </c>
      <c r="M3" s="72">
        <v>1.5</v>
      </c>
      <c r="N3" s="72">
        <f t="shared" ref="N3:N18" si="1">P3</f>
        <v>69972</v>
      </c>
      <c r="O3" s="72">
        <v>0</v>
      </c>
      <c r="P3" s="72">
        <v>69972</v>
      </c>
    </row>
    <row r="4" spans="1:16" x14ac:dyDescent="0.25">
      <c r="A4" s="67" t="s">
        <v>298</v>
      </c>
      <c r="B4" s="68" t="s">
        <v>299</v>
      </c>
      <c r="C4" s="67" t="s">
        <v>194</v>
      </c>
      <c r="D4" s="69">
        <v>43917</v>
      </c>
      <c r="E4" s="67" t="s">
        <v>300</v>
      </c>
      <c r="F4" s="68" t="s">
        <v>303</v>
      </c>
      <c r="G4" s="70" t="s">
        <v>301</v>
      </c>
      <c r="H4" s="79">
        <v>22610</v>
      </c>
      <c r="I4" s="79">
        <v>0</v>
      </c>
      <c r="J4" s="71">
        <f t="shared" si="0"/>
        <v>22610</v>
      </c>
      <c r="K4" s="67" t="s">
        <v>233</v>
      </c>
      <c r="L4" s="68" t="s">
        <v>226</v>
      </c>
      <c r="M4" s="72">
        <v>1.5</v>
      </c>
      <c r="N4" s="72">
        <f t="shared" si="1"/>
        <v>94962</v>
      </c>
      <c r="O4" s="72">
        <v>0</v>
      </c>
      <c r="P4" s="72">
        <v>94962</v>
      </c>
    </row>
    <row r="5" spans="1:16" x14ac:dyDescent="0.25">
      <c r="A5" s="67" t="s">
        <v>298</v>
      </c>
      <c r="B5" s="68" t="s">
        <v>299</v>
      </c>
      <c r="C5" s="67" t="s">
        <v>193</v>
      </c>
      <c r="D5" s="69">
        <v>43916</v>
      </c>
      <c r="E5" s="67" t="s">
        <v>300</v>
      </c>
      <c r="F5" s="68" t="s">
        <v>303</v>
      </c>
      <c r="G5" s="70" t="s">
        <v>301</v>
      </c>
      <c r="H5" s="79">
        <v>21960</v>
      </c>
      <c r="I5" s="79">
        <v>0</v>
      </c>
      <c r="J5" s="71">
        <f t="shared" si="0"/>
        <v>21960</v>
      </c>
      <c r="K5" s="67" t="s">
        <v>233</v>
      </c>
      <c r="L5" s="68" t="s">
        <v>226</v>
      </c>
      <c r="M5" s="72">
        <v>1.5</v>
      </c>
      <c r="N5" s="72">
        <f t="shared" si="1"/>
        <v>92232</v>
      </c>
      <c r="O5" s="72">
        <v>0</v>
      </c>
      <c r="P5" s="72">
        <v>92232</v>
      </c>
    </row>
    <row r="6" spans="1:16" x14ac:dyDescent="0.25">
      <c r="A6" s="67" t="s">
        <v>298</v>
      </c>
      <c r="B6" s="68" t="s">
        <v>299</v>
      </c>
      <c r="C6" s="67" t="s">
        <v>200</v>
      </c>
      <c r="D6" s="69">
        <v>43929</v>
      </c>
      <c r="E6" s="67" t="s">
        <v>300</v>
      </c>
      <c r="F6" s="68" t="s">
        <v>303</v>
      </c>
      <c r="G6" s="70" t="s">
        <v>301</v>
      </c>
      <c r="H6" s="79">
        <v>29170</v>
      </c>
      <c r="I6" s="79">
        <v>0</v>
      </c>
      <c r="J6" s="71">
        <f t="shared" si="0"/>
        <v>29170</v>
      </c>
      <c r="K6" s="67" t="s">
        <v>233</v>
      </c>
      <c r="L6" s="68" t="s">
        <v>226</v>
      </c>
      <c r="M6" s="72">
        <v>1.5</v>
      </c>
      <c r="N6" s="72">
        <f t="shared" si="1"/>
        <v>102095</v>
      </c>
      <c r="O6" s="72">
        <v>0</v>
      </c>
      <c r="P6" s="72">
        <v>102095</v>
      </c>
    </row>
    <row r="7" spans="1:16" x14ac:dyDescent="0.25">
      <c r="A7" s="67" t="s">
        <v>298</v>
      </c>
      <c r="B7" s="68" t="s">
        <v>299</v>
      </c>
      <c r="C7" s="67" t="s">
        <v>199</v>
      </c>
      <c r="D7" s="69">
        <v>43927</v>
      </c>
      <c r="E7" s="67" t="s">
        <v>300</v>
      </c>
      <c r="F7" s="68" t="s">
        <v>303</v>
      </c>
      <c r="G7" s="70" t="s">
        <v>301</v>
      </c>
      <c r="H7" s="79">
        <v>19130</v>
      </c>
      <c r="I7" s="79">
        <v>0</v>
      </c>
      <c r="J7" s="71">
        <f t="shared" si="0"/>
        <v>19130</v>
      </c>
      <c r="K7" s="67" t="s">
        <v>233</v>
      </c>
      <c r="L7" s="68" t="s">
        <v>226</v>
      </c>
      <c r="M7" s="72">
        <v>1.5</v>
      </c>
      <c r="N7" s="72">
        <f t="shared" si="1"/>
        <v>66955</v>
      </c>
      <c r="O7" s="72">
        <v>0</v>
      </c>
      <c r="P7" s="72">
        <v>66955</v>
      </c>
    </row>
    <row r="8" spans="1:16" x14ac:dyDescent="0.25">
      <c r="A8" s="67" t="s">
        <v>298</v>
      </c>
      <c r="B8" s="68" t="s">
        <v>299</v>
      </c>
      <c r="C8" s="67" t="s">
        <v>201</v>
      </c>
      <c r="D8" s="69">
        <v>43934</v>
      </c>
      <c r="E8" s="67" t="s">
        <v>300</v>
      </c>
      <c r="F8" s="68" t="s">
        <v>303</v>
      </c>
      <c r="G8" s="70" t="s">
        <v>301</v>
      </c>
      <c r="H8" s="79">
        <v>9860</v>
      </c>
      <c r="I8" s="79">
        <v>0</v>
      </c>
      <c r="J8" s="71">
        <f t="shared" si="0"/>
        <v>9860</v>
      </c>
      <c r="K8" s="67" t="s">
        <v>233</v>
      </c>
      <c r="L8" s="68" t="s">
        <v>226</v>
      </c>
      <c r="M8" s="72">
        <v>1.5</v>
      </c>
      <c r="N8" s="72">
        <f t="shared" si="1"/>
        <v>34510</v>
      </c>
      <c r="O8" s="72">
        <v>0</v>
      </c>
      <c r="P8" s="72">
        <v>34510</v>
      </c>
    </row>
    <row r="9" spans="1:16" x14ac:dyDescent="0.25">
      <c r="A9" s="67" t="s">
        <v>298</v>
      </c>
      <c r="B9" s="68" t="s">
        <v>299</v>
      </c>
      <c r="C9" s="67" t="s">
        <v>198</v>
      </c>
      <c r="D9" s="69">
        <v>43924</v>
      </c>
      <c r="E9" s="67" t="s">
        <v>300</v>
      </c>
      <c r="F9" s="68" t="s">
        <v>303</v>
      </c>
      <c r="G9" s="70" t="s">
        <v>301</v>
      </c>
      <c r="H9" s="79">
        <v>19570</v>
      </c>
      <c r="I9" s="79">
        <v>0</v>
      </c>
      <c r="J9" s="71">
        <f t="shared" si="0"/>
        <v>19570</v>
      </c>
      <c r="K9" s="67" t="s">
        <v>233</v>
      </c>
      <c r="L9" s="68" t="s">
        <v>226</v>
      </c>
      <c r="M9" s="72">
        <v>1.5</v>
      </c>
      <c r="N9" s="72">
        <f t="shared" si="1"/>
        <v>82194</v>
      </c>
      <c r="O9" s="72">
        <v>0</v>
      </c>
      <c r="P9" s="72">
        <v>82194</v>
      </c>
    </row>
    <row r="10" spans="1:16" x14ac:dyDescent="0.25">
      <c r="A10" s="67" t="s">
        <v>298</v>
      </c>
      <c r="B10" s="68" t="s">
        <v>299</v>
      </c>
      <c r="C10" s="67" t="s">
        <v>197</v>
      </c>
      <c r="D10" s="69">
        <v>43923</v>
      </c>
      <c r="E10" s="67" t="s">
        <v>300</v>
      </c>
      <c r="F10" s="68" t="s">
        <v>303</v>
      </c>
      <c r="G10" s="70" t="s">
        <v>301</v>
      </c>
      <c r="H10" s="79">
        <v>19770</v>
      </c>
      <c r="I10" s="79">
        <v>0</v>
      </c>
      <c r="J10" s="71">
        <f t="shared" si="0"/>
        <v>19770</v>
      </c>
      <c r="K10" s="67" t="s">
        <v>233</v>
      </c>
      <c r="L10" s="68" t="s">
        <v>226</v>
      </c>
      <c r="M10" s="72">
        <v>1.5</v>
      </c>
      <c r="N10" s="72">
        <f t="shared" si="1"/>
        <v>83034</v>
      </c>
      <c r="O10" s="72">
        <v>0</v>
      </c>
      <c r="P10" s="72">
        <v>83034</v>
      </c>
    </row>
    <row r="11" spans="1:16" x14ac:dyDescent="0.25">
      <c r="A11" s="67" t="s">
        <v>298</v>
      </c>
      <c r="B11" s="68" t="s">
        <v>299</v>
      </c>
      <c r="C11" s="67" t="s">
        <v>196</v>
      </c>
      <c r="D11" s="69">
        <v>43922</v>
      </c>
      <c r="E11" s="67" t="s">
        <v>300</v>
      </c>
      <c r="F11" s="68" t="s">
        <v>303</v>
      </c>
      <c r="G11" s="70" t="s">
        <v>301</v>
      </c>
      <c r="H11" s="79">
        <v>15950</v>
      </c>
      <c r="I11" s="79">
        <v>0</v>
      </c>
      <c r="J11" s="71">
        <f t="shared" si="0"/>
        <v>15950</v>
      </c>
      <c r="K11" s="67" t="s">
        <v>233</v>
      </c>
      <c r="L11" s="68" t="s">
        <v>226</v>
      </c>
      <c r="M11" s="72">
        <v>1.5</v>
      </c>
      <c r="N11" s="72">
        <f t="shared" si="1"/>
        <v>66990</v>
      </c>
      <c r="O11" s="72">
        <v>0</v>
      </c>
      <c r="P11" s="72">
        <v>66990</v>
      </c>
    </row>
    <row r="12" spans="1:16" x14ac:dyDescent="0.25">
      <c r="A12" s="67" t="s">
        <v>298</v>
      </c>
      <c r="B12" s="68" t="s">
        <v>299</v>
      </c>
      <c r="C12" s="67" t="s">
        <v>200</v>
      </c>
      <c r="D12" s="69">
        <v>43941</v>
      </c>
      <c r="E12" s="67" t="s">
        <v>300</v>
      </c>
      <c r="F12" s="68" t="s">
        <v>304</v>
      </c>
      <c r="G12" s="70" t="s">
        <v>305</v>
      </c>
      <c r="H12" s="79">
        <v>11160</v>
      </c>
      <c r="I12" s="79">
        <v>0</v>
      </c>
      <c r="J12" s="71">
        <f t="shared" si="0"/>
        <v>11160</v>
      </c>
      <c r="K12" s="67" t="s">
        <v>233</v>
      </c>
      <c r="L12" s="68" t="s">
        <v>226</v>
      </c>
      <c r="M12" s="72">
        <v>1.5</v>
      </c>
      <c r="N12" s="72">
        <f t="shared" si="1"/>
        <v>31248</v>
      </c>
      <c r="O12" s="72">
        <v>0</v>
      </c>
      <c r="P12" s="72">
        <v>31248</v>
      </c>
    </row>
    <row r="13" spans="1:16" x14ac:dyDescent="0.25">
      <c r="A13" s="67" t="s">
        <v>298</v>
      </c>
      <c r="B13" s="68" t="s">
        <v>299</v>
      </c>
      <c r="C13" s="67" t="s">
        <v>202</v>
      </c>
      <c r="D13" s="69">
        <v>43942</v>
      </c>
      <c r="E13" s="67" t="s">
        <v>300</v>
      </c>
      <c r="F13" s="68" t="s">
        <v>304</v>
      </c>
      <c r="G13" s="70" t="s">
        <v>305</v>
      </c>
      <c r="H13" s="79">
        <v>9460</v>
      </c>
      <c r="I13" s="79">
        <v>0</v>
      </c>
      <c r="J13" s="71">
        <f t="shared" si="0"/>
        <v>9460</v>
      </c>
      <c r="K13" s="67" t="s">
        <v>233</v>
      </c>
      <c r="L13" s="68" t="s">
        <v>226</v>
      </c>
      <c r="M13" s="72">
        <v>1.5</v>
      </c>
      <c r="N13" s="72">
        <f t="shared" si="1"/>
        <v>26488</v>
      </c>
      <c r="O13" s="72">
        <v>0</v>
      </c>
      <c r="P13" s="72">
        <v>26488</v>
      </c>
    </row>
    <row r="14" spans="1:16" x14ac:dyDescent="0.25">
      <c r="A14" s="67" t="s">
        <v>298</v>
      </c>
      <c r="B14" s="68" t="s">
        <v>299</v>
      </c>
      <c r="C14" s="67" t="s">
        <v>203</v>
      </c>
      <c r="D14" s="69">
        <v>43943</v>
      </c>
      <c r="E14" s="67" t="s">
        <v>300</v>
      </c>
      <c r="F14" s="68" t="s">
        <v>304</v>
      </c>
      <c r="G14" s="70" t="s">
        <v>305</v>
      </c>
      <c r="H14" s="79">
        <v>4300</v>
      </c>
      <c r="I14" s="79">
        <v>0</v>
      </c>
      <c r="J14" s="71">
        <f t="shared" si="0"/>
        <v>4300</v>
      </c>
      <c r="K14" s="67" t="s">
        <v>233</v>
      </c>
      <c r="L14" s="68" t="s">
        <v>226</v>
      </c>
      <c r="M14" s="72">
        <v>1.5</v>
      </c>
      <c r="N14" s="72">
        <f t="shared" si="1"/>
        <v>12040</v>
      </c>
      <c r="O14" s="72">
        <v>0</v>
      </c>
      <c r="P14" s="72">
        <v>12040</v>
      </c>
    </row>
    <row r="15" spans="1:16" x14ac:dyDescent="0.25">
      <c r="A15" s="67" t="s">
        <v>298</v>
      </c>
      <c r="B15" s="68" t="s">
        <v>299</v>
      </c>
      <c r="C15" s="67" t="s">
        <v>201</v>
      </c>
      <c r="D15" s="69">
        <v>43941</v>
      </c>
      <c r="E15" s="67" t="s">
        <v>300</v>
      </c>
      <c r="F15" s="68">
        <v>20534466120</v>
      </c>
      <c r="G15" s="70" t="s">
        <v>305</v>
      </c>
      <c r="H15" s="79">
        <v>10390</v>
      </c>
      <c r="I15" s="79">
        <v>0</v>
      </c>
      <c r="J15" s="71">
        <f t="shared" si="0"/>
        <v>10390</v>
      </c>
      <c r="K15" s="67" t="s">
        <v>233</v>
      </c>
      <c r="L15" s="68" t="s">
        <v>226</v>
      </c>
      <c r="M15" s="72">
        <v>1.5</v>
      </c>
      <c r="N15" s="72">
        <f t="shared" si="1"/>
        <v>29092</v>
      </c>
      <c r="O15" s="72">
        <v>0</v>
      </c>
      <c r="P15" s="72">
        <v>29092</v>
      </c>
    </row>
    <row r="16" spans="1:16" x14ac:dyDescent="0.25">
      <c r="A16" s="67" t="s">
        <v>298</v>
      </c>
      <c r="B16" s="68" t="s">
        <v>306</v>
      </c>
      <c r="C16" s="67" t="s">
        <v>307</v>
      </c>
      <c r="D16" s="69">
        <v>43903</v>
      </c>
      <c r="E16" s="67" t="s">
        <v>300</v>
      </c>
      <c r="F16" s="68" t="s">
        <v>308</v>
      </c>
      <c r="G16" s="70" t="s">
        <v>309</v>
      </c>
      <c r="H16" s="79">
        <v>10769.68</v>
      </c>
      <c r="I16" s="79">
        <v>66.319999999999993</v>
      </c>
      <c r="J16" s="71">
        <f t="shared" si="0"/>
        <v>10703.36</v>
      </c>
      <c r="K16" s="67" t="s">
        <v>233</v>
      </c>
      <c r="L16" s="68" t="s">
        <v>226</v>
      </c>
      <c r="M16" s="72">
        <v>1.5</v>
      </c>
      <c r="N16" s="72">
        <f t="shared" si="1"/>
        <v>59552.76</v>
      </c>
      <c r="O16" s="72">
        <v>0</v>
      </c>
      <c r="P16" s="72">
        <v>59552.76</v>
      </c>
    </row>
    <row r="17" spans="1:16" ht="25.5" x14ac:dyDescent="0.25">
      <c r="A17" s="67" t="s">
        <v>298</v>
      </c>
      <c r="B17" s="68" t="s">
        <v>306</v>
      </c>
      <c r="C17" s="67" t="s">
        <v>310</v>
      </c>
      <c r="D17" s="69">
        <v>43900</v>
      </c>
      <c r="E17" s="67" t="s">
        <v>300</v>
      </c>
      <c r="F17" s="68" t="s">
        <v>308</v>
      </c>
      <c r="G17" s="70" t="s">
        <v>309</v>
      </c>
      <c r="H17" s="79"/>
      <c r="I17" s="79">
        <v>0</v>
      </c>
      <c r="J17" s="71">
        <f t="shared" si="0"/>
        <v>0</v>
      </c>
      <c r="K17" s="67" t="s">
        <v>234</v>
      </c>
      <c r="L17" s="68" t="s">
        <v>226</v>
      </c>
      <c r="M17" s="72">
        <v>1.5</v>
      </c>
      <c r="N17" s="72">
        <f t="shared" si="1"/>
        <v>30000</v>
      </c>
      <c r="O17" s="72">
        <v>0</v>
      </c>
      <c r="P17" s="72">
        <v>30000</v>
      </c>
    </row>
    <row r="18" spans="1:16" x14ac:dyDescent="0.25">
      <c r="A18" s="67" t="s">
        <v>298</v>
      </c>
      <c r="B18" s="68" t="s">
        <v>306</v>
      </c>
      <c r="C18" s="67" t="s">
        <v>311</v>
      </c>
      <c r="D18" s="69">
        <v>43972</v>
      </c>
      <c r="E18" s="67" t="s">
        <v>300</v>
      </c>
      <c r="F18" s="68" t="s">
        <v>308</v>
      </c>
      <c r="G18" s="70" t="s">
        <v>309</v>
      </c>
      <c r="H18" s="79">
        <v>14916.9</v>
      </c>
      <c r="I18" s="79"/>
      <c r="J18" s="73">
        <f t="shared" si="0"/>
        <v>14916.9</v>
      </c>
      <c r="K18" s="67" t="s">
        <v>233</v>
      </c>
      <c r="L18" s="68" t="s">
        <v>599</v>
      </c>
      <c r="M18" s="72">
        <v>1.5</v>
      </c>
      <c r="N18" s="72">
        <f t="shared" si="1"/>
        <v>17900.28</v>
      </c>
      <c r="O18" s="72">
        <v>0</v>
      </c>
      <c r="P18" s="72">
        <v>17900.28</v>
      </c>
    </row>
    <row r="19" spans="1:16" x14ac:dyDescent="0.25">
      <c r="A19" s="67" t="s">
        <v>298</v>
      </c>
      <c r="B19" s="68" t="s">
        <v>312</v>
      </c>
      <c r="C19" s="67" t="s">
        <v>313</v>
      </c>
      <c r="D19" s="69">
        <v>43861</v>
      </c>
      <c r="E19" s="67" t="s">
        <v>300</v>
      </c>
      <c r="F19" s="68" t="s">
        <v>314</v>
      </c>
      <c r="G19" s="70" t="s">
        <v>315</v>
      </c>
      <c r="H19" s="79">
        <v>1501.2</v>
      </c>
      <c r="I19" s="79"/>
      <c r="J19" s="73">
        <f t="shared" si="0"/>
        <v>1501.2</v>
      </c>
      <c r="K19" s="67" t="s">
        <v>316</v>
      </c>
      <c r="L19" s="68" t="s">
        <v>599</v>
      </c>
      <c r="M19" s="72">
        <v>0</v>
      </c>
      <c r="N19" s="72">
        <f>P19/1.18</f>
        <v>2251.7966101694915</v>
      </c>
      <c r="O19" s="63">
        <f>N19*0.18</f>
        <v>405.32338983050846</v>
      </c>
      <c r="P19" s="72">
        <v>2657.12</v>
      </c>
    </row>
    <row r="20" spans="1:16" x14ac:dyDescent="0.25">
      <c r="A20" s="67" t="s">
        <v>298</v>
      </c>
      <c r="B20" s="68" t="s">
        <v>312</v>
      </c>
      <c r="C20" s="67" t="s">
        <v>317</v>
      </c>
      <c r="D20" s="69">
        <v>43861</v>
      </c>
      <c r="E20" s="67" t="s">
        <v>300</v>
      </c>
      <c r="F20" s="68" t="s">
        <v>314</v>
      </c>
      <c r="G20" s="70" t="s">
        <v>315</v>
      </c>
      <c r="H20" s="79">
        <v>1548</v>
      </c>
      <c r="I20" s="79"/>
      <c r="J20" s="73">
        <f t="shared" si="0"/>
        <v>1548</v>
      </c>
      <c r="K20" s="67" t="s">
        <v>316</v>
      </c>
      <c r="L20" s="68" t="s">
        <v>599</v>
      </c>
      <c r="M20" s="72">
        <v>0</v>
      </c>
      <c r="N20" s="72">
        <f>P20/1.18</f>
        <v>2322</v>
      </c>
      <c r="O20" s="63">
        <f>N20*0.18</f>
        <v>417.96</v>
      </c>
      <c r="P20" s="72">
        <v>2739.96</v>
      </c>
    </row>
    <row r="21" spans="1:16" x14ac:dyDescent="0.25">
      <c r="A21" s="67" t="s">
        <v>298</v>
      </c>
      <c r="B21" s="68" t="s">
        <v>299</v>
      </c>
      <c r="C21" s="67" t="s">
        <v>196</v>
      </c>
      <c r="D21" s="69">
        <v>43799</v>
      </c>
      <c r="E21" s="67" t="s">
        <v>300</v>
      </c>
      <c r="F21" s="68" t="s">
        <v>318</v>
      </c>
      <c r="G21" s="70" t="s">
        <v>319</v>
      </c>
      <c r="H21" s="79">
        <v>2200.3000000000002</v>
      </c>
      <c r="I21" s="79"/>
      <c r="J21" s="73">
        <f t="shared" si="0"/>
        <v>2200.3000000000002</v>
      </c>
      <c r="K21" s="67" t="s">
        <v>316</v>
      </c>
      <c r="L21" s="68" t="s">
        <v>599</v>
      </c>
      <c r="M21" s="72">
        <v>0</v>
      </c>
      <c r="N21" s="72">
        <f>P21</f>
        <v>6380.87</v>
      </c>
      <c r="O21" s="72">
        <v>0</v>
      </c>
      <c r="P21" s="72">
        <v>6380.87</v>
      </c>
    </row>
    <row r="22" spans="1:16" x14ac:dyDescent="0.25">
      <c r="A22" s="67" t="s">
        <v>320</v>
      </c>
      <c r="B22" s="68" t="s">
        <v>299</v>
      </c>
      <c r="C22" s="67" t="s">
        <v>174</v>
      </c>
      <c r="D22" s="69">
        <v>43917</v>
      </c>
      <c r="E22" s="67" t="s">
        <v>300</v>
      </c>
      <c r="F22" s="68" t="s">
        <v>318</v>
      </c>
      <c r="G22" s="70" t="s">
        <v>319</v>
      </c>
      <c r="H22" s="79">
        <v>-2200.3000000000002</v>
      </c>
      <c r="I22" s="79"/>
      <c r="J22" s="73">
        <f t="shared" si="0"/>
        <v>-2200.3000000000002</v>
      </c>
      <c r="K22" s="67" t="s">
        <v>316</v>
      </c>
      <c r="L22" s="68" t="s">
        <v>599</v>
      </c>
      <c r="M22" s="72">
        <v>0</v>
      </c>
      <c r="N22" s="72">
        <f t="shared" ref="N22:N85" si="2">P22</f>
        <v>6380.87</v>
      </c>
      <c r="O22" s="72">
        <v>0</v>
      </c>
      <c r="P22" s="72">
        <v>6380.87</v>
      </c>
    </row>
    <row r="23" spans="1:16" x14ac:dyDescent="0.25">
      <c r="A23" s="67" t="s">
        <v>298</v>
      </c>
      <c r="B23" s="68" t="s">
        <v>299</v>
      </c>
      <c r="C23" s="67" t="s">
        <v>321</v>
      </c>
      <c r="D23" s="69">
        <v>43840</v>
      </c>
      <c r="E23" s="67" t="s">
        <v>300</v>
      </c>
      <c r="F23" s="68" t="s">
        <v>322</v>
      </c>
      <c r="G23" s="70" t="s">
        <v>323</v>
      </c>
      <c r="H23" s="79">
        <v>109.8</v>
      </c>
      <c r="I23" s="79">
        <v>43.42</v>
      </c>
      <c r="J23" s="73">
        <f t="shared" si="0"/>
        <v>66.38</v>
      </c>
      <c r="K23" s="67" t="s">
        <v>316</v>
      </c>
      <c r="L23" s="68" t="s">
        <v>599</v>
      </c>
      <c r="M23" s="72">
        <v>0</v>
      </c>
      <c r="N23" s="72">
        <f t="shared" si="2"/>
        <v>177.73</v>
      </c>
      <c r="O23" s="72">
        <v>0</v>
      </c>
      <c r="P23" s="72">
        <v>177.73</v>
      </c>
    </row>
    <row r="24" spans="1:16" x14ac:dyDescent="0.25">
      <c r="A24" s="67" t="s">
        <v>298</v>
      </c>
      <c r="B24" s="68" t="s">
        <v>299</v>
      </c>
      <c r="C24" s="67" t="s">
        <v>324</v>
      </c>
      <c r="D24" s="69">
        <v>43850</v>
      </c>
      <c r="E24" s="67" t="s">
        <v>300</v>
      </c>
      <c r="F24" s="68" t="s">
        <v>322</v>
      </c>
      <c r="G24" s="70" t="s">
        <v>323</v>
      </c>
      <c r="H24" s="79">
        <v>147.6</v>
      </c>
      <c r="I24" s="79">
        <v>72.05</v>
      </c>
      <c r="J24" s="73">
        <f t="shared" si="0"/>
        <v>75.55</v>
      </c>
      <c r="K24" s="67" t="s">
        <v>316</v>
      </c>
      <c r="L24" s="68" t="s">
        <v>599</v>
      </c>
      <c r="M24" s="72">
        <v>0</v>
      </c>
      <c r="N24" s="72">
        <f t="shared" si="2"/>
        <v>243.02</v>
      </c>
      <c r="O24" s="72">
        <v>0</v>
      </c>
      <c r="P24" s="72">
        <v>243.02</v>
      </c>
    </row>
    <row r="25" spans="1:16" x14ac:dyDescent="0.25">
      <c r="A25" s="67" t="s">
        <v>320</v>
      </c>
      <c r="B25" s="68" t="s">
        <v>299</v>
      </c>
      <c r="C25" s="74" t="s">
        <v>186</v>
      </c>
      <c r="D25" s="69">
        <v>43840</v>
      </c>
      <c r="E25" s="67" t="s">
        <v>300</v>
      </c>
      <c r="F25" s="68" t="s">
        <v>322</v>
      </c>
      <c r="G25" s="70" t="s">
        <v>323</v>
      </c>
      <c r="H25" s="79">
        <v>-147.6</v>
      </c>
      <c r="I25" s="79">
        <v>-72.05</v>
      </c>
      <c r="J25" s="73">
        <f t="shared" si="0"/>
        <v>-75.55</v>
      </c>
      <c r="K25" s="67" t="s">
        <v>316</v>
      </c>
      <c r="L25" s="68" t="s">
        <v>599</v>
      </c>
      <c r="M25" s="72">
        <v>0</v>
      </c>
      <c r="N25" s="72">
        <f t="shared" si="2"/>
        <v>243.02</v>
      </c>
      <c r="O25" s="72">
        <v>0</v>
      </c>
      <c r="P25" s="72">
        <v>243.02</v>
      </c>
    </row>
    <row r="26" spans="1:16" x14ac:dyDescent="0.25">
      <c r="A26" s="67" t="s">
        <v>298</v>
      </c>
      <c r="B26" s="68" t="s">
        <v>299</v>
      </c>
      <c r="C26" s="67" t="s">
        <v>325</v>
      </c>
      <c r="D26" s="69">
        <v>43850</v>
      </c>
      <c r="E26" s="67" t="s">
        <v>300</v>
      </c>
      <c r="F26" s="68" t="s">
        <v>322</v>
      </c>
      <c r="G26" s="70" t="s">
        <v>323</v>
      </c>
      <c r="H26" s="79">
        <v>97.2</v>
      </c>
      <c r="I26" s="79">
        <v>35.76</v>
      </c>
      <c r="J26" s="73">
        <f t="shared" si="0"/>
        <v>61.440000000000005</v>
      </c>
      <c r="K26" s="67" t="s">
        <v>316</v>
      </c>
      <c r="L26" s="68" t="s">
        <v>599</v>
      </c>
      <c r="M26" s="72">
        <v>0</v>
      </c>
      <c r="N26" s="72">
        <f t="shared" si="2"/>
        <v>156.53</v>
      </c>
      <c r="O26" s="72">
        <v>0</v>
      </c>
      <c r="P26" s="72">
        <v>156.53</v>
      </c>
    </row>
    <row r="27" spans="1:16" x14ac:dyDescent="0.25">
      <c r="A27" s="67" t="s">
        <v>298</v>
      </c>
      <c r="B27" s="68" t="s">
        <v>299</v>
      </c>
      <c r="C27" s="67" t="s">
        <v>216</v>
      </c>
      <c r="D27" s="69">
        <v>43840</v>
      </c>
      <c r="E27" s="67" t="s">
        <v>300</v>
      </c>
      <c r="F27" s="68" t="s">
        <v>322</v>
      </c>
      <c r="G27" s="70" t="s">
        <v>323</v>
      </c>
      <c r="H27" s="79">
        <v>198</v>
      </c>
      <c r="I27" s="79">
        <v>111.7</v>
      </c>
      <c r="J27" s="73">
        <f t="shared" si="0"/>
        <v>86.3</v>
      </c>
      <c r="K27" s="67" t="s">
        <v>316</v>
      </c>
      <c r="L27" s="68" t="s">
        <v>599</v>
      </c>
      <c r="M27" s="72">
        <v>1.5</v>
      </c>
      <c r="N27" s="72">
        <f t="shared" si="2"/>
        <v>330.51</v>
      </c>
      <c r="O27" s="72">
        <v>0</v>
      </c>
      <c r="P27" s="72">
        <v>330.51</v>
      </c>
    </row>
    <row r="28" spans="1:16" x14ac:dyDescent="0.25">
      <c r="A28" s="67" t="s">
        <v>298</v>
      </c>
      <c r="B28" s="68" t="s">
        <v>299</v>
      </c>
      <c r="C28" s="67" t="s">
        <v>326</v>
      </c>
      <c r="D28" s="69">
        <v>43840</v>
      </c>
      <c r="E28" s="67" t="s">
        <v>300</v>
      </c>
      <c r="F28" s="68" t="s">
        <v>322</v>
      </c>
      <c r="G28" s="70" t="s">
        <v>323</v>
      </c>
      <c r="H28" s="79">
        <v>147.6</v>
      </c>
      <c r="I28" s="79">
        <v>72.05</v>
      </c>
      <c r="J28" s="73">
        <f t="shared" si="0"/>
        <v>75.55</v>
      </c>
      <c r="K28" s="67" t="s">
        <v>316</v>
      </c>
      <c r="L28" s="68" t="s">
        <v>599</v>
      </c>
      <c r="M28" s="72">
        <v>1.5</v>
      </c>
      <c r="N28" s="72">
        <f t="shared" si="2"/>
        <v>243.01</v>
      </c>
      <c r="O28" s="72">
        <v>0</v>
      </c>
      <c r="P28" s="72">
        <v>243.01</v>
      </c>
    </row>
    <row r="29" spans="1:16" x14ac:dyDescent="0.25">
      <c r="A29" s="67" t="s">
        <v>298</v>
      </c>
      <c r="B29" s="68" t="s">
        <v>299</v>
      </c>
      <c r="C29" s="67" t="s">
        <v>327</v>
      </c>
      <c r="D29" s="69">
        <v>43851</v>
      </c>
      <c r="E29" s="67" t="s">
        <v>300</v>
      </c>
      <c r="F29" s="68" t="s">
        <v>322</v>
      </c>
      <c r="G29" s="70" t="s">
        <v>323</v>
      </c>
      <c r="H29" s="79">
        <v>181.8</v>
      </c>
      <c r="I29" s="79">
        <v>76.540000000000006</v>
      </c>
      <c r="J29" s="73">
        <f t="shared" si="0"/>
        <v>105.26</v>
      </c>
      <c r="K29" s="67" t="s">
        <v>316</v>
      </c>
      <c r="L29" s="68" t="s">
        <v>599</v>
      </c>
      <c r="M29" s="72">
        <v>0</v>
      </c>
      <c r="N29" s="72">
        <f t="shared" si="2"/>
        <v>295.66000000000003</v>
      </c>
      <c r="O29" s="72">
        <v>0</v>
      </c>
      <c r="P29" s="72">
        <v>295.66000000000003</v>
      </c>
    </row>
    <row r="30" spans="1:16" x14ac:dyDescent="0.25">
      <c r="A30" s="67" t="s">
        <v>320</v>
      </c>
      <c r="B30" s="68" t="s">
        <v>299</v>
      </c>
      <c r="C30" s="67" t="s">
        <v>187</v>
      </c>
      <c r="D30" s="69">
        <v>43851</v>
      </c>
      <c r="E30" s="67" t="s">
        <v>300</v>
      </c>
      <c r="F30" s="68" t="s">
        <v>322</v>
      </c>
      <c r="G30" s="70" t="s">
        <v>323</v>
      </c>
      <c r="H30" s="79">
        <v>-181.8</v>
      </c>
      <c r="I30" s="79">
        <v>-76.540000000000006</v>
      </c>
      <c r="J30" s="73">
        <f t="shared" si="0"/>
        <v>-105.26</v>
      </c>
      <c r="K30" s="67" t="s">
        <v>316</v>
      </c>
      <c r="L30" s="68" t="s">
        <v>599</v>
      </c>
      <c r="M30" s="72">
        <v>0</v>
      </c>
      <c r="N30" s="72">
        <f t="shared" si="2"/>
        <v>295.66000000000003</v>
      </c>
      <c r="O30" s="72">
        <v>0</v>
      </c>
      <c r="P30" s="72">
        <v>295.66000000000003</v>
      </c>
    </row>
    <row r="31" spans="1:16" x14ac:dyDescent="0.25">
      <c r="A31" s="67" t="s">
        <v>298</v>
      </c>
      <c r="B31" s="68" t="s">
        <v>299</v>
      </c>
      <c r="C31" s="67" t="s">
        <v>328</v>
      </c>
      <c r="D31" s="69">
        <v>43851</v>
      </c>
      <c r="E31" s="67" t="s">
        <v>300</v>
      </c>
      <c r="F31" s="68" t="s">
        <v>322</v>
      </c>
      <c r="G31" s="70" t="s">
        <v>323</v>
      </c>
      <c r="H31" s="79">
        <v>181.8</v>
      </c>
      <c r="I31" s="79">
        <v>76.540000000000006</v>
      </c>
      <c r="J31" s="73">
        <f t="shared" si="0"/>
        <v>105.26</v>
      </c>
      <c r="K31" s="67" t="s">
        <v>316</v>
      </c>
      <c r="L31" s="68" t="s">
        <v>226</v>
      </c>
      <c r="M31" s="72">
        <v>0</v>
      </c>
      <c r="N31" s="72">
        <f t="shared" si="2"/>
        <v>295.66000000000003</v>
      </c>
      <c r="O31" s="72">
        <v>0</v>
      </c>
      <c r="P31" s="72">
        <v>295.66000000000003</v>
      </c>
    </row>
    <row r="32" spans="1:16" x14ac:dyDescent="0.25">
      <c r="A32" s="67" t="s">
        <v>320</v>
      </c>
      <c r="B32" s="68" t="s">
        <v>299</v>
      </c>
      <c r="C32" s="67" t="s">
        <v>188</v>
      </c>
      <c r="D32" s="69">
        <v>43851</v>
      </c>
      <c r="E32" s="67" t="s">
        <v>300</v>
      </c>
      <c r="F32" s="68" t="s">
        <v>322</v>
      </c>
      <c r="G32" s="70" t="s">
        <v>323</v>
      </c>
      <c r="H32" s="79">
        <v>-181.8</v>
      </c>
      <c r="I32" s="79">
        <v>-76.540000000000006</v>
      </c>
      <c r="J32" s="73">
        <f t="shared" si="0"/>
        <v>-105.26</v>
      </c>
      <c r="K32" s="67" t="s">
        <v>316</v>
      </c>
      <c r="L32" s="68" t="s">
        <v>226</v>
      </c>
      <c r="M32" s="72">
        <v>0</v>
      </c>
      <c r="N32" s="72">
        <f t="shared" si="2"/>
        <v>295.66000000000003</v>
      </c>
      <c r="O32" s="72">
        <v>0</v>
      </c>
      <c r="P32" s="72">
        <v>295.66000000000003</v>
      </c>
    </row>
    <row r="33" spans="1:16" x14ac:dyDescent="0.25">
      <c r="A33" s="67" t="s">
        <v>298</v>
      </c>
      <c r="B33" s="68" t="s">
        <v>299</v>
      </c>
      <c r="C33" s="67" t="s">
        <v>329</v>
      </c>
      <c r="D33" s="69">
        <v>43851</v>
      </c>
      <c r="E33" s="67" t="s">
        <v>300</v>
      </c>
      <c r="F33" s="68" t="s">
        <v>322</v>
      </c>
      <c r="G33" s="70" t="s">
        <v>323</v>
      </c>
      <c r="H33" s="79">
        <v>130.62</v>
      </c>
      <c r="I33" s="79">
        <v>62.82</v>
      </c>
      <c r="J33" s="73">
        <f t="shared" si="0"/>
        <v>67.800000000000011</v>
      </c>
      <c r="K33" s="67" t="s">
        <v>316</v>
      </c>
      <c r="L33" s="68" t="s">
        <v>599</v>
      </c>
      <c r="M33" s="72">
        <v>1.5</v>
      </c>
      <c r="N33" s="72">
        <f t="shared" si="2"/>
        <v>214.78</v>
      </c>
      <c r="O33" s="72">
        <v>0</v>
      </c>
      <c r="P33" s="72">
        <v>214.78</v>
      </c>
    </row>
    <row r="34" spans="1:16" x14ac:dyDescent="0.25">
      <c r="A34" s="67" t="s">
        <v>298</v>
      </c>
      <c r="B34" s="68" t="s">
        <v>299</v>
      </c>
      <c r="C34" s="67" t="s">
        <v>330</v>
      </c>
      <c r="D34" s="69">
        <v>43851</v>
      </c>
      <c r="E34" s="67" t="s">
        <v>300</v>
      </c>
      <c r="F34" s="68" t="s">
        <v>322</v>
      </c>
      <c r="G34" s="70" t="s">
        <v>323</v>
      </c>
      <c r="H34" s="79">
        <v>181.8</v>
      </c>
      <c r="I34" s="79">
        <v>76.540000000000006</v>
      </c>
      <c r="J34" s="73">
        <f t="shared" si="0"/>
        <v>105.26</v>
      </c>
      <c r="K34" s="67" t="s">
        <v>316</v>
      </c>
      <c r="L34" s="68" t="s">
        <v>599</v>
      </c>
      <c r="M34" s="72">
        <v>1.5</v>
      </c>
      <c r="N34" s="72">
        <f t="shared" si="2"/>
        <v>295.66000000000003</v>
      </c>
      <c r="O34" s="72">
        <v>0</v>
      </c>
      <c r="P34" s="72">
        <v>295.66000000000003</v>
      </c>
    </row>
    <row r="35" spans="1:16" x14ac:dyDescent="0.25">
      <c r="A35" s="67" t="s">
        <v>298</v>
      </c>
      <c r="B35" s="68" t="s">
        <v>299</v>
      </c>
      <c r="C35" s="67" t="s">
        <v>331</v>
      </c>
      <c r="D35" s="69">
        <v>43851</v>
      </c>
      <c r="E35" s="67" t="s">
        <v>300</v>
      </c>
      <c r="F35" s="68" t="s">
        <v>322</v>
      </c>
      <c r="G35" s="70" t="s">
        <v>323</v>
      </c>
      <c r="H35" s="79">
        <v>176.4</v>
      </c>
      <c r="I35" s="79">
        <v>88.75</v>
      </c>
      <c r="J35" s="73">
        <f t="shared" si="0"/>
        <v>87.65</v>
      </c>
      <c r="K35" s="67" t="s">
        <v>316</v>
      </c>
      <c r="L35" s="68" t="s">
        <v>599</v>
      </c>
      <c r="M35" s="72">
        <v>1.5</v>
      </c>
      <c r="N35" s="72">
        <f t="shared" si="2"/>
        <v>291.22000000000003</v>
      </c>
      <c r="O35" s="72">
        <v>0</v>
      </c>
      <c r="P35" s="72">
        <v>291.22000000000003</v>
      </c>
    </row>
    <row r="36" spans="1:16" x14ac:dyDescent="0.25">
      <c r="A36" s="67" t="s">
        <v>298</v>
      </c>
      <c r="B36" s="68" t="s">
        <v>299</v>
      </c>
      <c r="C36" s="67" t="s">
        <v>317</v>
      </c>
      <c r="D36" s="69">
        <v>43861</v>
      </c>
      <c r="E36" s="67" t="s">
        <v>300</v>
      </c>
      <c r="F36" s="68" t="s">
        <v>322</v>
      </c>
      <c r="G36" s="70" t="s">
        <v>323</v>
      </c>
      <c r="H36" s="79">
        <v>109.8</v>
      </c>
      <c r="I36" s="79">
        <v>34.299999999999997</v>
      </c>
      <c r="J36" s="73">
        <f t="shared" si="0"/>
        <v>75.5</v>
      </c>
      <c r="K36" s="67" t="s">
        <v>316</v>
      </c>
      <c r="L36" s="68" t="s">
        <v>599</v>
      </c>
      <c r="M36" s="72">
        <v>0</v>
      </c>
      <c r="N36" s="72">
        <f t="shared" si="2"/>
        <v>174.99</v>
      </c>
      <c r="O36" s="72">
        <v>0</v>
      </c>
      <c r="P36" s="72">
        <v>174.99</v>
      </c>
    </row>
    <row r="37" spans="1:16" x14ac:dyDescent="0.25">
      <c r="A37" s="67" t="s">
        <v>298</v>
      </c>
      <c r="B37" s="68" t="s">
        <v>299</v>
      </c>
      <c r="C37" s="67" t="s">
        <v>313</v>
      </c>
      <c r="D37" s="69">
        <v>43861</v>
      </c>
      <c r="E37" s="67" t="s">
        <v>300</v>
      </c>
      <c r="F37" s="68" t="s">
        <v>322</v>
      </c>
      <c r="G37" s="70" t="s">
        <v>323</v>
      </c>
      <c r="H37" s="79">
        <v>92.16</v>
      </c>
      <c r="I37" s="79">
        <v>33.979999999999997</v>
      </c>
      <c r="J37" s="73">
        <f t="shared" si="0"/>
        <v>58.18</v>
      </c>
      <c r="K37" s="67" t="s">
        <v>316</v>
      </c>
      <c r="L37" s="68" t="s">
        <v>599</v>
      </c>
      <c r="M37" s="72">
        <v>0</v>
      </c>
      <c r="N37" s="72">
        <f t="shared" si="2"/>
        <v>148.43</v>
      </c>
      <c r="O37" s="72">
        <v>0</v>
      </c>
      <c r="P37" s="72">
        <v>148.43</v>
      </c>
    </row>
    <row r="38" spans="1:16" x14ac:dyDescent="0.25">
      <c r="A38" s="67" t="s">
        <v>298</v>
      </c>
      <c r="B38" s="68" t="s">
        <v>299</v>
      </c>
      <c r="C38" s="67" t="s">
        <v>332</v>
      </c>
      <c r="D38" s="69">
        <v>43861</v>
      </c>
      <c r="E38" s="67" t="s">
        <v>300</v>
      </c>
      <c r="F38" s="68" t="s">
        <v>322</v>
      </c>
      <c r="G38" s="70" t="s">
        <v>323</v>
      </c>
      <c r="H38" s="79">
        <v>140.4</v>
      </c>
      <c r="I38" s="79">
        <v>54.77</v>
      </c>
      <c r="J38" s="73">
        <f t="shared" si="0"/>
        <v>85.63</v>
      </c>
      <c r="K38" s="67" t="s">
        <v>316</v>
      </c>
      <c r="L38" s="68" t="s">
        <v>599</v>
      </c>
      <c r="M38" s="72">
        <v>1.5</v>
      </c>
      <c r="N38" s="72">
        <f t="shared" si="2"/>
        <v>227.03</v>
      </c>
      <c r="O38" s="72">
        <v>0</v>
      </c>
      <c r="P38" s="72">
        <v>227.03</v>
      </c>
    </row>
    <row r="39" spans="1:16" x14ac:dyDescent="0.25">
      <c r="A39" s="67" t="s">
        <v>298</v>
      </c>
      <c r="B39" s="68" t="s">
        <v>299</v>
      </c>
      <c r="C39" s="67" t="s">
        <v>333</v>
      </c>
      <c r="D39" s="69">
        <v>43861</v>
      </c>
      <c r="E39" s="67" t="s">
        <v>300</v>
      </c>
      <c r="F39" s="68" t="s">
        <v>322</v>
      </c>
      <c r="G39" s="70" t="s">
        <v>323</v>
      </c>
      <c r="H39" s="79">
        <v>138.08000000000001</v>
      </c>
      <c r="I39" s="79">
        <v>59.2</v>
      </c>
      <c r="J39" s="73">
        <f t="shared" si="0"/>
        <v>78.88000000000001</v>
      </c>
      <c r="K39" s="67" t="s">
        <v>316</v>
      </c>
      <c r="L39" s="68" t="s">
        <v>599</v>
      </c>
      <c r="M39" s="72">
        <v>1.5</v>
      </c>
      <c r="N39" s="72">
        <f t="shared" si="2"/>
        <v>224.88</v>
      </c>
      <c r="O39" s="72">
        <v>0</v>
      </c>
      <c r="P39" s="72">
        <v>224.88</v>
      </c>
    </row>
    <row r="40" spans="1:16" x14ac:dyDescent="0.25">
      <c r="A40" s="67" t="s">
        <v>298</v>
      </c>
      <c r="B40" s="68" t="s">
        <v>299</v>
      </c>
      <c r="C40" s="67" t="s">
        <v>334</v>
      </c>
      <c r="D40" s="69">
        <v>43871</v>
      </c>
      <c r="E40" s="67" t="s">
        <v>300</v>
      </c>
      <c r="F40" s="68" t="s">
        <v>322</v>
      </c>
      <c r="G40" s="70" t="s">
        <v>323</v>
      </c>
      <c r="H40" s="79">
        <v>128.75</v>
      </c>
      <c r="I40" s="79">
        <v>47.41</v>
      </c>
      <c r="J40" s="73">
        <f t="shared" si="0"/>
        <v>81.34</v>
      </c>
      <c r="K40" s="67" t="s">
        <v>316</v>
      </c>
      <c r="L40" s="68" t="s">
        <v>599</v>
      </c>
      <c r="M40" s="72">
        <v>1.5</v>
      </c>
      <c r="N40" s="72">
        <f t="shared" si="2"/>
        <v>207.34</v>
      </c>
      <c r="O40" s="72">
        <v>0</v>
      </c>
      <c r="P40" s="72">
        <v>207.34</v>
      </c>
    </row>
    <row r="41" spans="1:16" x14ac:dyDescent="0.25">
      <c r="A41" s="67" t="s">
        <v>298</v>
      </c>
      <c r="B41" s="68" t="s">
        <v>299</v>
      </c>
      <c r="C41" s="67" t="s">
        <v>335</v>
      </c>
      <c r="D41" s="69">
        <v>43871</v>
      </c>
      <c r="E41" s="67" t="s">
        <v>300</v>
      </c>
      <c r="F41" s="68" t="s">
        <v>322</v>
      </c>
      <c r="G41" s="70" t="s">
        <v>323</v>
      </c>
      <c r="H41" s="79">
        <v>138.08000000000001</v>
      </c>
      <c r="I41" s="79">
        <v>63.13</v>
      </c>
      <c r="J41" s="73">
        <f t="shared" si="0"/>
        <v>74.950000000000017</v>
      </c>
      <c r="K41" s="67" t="s">
        <v>316</v>
      </c>
      <c r="L41" s="68" t="s">
        <v>599</v>
      </c>
      <c r="M41" s="72">
        <v>1.5</v>
      </c>
      <c r="N41" s="72">
        <f t="shared" si="2"/>
        <v>226.06</v>
      </c>
      <c r="O41" s="72">
        <v>0</v>
      </c>
      <c r="P41" s="72">
        <v>226.06</v>
      </c>
    </row>
    <row r="42" spans="1:16" x14ac:dyDescent="0.25">
      <c r="A42" s="67" t="s">
        <v>320</v>
      </c>
      <c r="B42" s="68" t="s">
        <v>299</v>
      </c>
      <c r="C42" s="67" t="s">
        <v>177</v>
      </c>
      <c r="D42" s="69">
        <v>43843</v>
      </c>
      <c r="E42" s="67" t="s">
        <v>300</v>
      </c>
      <c r="F42" s="68" t="s">
        <v>336</v>
      </c>
      <c r="G42" s="70" t="s">
        <v>337</v>
      </c>
      <c r="H42" s="79"/>
      <c r="I42" s="79"/>
      <c r="J42" s="73">
        <f t="shared" si="0"/>
        <v>0</v>
      </c>
      <c r="K42" s="67" t="s">
        <v>338</v>
      </c>
      <c r="L42" s="68" t="s">
        <v>599</v>
      </c>
      <c r="M42" s="72">
        <v>0</v>
      </c>
      <c r="N42" s="72">
        <f t="shared" si="2"/>
        <v>10000</v>
      </c>
      <c r="O42" s="72">
        <v>0</v>
      </c>
      <c r="P42" s="72">
        <v>10000</v>
      </c>
    </row>
    <row r="43" spans="1:16" x14ac:dyDescent="0.25">
      <c r="A43" s="67" t="s">
        <v>320</v>
      </c>
      <c r="B43" s="68" t="s">
        <v>299</v>
      </c>
      <c r="C43" s="67" t="s">
        <v>176</v>
      </c>
      <c r="D43" s="69">
        <v>43843</v>
      </c>
      <c r="E43" s="67" t="s">
        <v>300</v>
      </c>
      <c r="F43" s="68" t="s">
        <v>336</v>
      </c>
      <c r="G43" s="70" t="s">
        <v>337</v>
      </c>
      <c r="H43" s="79"/>
      <c r="I43" s="79"/>
      <c r="J43" s="73">
        <f t="shared" si="0"/>
        <v>0</v>
      </c>
      <c r="K43" s="67" t="s">
        <v>338</v>
      </c>
      <c r="L43" s="68" t="s">
        <v>599</v>
      </c>
      <c r="M43" s="72">
        <v>0</v>
      </c>
      <c r="N43" s="72">
        <f t="shared" si="2"/>
        <v>8000</v>
      </c>
      <c r="O43" s="72">
        <v>0</v>
      </c>
      <c r="P43" s="72">
        <v>8000</v>
      </c>
    </row>
    <row r="44" spans="1:16" x14ac:dyDescent="0.25">
      <c r="A44" s="67" t="s">
        <v>298</v>
      </c>
      <c r="B44" s="68" t="s">
        <v>299</v>
      </c>
      <c r="C44" s="67" t="s">
        <v>206</v>
      </c>
      <c r="D44" s="69">
        <v>43853</v>
      </c>
      <c r="E44" s="67" t="s">
        <v>300</v>
      </c>
      <c r="F44" s="68" t="s">
        <v>336</v>
      </c>
      <c r="G44" s="70" t="s">
        <v>337</v>
      </c>
      <c r="H44" s="79"/>
      <c r="I44" s="79"/>
      <c r="J44" s="73">
        <f t="shared" si="0"/>
        <v>0</v>
      </c>
      <c r="K44" s="67" t="s">
        <v>338</v>
      </c>
      <c r="L44" s="68" t="s">
        <v>599</v>
      </c>
      <c r="M44" s="72">
        <v>1.5</v>
      </c>
      <c r="N44" s="72">
        <f t="shared" si="2"/>
        <v>3000</v>
      </c>
      <c r="O44" s="72">
        <v>0</v>
      </c>
      <c r="P44" s="72">
        <v>3000</v>
      </c>
    </row>
    <row r="45" spans="1:16" x14ac:dyDescent="0.25">
      <c r="A45" s="67" t="s">
        <v>298</v>
      </c>
      <c r="B45" s="68" t="s">
        <v>299</v>
      </c>
      <c r="C45" s="67" t="s">
        <v>205</v>
      </c>
      <c r="D45" s="69">
        <v>43848</v>
      </c>
      <c r="E45" s="67" t="s">
        <v>300</v>
      </c>
      <c r="F45" s="68" t="s">
        <v>336</v>
      </c>
      <c r="G45" s="70" t="s">
        <v>337</v>
      </c>
      <c r="H45" s="79">
        <v>2922.94</v>
      </c>
      <c r="I45" s="79"/>
      <c r="J45" s="73">
        <f t="shared" si="0"/>
        <v>2922.94</v>
      </c>
      <c r="K45" s="67" t="s">
        <v>316</v>
      </c>
      <c r="L45" s="68" t="s">
        <v>599</v>
      </c>
      <c r="M45" s="72">
        <v>1.5</v>
      </c>
      <c r="N45" s="72">
        <f t="shared" si="2"/>
        <v>498.82</v>
      </c>
      <c r="O45" s="72">
        <v>0</v>
      </c>
      <c r="P45" s="72">
        <v>498.82</v>
      </c>
    </row>
    <row r="46" spans="1:16" x14ac:dyDescent="0.25">
      <c r="A46" s="67" t="s">
        <v>298</v>
      </c>
      <c r="B46" s="68" t="s">
        <v>299</v>
      </c>
      <c r="C46" s="67" t="s">
        <v>204</v>
      </c>
      <c r="D46" s="69">
        <v>43843</v>
      </c>
      <c r="E46" s="67" t="s">
        <v>300</v>
      </c>
      <c r="F46" s="68" t="s">
        <v>336</v>
      </c>
      <c r="G46" s="70" t="s">
        <v>337</v>
      </c>
      <c r="H46" s="79"/>
      <c r="I46" s="79"/>
      <c r="J46" s="73">
        <f t="shared" si="0"/>
        <v>0</v>
      </c>
      <c r="K46" s="67" t="s">
        <v>338</v>
      </c>
      <c r="L46" s="68" t="s">
        <v>599</v>
      </c>
      <c r="M46" s="72">
        <v>0</v>
      </c>
      <c r="N46" s="72">
        <f t="shared" si="2"/>
        <v>8000</v>
      </c>
      <c r="O46" s="72">
        <v>0</v>
      </c>
      <c r="P46" s="72">
        <v>8000</v>
      </c>
    </row>
    <row r="47" spans="1:16" x14ac:dyDescent="0.25">
      <c r="A47" s="67" t="s">
        <v>320</v>
      </c>
      <c r="B47" s="68" t="s">
        <v>299</v>
      </c>
      <c r="C47" s="67" t="s">
        <v>178</v>
      </c>
      <c r="D47" s="69">
        <v>43886</v>
      </c>
      <c r="E47" s="67" t="s">
        <v>300</v>
      </c>
      <c r="F47" s="68" t="s">
        <v>336</v>
      </c>
      <c r="G47" s="70" t="s">
        <v>337</v>
      </c>
      <c r="H47" s="79">
        <v>-495.72</v>
      </c>
      <c r="I47" s="79"/>
      <c r="J47" s="73">
        <f t="shared" si="0"/>
        <v>-495.72</v>
      </c>
      <c r="K47" s="67" t="s">
        <v>339</v>
      </c>
      <c r="L47" s="68" t="s">
        <v>599</v>
      </c>
      <c r="M47" s="72">
        <v>0</v>
      </c>
      <c r="N47" s="72">
        <f t="shared" si="2"/>
        <v>2018.91</v>
      </c>
      <c r="O47" s="72">
        <v>0</v>
      </c>
      <c r="P47" s="72">
        <v>2018.91</v>
      </c>
    </row>
    <row r="48" spans="1:16" x14ac:dyDescent="0.25">
      <c r="A48" s="67" t="s">
        <v>320</v>
      </c>
      <c r="B48" s="68" t="s">
        <v>299</v>
      </c>
      <c r="C48" s="67" t="s">
        <v>179</v>
      </c>
      <c r="D48" s="69">
        <v>43886</v>
      </c>
      <c r="E48" s="67" t="s">
        <v>300</v>
      </c>
      <c r="F48" s="68" t="s">
        <v>336</v>
      </c>
      <c r="G48" s="70" t="s">
        <v>337</v>
      </c>
      <c r="H48" s="79">
        <v>-536.4</v>
      </c>
      <c r="I48" s="79"/>
      <c r="J48" s="73">
        <f t="shared" si="0"/>
        <v>-536.4</v>
      </c>
      <c r="K48" s="67" t="s">
        <v>316</v>
      </c>
      <c r="L48" s="68" t="s">
        <v>599</v>
      </c>
      <c r="M48" s="72">
        <v>0</v>
      </c>
      <c r="N48" s="72">
        <f t="shared" si="2"/>
        <v>2145.6</v>
      </c>
      <c r="O48" s="72">
        <v>0</v>
      </c>
      <c r="P48" s="72">
        <v>2145.6</v>
      </c>
    </row>
    <row r="49" spans="1:16" x14ac:dyDescent="0.25">
      <c r="A49" s="67" t="s">
        <v>320</v>
      </c>
      <c r="B49" s="68" t="s">
        <v>299</v>
      </c>
      <c r="C49" s="67" t="s">
        <v>180</v>
      </c>
      <c r="D49" s="69">
        <v>43886</v>
      </c>
      <c r="E49" s="67" t="s">
        <v>300</v>
      </c>
      <c r="F49" s="68" t="s">
        <v>336</v>
      </c>
      <c r="G49" s="70" t="s">
        <v>337</v>
      </c>
      <c r="H49" s="79">
        <v>-186.71</v>
      </c>
      <c r="I49" s="79"/>
      <c r="J49" s="73">
        <f t="shared" si="0"/>
        <v>-186.71</v>
      </c>
      <c r="K49" s="67" t="s">
        <v>316</v>
      </c>
      <c r="L49" s="68" t="s">
        <v>599</v>
      </c>
      <c r="M49" s="72">
        <v>0</v>
      </c>
      <c r="N49" s="72">
        <f t="shared" si="2"/>
        <v>93.38</v>
      </c>
      <c r="O49" s="72">
        <v>0</v>
      </c>
      <c r="P49" s="72">
        <v>93.38</v>
      </c>
    </row>
    <row r="50" spans="1:16" x14ac:dyDescent="0.25">
      <c r="A50" s="67" t="s">
        <v>320</v>
      </c>
      <c r="B50" s="68" t="s">
        <v>299</v>
      </c>
      <c r="C50" s="67" t="s">
        <v>181</v>
      </c>
      <c r="D50" s="69">
        <v>43886</v>
      </c>
      <c r="E50" s="67" t="s">
        <v>300</v>
      </c>
      <c r="F50" s="68" t="s">
        <v>336</v>
      </c>
      <c r="G50" s="70" t="s">
        <v>337</v>
      </c>
      <c r="H50" s="79">
        <v>-822.6</v>
      </c>
      <c r="I50" s="79"/>
      <c r="J50" s="73">
        <f t="shared" si="0"/>
        <v>-822.6</v>
      </c>
      <c r="K50" s="67" t="s">
        <v>316</v>
      </c>
      <c r="L50" s="68" t="s">
        <v>599</v>
      </c>
      <c r="M50" s="72">
        <v>0</v>
      </c>
      <c r="N50" s="72">
        <f t="shared" si="2"/>
        <v>2879.1</v>
      </c>
      <c r="O50" s="72">
        <v>0</v>
      </c>
      <c r="P50" s="72">
        <v>2879.1</v>
      </c>
    </row>
    <row r="51" spans="1:16" x14ac:dyDescent="0.25">
      <c r="A51" s="67" t="s">
        <v>320</v>
      </c>
      <c r="B51" s="68" t="s">
        <v>299</v>
      </c>
      <c r="C51" s="67" t="s">
        <v>182</v>
      </c>
      <c r="D51" s="69">
        <v>43886</v>
      </c>
      <c r="E51" s="67" t="s">
        <v>300</v>
      </c>
      <c r="F51" s="68" t="s">
        <v>336</v>
      </c>
      <c r="G51" s="70" t="s">
        <v>337</v>
      </c>
      <c r="H51" s="79">
        <v>-1482.77</v>
      </c>
      <c r="I51" s="79"/>
      <c r="J51" s="73">
        <f t="shared" si="0"/>
        <v>-1482.77</v>
      </c>
      <c r="K51" s="67" t="s">
        <v>316</v>
      </c>
      <c r="L51" s="68" t="s">
        <v>599</v>
      </c>
      <c r="M51" s="72">
        <v>0</v>
      </c>
      <c r="N51" s="72">
        <f t="shared" si="2"/>
        <v>5189.7</v>
      </c>
      <c r="O51" s="72">
        <v>0</v>
      </c>
      <c r="P51" s="72">
        <v>5189.7</v>
      </c>
    </row>
    <row r="52" spans="1:16" x14ac:dyDescent="0.25">
      <c r="A52" s="67" t="s">
        <v>320</v>
      </c>
      <c r="B52" s="68" t="s">
        <v>299</v>
      </c>
      <c r="C52" s="67" t="s">
        <v>183</v>
      </c>
      <c r="D52" s="69">
        <v>43886</v>
      </c>
      <c r="E52" s="67" t="s">
        <v>300</v>
      </c>
      <c r="F52" s="68" t="s">
        <v>336</v>
      </c>
      <c r="G52" s="70" t="s">
        <v>337</v>
      </c>
      <c r="H52" s="79">
        <v>-1144.98</v>
      </c>
      <c r="I52" s="79"/>
      <c r="J52" s="73">
        <f t="shared" si="0"/>
        <v>-1144.98</v>
      </c>
      <c r="K52" s="67" t="s">
        <v>316</v>
      </c>
      <c r="L52" s="68" t="s">
        <v>599</v>
      </c>
      <c r="M52" s="72">
        <v>0</v>
      </c>
      <c r="N52" s="72">
        <f t="shared" si="2"/>
        <v>4007.43</v>
      </c>
      <c r="O52" s="72">
        <v>0</v>
      </c>
      <c r="P52" s="72">
        <v>4007.43</v>
      </c>
    </row>
    <row r="53" spans="1:16" x14ac:dyDescent="0.25">
      <c r="A53" s="67" t="s">
        <v>320</v>
      </c>
      <c r="B53" s="68" t="s">
        <v>299</v>
      </c>
      <c r="C53" s="67" t="s">
        <v>209</v>
      </c>
      <c r="D53" s="69">
        <v>43886</v>
      </c>
      <c r="E53" s="67" t="s">
        <v>300</v>
      </c>
      <c r="F53" s="68" t="s">
        <v>336</v>
      </c>
      <c r="G53" s="70" t="s">
        <v>337</v>
      </c>
      <c r="H53" s="79">
        <v>-1083.5999999999999</v>
      </c>
      <c r="I53" s="79"/>
      <c r="J53" s="73">
        <f t="shared" si="0"/>
        <v>-1083.5999999999999</v>
      </c>
      <c r="K53" s="67" t="s">
        <v>316</v>
      </c>
      <c r="L53" s="68" t="s">
        <v>599</v>
      </c>
      <c r="M53" s="72">
        <v>0</v>
      </c>
      <c r="N53" s="72">
        <f t="shared" si="2"/>
        <v>3250.8</v>
      </c>
      <c r="O53" s="72">
        <v>0</v>
      </c>
      <c r="P53" s="72">
        <v>3250.8</v>
      </c>
    </row>
    <row r="54" spans="1:16" x14ac:dyDescent="0.25">
      <c r="A54" s="67" t="s">
        <v>320</v>
      </c>
      <c r="B54" s="68" t="s">
        <v>299</v>
      </c>
      <c r="C54" s="67" t="s">
        <v>184</v>
      </c>
      <c r="D54" s="69">
        <v>43886</v>
      </c>
      <c r="E54" s="67" t="s">
        <v>300</v>
      </c>
      <c r="F54" s="68" t="s">
        <v>336</v>
      </c>
      <c r="G54" s="70" t="s">
        <v>337</v>
      </c>
      <c r="H54" s="79">
        <v>-1447.2</v>
      </c>
      <c r="I54" s="79"/>
      <c r="J54" s="73">
        <f t="shared" si="0"/>
        <v>-1447.2</v>
      </c>
      <c r="K54" s="67" t="s">
        <v>316</v>
      </c>
      <c r="L54" s="68" t="s">
        <v>599</v>
      </c>
      <c r="M54" s="72">
        <v>0</v>
      </c>
      <c r="N54" s="72">
        <f t="shared" si="2"/>
        <v>4341.6000000000004</v>
      </c>
      <c r="O54" s="72">
        <v>0</v>
      </c>
      <c r="P54" s="72">
        <v>4341.6000000000004</v>
      </c>
    </row>
    <row r="55" spans="1:16" x14ac:dyDescent="0.25">
      <c r="A55" s="67" t="s">
        <v>320</v>
      </c>
      <c r="B55" s="68" t="s">
        <v>299</v>
      </c>
      <c r="C55" s="67" t="s">
        <v>185</v>
      </c>
      <c r="D55" s="69">
        <v>43886</v>
      </c>
      <c r="E55" s="67" t="s">
        <v>300</v>
      </c>
      <c r="F55" s="68" t="s">
        <v>336</v>
      </c>
      <c r="G55" s="70" t="s">
        <v>337</v>
      </c>
      <c r="H55" s="79">
        <v>-2019.01</v>
      </c>
      <c r="I55" s="79"/>
      <c r="J55" s="73">
        <f t="shared" si="0"/>
        <v>-2019.01</v>
      </c>
      <c r="K55" s="67" t="s">
        <v>316</v>
      </c>
      <c r="L55" s="68" t="s">
        <v>599</v>
      </c>
      <c r="M55" s="72">
        <v>0</v>
      </c>
      <c r="N55" s="72">
        <f t="shared" si="2"/>
        <v>6057.03</v>
      </c>
      <c r="O55" s="72">
        <v>0</v>
      </c>
      <c r="P55" s="72">
        <v>6057.03</v>
      </c>
    </row>
    <row r="56" spans="1:16" x14ac:dyDescent="0.25">
      <c r="A56" s="67" t="s">
        <v>320</v>
      </c>
      <c r="B56" s="68" t="s">
        <v>299</v>
      </c>
      <c r="C56" s="67" t="s">
        <v>186</v>
      </c>
      <c r="D56" s="69">
        <v>43886</v>
      </c>
      <c r="E56" s="67" t="s">
        <v>300</v>
      </c>
      <c r="F56" s="68" t="s">
        <v>336</v>
      </c>
      <c r="G56" s="70" t="s">
        <v>337</v>
      </c>
      <c r="H56" s="79">
        <v>-1427.76</v>
      </c>
      <c r="I56" s="79"/>
      <c r="J56" s="73">
        <f t="shared" si="0"/>
        <v>-1427.76</v>
      </c>
      <c r="K56" s="67" t="s">
        <v>316</v>
      </c>
      <c r="L56" s="68" t="s">
        <v>599</v>
      </c>
      <c r="M56" s="72">
        <v>0</v>
      </c>
      <c r="N56" s="72">
        <f t="shared" si="2"/>
        <v>4283.28</v>
      </c>
      <c r="O56" s="72">
        <v>0</v>
      </c>
      <c r="P56" s="72">
        <v>4283.28</v>
      </c>
    </row>
    <row r="57" spans="1:16" x14ac:dyDescent="0.25">
      <c r="A57" s="67" t="s">
        <v>320</v>
      </c>
      <c r="B57" s="68" t="s">
        <v>299</v>
      </c>
      <c r="C57" s="67" t="s">
        <v>187</v>
      </c>
      <c r="D57" s="69">
        <v>43886</v>
      </c>
      <c r="E57" s="67" t="s">
        <v>300</v>
      </c>
      <c r="F57" s="68" t="s">
        <v>336</v>
      </c>
      <c r="G57" s="70" t="s">
        <v>337</v>
      </c>
      <c r="H57" s="79">
        <v>-1291.32</v>
      </c>
      <c r="I57" s="79"/>
      <c r="J57" s="73">
        <f t="shared" si="0"/>
        <v>-1291.32</v>
      </c>
      <c r="K57" s="67" t="s">
        <v>316</v>
      </c>
      <c r="L57" s="68" t="s">
        <v>599</v>
      </c>
      <c r="M57" s="72">
        <v>0</v>
      </c>
      <c r="N57" s="72">
        <f t="shared" si="2"/>
        <v>645.66</v>
      </c>
      <c r="O57" s="72">
        <v>0</v>
      </c>
      <c r="P57" s="72">
        <v>645.66</v>
      </c>
    </row>
    <row r="58" spans="1:16" x14ac:dyDescent="0.25">
      <c r="A58" s="67" t="s">
        <v>298</v>
      </c>
      <c r="B58" s="68" t="s">
        <v>299</v>
      </c>
      <c r="C58" s="67" t="s">
        <v>207</v>
      </c>
      <c r="D58" s="69">
        <v>43854</v>
      </c>
      <c r="E58" s="67" t="s">
        <v>300</v>
      </c>
      <c r="F58" s="68" t="s">
        <v>336</v>
      </c>
      <c r="G58" s="70" t="s">
        <v>337</v>
      </c>
      <c r="H58" s="79">
        <v>823.81</v>
      </c>
      <c r="I58" s="79"/>
      <c r="J58" s="73">
        <f t="shared" si="0"/>
        <v>823.81</v>
      </c>
      <c r="K58" s="67" t="s">
        <v>316</v>
      </c>
      <c r="L58" s="68" t="s">
        <v>599</v>
      </c>
      <c r="M58" s="72">
        <v>1.5</v>
      </c>
      <c r="N58" s="72">
        <f t="shared" si="2"/>
        <v>411.93</v>
      </c>
      <c r="O58" s="72">
        <v>0</v>
      </c>
      <c r="P58" s="72">
        <v>411.93</v>
      </c>
    </row>
    <row r="59" spans="1:16" x14ac:dyDescent="0.25">
      <c r="A59" s="67" t="s">
        <v>320</v>
      </c>
      <c r="B59" s="68" t="s">
        <v>299</v>
      </c>
      <c r="C59" s="67" t="s">
        <v>188</v>
      </c>
      <c r="D59" s="69">
        <v>43886</v>
      </c>
      <c r="E59" s="67" t="s">
        <v>300</v>
      </c>
      <c r="F59" s="68" t="s">
        <v>336</v>
      </c>
      <c r="G59" s="70" t="s">
        <v>337</v>
      </c>
      <c r="H59" s="79">
        <v>-823.81</v>
      </c>
      <c r="I59" s="79"/>
      <c r="J59" s="73">
        <f t="shared" si="0"/>
        <v>-823.81</v>
      </c>
      <c r="K59" s="67" t="s">
        <v>316</v>
      </c>
      <c r="L59" s="68" t="s">
        <v>599</v>
      </c>
      <c r="M59" s="72">
        <v>0</v>
      </c>
      <c r="N59" s="72">
        <f t="shared" si="2"/>
        <v>411.93</v>
      </c>
      <c r="O59" s="72">
        <v>0</v>
      </c>
      <c r="P59" s="72">
        <v>411.93</v>
      </c>
    </row>
    <row r="60" spans="1:16" x14ac:dyDescent="0.25">
      <c r="A60" s="67" t="s">
        <v>298</v>
      </c>
      <c r="B60" s="68" t="s">
        <v>299</v>
      </c>
      <c r="C60" s="67" t="s">
        <v>210</v>
      </c>
      <c r="D60" s="69">
        <v>43887</v>
      </c>
      <c r="E60" s="67" t="s">
        <v>300</v>
      </c>
      <c r="F60" s="68" t="s">
        <v>336</v>
      </c>
      <c r="G60" s="70" t="s">
        <v>337</v>
      </c>
      <c r="H60" s="79">
        <v>17260.509999999998</v>
      </c>
      <c r="I60" s="79"/>
      <c r="J60" s="73">
        <f t="shared" si="0"/>
        <v>17260.509999999998</v>
      </c>
      <c r="K60" s="67" t="s">
        <v>316</v>
      </c>
      <c r="L60" s="68" t="s">
        <v>599</v>
      </c>
      <c r="M60" s="72">
        <v>1.5</v>
      </c>
      <c r="N60" s="72">
        <f t="shared" si="2"/>
        <v>12277.1</v>
      </c>
      <c r="O60" s="72">
        <v>0</v>
      </c>
      <c r="P60" s="72">
        <v>12277.1</v>
      </c>
    </row>
    <row r="61" spans="1:16" x14ac:dyDescent="0.25">
      <c r="A61" s="67" t="s">
        <v>320</v>
      </c>
      <c r="B61" s="68" t="s">
        <v>299</v>
      </c>
      <c r="C61" s="67" t="s">
        <v>189</v>
      </c>
      <c r="D61" s="69">
        <v>43887</v>
      </c>
      <c r="E61" s="67" t="s">
        <v>300</v>
      </c>
      <c r="F61" s="68" t="s">
        <v>336</v>
      </c>
      <c r="G61" s="70" t="s">
        <v>337</v>
      </c>
      <c r="H61" s="79">
        <v>0</v>
      </c>
      <c r="I61" s="79"/>
      <c r="J61" s="73">
        <f t="shared" si="0"/>
        <v>0</v>
      </c>
      <c r="K61" s="67"/>
      <c r="L61" s="68" t="s">
        <v>599</v>
      </c>
      <c r="M61" s="72">
        <v>0</v>
      </c>
      <c r="N61" s="72">
        <f t="shared" si="2"/>
        <v>0.01</v>
      </c>
      <c r="O61" s="72">
        <v>0</v>
      </c>
      <c r="P61" s="72">
        <v>0.01</v>
      </c>
    </row>
    <row r="62" spans="1:16" x14ac:dyDescent="0.25">
      <c r="A62" s="67" t="s">
        <v>298</v>
      </c>
      <c r="B62" s="68" t="s">
        <v>299</v>
      </c>
      <c r="C62" s="67" t="s">
        <v>208</v>
      </c>
      <c r="D62" s="69">
        <v>43887</v>
      </c>
      <c r="E62" s="67" t="s">
        <v>300</v>
      </c>
      <c r="F62" s="68" t="s">
        <v>336</v>
      </c>
      <c r="G62" s="70" t="s">
        <v>337</v>
      </c>
      <c r="H62" s="79"/>
      <c r="I62" s="79"/>
      <c r="J62" s="73">
        <f t="shared" si="0"/>
        <v>0</v>
      </c>
      <c r="K62" s="67" t="s">
        <v>338</v>
      </c>
      <c r="L62" s="68" t="s">
        <v>599</v>
      </c>
      <c r="M62" s="72">
        <v>1.5</v>
      </c>
      <c r="N62" s="72">
        <f t="shared" si="2"/>
        <v>4500</v>
      </c>
      <c r="O62" s="72">
        <v>0</v>
      </c>
      <c r="P62" s="72">
        <v>4500</v>
      </c>
    </row>
    <row r="63" spans="1:16" x14ac:dyDescent="0.25">
      <c r="A63" s="67" t="s">
        <v>298</v>
      </c>
      <c r="B63" s="68" t="s">
        <v>299</v>
      </c>
      <c r="C63" s="67" t="s">
        <v>212</v>
      </c>
      <c r="D63" s="69">
        <v>43910</v>
      </c>
      <c r="E63" s="67" t="s">
        <v>300</v>
      </c>
      <c r="F63" s="68" t="s">
        <v>336</v>
      </c>
      <c r="G63" s="70" t="s">
        <v>337</v>
      </c>
      <c r="H63" s="79">
        <v>3500.48</v>
      </c>
      <c r="I63" s="79">
        <v>2307.6999999999998</v>
      </c>
      <c r="J63" s="73">
        <f t="shared" si="0"/>
        <v>1192.7800000000002</v>
      </c>
      <c r="K63" s="67" t="s">
        <v>316</v>
      </c>
      <c r="L63" s="68" t="s">
        <v>599</v>
      </c>
      <c r="M63" s="72">
        <v>0</v>
      </c>
      <c r="N63" s="72">
        <f t="shared" si="2"/>
        <v>2203.9899999999998</v>
      </c>
      <c r="O63" s="72">
        <v>0</v>
      </c>
      <c r="P63" s="72">
        <v>2203.9899999999998</v>
      </c>
    </row>
    <row r="64" spans="1:16" x14ac:dyDescent="0.25">
      <c r="A64" s="67" t="s">
        <v>320</v>
      </c>
      <c r="B64" s="68" t="s">
        <v>299</v>
      </c>
      <c r="C64" s="67" t="s">
        <v>340</v>
      </c>
      <c r="D64" s="69">
        <v>43910</v>
      </c>
      <c r="E64" s="67" t="s">
        <v>300</v>
      </c>
      <c r="F64" s="68" t="s">
        <v>336</v>
      </c>
      <c r="G64" s="70" t="s">
        <v>337</v>
      </c>
      <c r="H64" s="79">
        <v>-3500.48</v>
      </c>
      <c r="I64" s="79">
        <v>-2307.6999999999998</v>
      </c>
      <c r="J64" s="73">
        <f t="shared" si="0"/>
        <v>-1192.7800000000002</v>
      </c>
      <c r="K64" s="67" t="s">
        <v>316</v>
      </c>
      <c r="L64" s="68" t="s">
        <v>599</v>
      </c>
      <c r="M64" s="72">
        <v>0</v>
      </c>
      <c r="N64" s="72">
        <f t="shared" si="2"/>
        <v>2203.9899999999998</v>
      </c>
      <c r="O64" s="72">
        <v>0</v>
      </c>
      <c r="P64" s="72">
        <v>2203.9899999999998</v>
      </c>
    </row>
    <row r="65" spans="1:16" x14ac:dyDescent="0.25">
      <c r="A65" s="67" t="s">
        <v>298</v>
      </c>
      <c r="B65" s="68" t="s">
        <v>341</v>
      </c>
      <c r="C65" s="67" t="s">
        <v>342</v>
      </c>
      <c r="D65" s="69">
        <v>43861</v>
      </c>
      <c r="E65" s="67" t="s">
        <v>300</v>
      </c>
      <c r="F65" s="68" t="s">
        <v>343</v>
      </c>
      <c r="G65" s="70" t="s">
        <v>344</v>
      </c>
      <c r="H65" s="79">
        <v>252</v>
      </c>
      <c r="I65" s="79">
        <v>61.73</v>
      </c>
      <c r="J65" s="73">
        <f t="shared" si="0"/>
        <v>190.27</v>
      </c>
      <c r="K65" s="67" t="s">
        <v>316</v>
      </c>
      <c r="L65" s="68" t="s">
        <v>599</v>
      </c>
      <c r="M65" s="72">
        <v>1.5</v>
      </c>
      <c r="N65" s="72">
        <f t="shared" si="2"/>
        <v>774.52</v>
      </c>
      <c r="O65" s="72">
        <v>0</v>
      </c>
      <c r="P65" s="72">
        <v>774.52</v>
      </c>
    </row>
    <row r="66" spans="1:16" x14ac:dyDescent="0.25">
      <c r="A66" s="67" t="s">
        <v>298</v>
      </c>
      <c r="B66" s="68" t="s">
        <v>341</v>
      </c>
      <c r="C66" s="67" t="s">
        <v>345</v>
      </c>
      <c r="D66" s="69">
        <v>43861</v>
      </c>
      <c r="E66" s="67" t="s">
        <v>300</v>
      </c>
      <c r="F66" s="68" t="s">
        <v>343</v>
      </c>
      <c r="G66" s="70" t="s">
        <v>344</v>
      </c>
      <c r="H66" s="79">
        <v>174.6</v>
      </c>
      <c r="I66" s="79">
        <v>33.049999999999997</v>
      </c>
      <c r="J66" s="73">
        <f t="shared" ref="J66:J129" si="3">H66-I66</f>
        <v>141.55000000000001</v>
      </c>
      <c r="K66" s="67" t="s">
        <v>316</v>
      </c>
      <c r="L66" s="68" t="s">
        <v>599</v>
      </c>
      <c r="M66" s="72">
        <v>1.5</v>
      </c>
      <c r="N66" s="72">
        <f t="shared" si="2"/>
        <v>533.72</v>
      </c>
      <c r="O66" s="72">
        <v>0</v>
      </c>
      <c r="P66" s="72">
        <v>533.72</v>
      </c>
    </row>
    <row r="67" spans="1:16" x14ac:dyDescent="0.25">
      <c r="A67" s="67" t="s">
        <v>298</v>
      </c>
      <c r="B67" s="68" t="s">
        <v>341</v>
      </c>
      <c r="C67" s="67" t="s">
        <v>346</v>
      </c>
      <c r="D67" s="69">
        <v>43861</v>
      </c>
      <c r="E67" s="67" t="s">
        <v>300</v>
      </c>
      <c r="F67" s="68" t="s">
        <v>343</v>
      </c>
      <c r="G67" s="70" t="s">
        <v>344</v>
      </c>
      <c r="H67" s="79">
        <v>195.84</v>
      </c>
      <c r="I67" s="79">
        <v>47.81</v>
      </c>
      <c r="J67" s="73">
        <f t="shared" si="3"/>
        <v>148.03</v>
      </c>
      <c r="K67" s="67" t="s">
        <v>316</v>
      </c>
      <c r="L67" s="68" t="s">
        <v>599</v>
      </c>
      <c r="M67" s="72">
        <v>1.5</v>
      </c>
      <c r="N67" s="72">
        <f t="shared" si="2"/>
        <v>601.86</v>
      </c>
      <c r="O67" s="72">
        <v>0</v>
      </c>
      <c r="P67" s="72">
        <v>601.86</v>
      </c>
    </row>
    <row r="68" spans="1:16" x14ac:dyDescent="0.25">
      <c r="A68" s="67" t="s">
        <v>298</v>
      </c>
      <c r="B68" s="68" t="s">
        <v>341</v>
      </c>
      <c r="C68" s="67" t="s">
        <v>347</v>
      </c>
      <c r="D68" s="69">
        <v>43861</v>
      </c>
      <c r="E68" s="67" t="s">
        <v>300</v>
      </c>
      <c r="F68" s="68" t="s">
        <v>343</v>
      </c>
      <c r="G68" s="70" t="s">
        <v>344</v>
      </c>
      <c r="H68" s="79">
        <v>210.6</v>
      </c>
      <c r="I68" s="79">
        <v>44.09</v>
      </c>
      <c r="J68" s="73">
        <f t="shared" si="3"/>
        <v>166.51</v>
      </c>
      <c r="K68" s="67" t="s">
        <v>316</v>
      </c>
      <c r="L68" s="68" t="s">
        <v>599</v>
      </c>
      <c r="M68" s="72">
        <v>1.5</v>
      </c>
      <c r="N68" s="72">
        <f t="shared" si="2"/>
        <v>645.03</v>
      </c>
      <c r="O68" s="72">
        <v>0</v>
      </c>
      <c r="P68" s="72">
        <v>645.03</v>
      </c>
    </row>
    <row r="69" spans="1:16" x14ac:dyDescent="0.25">
      <c r="A69" s="67" t="s">
        <v>298</v>
      </c>
      <c r="B69" s="68" t="s">
        <v>341</v>
      </c>
      <c r="C69" s="67" t="s">
        <v>348</v>
      </c>
      <c r="D69" s="69">
        <v>43861</v>
      </c>
      <c r="E69" s="67" t="s">
        <v>300</v>
      </c>
      <c r="F69" s="68" t="s">
        <v>343</v>
      </c>
      <c r="G69" s="70" t="s">
        <v>344</v>
      </c>
      <c r="H69" s="79">
        <v>176.4</v>
      </c>
      <c r="I69" s="79">
        <v>43.15</v>
      </c>
      <c r="J69" s="73">
        <f t="shared" si="3"/>
        <v>133.25</v>
      </c>
      <c r="K69" s="67" t="s">
        <v>316</v>
      </c>
      <c r="L69" s="68" t="s">
        <v>599</v>
      </c>
      <c r="M69" s="72">
        <v>1.5</v>
      </c>
      <c r="N69" s="72">
        <f t="shared" si="2"/>
        <v>453.95</v>
      </c>
      <c r="O69" s="72">
        <v>0</v>
      </c>
      <c r="P69" s="72">
        <v>453.95</v>
      </c>
    </row>
    <row r="70" spans="1:16" x14ac:dyDescent="0.25">
      <c r="A70" s="67" t="s">
        <v>298</v>
      </c>
      <c r="B70" s="68" t="s">
        <v>341</v>
      </c>
      <c r="C70" s="67" t="s">
        <v>349</v>
      </c>
      <c r="D70" s="69">
        <v>43861</v>
      </c>
      <c r="E70" s="67" t="s">
        <v>300</v>
      </c>
      <c r="F70" s="68" t="s">
        <v>343</v>
      </c>
      <c r="G70" s="70" t="s">
        <v>344</v>
      </c>
      <c r="H70" s="79">
        <v>192.2</v>
      </c>
      <c r="I70" s="79">
        <v>43.58</v>
      </c>
      <c r="J70" s="73">
        <f t="shared" si="3"/>
        <v>148.62</v>
      </c>
      <c r="K70" s="67" t="s">
        <v>316</v>
      </c>
      <c r="L70" s="68" t="s">
        <v>599</v>
      </c>
      <c r="M70" s="72">
        <v>1.5</v>
      </c>
      <c r="N70" s="72">
        <f t="shared" si="2"/>
        <v>493.57</v>
      </c>
      <c r="O70" s="72">
        <v>0</v>
      </c>
      <c r="P70" s="72">
        <v>493.57</v>
      </c>
    </row>
    <row r="71" spans="1:16" x14ac:dyDescent="0.25">
      <c r="A71" s="67" t="s">
        <v>298</v>
      </c>
      <c r="B71" s="68" t="s">
        <v>341</v>
      </c>
      <c r="C71" s="67" t="s">
        <v>350</v>
      </c>
      <c r="D71" s="69">
        <v>43861</v>
      </c>
      <c r="E71" s="67" t="s">
        <v>300</v>
      </c>
      <c r="F71" s="68" t="s">
        <v>343</v>
      </c>
      <c r="G71" s="70" t="s">
        <v>344</v>
      </c>
      <c r="H71" s="79">
        <v>234</v>
      </c>
      <c r="I71" s="79">
        <v>68.209999999999994</v>
      </c>
      <c r="J71" s="73">
        <f t="shared" si="3"/>
        <v>165.79000000000002</v>
      </c>
      <c r="K71" s="67" t="s">
        <v>316</v>
      </c>
      <c r="L71" s="68" t="s">
        <v>599</v>
      </c>
      <c r="M71" s="72">
        <v>1.5</v>
      </c>
      <c r="N71" s="72">
        <f t="shared" si="2"/>
        <v>488.46</v>
      </c>
      <c r="O71" s="72">
        <v>0</v>
      </c>
      <c r="P71" s="72">
        <v>488.46</v>
      </c>
    </row>
    <row r="72" spans="1:16" x14ac:dyDescent="0.25">
      <c r="A72" s="67" t="s">
        <v>298</v>
      </c>
      <c r="B72" s="68" t="s">
        <v>341</v>
      </c>
      <c r="C72" s="67" t="s">
        <v>351</v>
      </c>
      <c r="D72" s="69">
        <v>43861</v>
      </c>
      <c r="E72" s="67" t="s">
        <v>300</v>
      </c>
      <c r="F72" s="68" t="s">
        <v>343</v>
      </c>
      <c r="G72" s="70" t="s">
        <v>344</v>
      </c>
      <c r="H72" s="79">
        <v>100.8</v>
      </c>
      <c r="I72" s="79">
        <v>26.5</v>
      </c>
      <c r="J72" s="73">
        <f t="shared" si="3"/>
        <v>74.3</v>
      </c>
      <c r="K72" s="67" t="s">
        <v>339</v>
      </c>
      <c r="L72" s="68" t="s">
        <v>599</v>
      </c>
      <c r="M72" s="72">
        <v>0</v>
      </c>
      <c r="N72" s="72">
        <f t="shared" si="2"/>
        <v>159.15</v>
      </c>
      <c r="O72" s="72">
        <v>0</v>
      </c>
      <c r="P72" s="72">
        <v>159.15</v>
      </c>
    </row>
    <row r="73" spans="1:16" x14ac:dyDescent="0.25">
      <c r="A73" s="67" t="s">
        <v>352</v>
      </c>
      <c r="B73" s="68" t="s">
        <v>299</v>
      </c>
      <c r="C73" s="67" t="s">
        <v>353</v>
      </c>
      <c r="D73" s="69">
        <v>43874</v>
      </c>
      <c r="E73" s="67" t="s">
        <v>300</v>
      </c>
      <c r="F73" s="68" t="s">
        <v>354</v>
      </c>
      <c r="G73" s="70" t="s">
        <v>355</v>
      </c>
      <c r="H73" s="79">
        <v>0</v>
      </c>
      <c r="I73" s="79"/>
      <c r="J73" s="73">
        <f t="shared" si="3"/>
        <v>0</v>
      </c>
      <c r="K73" s="67"/>
      <c r="L73" s="68" t="s">
        <v>226</v>
      </c>
      <c r="M73" s="72">
        <v>0</v>
      </c>
      <c r="N73" s="72">
        <f t="shared" si="2"/>
        <v>0.01</v>
      </c>
      <c r="O73" s="72">
        <v>0</v>
      </c>
      <c r="P73" s="72">
        <v>0.01</v>
      </c>
    </row>
    <row r="74" spans="1:16" x14ac:dyDescent="0.25">
      <c r="A74" s="67" t="s">
        <v>352</v>
      </c>
      <c r="B74" s="68" t="s">
        <v>299</v>
      </c>
      <c r="C74" s="67" t="s">
        <v>356</v>
      </c>
      <c r="D74" s="69">
        <v>43875</v>
      </c>
      <c r="E74" s="67" t="s">
        <v>357</v>
      </c>
      <c r="F74" s="68" t="s">
        <v>358</v>
      </c>
      <c r="G74" s="70" t="s">
        <v>359</v>
      </c>
      <c r="H74" s="79">
        <v>4444.4399999999996</v>
      </c>
      <c r="I74" s="79">
        <v>0</v>
      </c>
      <c r="J74" s="71">
        <f t="shared" si="3"/>
        <v>4444.4399999999996</v>
      </c>
      <c r="K74" s="67" t="s">
        <v>232</v>
      </c>
      <c r="L74" s="68" t="s">
        <v>226</v>
      </c>
      <c r="M74" s="72">
        <v>0</v>
      </c>
      <c r="N74" s="72">
        <f t="shared" si="2"/>
        <v>20000</v>
      </c>
      <c r="O74" s="72">
        <v>0</v>
      </c>
      <c r="P74" s="72">
        <v>20000</v>
      </c>
    </row>
    <row r="75" spans="1:16" ht="25.5" x14ac:dyDescent="0.25">
      <c r="A75" s="67" t="s">
        <v>298</v>
      </c>
      <c r="B75" s="68" t="s">
        <v>299</v>
      </c>
      <c r="C75" s="67" t="s">
        <v>176</v>
      </c>
      <c r="D75" s="69">
        <v>43834</v>
      </c>
      <c r="E75" s="67" t="s">
        <v>300</v>
      </c>
      <c r="F75" s="68" t="s">
        <v>360</v>
      </c>
      <c r="G75" s="70" t="s">
        <v>361</v>
      </c>
      <c r="H75" s="79">
        <v>35247</v>
      </c>
      <c r="I75" s="79"/>
      <c r="J75" s="73">
        <f t="shared" si="3"/>
        <v>35247</v>
      </c>
      <c r="K75" s="67" t="s">
        <v>316</v>
      </c>
      <c r="L75" s="68" t="s">
        <v>225</v>
      </c>
      <c r="M75" s="72">
        <v>0</v>
      </c>
      <c r="N75" s="72">
        <f t="shared" si="2"/>
        <v>61682.25</v>
      </c>
      <c r="O75" s="72">
        <v>0</v>
      </c>
      <c r="P75" s="72">
        <v>61682.25</v>
      </c>
    </row>
    <row r="76" spans="1:16" ht="25.5" x14ac:dyDescent="0.25">
      <c r="A76" s="67" t="s">
        <v>298</v>
      </c>
      <c r="B76" s="68" t="s">
        <v>299</v>
      </c>
      <c r="C76" s="67" t="s">
        <v>177</v>
      </c>
      <c r="D76" s="69">
        <v>43866</v>
      </c>
      <c r="E76" s="67" t="s">
        <v>300</v>
      </c>
      <c r="F76" s="68" t="s">
        <v>360</v>
      </c>
      <c r="G76" s="70" t="s">
        <v>361</v>
      </c>
      <c r="H76" s="79">
        <v>24752.880000000001</v>
      </c>
      <c r="I76" s="79"/>
      <c r="J76" s="73">
        <f t="shared" si="3"/>
        <v>24752.880000000001</v>
      </c>
      <c r="K76" s="67" t="s">
        <v>316</v>
      </c>
      <c r="L76" s="68" t="s">
        <v>225</v>
      </c>
      <c r="M76" s="72">
        <v>1.5</v>
      </c>
      <c r="N76" s="72">
        <f t="shared" si="2"/>
        <v>24752.880000000001</v>
      </c>
      <c r="O76" s="72">
        <v>0</v>
      </c>
      <c r="P76" s="72">
        <v>24752.880000000001</v>
      </c>
    </row>
    <row r="77" spans="1:16" ht="25.5" x14ac:dyDescent="0.25">
      <c r="A77" s="67" t="s">
        <v>298</v>
      </c>
      <c r="B77" s="68" t="s">
        <v>299</v>
      </c>
      <c r="C77" s="67" t="s">
        <v>178</v>
      </c>
      <c r="D77" s="69">
        <v>43900</v>
      </c>
      <c r="E77" s="67" t="s">
        <v>300</v>
      </c>
      <c r="F77" s="68" t="s">
        <v>360</v>
      </c>
      <c r="G77" s="70" t="s">
        <v>361</v>
      </c>
      <c r="H77" s="79">
        <v>4254.75</v>
      </c>
      <c r="I77" s="79"/>
      <c r="J77" s="73">
        <f t="shared" si="3"/>
        <v>4254.75</v>
      </c>
      <c r="K77" s="67" t="s">
        <v>316</v>
      </c>
      <c r="L77" s="68" t="s">
        <v>225</v>
      </c>
      <c r="M77" s="72">
        <v>1.5</v>
      </c>
      <c r="N77" s="72">
        <f t="shared" si="2"/>
        <v>5318.44</v>
      </c>
      <c r="O77" s="72">
        <v>0</v>
      </c>
      <c r="P77" s="72">
        <v>5318.44</v>
      </c>
    </row>
    <row r="78" spans="1:16" ht="25.5" x14ac:dyDescent="0.25">
      <c r="A78" s="67" t="s">
        <v>298</v>
      </c>
      <c r="B78" s="68" t="s">
        <v>299</v>
      </c>
      <c r="C78" s="67" t="s">
        <v>179</v>
      </c>
      <c r="D78" s="69">
        <v>43902</v>
      </c>
      <c r="E78" s="67" t="s">
        <v>300</v>
      </c>
      <c r="F78" s="68" t="s">
        <v>360</v>
      </c>
      <c r="G78" s="70" t="s">
        <v>361</v>
      </c>
      <c r="H78" s="79">
        <v>3710.3</v>
      </c>
      <c r="I78" s="79"/>
      <c r="J78" s="73">
        <f t="shared" si="3"/>
        <v>3710.3</v>
      </c>
      <c r="K78" s="67" t="s">
        <v>316</v>
      </c>
      <c r="L78" s="68" t="s">
        <v>225</v>
      </c>
      <c r="M78" s="72">
        <v>1.5</v>
      </c>
      <c r="N78" s="72">
        <f t="shared" si="2"/>
        <v>5565.45</v>
      </c>
      <c r="O78" s="72">
        <v>0</v>
      </c>
      <c r="P78" s="72">
        <v>5565.45</v>
      </c>
    </row>
    <row r="79" spans="1:16" x14ac:dyDescent="0.25">
      <c r="A79" s="67" t="s">
        <v>298</v>
      </c>
      <c r="B79" s="68" t="s">
        <v>362</v>
      </c>
      <c r="C79" s="67" t="s">
        <v>363</v>
      </c>
      <c r="D79" s="69">
        <v>43867</v>
      </c>
      <c r="E79" s="67" t="s">
        <v>300</v>
      </c>
      <c r="F79" s="68" t="s">
        <v>364</v>
      </c>
      <c r="G79" s="70" t="s">
        <v>365</v>
      </c>
      <c r="H79" s="79">
        <v>42.9</v>
      </c>
      <c r="I79" s="79">
        <v>6.64</v>
      </c>
      <c r="J79" s="73">
        <f t="shared" si="3"/>
        <v>36.26</v>
      </c>
      <c r="K79" s="67" t="s">
        <v>316</v>
      </c>
      <c r="L79" s="68" t="s">
        <v>226</v>
      </c>
      <c r="M79" s="72">
        <v>0</v>
      </c>
      <c r="N79" s="72">
        <f t="shared" si="2"/>
        <v>567.66</v>
      </c>
      <c r="O79" s="72">
        <v>0</v>
      </c>
      <c r="P79" s="72">
        <v>567.66</v>
      </c>
    </row>
    <row r="80" spans="1:16" x14ac:dyDescent="0.25">
      <c r="A80" s="67" t="s">
        <v>298</v>
      </c>
      <c r="B80" s="68" t="s">
        <v>299</v>
      </c>
      <c r="C80" s="67" t="s">
        <v>366</v>
      </c>
      <c r="D80" s="69">
        <v>43861</v>
      </c>
      <c r="E80" s="67" t="s">
        <v>300</v>
      </c>
      <c r="F80" s="68" t="s">
        <v>367</v>
      </c>
      <c r="G80" s="70" t="s">
        <v>368</v>
      </c>
      <c r="H80" s="79">
        <v>103.7</v>
      </c>
      <c r="I80" s="79"/>
      <c r="J80" s="73">
        <f t="shared" si="3"/>
        <v>103.7</v>
      </c>
      <c r="K80" s="67" t="s">
        <v>316</v>
      </c>
      <c r="L80" s="68" t="s">
        <v>226</v>
      </c>
      <c r="M80" s="72">
        <v>0</v>
      </c>
      <c r="N80" s="72">
        <f t="shared" si="2"/>
        <v>378.51</v>
      </c>
      <c r="O80" s="72">
        <v>0</v>
      </c>
      <c r="P80" s="72">
        <v>378.51</v>
      </c>
    </row>
    <row r="81" spans="1:16" ht="25.5" x14ac:dyDescent="0.25">
      <c r="A81" s="67" t="s">
        <v>298</v>
      </c>
      <c r="B81" s="68" t="s">
        <v>299</v>
      </c>
      <c r="C81" s="67" t="s">
        <v>369</v>
      </c>
      <c r="D81" s="69">
        <v>43835</v>
      </c>
      <c r="E81" s="67" t="s">
        <v>300</v>
      </c>
      <c r="F81" s="68" t="s">
        <v>370</v>
      </c>
      <c r="G81" s="70" t="s">
        <v>371</v>
      </c>
      <c r="H81" s="79">
        <v>135</v>
      </c>
      <c r="I81" s="79"/>
      <c r="J81" s="73">
        <f t="shared" si="3"/>
        <v>135</v>
      </c>
      <c r="K81" s="67" t="s">
        <v>316</v>
      </c>
      <c r="L81" s="68" t="s">
        <v>225</v>
      </c>
      <c r="M81" s="72">
        <v>0</v>
      </c>
      <c r="N81" s="72">
        <f t="shared" si="2"/>
        <v>202.5</v>
      </c>
      <c r="O81" s="72">
        <v>0</v>
      </c>
      <c r="P81" s="72">
        <v>202.5</v>
      </c>
    </row>
    <row r="82" spans="1:16" ht="25.5" x14ac:dyDescent="0.25">
      <c r="A82" s="67" t="s">
        <v>298</v>
      </c>
      <c r="B82" s="68" t="s">
        <v>299</v>
      </c>
      <c r="C82" s="67" t="s">
        <v>372</v>
      </c>
      <c r="D82" s="69">
        <v>43836</v>
      </c>
      <c r="E82" s="67" t="s">
        <v>300</v>
      </c>
      <c r="F82" s="68" t="s">
        <v>370</v>
      </c>
      <c r="G82" s="70" t="s">
        <v>371</v>
      </c>
      <c r="H82" s="79">
        <v>133.19999999999999</v>
      </c>
      <c r="I82" s="79"/>
      <c r="J82" s="73">
        <f t="shared" si="3"/>
        <v>133.19999999999999</v>
      </c>
      <c r="K82" s="67" t="s">
        <v>316</v>
      </c>
      <c r="L82" s="68" t="s">
        <v>225</v>
      </c>
      <c r="M82" s="72">
        <v>0</v>
      </c>
      <c r="N82" s="72">
        <f t="shared" si="2"/>
        <v>199.8</v>
      </c>
      <c r="O82" s="72">
        <v>0</v>
      </c>
      <c r="P82" s="72">
        <v>199.8</v>
      </c>
    </row>
    <row r="83" spans="1:16" ht="25.5" x14ac:dyDescent="0.25">
      <c r="A83" s="67" t="s">
        <v>298</v>
      </c>
      <c r="B83" s="68" t="s">
        <v>299</v>
      </c>
      <c r="C83" s="67" t="s">
        <v>373</v>
      </c>
      <c r="D83" s="69">
        <v>43836</v>
      </c>
      <c r="E83" s="67" t="s">
        <v>300</v>
      </c>
      <c r="F83" s="68" t="s">
        <v>370</v>
      </c>
      <c r="G83" s="70" t="s">
        <v>371</v>
      </c>
      <c r="H83" s="79">
        <v>127.8</v>
      </c>
      <c r="I83" s="79">
        <v>61.32</v>
      </c>
      <c r="J83" s="73">
        <f t="shared" si="3"/>
        <v>66.47999999999999</v>
      </c>
      <c r="K83" s="67" t="s">
        <v>316</v>
      </c>
      <c r="L83" s="68" t="s">
        <v>225</v>
      </c>
      <c r="M83" s="72">
        <v>0</v>
      </c>
      <c r="N83" s="72">
        <f t="shared" si="2"/>
        <v>210.1</v>
      </c>
      <c r="O83" s="72">
        <v>0</v>
      </c>
      <c r="P83" s="72">
        <v>210.1</v>
      </c>
    </row>
    <row r="84" spans="1:16" ht="25.5" x14ac:dyDescent="0.25">
      <c r="A84" s="67" t="s">
        <v>298</v>
      </c>
      <c r="B84" s="68" t="s">
        <v>299</v>
      </c>
      <c r="C84" s="67" t="s">
        <v>374</v>
      </c>
      <c r="D84" s="69">
        <v>43834</v>
      </c>
      <c r="E84" s="67" t="s">
        <v>300</v>
      </c>
      <c r="F84" s="68" t="s">
        <v>370</v>
      </c>
      <c r="G84" s="70" t="s">
        <v>371</v>
      </c>
      <c r="H84" s="79">
        <v>136.80000000000001</v>
      </c>
      <c r="I84" s="79">
        <v>53.47</v>
      </c>
      <c r="J84" s="73">
        <f t="shared" si="3"/>
        <v>83.330000000000013</v>
      </c>
      <c r="K84" s="67" t="s">
        <v>316</v>
      </c>
      <c r="L84" s="68" t="s">
        <v>225</v>
      </c>
      <c r="M84" s="72">
        <v>1.5</v>
      </c>
      <c r="N84" s="72">
        <f t="shared" si="2"/>
        <v>221.24</v>
      </c>
      <c r="O84" s="72">
        <v>0</v>
      </c>
      <c r="P84" s="72">
        <v>221.24</v>
      </c>
    </row>
    <row r="85" spans="1:16" ht="25.5" x14ac:dyDescent="0.25">
      <c r="A85" s="67" t="s">
        <v>298</v>
      </c>
      <c r="B85" s="68" t="s">
        <v>299</v>
      </c>
      <c r="C85" s="67" t="s">
        <v>375</v>
      </c>
      <c r="D85" s="69">
        <v>43835</v>
      </c>
      <c r="E85" s="67" t="s">
        <v>300</v>
      </c>
      <c r="F85" s="68" t="s">
        <v>370</v>
      </c>
      <c r="G85" s="70" t="s">
        <v>371</v>
      </c>
      <c r="H85" s="79">
        <v>194.4</v>
      </c>
      <c r="I85" s="79"/>
      <c r="J85" s="73">
        <f t="shared" si="3"/>
        <v>194.4</v>
      </c>
      <c r="K85" s="67" t="s">
        <v>316</v>
      </c>
      <c r="L85" s="68" t="s">
        <v>225</v>
      </c>
      <c r="M85" s="72">
        <v>1.5</v>
      </c>
      <c r="N85" s="72">
        <f t="shared" si="2"/>
        <v>291.60000000000002</v>
      </c>
      <c r="O85" s="72">
        <v>0</v>
      </c>
      <c r="P85" s="72">
        <v>291.60000000000002</v>
      </c>
    </row>
    <row r="86" spans="1:16" ht="25.5" x14ac:dyDescent="0.25">
      <c r="A86" s="67" t="s">
        <v>298</v>
      </c>
      <c r="B86" s="68" t="s">
        <v>299</v>
      </c>
      <c r="C86" s="67" t="s">
        <v>376</v>
      </c>
      <c r="D86" s="69">
        <v>43854</v>
      </c>
      <c r="E86" s="67" t="s">
        <v>300</v>
      </c>
      <c r="F86" s="68" t="s">
        <v>370</v>
      </c>
      <c r="G86" s="70" t="s">
        <v>371</v>
      </c>
      <c r="H86" s="79">
        <v>306</v>
      </c>
      <c r="I86" s="79">
        <v>110.64</v>
      </c>
      <c r="J86" s="73">
        <f t="shared" si="3"/>
        <v>195.36</v>
      </c>
      <c r="K86" s="67" t="s">
        <v>316</v>
      </c>
      <c r="L86" s="68" t="s">
        <v>225</v>
      </c>
      <c r="M86" s="72">
        <v>1.5</v>
      </c>
      <c r="N86" s="72">
        <f t="shared" ref="N86:N123" si="4">P86</f>
        <v>492.19</v>
      </c>
      <c r="O86" s="72">
        <v>0</v>
      </c>
      <c r="P86" s="72">
        <v>492.19</v>
      </c>
    </row>
    <row r="87" spans="1:16" ht="25.5" x14ac:dyDescent="0.25">
      <c r="A87" s="67" t="s">
        <v>298</v>
      </c>
      <c r="B87" s="68" t="s">
        <v>299</v>
      </c>
      <c r="C87" s="67" t="s">
        <v>377</v>
      </c>
      <c r="D87" s="69">
        <v>43854</v>
      </c>
      <c r="E87" s="67" t="s">
        <v>300</v>
      </c>
      <c r="F87" s="68" t="s">
        <v>370</v>
      </c>
      <c r="G87" s="70" t="s">
        <v>371</v>
      </c>
      <c r="H87" s="79">
        <v>307.5</v>
      </c>
      <c r="I87" s="79">
        <v>72.849999999999994</v>
      </c>
      <c r="J87" s="73">
        <f t="shared" si="3"/>
        <v>234.65</v>
      </c>
      <c r="K87" s="67" t="s">
        <v>316</v>
      </c>
      <c r="L87" s="68" t="s">
        <v>225</v>
      </c>
      <c r="M87" s="72">
        <v>1.5</v>
      </c>
      <c r="N87" s="72">
        <f t="shared" si="4"/>
        <v>483.11</v>
      </c>
      <c r="O87" s="72">
        <v>0</v>
      </c>
      <c r="P87" s="72">
        <v>483.11</v>
      </c>
    </row>
    <row r="88" spans="1:16" ht="25.5" x14ac:dyDescent="0.25">
      <c r="A88" s="67" t="s">
        <v>298</v>
      </c>
      <c r="B88" s="68" t="s">
        <v>299</v>
      </c>
      <c r="C88" s="67" t="s">
        <v>378</v>
      </c>
      <c r="D88" s="69">
        <v>43855</v>
      </c>
      <c r="E88" s="67" t="s">
        <v>300</v>
      </c>
      <c r="F88" s="68" t="s">
        <v>370</v>
      </c>
      <c r="G88" s="70" t="s">
        <v>371</v>
      </c>
      <c r="H88" s="79">
        <v>250.04</v>
      </c>
      <c r="I88" s="79">
        <v>73.48</v>
      </c>
      <c r="J88" s="73">
        <f t="shared" si="3"/>
        <v>176.56</v>
      </c>
      <c r="K88" s="67" t="s">
        <v>316</v>
      </c>
      <c r="L88" s="68" t="s">
        <v>225</v>
      </c>
      <c r="M88" s="72">
        <v>1.5</v>
      </c>
      <c r="N88" s="72">
        <f t="shared" si="4"/>
        <v>397.1</v>
      </c>
      <c r="O88" s="72">
        <v>0</v>
      </c>
      <c r="P88" s="72">
        <v>397.1</v>
      </c>
    </row>
    <row r="89" spans="1:16" ht="25.5" x14ac:dyDescent="0.25">
      <c r="A89" s="67" t="s">
        <v>298</v>
      </c>
      <c r="B89" s="68" t="s">
        <v>299</v>
      </c>
      <c r="C89" s="67" t="s">
        <v>379</v>
      </c>
      <c r="D89" s="69">
        <v>43855</v>
      </c>
      <c r="E89" s="67" t="s">
        <v>300</v>
      </c>
      <c r="F89" s="68" t="s">
        <v>370</v>
      </c>
      <c r="G89" s="70" t="s">
        <v>371</v>
      </c>
      <c r="H89" s="79">
        <v>339.61</v>
      </c>
      <c r="I89" s="79">
        <v>102.95</v>
      </c>
      <c r="J89" s="73">
        <f t="shared" si="3"/>
        <v>236.66000000000003</v>
      </c>
      <c r="K89" s="67" t="s">
        <v>316</v>
      </c>
      <c r="L89" s="68" t="s">
        <v>225</v>
      </c>
      <c r="M89" s="72">
        <v>1.5</v>
      </c>
      <c r="N89" s="72">
        <f t="shared" si="4"/>
        <v>540.29</v>
      </c>
      <c r="O89" s="72">
        <v>0</v>
      </c>
      <c r="P89" s="72">
        <v>540.29</v>
      </c>
    </row>
    <row r="90" spans="1:16" ht="25.5" x14ac:dyDescent="0.25">
      <c r="A90" s="67" t="s">
        <v>298</v>
      </c>
      <c r="B90" s="68" t="s">
        <v>299</v>
      </c>
      <c r="C90" s="67" t="s">
        <v>380</v>
      </c>
      <c r="D90" s="69">
        <v>43851</v>
      </c>
      <c r="E90" s="67" t="s">
        <v>300</v>
      </c>
      <c r="F90" s="68" t="s">
        <v>370</v>
      </c>
      <c r="G90" s="70" t="s">
        <v>371</v>
      </c>
      <c r="H90" s="79">
        <v>207</v>
      </c>
      <c r="I90" s="79">
        <v>96.36</v>
      </c>
      <c r="J90" s="73">
        <f t="shared" si="3"/>
        <v>110.64</v>
      </c>
      <c r="K90" s="67" t="s">
        <v>316</v>
      </c>
      <c r="L90" s="68" t="s">
        <v>225</v>
      </c>
      <c r="M90" s="72">
        <v>1.5</v>
      </c>
      <c r="N90" s="72">
        <f t="shared" si="4"/>
        <v>339.41</v>
      </c>
      <c r="O90" s="72">
        <v>0</v>
      </c>
      <c r="P90" s="72">
        <v>339.41</v>
      </c>
    </row>
    <row r="91" spans="1:16" ht="25.5" x14ac:dyDescent="0.25">
      <c r="A91" s="67" t="s">
        <v>298</v>
      </c>
      <c r="B91" s="68" t="s">
        <v>299</v>
      </c>
      <c r="C91" s="67" t="s">
        <v>381</v>
      </c>
      <c r="D91" s="69">
        <v>43851</v>
      </c>
      <c r="E91" s="67" t="s">
        <v>300</v>
      </c>
      <c r="F91" s="68" t="s">
        <v>370</v>
      </c>
      <c r="G91" s="70" t="s">
        <v>371</v>
      </c>
      <c r="H91" s="79">
        <v>270</v>
      </c>
      <c r="I91" s="79">
        <v>118.8</v>
      </c>
      <c r="J91" s="73">
        <f t="shared" si="3"/>
        <v>151.19999999999999</v>
      </c>
      <c r="K91" s="67" t="s">
        <v>316</v>
      </c>
      <c r="L91" s="68" t="s">
        <v>225</v>
      </c>
      <c r="M91" s="72">
        <v>1.5</v>
      </c>
      <c r="N91" s="72">
        <f t="shared" si="4"/>
        <v>440.64</v>
      </c>
      <c r="O91" s="72">
        <v>0</v>
      </c>
      <c r="P91" s="72">
        <v>440.64</v>
      </c>
    </row>
    <row r="92" spans="1:16" ht="25.5" x14ac:dyDescent="0.25">
      <c r="A92" s="67" t="s">
        <v>298</v>
      </c>
      <c r="B92" s="68" t="s">
        <v>299</v>
      </c>
      <c r="C92" s="67" t="s">
        <v>382</v>
      </c>
      <c r="D92" s="69">
        <v>43851</v>
      </c>
      <c r="E92" s="67" t="s">
        <v>300</v>
      </c>
      <c r="F92" s="68" t="s">
        <v>370</v>
      </c>
      <c r="G92" s="70" t="s">
        <v>371</v>
      </c>
      <c r="H92" s="79">
        <v>237.6</v>
      </c>
      <c r="I92" s="79">
        <v>115.39</v>
      </c>
      <c r="J92" s="73">
        <f t="shared" si="3"/>
        <v>122.21</v>
      </c>
      <c r="K92" s="67" t="s">
        <v>316</v>
      </c>
      <c r="L92" s="68" t="s">
        <v>225</v>
      </c>
      <c r="M92" s="72">
        <v>1.5</v>
      </c>
      <c r="N92" s="72">
        <f t="shared" si="4"/>
        <v>391.02</v>
      </c>
      <c r="O92" s="72">
        <v>0</v>
      </c>
      <c r="P92" s="72">
        <v>391.02</v>
      </c>
    </row>
    <row r="93" spans="1:16" ht="25.5" x14ac:dyDescent="0.25">
      <c r="A93" s="67" t="s">
        <v>298</v>
      </c>
      <c r="B93" s="68" t="s">
        <v>299</v>
      </c>
      <c r="C93" s="67" t="s">
        <v>383</v>
      </c>
      <c r="D93" s="69">
        <v>43864</v>
      </c>
      <c r="E93" s="67" t="s">
        <v>300</v>
      </c>
      <c r="F93" s="68" t="s">
        <v>370</v>
      </c>
      <c r="G93" s="70" t="s">
        <v>371</v>
      </c>
      <c r="H93" s="79">
        <v>227.65</v>
      </c>
      <c r="I93" s="79">
        <v>60.83</v>
      </c>
      <c r="J93" s="73">
        <f t="shared" si="3"/>
        <v>166.82</v>
      </c>
      <c r="K93" s="67" t="s">
        <v>316</v>
      </c>
      <c r="L93" s="68" t="s">
        <v>225</v>
      </c>
      <c r="M93" s="72">
        <v>1.5</v>
      </c>
      <c r="N93" s="72">
        <f t="shared" si="4"/>
        <v>359.72</v>
      </c>
      <c r="O93" s="72">
        <v>0</v>
      </c>
      <c r="P93" s="72">
        <v>359.72</v>
      </c>
    </row>
    <row r="94" spans="1:16" ht="25.5" x14ac:dyDescent="0.25">
      <c r="A94" s="67" t="s">
        <v>298</v>
      </c>
      <c r="B94" s="68" t="s">
        <v>299</v>
      </c>
      <c r="C94" s="67" t="s">
        <v>384</v>
      </c>
      <c r="D94" s="69">
        <v>43864</v>
      </c>
      <c r="E94" s="67" t="s">
        <v>300</v>
      </c>
      <c r="F94" s="68" t="s">
        <v>370</v>
      </c>
      <c r="G94" s="70" t="s">
        <v>371</v>
      </c>
      <c r="H94" s="79">
        <v>212.72</v>
      </c>
      <c r="I94" s="79">
        <v>71.63</v>
      </c>
      <c r="J94" s="73">
        <f t="shared" si="3"/>
        <v>141.09</v>
      </c>
      <c r="K94" s="67" t="s">
        <v>316</v>
      </c>
      <c r="L94" s="68" t="s">
        <v>225</v>
      </c>
      <c r="M94" s="72">
        <v>1.5</v>
      </c>
      <c r="N94" s="72">
        <f t="shared" si="4"/>
        <v>340.57</v>
      </c>
      <c r="O94" s="72">
        <v>0</v>
      </c>
      <c r="P94" s="72">
        <v>340.57</v>
      </c>
    </row>
    <row r="95" spans="1:16" ht="25.5" x14ac:dyDescent="0.25">
      <c r="A95" s="67" t="s">
        <v>298</v>
      </c>
      <c r="B95" s="68" t="s">
        <v>299</v>
      </c>
      <c r="C95" s="67" t="s">
        <v>385</v>
      </c>
      <c r="D95" s="69">
        <v>43864</v>
      </c>
      <c r="E95" s="67" t="s">
        <v>300</v>
      </c>
      <c r="F95" s="68" t="s">
        <v>370</v>
      </c>
      <c r="G95" s="70" t="s">
        <v>371</v>
      </c>
      <c r="H95" s="79">
        <v>194.06</v>
      </c>
      <c r="I95" s="79">
        <v>76.63</v>
      </c>
      <c r="J95" s="73">
        <f t="shared" si="3"/>
        <v>117.43</v>
      </c>
      <c r="K95" s="67" t="s">
        <v>316</v>
      </c>
      <c r="L95" s="68" t="s">
        <v>225</v>
      </c>
      <c r="M95" s="72">
        <v>1.5</v>
      </c>
      <c r="N95" s="72">
        <f t="shared" si="4"/>
        <v>314.98</v>
      </c>
      <c r="O95" s="72">
        <v>0</v>
      </c>
      <c r="P95" s="72">
        <v>314.98</v>
      </c>
    </row>
    <row r="96" spans="1:16" ht="25.5" x14ac:dyDescent="0.25">
      <c r="A96" s="67" t="s">
        <v>298</v>
      </c>
      <c r="B96" s="68" t="s">
        <v>299</v>
      </c>
      <c r="C96" s="67" t="s">
        <v>386</v>
      </c>
      <c r="D96" s="69">
        <v>43877</v>
      </c>
      <c r="E96" s="67" t="s">
        <v>300</v>
      </c>
      <c r="F96" s="68" t="s">
        <v>370</v>
      </c>
      <c r="G96" s="70" t="s">
        <v>371</v>
      </c>
      <c r="H96" s="79">
        <v>231.8</v>
      </c>
      <c r="I96" s="79">
        <v>74.09</v>
      </c>
      <c r="J96" s="73">
        <f t="shared" si="3"/>
        <v>157.71</v>
      </c>
      <c r="K96" s="67" t="s">
        <v>316</v>
      </c>
      <c r="L96" s="68" t="s">
        <v>225</v>
      </c>
      <c r="M96" s="72">
        <v>1.5</v>
      </c>
      <c r="N96" s="72">
        <f t="shared" si="4"/>
        <v>369.33</v>
      </c>
      <c r="O96" s="72">
        <v>0</v>
      </c>
      <c r="P96" s="72">
        <v>369.33</v>
      </c>
    </row>
    <row r="97" spans="1:16" ht="25.5" x14ac:dyDescent="0.25">
      <c r="A97" s="67" t="s">
        <v>298</v>
      </c>
      <c r="B97" s="68" t="s">
        <v>299</v>
      </c>
      <c r="C97" s="67" t="s">
        <v>387</v>
      </c>
      <c r="D97" s="69">
        <v>43871</v>
      </c>
      <c r="E97" s="67" t="s">
        <v>300</v>
      </c>
      <c r="F97" s="68" t="s">
        <v>370</v>
      </c>
      <c r="G97" s="70" t="s">
        <v>371</v>
      </c>
      <c r="H97" s="79">
        <v>169.2</v>
      </c>
      <c r="I97" s="79">
        <v>54.86</v>
      </c>
      <c r="J97" s="73">
        <f t="shared" si="3"/>
        <v>114.33999999999999</v>
      </c>
      <c r="K97" s="67" t="s">
        <v>316</v>
      </c>
      <c r="L97" s="68" t="s">
        <v>225</v>
      </c>
      <c r="M97" s="72">
        <v>1.5</v>
      </c>
      <c r="N97" s="72">
        <f t="shared" si="4"/>
        <v>270.26</v>
      </c>
      <c r="O97" s="72">
        <v>0</v>
      </c>
      <c r="P97" s="72">
        <v>270.26</v>
      </c>
    </row>
    <row r="98" spans="1:16" ht="25.5" x14ac:dyDescent="0.25">
      <c r="A98" s="67" t="s">
        <v>298</v>
      </c>
      <c r="B98" s="68" t="s">
        <v>299</v>
      </c>
      <c r="C98" s="67" t="s">
        <v>388</v>
      </c>
      <c r="D98" s="69">
        <v>43872</v>
      </c>
      <c r="E98" s="67" t="s">
        <v>300</v>
      </c>
      <c r="F98" s="68" t="s">
        <v>370</v>
      </c>
      <c r="G98" s="70" t="s">
        <v>371</v>
      </c>
      <c r="H98" s="79">
        <v>163.80000000000001</v>
      </c>
      <c r="I98" s="79">
        <v>58.92</v>
      </c>
      <c r="J98" s="73">
        <f t="shared" si="3"/>
        <v>104.88000000000001</v>
      </c>
      <c r="K98" s="67" t="s">
        <v>316</v>
      </c>
      <c r="L98" s="68" t="s">
        <v>225</v>
      </c>
      <c r="M98" s="72">
        <v>1.5</v>
      </c>
      <c r="N98" s="72">
        <f t="shared" si="4"/>
        <v>263.38</v>
      </c>
      <c r="O98" s="72">
        <v>0</v>
      </c>
      <c r="P98" s="72">
        <v>263.38</v>
      </c>
    </row>
    <row r="99" spans="1:16" x14ac:dyDescent="0.25">
      <c r="A99" s="67" t="s">
        <v>352</v>
      </c>
      <c r="B99" s="68" t="s">
        <v>299</v>
      </c>
      <c r="C99" s="67" t="s">
        <v>389</v>
      </c>
      <c r="D99" s="69">
        <v>43875</v>
      </c>
      <c r="E99" s="67" t="s">
        <v>357</v>
      </c>
      <c r="F99" s="68" t="s">
        <v>390</v>
      </c>
      <c r="G99" s="70" t="s">
        <v>391</v>
      </c>
      <c r="H99" s="79">
        <v>1829</v>
      </c>
      <c r="I99" s="79"/>
      <c r="J99" s="73">
        <f t="shared" si="3"/>
        <v>1829</v>
      </c>
      <c r="K99" s="67" t="s">
        <v>316</v>
      </c>
      <c r="L99" s="68" t="s">
        <v>226</v>
      </c>
      <c r="M99" s="72">
        <v>0</v>
      </c>
      <c r="N99" s="72">
        <f t="shared" si="4"/>
        <v>12803</v>
      </c>
      <c r="O99" s="72">
        <v>0</v>
      </c>
      <c r="P99" s="72">
        <v>12803</v>
      </c>
    </row>
    <row r="100" spans="1:16" x14ac:dyDescent="0.25">
      <c r="A100" s="67" t="s">
        <v>352</v>
      </c>
      <c r="B100" s="68" t="s">
        <v>299</v>
      </c>
      <c r="C100" s="67" t="s">
        <v>392</v>
      </c>
      <c r="D100" s="69">
        <v>43879</v>
      </c>
      <c r="E100" s="67" t="s">
        <v>300</v>
      </c>
      <c r="F100" s="68" t="s">
        <v>354</v>
      </c>
      <c r="G100" s="70" t="s">
        <v>355</v>
      </c>
      <c r="H100" s="79">
        <v>0</v>
      </c>
      <c r="I100" s="79"/>
      <c r="J100" s="73">
        <f t="shared" si="3"/>
        <v>0</v>
      </c>
      <c r="K100" s="67"/>
      <c r="L100" s="68" t="s">
        <v>226</v>
      </c>
      <c r="M100" s="72">
        <v>0</v>
      </c>
      <c r="N100" s="72">
        <f t="shared" si="4"/>
        <v>0.01</v>
      </c>
      <c r="O100" s="72">
        <v>0</v>
      </c>
      <c r="P100" s="72">
        <v>0.01</v>
      </c>
    </row>
    <row r="101" spans="1:16" x14ac:dyDescent="0.25">
      <c r="A101" s="67" t="s">
        <v>352</v>
      </c>
      <c r="B101" s="68" t="s">
        <v>299</v>
      </c>
      <c r="C101" s="67" t="s">
        <v>393</v>
      </c>
      <c r="D101" s="69">
        <v>43879</v>
      </c>
      <c r="E101" s="67" t="s">
        <v>357</v>
      </c>
      <c r="F101" s="68" t="s">
        <v>358</v>
      </c>
      <c r="G101" s="70" t="s">
        <v>359</v>
      </c>
      <c r="H101" s="79">
        <v>2463.3330000000001</v>
      </c>
      <c r="I101" s="79">
        <v>0</v>
      </c>
      <c r="J101" s="71">
        <f t="shared" si="3"/>
        <v>2463.3330000000001</v>
      </c>
      <c r="K101" s="67" t="s">
        <v>232</v>
      </c>
      <c r="L101" s="68" t="s">
        <v>226</v>
      </c>
      <c r="M101" s="72">
        <v>0</v>
      </c>
      <c r="N101" s="72">
        <f t="shared" si="4"/>
        <v>11085</v>
      </c>
      <c r="O101" s="72">
        <v>0</v>
      </c>
      <c r="P101" s="72">
        <v>11085</v>
      </c>
    </row>
    <row r="102" spans="1:16" x14ac:dyDescent="0.25">
      <c r="A102" s="67" t="s">
        <v>352</v>
      </c>
      <c r="B102" s="68" t="s">
        <v>299</v>
      </c>
      <c r="C102" s="67" t="s">
        <v>394</v>
      </c>
      <c r="D102" s="69">
        <v>43879</v>
      </c>
      <c r="E102" s="67" t="s">
        <v>357</v>
      </c>
      <c r="F102" s="68" t="s">
        <v>358</v>
      </c>
      <c r="G102" s="70" t="s">
        <v>359</v>
      </c>
      <c r="H102" s="79">
        <v>8888.89</v>
      </c>
      <c r="I102" s="79">
        <v>0</v>
      </c>
      <c r="J102" s="71">
        <f t="shared" si="3"/>
        <v>8888.89</v>
      </c>
      <c r="K102" s="67" t="s">
        <v>232</v>
      </c>
      <c r="L102" s="68" t="s">
        <v>226</v>
      </c>
      <c r="M102" s="72">
        <v>0</v>
      </c>
      <c r="N102" s="72">
        <f t="shared" si="4"/>
        <v>40000</v>
      </c>
      <c r="O102" s="72">
        <v>0</v>
      </c>
      <c r="P102" s="72">
        <v>40000</v>
      </c>
    </row>
    <row r="103" spans="1:16" x14ac:dyDescent="0.25">
      <c r="A103" s="67" t="s">
        <v>352</v>
      </c>
      <c r="B103" s="68" t="s">
        <v>299</v>
      </c>
      <c r="C103" s="67" t="s">
        <v>395</v>
      </c>
      <c r="D103" s="69">
        <v>43880</v>
      </c>
      <c r="E103" s="67" t="s">
        <v>357</v>
      </c>
      <c r="F103" s="68" t="s">
        <v>358</v>
      </c>
      <c r="G103" s="70" t="s">
        <v>359</v>
      </c>
      <c r="H103" s="79">
        <v>2355.5549999999998</v>
      </c>
      <c r="I103" s="79">
        <v>0</v>
      </c>
      <c r="J103" s="71">
        <f t="shared" si="3"/>
        <v>2355.5549999999998</v>
      </c>
      <c r="K103" s="67" t="s">
        <v>232</v>
      </c>
      <c r="L103" s="68" t="s">
        <v>226</v>
      </c>
      <c r="M103" s="72">
        <v>0</v>
      </c>
      <c r="N103" s="72">
        <f t="shared" si="4"/>
        <v>10600</v>
      </c>
      <c r="O103" s="72">
        <v>0</v>
      </c>
      <c r="P103" s="72">
        <v>10600</v>
      </c>
    </row>
    <row r="104" spans="1:16" x14ac:dyDescent="0.25">
      <c r="A104" s="67" t="s">
        <v>298</v>
      </c>
      <c r="B104" s="68" t="s">
        <v>299</v>
      </c>
      <c r="C104" s="67" t="s">
        <v>396</v>
      </c>
      <c r="D104" s="69">
        <v>43839</v>
      </c>
      <c r="E104" s="67" t="s">
        <v>300</v>
      </c>
      <c r="F104" s="68" t="s">
        <v>397</v>
      </c>
      <c r="G104" s="70" t="s">
        <v>398</v>
      </c>
      <c r="H104" s="79">
        <v>496.8</v>
      </c>
      <c r="I104" s="79">
        <v>285.7</v>
      </c>
      <c r="J104" s="73">
        <f t="shared" si="3"/>
        <v>211.10000000000002</v>
      </c>
      <c r="K104" s="67" t="s">
        <v>316</v>
      </c>
      <c r="L104" s="68" t="s">
        <v>226</v>
      </c>
      <c r="M104" s="72">
        <v>0</v>
      </c>
      <c r="N104" s="72">
        <f t="shared" si="4"/>
        <v>2741.13</v>
      </c>
      <c r="O104" s="72">
        <v>0</v>
      </c>
      <c r="P104" s="72">
        <v>2741.13</v>
      </c>
    </row>
    <row r="105" spans="1:16" x14ac:dyDescent="0.25">
      <c r="A105" s="67" t="s">
        <v>320</v>
      </c>
      <c r="B105" s="68" t="s">
        <v>299</v>
      </c>
      <c r="C105" s="67" t="s">
        <v>212</v>
      </c>
      <c r="D105" s="69">
        <v>43845</v>
      </c>
      <c r="E105" s="67" t="s">
        <v>300</v>
      </c>
      <c r="F105" s="68" t="s">
        <v>397</v>
      </c>
      <c r="G105" s="70" t="s">
        <v>398</v>
      </c>
      <c r="H105" s="79">
        <v>-496.8</v>
      </c>
      <c r="I105" s="79">
        <v>-285.7</v>
      </c>
      <c r="J105" s="73">
        <f t="shared" si="3"/>
        <v>-211.10000000000002</v>
      </c>
      <c r="K105" s="67" t="s">
        <v>316</v>
      </c>
      <c r="L105" s="68" t="s">
        <v>226</v>
      </c>
      <c r="M105" s="72">
        <v>0</v>
      </c>
      <c r="N105" s="72">
        <f t="shared" si="4"/>
        <v>2741.13</v>
      </c>
      <c r="O105" s="72">
        <v>0</v>
      </c>
      <c r="P105" s="72">
        <v>2741.13</v>
      </c>
    </row>
    <row r="106" spans="1:16" x14ac:dyDescent="0.25">
      <c r="A106" s="67" t="s">
        <v>298</v>
      </c>
      <c r="B106" s="68" t="s">
        <v>299</v>
      </c>
      <c r="C106" s="67" t="s">
        <v>399</v>
      </c>
      <c r="D106" s="69">
        <v>43839</v>
      </c>
      <c r="E106" s="67" t="s">
        <v>300</v>
      </c>
      <c r="F106" s="68" t="s">
        <v>397</v>
      </c>
      <c r="G106" s="70" t="s">
        <v>398</v>
      </c>
      <c r="H106" s="79">
        <v>496.8</v>
      </c>
      <c r="I106" s="79">
        <v>285.7</v>
      </c>
      <c r="J106" s="73">
        <f t="shared" si="3"/>
        <v>211.10000000000002</v>
      </c>
      <c r="K106" s="67" t="s">
        <v>316</v>
      </c>
      <c r="L106" s="68" t="s">
        <v>226</v>
      </c>
      <c r="M106" s="72">
        <v>1.5</v>
      </c>
      <c r="N106" s="72">
        <f t="shared" si="4"/>
        <v>2741.13</v>
      </c>
      <c r="O106" s="72">
        <v>0</v>
      </c>
      <c r="P106" s="72">
        <v>2741.13</v>
      </c>
    </row>
    <row r="107" spans="1:16" x14ac:dyDescent="0.25">
      <c r="A107" s="67" t="s">
        <v>298</v>
      </c>
      <c r="B107" s="68" t="s">
        <v>299</v>
      </c>
      <c r="C107" s="67" t="s">
        <v>400</v>
      </c>
      <c r="D107" s="69">
        <v>43850</v>
      </c>
      <c r="E107" s="67" t="s">
        <v>300</v>
      </c>
      <c r="F107" s="68" t="s">
        <v>397</v>
      </c>
      <c r="G107" s="70" t="s">
        <v>398</v>
      </c>
      <c r="H107" s="79">
        <v>506.3</v>
      </c>
      <c r="I107" s="79">
        <v>305.08999999999997</v>
      </c>
      <c r="J107" s="73">
        <f t="shared" si="3"/>
        <v>201.21000000000004</v>
      </c>
      <c r="K107" s="67" t="s">
        <v>316</v>
      </c>
      <c r="L107" s="68" t="s">
        <v>226</v>
      </c>
      <c r="M107" s="72">
        <v>1.5</v>
      </c>
      <c r="N107" s="72">
        <f t="shared" si="4"/>
        <v>2806.08</v>
      </c>
      <c r="O107" s="72">
        <v>0</v>
      </c>
      <c r="P107" s="72">
        <v>2806.08</v>
      </c>
    </row>
    <row r="108" spans="1:16" x14ac:dyDescent="0.25">
      <c r="A108" s="67" t="s">
        <v>352</v>
      </c>
      <c r="B108" s="68" t="s">
        <v>299</v>
      </c>
      <c r="C108" s="67" t="s">
        <v>401</v>
      </c>
      <c r="D108" s="69">
        <v>43886</v>
      </c>
      <c r="E108" s="67" t="s">
        <v>357</v>
      </c>
      <c r="F108" s="68" t="s">
        <v>358</v>
      </c>
      <c r="G108" s="70" t="s">
        <v>359</v>
      </c>
      <c r="H108" s="79">
        <v>10488.688</v>
      </c>
      <c r="I108" s="79">
        <v>0</v>
      </c>
      <c r="J108" s="71">
        <f t="shared" si="3"/>
        <v>10488.688</v>
      </c>
      <c r="K108" s="67" t="s">
        <v>232</v>
      </c>
      <c r="L108" s="68" t="s">
        <v>226</v>
      </c>
      <c r="M108" s="72">
        <v>0</v>
      </c>
      <c r="N108" s="72">
        <f t="shared" si="4"/>
        <v>47199.1</v>
      </c>
      <c r="O108" s="72">
        <v>0</v>
      </c>
      <c r="P108" s="72">
        <v>47199.1</v>
      </c>
    </row>
    <row r="109" spans="1:16" x14ac:dyDescent="0.25">
      <c r="A109" s="67" t="s">
        <v>352</v>
      </c>
      <c r="B109" s="68" t="s">
        <v>299</v>
      </c>
      <c r="C109" s="67" t="s">
        <v>402</v>
      </c>
      <c r="D109" s="69">
        <v>43886</v>
      </c>
      <c r="E109" s="67" t="s">
        <v>357</v>
      </c>
      <c r="F109" s="68" t="s">
        <v>390</v>
      </c>
      <c r="G109" s="70" t="s">
        <v>391</v>
      </c>
      <c r="H109" s="79">
        <v>3811.4</v>
      </c>
      <c r="I109" s="79"/>
      <c r="J109" s="73">
        <f t="shared" si="3"/>
        <v>3811.4</v>
      </c>
      <c r="K109" s="67" t="s">
        <v>316</v>
      </c>
      <c r="L109" s="68" t="s">
        <v>226</v>
      </c>
      <c r="M109" s="72">
        <v>0</v>
      </c>
      <c r="N109" s="72">
        <f t="shared" si="4"/>
        <v>36208.300000000003</v>
      </c>
      <c r="O109" s="72">
        <v>0</v>
      </c>
      <c r="P109" s="72">
        <v>36208.300000000003</v>
      </c>
    </row>
    <row r="110" spans="1:16" x14ac:dyDescent="0.25">
      <c r="A110" s="67" t="s">
        <v>352</v>
      </c>
      <c r="B110" s="68" t="s">
        <v>299</v>
      </c>
      <c r="C110" s="67" t="s">
        <v>403</v>
      </c>
      <c r="D110" s="69">
        <v>43949</v>
      </c>
      <c r="E110" s="67" t="s">
        <v>357</v>
      </c>
      <c r="F110" s="68" t="s">
        <v>404</v>
      </c>
      <c r="G110" s="70" t="s">
        <v>405</v>
      </c>
      <c r="H110" s="79">
        <v>7551.2</v>
      </c>
      <c r="I110" s="79">
        <v>0</v>
      </c>
      <c r="J110" s="71">
        <f t="shared" si="3"/>
        <v>7551.2</v>
      </c>
      <c r="K110" s="67" t="s">
        <v>233</v>
      </c>
      <c r="L110" s="68" t="s">
        <v>226</v>
      </c>
      <c r="M110" s="72">
        <v>0</v>
      </c>
      <c r="N110" s="72">
        <f t="shared" si="4"/>
        <v>37296.89</v>
      </c>
      <c r="O110" s="72">
        <v>0</v>
      </c>
      <c r="P110" s="72">
        <v>37296.89</v>
      </c>
    </row>
    <row r="111" spans="1:16" x14ac:dyDescent="0.25">
      <c r="A111" s="67" t="s">
        <v>298</v>
      </c>
      <c r="B111" s="68" t="s">
        <v>406</v>
      </c>
      <c r="C111" s="67" t="s">
        <v>407</v>
      </c>
      <c r="D111" s="69">
        <v>43833</v>
      </c>
      <c r="E111" s="67" t="s">
        <v>300</v>
      </c>
      <c r="F111" s="68" t="s">
        <v>408</v>
      </c>
      <c r="G111" s="70" t="s">
        <v>409</v>
      </c>
      <c r="H111" s="79">
        <v>2420.14</v>
      </c>
      <c r="I111" s="79"/>
      <c r="J111" s="73">
        <f t="shared" si="3"/>
        <v>2420.14</v>
      </c>
      <c r="K111" s="67" t="s">
        <v>316</v>
      </c>
      <c r="L111" s="68" t="s">
        <v>599</v>
      </c>
      <c r="M111" s="72">
        <v>1.5</v>
      </c>
      <c r="N111" s="72">
        <f t="shared" si="4"/>
        <v>4235.25</v>
      </c>
      <c r="O111" s="72">
        <v>0</v>
      </c>
      <c r="P111" s="72">
        <v>4235.25</v>
      </c>
    </row>
    <row r="112" spans="1:16" x14ac:dyDescent="0.25">
      <c r="A112" s="67" t="s">
        <v>298</v>
      </c>
      <c r="B112" s="68" t="s">
        <v>406</v>
      </c>
      <c r="C112" s="67" t="s">
        <v>410</v>
      </c>
      <c r="D112" s="69">
        <v>43866</v>
      </c>
      <c r="E112" s="67" t="s">
        <v>300</v>
      </c>
      <c r="F112" s="68" t="s">
        <v>408</v>
      </c>
      <c r="G112" s="70" t="s">
        <v>409</v>
      </c>
      <c r="H112" s="79">
        <v>3987.75</v>
      </c>
      <c r="I112" s="79"/>
      <c r="J112" s="73">
        <f t="shared" si="3"/>
        <v>3987.75</v>
      </c>
      <c r="K112" s="67" t="s">
        <v>316</v>
      </c>
      <c r="L112" s="68" t="s">
        <v>599</v>
      </c>
      <c r="M112" s="72">
        <v>1.5</v>
      </c>
      <c r="N112" s="72">
        <f t="shared" si="4"/>
        <v>3987.75</v>
      </c>
      <c r="O112" s="72">
        <v>0</v>
      </c>
      <c r="P112" s="72">
        <v>3987.75</v>
      </c>
    </row>
    <row r="113" spans="1:16" x14ac:dyDescent="0.25">
      <c r="A113" s="67" t="s">
        <v>298</v>
      </c>
      <c r="B113" s="68" t="s">
        <v>406</v>
      </c>
      <c r="C113" s="67" t="s">
        <v>411</v>
      </c>
      <c r="D113" s="69">
        <v>43922</v>
      </c>
      <c r="E113" s="67" t="s">
        <v>300</v>
      </c>
      <c r="F113" s="68" t="s">
        <v>408</v>
      </c>
      <c r="G113" s="70" t="s">
        <v>409</v>
      </c>
      <c r="H113" s="79">
        <v>2198.52</v>
      </c>
      <c r="I113" s="79"/>
      <c r="J113" s="73">
        <f t="shared" si="3"/>
        <v>2198.52</v>
      </c>
      <c r="K113" s="67" t="s">
        <v>316</v>
      </c>
      <c r="L113" s="68" t="s">
        <v>599</v>
      </c>
      <c r="M113" s="72">
        <v>1.5</v>
      </c>
      <c r="N113" s="72">
        <f t="shared" si="4"/>
        <v>3062.73</v>
      </c>
      <c r="O113" s="72">
        <v>0</v>
      </c>
      <c r="P113" s="72">
        <v>3062.73</v>
      </c>
    </row>
    <row r="114" spans="1:16" x14ac:dyDescent="0.25">
      <c r="A114" s="67" t="s">
        <v>298</v>
      </c>
      <c r="B114" s="68" t="s">
        <v>299</v>
      </c>
      <c r="C114" s="67" t="s">
        <v>187</v>
      </c>
      <c r="D114" s="69">
        <v>43949</v>
      </c>
      <c r="E114" s="67" t="s">
        <v>300</v>
      </c>
      <c r="F114" s="68" t="s">
        <v>412</v>
      </c>
      <c r="G114" s="70" t="s">
        <v>413</v>
      </c>
      <c r="H114" s="79">
        <v>40906.199999999997</v>
      </c>
      <c r="I114" s="79">
        <v>0</v>
      </c>
      <c r="J114" s="71">
        <f t="shared" si="3"/>
        <v>40906.199999999997</v>
      </c>
      <c r="K114" s="67" t="s">
        <v>233</v>
      </c>
      <c r="L114" s="68" t="s">
        <v>226</v>
      </c>
      <c r="M114" s="72">
        <v>1.5</v>
      </c>
      <c r="N114" s="72">
        <f t="shared" si="4"/>
        <v>204531</v>
      </c>
      <c r="O114" s="72">
        <v>0</v>
      </c>
      <c r="P114" s="72">
        <v>204531</v>
      </c>
    </row>
    <row r="115" spans="1:16" x14ac:dyDescent="0.25">
      <c r="A115" s="67" t="s">
        <v>352</v>
      </c>
      <c r="B115" s="68" t="s">
        <v>299</v>
      </c>
      <c r="C115" s="67" t="s">
        <v>414</v>
      </c>
      <c r="D115" s="69">
        <v>43951</v>
      </c>
      <c r="E115" s="67" t="s">
        <v>357</v>
      </c>
      <c r="F115" s="68" t="s">
        <v>358</v>
      </c>
      <c r="G115" s="70" t="s">
        <v>359</v>
      </c>
      <c r="H115" s="79">
        <v>8536.7999999999993</v>
      </c>
      <c r="I115" s="79">
        <v>0</v>
      </c>
      <c r="J115" s="71">
        <f t="shared" si="3"/>
        <v>8536.7999999999993</v>
      </c>
      <c r="K115" s="67" t="s">
        <v>232</v>
      </c>
      <c r="L115" s="68" t="s">
        <v>226</v>
      </c>
      <c r="M115" s="72">
        <v>0</v>
      </c>
      <c r="N115" s="72">
        <f t="shared" si="4"/>
        <v>38415.599999999999</v>
      </c>
      <c r="O115" s="72">
        <v>0</v>
      </c>
      <c r="P115" s="72">
        <v>38415.599999999999</v>
      </c>
    </row>
    <row r="116" spans="1:16" x14ac:dyDescent="0.25">
      <c r="A116" s="67" t="s">
        <v>352</v>
      </c>
      <c r="B116" s="68" t="s">
        <v>299</v>
      </c>
      <c r="C116" s="67" t="s">
        <v>415</v>
      </c>
      <c r="D116" s="69">
        <v>43949</v>
      </c>
      <c r="E116" s="67" t="s">
        <v>357</v>
      </c>
      <c r="F116" s="68" t="s">
        <v>404</v>
      </c>
      <c r="G116" s="70" t="s">
        <v>405</v>
      </c>
      <c r="H116" s="79">
        <v>4784.7</v>
      </c>
      <c r="I116" s="79">
        <v>0</v>
      </c>
      <c r="J116" s="71">
        <f t="shared" si="3"/>
        <v>4784.7</v>
      </c>
      <c r="K116" s="67" t="s">
        <v>232</v>
      </c>
      <c r="L116" s="68" t="s">
        <v>226</v>
      </c>
      <c r="M116" s="72">
        <v>0</v>
      </c>
      <c r="N116" s="72">
        <f t="shared" si="4"/>
        <v>23632.59</v>
      </c>
      <c r="O116" s="72">
        <v>0</v>
      </c>
      <c r="P116" s="72">
        <v>23632.59</v>
      </c>
    </row>
    <row r="117" spans="1:16" x14ac:dyDescent="0.25">
      <c r="A117" s="67" t="s">
        <v>352</v>
      </c>
      <c r="B117" s="68" t="s">
        <v>299</v>
      </c>
      <c r="C117" s="67" t="s">
        <v>416</v>
      </c>
      <c r="D117" s="69">
        <v>43949</v>
      </c>
      <c r="E117" s="67" t="s">
        <v>357</v>
      </c>
      <c r="F117" s="68" t="s">
        <v>358</v>
      </c>
      <c r="G117" s="70" t="s">
        <v>359</v>
      </c>
      <c r="H117" s="79">
        <v>9282</v>
      </c>
      <c r="I117" s="79">
        <v>0</v>
      </c>
      <c r="J117" s="71">
        <f t="shared" si="3"/>
        <v>9282</v>
      </c>
      <c r="K117" s="67" t="s">
        <v>233</v>
      </c>
      <c r="L117" s="68" t="s">
        <v>226</v>
      </c>
      <c r="M117" s="72">
        <v>0</v>
      </c>
      <c r="N117" s="72">
        <f t="shared" si="4"/>
        <v>44763.37</v>
      </c>
      <c r="O117" s="72">
        <v>0</v>
      </c>
      <c r="P117" s="72">
        <v>44763.37</v>
      </c>
    </row>
    <row r="118" spans="1:16" x14ac:dyDescent="0.25">
      <c r="A118" s="67" t="s">
        <v>352</v>
      </c>
      <c r="B118" s="68" t="s">
        <v>299</v>
      </c>
      <c r="C118" s="67" t="s">
        <v>417</v>
      </c>
      <c r="D118" s="69">
        <v>43949</v>
      </c>
      <c r="E118" s="67" t="s">
        <v>357</v>
      </c>
      <c r="F118" s="68" t="s">
        <v>358</v>
      </c>
      <c r="G118" s="70" t="s">
        <v>359</v>
      </c>
      <c r="H118" s="79">
        <v>12612</v>
      </c>
      <c r="I118" s="79">
        <v>0</v>
      </c>
      <c r="J118" s="71">
        <f t="shared" si="3"/>
        <v>12612</v>
      </c>
      <c r="K118" s="67" t="s">
        <v>233</v>
      </c>
      <c r="L118" s="68" t="s">
        <v>226</v>
      </c>
      <c r="M118" s="72">
        <v>0</v>
      </c>
      <c r="N118" s="72">
        <f t="shared" si="4"/>
        <v>60822.63</v>
      </c>
      <c r="O118" s="72">
        <v>0</v>
      </c>
      <c r="P118" s="72">
        <v>60822.63</v>
      </c>
    </row>
    <row r="119" spans="1:16" x14ac:dyDescent="0.25">
      <c r="A119" s="67" t="s">
        <v>298</v>
      </c>
      <c r="B119" s="68" t="s">
        <v>299</v>
      </c>
      <c r="C119" s="67" t="s">
        <v>418</v>
      </c>
      <c r="D119" s="69">
        <v>43837</v>
      </c>
      <c r="E119" s="67" t="s">
        <v>300</v>
      </c>
      <c r="F119" s="68" t="s">
        <v>419</v>
      </c>
      <c r="G119" s="70" t="s">
        <v>420</v>
      </c>
      <c r="H119" s="79">
        <v>507.6</v>
      </c>
      <c r="I119" s="79"/>
      <c r="J119" s="73">
        <f t="shared" si="3"/>
        <v>507.6</v>
      </c>
      <c r="K119" s="67" t="s">
        <v>316</v>
      </c>
      <c r="L119" s="68" t="s">
        <v>599</v>
      </c>
      <c r="M119" s="72">
        <v>1.5</v>
      </c>
      <c r="N119" s="72">
        <f t="shared" si="4"/>
        <v>761.4</v>
      </c>
      <c r="O119" s="72">
        <v>0</v>
      </c>
      <c r="P119" s="72">
        <v>761.4</v>
      </c>
    </row>
    <row r="120" spans="1:16" x14ac:dyDescent="0.25">
      <c r="A120" s="67" t="s">
        <v>298</v>
      </c>
      <c r="B120" s="68" t="s">
        <v>299</v>
      </c>
      <c r="C120" s="67" t="s">
        <v>421</v>
      </c>
      <c r="D120" s="69">
        <v>43843</v>
      </c>
      <c r="E120" s="67" t="s">
        <v>300</v>
      </c>
      <c r="F120" s="68" t="s">
        <v>419</v>
      </c>
      <c r="G120" s="70" t="s">
        <v>420</v>
      </c>
      <c r="H120" s="79">
        <v>397.46</v>
      </c>
      <c r="I120" s="79"/>
      <c r="J120" s="73">
        <f t="shared" si="3"/>
        <v>397.46</v>
      </c>
      <c r="K120" s="67" t="s">
        <v>316</v>
      </c>
      <c r="L120" s="68" t="s">
        <v>599</v>
      </c>
      <c r="M120" s="72">
        <v>1.5</v>
      </c>
      <c r="N120" s="72">
        <f t="shared" si="4"/>
        <v>397.46</v>
      </c>
      <c r="O120" s="72">
        <v>0</v>
      </c>
      <c r="P120" s="72">
        <v>397.46</v>
      </c>
    </row>
    <row r="121" spans="1:16" x14ac:dyDescent="0.25">
      <c r="A121" s="67" t="s">
        <v>298</v>
      </c>
      <c r="B121" s="68" t="s">
        <v>299</v>
      </c>
      <c r="C121" s="67" t="s">
        <v>422</v>
      </c>
      <c r="D121" s="69">
        <v>43848</v>
      </c>
      <c r="E121" s="67" t="s">
        <v>300</v>
      </c>
      <c r="F121" s="68" t="s">
        <v>419</v>
      </c>
      <c r="G121" s="70" t="s">
        <v>420</v>
      </c>
      <c r="H121" s="79">
        <v>529.91999999999996</v>
      </c>
      <c r="I121" s="79"/>
      <c r="J121" s="73">
        <f t="shared" si="3"/>
        <v>529.91999999999996</v>
      </c>
      <c r="K121" s="67" t="s">
        <v>316</v>
      </c>
      <c r="L121" s="68" t="s">
        <v>599</v>
      </c>
      <c r="M121" s="72">
        <v>1.5</v>
      </c>
      <c r="N121" s="72">
        <f t="shared" si="4"/>
        <v>529.91999999999996</v>
      </c>
      <c r="O121" s="72">
        <v>0</v>
      </c>
      <c r="P121" s="72">
        <v>529.91999999999996</v>
      </c>
    </row>
    <row r="122" spans="1:16" x14ac:dyDescent="0.25">
      <c r="A122" s="67" t="s">
        <v>298</v>
      </c>
      <c r="B122" s="68" t="s">
        <v>423</v>
      </c>
      <c r="C122" s="67" t="s">
        <v>424</v>
      </c>
      <c r="D122" s="69">
        <v>43894</v>
      </c>
      <c r="E122" s="67" t="s">
        <v>300</v>
      </c>
      <c r="F122" s="68">
        <v>20600096843</v>
      </c>
      <c r="G122" s="70" t="s">
        <v>425</v>
      </c>
      <c r="H122" s="79">
        <v>2828.38</v>
      </c>
      <c r="I122" s="79">
        <v>0</v>
      </c>
      <c r="J122" s="71">
        <f t="shared" si="3"/>
        <v>2828.38</v>
      </c>
      <c r="K122" s="67" t="s">
        <v>233</v>
      </c>
      <c r="L122" s="68" t="s">
        <v>226</v>
      </c>
      <c r="M122" s="72">
        <v>1.5</v>
      </c>
      <c r="N122" s="72">
        <f t="shared" si="4"/>
        <v>16186.25</v>
      </c>
      <c r="O122" s="72">
        <v>0</v>
      </c>
      <c r="P122" s="72">
        <v>16186.25</v>
      </c>
    </row>
    <row r="123" spans="1:16" x14ac:dyDescent="0.25">
      <c r="A123" s="67" t="s">
        <v>352</v>
      </c>
      <c r="B123" s="68" t="s">
        <v>299</v>
      </c>
      <c r="C123" s="67" t="s">
        <v>426</v>
      </c>
      <c r="D123" s="69">
        <v>43949</v>
      </c>
      <c r="E123" s="67" t="s">
        <v>357</v>
      </c>
      <c r="F123" s="68" t="s">
        <v>427</v>
      </c>
      <c r="G123" s="70" t="s">
        <v>428</v>
      </c>
      <c r="H123" s="79">
        <v>7531.3</v>
      </c>
      <c r="I123" s="79">
        <v>0</v>
      </c>
      <c r="J123" s="71">
        <f t="shared" si="3"/>
        <v>7531.3</v>
      </c>
      <c r="K123" s="67" t="s">
        <v>232</v>
      </c>
      <c r="L123" s="68" t="s">
        <v>226</v>
      </c>
      <c r="M123" s="72">
        <v>0</v>
      </c>
      <c r="N123" s="72">
        <f t="shared" si="4"/>
        <v>31574.7</v>
      </c>
      <c r="O123" s="72">
        <v>0</v>
      </c>
      <c r="P123" s="72">
        <v>31574.7</v>
      </c>
    </row>
    <row r="124" spans="1:16" ht="25.5" x14ac:dyDescent="0.25">
      <c r="A124" s="67" t="s">
        <v>298</v>
      </c>
      <c r="B124" s="68" t="s">
        <v>299</v>
      </c>
      <c r="C124" s="67" t="s">
        <v>174</v>
      </c>
      <c r="D124" s="69">
        <v>43895</v>
      </c>
      <c r="E124" s="67" t="s">
        <v>300</v>
      </c>
      <c r="F124" s="68" t="s">
        <v>429</v>
      </c>
      <c r="G124" s="70" t="s">
        <v>430</v>
      </c>
      <c r="H124" s="79">
        <v>0</v>
      </c>
      <c r="I124" s="79"/>
      <c r="J124" s="73">
        <f t="shared" si="3"/>
        <v>0</v>
      </c>
      <c r="K124" s="67" t="s">
        <v>234</v>
      </c>
      <c r="L124" s="68" t="s">
        <v>599</v>
      </c>
      <c r="M124" s="72">
        <v>0</v>
      </c>
      <c r="N124" s="72">
        <f t="shared" ref="N124:N132" si="5">P124/1.18</f>
        <v>30000</v>
      </c>
      <c r="O124" s="72">
        <f t="shared" ref="O124:O132" si="6">N124*0.18</f>
        <v>5400</v>
      </c>
      <c r="P124" s="72">
        <v>35400</v>
      </c>
    </row>
    <row r="125" spans="1:16" x14ac:dyDescent="0.25">
      <c r="A125" s="67" t="s">
        <v>298</v>
      </c>
      <c r="B125" s="68" t="s">
        <v>299</v>
      </c>
      <c r="C125" s="67" t="s">
        <v>175</v>
      </c>
      <c r="D125" s="69">
        <v>43895</v>
      </c>
      <c r="E125" s="67" t="s">
        <v>300</v>
      </c>
      <c r="F125" s="68" t="s">
        <v>429</v>
      </c>
      <c r="G125" s="70" t="s">
        <v>430</v>
      </c>
      <c r="H125" s="79">
        <v>11990</v>
      </c>
      <c r="I125" s="79"/>
      <c r="J125" s="73">
        <f t="shared" si="3"/>
        <v>11990</v>
      </c>
      <c r="K125" s="67" t="s">
        <v>233</v>
      </c>
      <c r="L125" s="68" t="s">
        <v>599</v>
      </c>
      <c r="M125" s="72">
        <v>0</v>
      </c>
      <c r="N125" s="72">
        <f t="shared" si="5"/>
        <v>17985</v>
      </c>
      <c r="O125" s="72">
        <f t="shared" si="6"/>
        <v>3237.2999999999997</v>
      </c>
      <c r="P125" s="72">
        <v>21222.3</v>
      </c>
    </row>
    <row r="126" spans="1:16" x14ac:dyDescent="0.25">
      <c r="A126" s="67" t="s">
        <v>298</v>
      </c>
      <c r="B126" s="68" t="s">
        <v>299</v>
      </c>
      <c r="C126" s="67" t="s">
        <v>176</v>
      </c>
      <c r="D126" s="69">
        <v>43895</v>
      </c>
      <c r="E126" s="67" t="s">
        <v>300</v>
      </c>
      <c r="F126" s="68" t="s">
        <v>429</v>
      </c>
      <c r="G126" s="70" t="s">
        <v>430</v>
      </c>
      <c r="H126" s="79">
        <v>12440</v>
      </c>
      <c r="I126" s="79"/>
      <c r="J126" s="73">
        <f t="shared" si="3"/>
        <v>12440</v>
      </c>
      <c r="K126" s="67" t="s">
        <v>233</v>
      </c>
      <c r="L126" s="68" t="s">
        <v>599</v>
      </c>
      <c r="M126" s="72">
        <v>0</v>
      </c>
      <c r="N126" s="72">
        <f t="shared" si="5"/>
        <v>18660</v>
      </c>
      <c r="O126" s="72">
        <f t="shared" si="6"/>
        <v>3358.7999999999997</v>
      </c>
      <c r="P126" s="72">
        <v>22018.799999999999</v>
      </c>
    </row>
    <row r="127" spans="1:16" x14ac:dyDescent="0.25">
      <c r="A127" s="67" t="s">
        <v>298</v>
      </c>
      <c r="B127" s="68" t="s">
        <v>299</v>
      </c>
      <c r="C127" s="67" t="s">
        <v>178</v>
      </c>
      <c r="D127" s="69">
        <v>43899</v>
      </c>
      <c r="E127" s="67" t="s">
        <v>300</v>
      </c>
      <c r="F127" s="68" t="s">
        <v>429</v>
      </c>
      <c r="G127" s="70" t="s">
        <v>430</v>
      </c>
      <c r="H127" s="79">
        <v>12480</v>
      </c>
      <c r="I127" s="79"/>
      <c r="J127" s="73">
        <f t="shared" si="3"/>
        <v>12480</v>
      </c>
      <c r="K127" s="67" t="s">
        <v>233</v>
      </c>
      <c r="L127" s="68" t="s">
        <v>599</v>
      </c>
      <c r="M127" s="72">
        <v>0</v>
      </c>
      <c r="N127" s="72">
        <f t="shared" si="5"/>
        <v>18720</v>
      </c>
      <c r="O127" s="72">
        <f t="shared" si="6"/>
        <v>3369.6</v>
      </c>
      <c r="P127" s="72">
        <v>22089.599999999999</v>
      </c>
    </row>
    <row r="128" spans="1:16" ht="25.5" x14ac:dyDescent="0.25">
      <c r="A128" s="67" t="s">
        <v>298</v>
      </c>
      <c r="B128" s="68" t="s">
        <v>299</v>
      </c>
      <c r="C128" s="67" t="s">
        <v>173</v>
      </c>
      <c r="D128" s="69">
        <v>43895</v>
      </c>
      <c r="E128" s="67" t="s">
        <v>300</v>
      </c>
      <c r="F128" s="68" t="s">
        <v>429</v>
      </c>
      <c r="G128" s="70" t="s">
        <v>430</v>
      </c>
      <c r="H128" s="79">
        <v>0</v>
      </c>
      <c r="I128" s="79">
        <v>0</v>
      </c>
      <c r="J128" s="71">
        <f t="shared" si="3"/>
        <v>0</v>
      </c>
      <c r="K128" s="67" t="s">
        <v>234</v>
      </c>
      <c r="L128" s="68" t="s">
        <v>226</v>
      </c>
      <c r="M128" s="72">
        <v>0</v>
      </c>
      <c r="N128" s="72">
        <f t="shared" si="5"/>
        <v>30000</v>
      </c>
      <c r="O128" s="72">
        <f t="shared" si="6"/>
        <v>5400</v>
      </c>
      <c r="P128" s="72">
        <v>35400</v>
      </c>
    </row>
    <row r="129" spans="1:16" ht="25.5" x14ac:dyDescent="0.25">
      <c r="A129" s="67" t="s">
        <v>320</v>
      </c>
      <c r="B129" s="68" t="s">
        <v>299</v>
      </c>
      <c r="C129" s="67" t="s">
        <v>173</v>
      </c>
      <c r="D129" s="69">
        <v>43895</v>
      </c>
      <c r="E129" s="67" t="s">
        <v>300</v>
      </c>
      <c r="F129" s="68" t="s">
        <v>429</v>
      </c>
      <c r="G129" s="70" t="s">
        <v>430</v>
      </c>
      <c r="H129" s="79">
        <v>0</v>
      </c>
      <c r="I129" s="79">
        <v>0</v>
      </c>
      <c r="J129" s="71">
        <f t="shared" si="3"/>
        <v>0</v>
      </c>
      <c r="K129" s="67" t="s">
        <v>234</v>
      </c>
      <c r="L129" s="68" t="s">
        <v>226</v>
      </c>
      <c r="M129" s="72">
        <v>0</v>
      </c>
      <c r="N129" s="72">
        <f t="shared" si="5"/>
        <v>-30000</v>
      </c>
      <c r="O129" s="72">
        <f t="shared" si="6"/>
        <v>-5400</v>
      </c>
      <c r="P129" s="72">
        <v>-35400</v>
      </c>
    </row>
    <row r="130" spans="1:16" x14ac:dyDescent="0.25">
      <c r="A130" s="67" t="s">
        <v>298</v>
      </c>
      <c r="B130" s="68" t="s">
        <v>299</v>
      </c>
      <c r="C130" s="67" t="s">
        <v>177</v>
      </c>
      <c r="D130" s="69">
        <v>43896</v>
      </c>
      <c r="E130" s="67" t="s">
        <v>300</v>
      </c>
      <c r="F130" s="68" t="s">
        <v>429</v>
      </c>
      <c r="G130" s="70" t="s">
        <v>430</v>
      </c>
      <c r="H130" s="79">
        <v>12530</v>
      </c>
      <c r="I130" s="79"/>
      <c r="J130" s="73">
        <f t="shared" ref="J130:J193" si="7">H130-I130</f>
        <v>12530</v>
      </c>
      <c r="K130" s="67" t="s">
        <v>233</v>
      </c>
      <c r="L130" s="68" t="s">
        <v>599</v>
      </c>
      <c r="M130" s="72">
        <v>0</v>
      </c>
      <c r="N130" s="72">
        <f t="shared" si="5"/>
        <v>18795</v>
      </c>
      <c r="O130" s="72">
        <f t="shared" si="6"/>
        <v>3383.1</v>
      </c>
      <c r="P130" s="72">
        <v>22178.1</v>
      </c>
    </row>
    <row r="131" spans="1:16" x14ac:dyDescent="0.25">
      <c r="A131" s="67" t="s">
        <v>298</v>
      </c>
      <c r="B131" s="68" t="s">
        <v>299</v>
      </c>
      <c r="C131" s="67" t="s">
        <v>179</v>
      </c>
      <c r="D131" s="69">
        <v>43903</v>
      </c>
      <c r="E131" s="67" t="s">
        <v>300</v>
      </c>
      <c r="F131" s="68" t="s">
        <v>429</v>
      </c>
      <c r="G131" s="70" t="s">
        <v>430</v>
      </c>
      <c r="H131" s="79">
        <v>7600</v>
      </c>
      <c r="I131" s="79"/>
      <c r="J131" s="73">
        <f t="shared" si="7"/>
        <v>7600</v>
      </c>
      <c r="K131" s="67" t="s">
        <v>233</v>
      </c>
      <c r="L131" s="68" t="s">
        <v>599</v>
      </c>
      <c r="M131" s="72">
        <v>0</v>
      </c>
      <c r="N131" s="72">
        <f t="shared" si="5"/>
        <v>11400</v>
      </c>
      <c r="O131" s="72">
        <f t="shared" si="6"/>
        <v>2052</v>
      </c>
      <c r="P131" s="72">
        <v>13452</v>
      </c>
    </row>
    <row r="132" spans="1:16" x14ac:dyDescent="0.25">
      <c r="A132" s="67" t="s">
        <v>298</v>
      </c>
      <c r="B132" s="68" t="s">
        <v>299</v>
      </c>
      <c r="C132" s="67" t="s">
        <v>180</v>
      </c>
      <c r="D132" s="69">
        <v>43903</v>
      </c>
      <c r="E132" s="67" t="s">
        <v>300</v>
      </c>
      <c r="F132" s="68" t="s">
        <v>429</v>
      </c>
      <c r="G132" s="70" t="s">
        <v>430</v>
      </c>
      <c r="H132" s="79">
        <v>13330</v>
      </c>
      <c r="I132" s="79"/>
      <c r="J132" s="73">
        <f t="shared" si="7"/>
        <v>13330</v>
      </c>
      <c r="K132" s="67" t="s">
        <v>233</v>
      </c>
      <c r="L132" s="68" t="s">
        <v>599</v>
      </c>
      <c r="M132" s="72">
        <v>0</v>
      </c>
      <c r="N132" s="72">
        <f t="shared" si="5"/>
        <v>19995</v>
      </c>
      <c r="O132" s="72">
        <f t="shared" si="6"/>
        <v>3599.1</v>
      </c>
      <c r="P132" s="72">
        <v>23594.1</v>
      </c>
    </row>
    <row r="133" spans="1:16" x14ac:dyDescent="0.25">
      <c r="A133" s="67" t="s">
        <v>298</v>
      </c>
      <c r="B133" s="68" t="s">
        <v>341</v>
      </c>
      <c r="C133" s="67" t="s">
        <v>174</v>
      </c>
      <c r="D133" s="69">
        <v>43936</v>
      </c>
      <c r="E133" s="67" t="s">
        <v>300</v>
      </c>
      <c r="F133" s="68" t="s">
        <v>431</v>
      </c>
      <c r="G133" s="70" t="s">
        <v>432</v>
      </c>
      <c r="H133" s="79">
        <v>4828.57</v>
      </c>
      <c r="I133" s="79">
        <v>0</v>
      </c>
      <c r="J133" s="71">
        <f t="shared" si="7"/>
        <v>4828.57</v>
      </c>
      <c r="K133" s="67" t="s">
        <v>233</v>
      </c>
      <c r="L133" s="68" t="s">
        <v>226</v>
      </c>
      <c r="M133" s="72">
        <v>1.5</v>
      </c>
      <c r="N133" s="72">
        <f>P133</f>
        <v>17602.099999999999</v>
      </c>
      <c r="O133" s="72">
        <v>0</v>
      </c>
      <c r="P133" s="72">
        <v>17602.099999999999</v>
      </c>
    </row>
    <row r="134" spans="1:16" x14ac:dyDescent="0.25">
      <c r="A134" s="67" t="s">
        <v>298</v>
      </c>
      <c r="B134" s="68" t="s">
        <v>341</v>
      </c>
      <c r="C134" s="67" t="s">
        <v>173</v>
      </c>
      <c r="D134" s="69">
        <v>43929</v>
      </c>
      <c r="E134" s="67" t="s">
        <v>300</v>
      </c>
      <c r="F134" s="68" t="s">
        <v>431</v>
      </c>
      <c r="G134" s="70" t="s">
        <v>432</v>
      </c>
      <c r="H134" s="79">
        <v>3524.13</v>
      </c>
      <c r="I134" s="79">
        <v>977.91</v>
      </c>
      <c r="J134" s="71">
        <f t="shared" si="7"/>
        <v>2546.2200000000003</v>
      </c>
      <c r="K134" s="67" t="s">
        <v>233</v>
      </c>
      <c r="L134" s="68" t="s">
        <v>226</v>
      </c>
      <c r="M134" s="72">
        <v>1.5</v>
      </c>
      <c r="N134" s="72">
        <f t="shared" ref="N134:N197" si="8">P134</f>
        <v>11555.72</v>
      </c>
      <c r="O134" s="72">
        <v>0</v>
      </c>
      <c r="P134" s="72">
        <v>11555.72</v>
      </c>
    </row>
    <row r="135" spans="1:16" x14ac:dyDescent="0.25">
      <c r="A135" s="67" t="s">
        <v>352</v>
      </c>
      <c r="B135" s="68" t="s">
        <v>299</v>
      </c>
      <c r="C135" s="67" t="s">
        <v>433</v>
      </c>
      <c r="D135" s="69">
        <v>43949</v>
      </c>
      <c r="E135" s="67" t="s">
        <v>357</v>
      </c>
      <c r="F135" s="68" t="s">
        <v>434</v>
      </c>
      <c r="G135" s="70" t="s">
        <v>435</v>
      </c>
      <c r="H135" s="79">
        <v>5566.38</v>
      </c>
      <c r="I135" s="79">
        <v>0</v>
      </c>
      <c r="J135" s="71">
        <f t="shared" si="7"/>
        <v>5566.38</v>
      </c>
      <c r="K135" s="67" t="s">
        <v>233</v>
      </c>
      <c r="L135" s="68" t="s">
        <v>226</v>
      </c>
      <c r="M135" s="72">
        <v>0</v>
      </c>
      <c r="N135" s="72">
        <f t="shared" si="8"/>
        <v>26511</v>
      </c>
      <c r="O135" s="72">
        <v>0</v>
      </c>
      <c r="P135" s="72">
        <v>26511</v>
      </c>
    </row>
    <row r="136" spans="1:16" x14ac:dyDescent="0.25">
      <c r="A136" s="67" t="s">
        <v>352</v>
      </c>
      <c r="B136" s="68" t="s">
        <v>299</v>
      </c>
      <c r="C136" s="67" t="s">
        <v>436</v>
      </c>
      <c r="D136" s="69">
        <v>43949</v>
      </c>
      <c r="E136" s="67" t="s">
        <v>357</v>
      </c>
      <c r="F136" s="68" t="s">
        <v>437</v>
      </c>
      <c r="G136" s="70" t="s">
        <v>438</v>
      </c>
      <c r="H136" s="79">
        <v>6914.62</v>
      </c>
      <c r="I136" s="79">
        <v>0</v>
      </c>
      <c r="J136" s="71">
        <f t="shared" si="7"/>
        <v>6914.62</v>
      </c>
      <c r="K136" s="67" t="s">
        <v>233</v>
      </c>
      <c r="L136" s="68" t="s">
        <v>226</v>
      </c>
      <c r="M136" s="72">
        <v>0</v>
      </c>
      <c r="N136" s="72">
        <f t="shared" si="8"/>
        <v>32932.26</v>
      </c>
      <c r="O136" s="72">
        <v>0</v>
      </c>
      <c r="P136" s="72">
        <v>32932.26</v>
      </c>
    </row>
    <row r="137" spans="1:16" x14ac:dyDescent="0.25">
      <c r="A137" s="67" t="s">
        <v>298</v>
      </c>
      <c r="B137" s="68" t="s">
        <v>299</v>
      </c>
      <c r="C137" s="67" t="s">
        <v>177</v>
      </c>
      <c r="D137" s="69">
        <v>43834</v>
      </c>
      <c r="E137" s="67" t="s">
        <v>300</v>
      </c>
      <c r="F137" s="68" t="s">
        <v>439</v>
      </c>
      <c r="G137" s="70" t="s">
        <v>440</v>
      </c>
      <c r="H137" s="79">
        <v>1795</v>
      </c>
      <c r="I137" s="79"/>
      <c r="J137" s="75">
        <f t="shared" si="7"/>
        <v>1795</v>
      </c>
      <c r="K137" s="67" t="s">
        <v>316</v>
      </c>
      <c r="L137" s="68" t="s">
        <v>599</v>
      </c>
      <c r="M137" s="72">
        <v>1.5</v>
      </c>
      <c r="N137" s="72">
        <f t="shared" si="8"/>
        <v>3141.25</v>
      </c>
      <c r="O137" s="72">
        <v>0</v>
      </c>
      <c r="P137" s="72">
        <v>3141.25</v>
      </c>
    </row>
    <row r="138" spans="1:16" x14ac:dyDescent="0.25">
      <c r="A138" s="67" t="s">
        <v>298</v>
      </c>
      <c r="B138" s="68" t="s">
        <v>299</v>
      </c>
      <c r="C138" s="67" t="s">
        <v>178</v>
      </c>
      <c r="D138" s="69">
        <v>43866</v>
      </c>
      <c r="E138" s="67" t="s">
        <v>300</v>
      </c>
      <c r="F138" s="68" t="s">
        <v>439</v>
      </c>
      <c r="G138" s="70" t="s">
        <v>440</v>
      </c>
      <c r="H138" s="79">
        <v>1179.6099999999999</v>
      </c>
      <c r="I138" s="79"/>
      <c r="J138" s="75">
        <f t="shared" si="7"/>
        <v>1179.6099999999999</v>
      </c>
      <c r="K138" s="67" t="s">
        <v>316</v>
      </c>
      <c r="L138" s="68" t="s">
        <v>599</v>
      </c>
      <c r="M138" s="72">
        <v>1.5</v>
      </c>
      <c r="N138" s="72">
        <f t="shared" si="8"/>
        <v>1179.6099999999999</v>
      </c>
      <c r="O138" s="72">
        <v>0</v>
      </c>
      <c r="P138" s="72">
        <v>1179.6099999999999</v>
      </c>
    </row>
    <row r="139" spans="1:16" x14ac:dyDescent="0.25">
      <c r="A139" s="67" t="s">
        <v>298</v>
      </c>
      <c r="B139" s="68" t="s">
        <v>406</v>
      </c>
      <c r="C139" s="67" t="s">
        <v>441</v>
      </c>
      <c r="D139" s="69">
        <v>43830</v>
      </c>
      <c r="E139" s="67" t="s">
        <v>300</v>
      </c>
      <c r="F139" s="68" t="s">
        <v>442</v>
      </c>
      <c r="G139" s="70" t="s">
        <v>443</v>
      </c>
      <c r="H139" s="79">
        <v>54.35</v>
      </c>
      <c r="I139" s="79"/>
      <c r="J139" s="75">
        <f t="shared" si="7"/>
        <v>54.35</v>
      </c>
      <c r="K139" s="67" t="s">
        <v>316</v>
      </c>
      <c r="L139" s="68" t="s">
        <v>599</v>
      </c>
      <c r="M139" s="72">
        <v>1.5</v>
      </c>
      <c r="N139" s="72">
        <f t="shared" si="8"/>
        <v>217.39</v>
      </c>
      <c r="O139" s="72">
        <v>0</v>
      </c>
      <c r="P139" s="72">
        <v>217.39</v>
      </c>
    </row>
    <row r="140" spans="1:16" x14ac:dyDescent="0.25">
      <c r="A140" s="67" t="s">
        <v>298</v>
      </c>
      <c r="B140" s="68" t="s">
        <v>406</v>
      </c>
      <c r="C140" s="67" t="s">
        <v>422</v>
      </c>
      <c r="D140" s="69">
        <v>43830</v>
      </c>
      <c r="E140" s="67" t="s">
        <v>300</v>
      </c>
      <c r="F140" s="68" t="s">
        <v>442</v>
      </c>
      <c r="G140" s="70" t="s">
        <v>443</v>
      </c>
      <c r="H140" s="79">
        <v>1594.8</v>
      </c>
      <c r="I140" s="79"/>
      <c r="J140" s="75">
        <f t="shared" si="7"/>
        <v>1594.8</v>
      </c>
      <c r="K140" s="67" t="s">
        <v>316</v>
      </c>
      <c r="L140" s="68" t="s">
        <v>599</v>
      </c>
      <c r="M140" s="72">
        <v>1.5</v>
      </c>
      <c r="N140" s="72">
        <f t="shared" si="8"/>
        <v>6379.2</v>
      </c>
      <c r="O140" s="72">
        <v>0</v>
      </c>
      <c r="P140" s="72">
        <v>6379.2</v>
      </c>
    </row>
    <row r="141" spans="1:16" x14ac:dyDescent="0.25">
      <c r="A141" s="67" t="s">
        <v>298</v>
      </c>
      <c r="B141" s="68" t="s">
        <v>406</v>
      </c>
      <c r="C141" s="67" t="s">
        <v>345</v>
      </c>
      <c r="D141" s="69">
        <v>43830</v>
      </c>
      <c r="E141" s="67" t="s">
        <v>300</v>
      </c>
      <c r="F141" s="68" t="s">
        <v>442</v>
      </c>
      <c r="G141" s="70" t="s">
        <v>443</v>
      </c>
      <c r="H141" s="79">
        <v>2232</v>
      </c>
      <c r="I141" s="79"/>
      <c r="J141" s="75">
        <f t="shared" si="7"/>
        <v>2232</v>
      </c>
      <c r="K141" s="67" t="s">
        <v>316</v>
      </c>
      <c r="L141" s="68" t="s">
        <v>599</v>
      </c>
      <c r="M141" s="72">
        <v>1.5</v>
      </c>
      <c r="N141" s="72">
        <f t="shared" si="8"/>
        <v>8928</v>
      </c>
      <c r="O141" s="72">
        <v>0</v>
      </c>
      <c r="P141" s="72">
        <v>8928</v>
      </c>
    </row>
    <row r="142" spans="1:16" x14ac:dyDescent="0.25">
      <c r="A142" s="67" t="s">
        <v>298</v>
      </c>
      <c r="B142" s="68" t="s">
        <v>406</v>
      </c>
      <c r="C142" s="67" t="s">
        <v>342</v>
      </c>
      <c r="D142" s="69">
        <v>43830</v>
      </c>
      <c r="E142" s="67" t="s">
        <v>300</v>
      </c>
      <c r="F142" s="68" t="s">
        <v>442</v>
      </c>
      <c r="G142" s="70" t="s">
        <v>443</v>
      </c>
      <c r="H142" s="79">
        <v>160.19999999999999</v>
      </c>
      <c r="I142" s="79"/>
      <c r="J142" s="75">
        <f t="shared" si="7"/>
        <v>160.19999999999999</v>
      </c>
      <c r="K142" s="67" t="s">
        <v>316</v>
      </c>
      <c r="L142" s="68" t="s">
        <v>599</v>
      </c>
      <c r="M142" s="72">
        <v>1.5</v>
      </c>
      <c r="N142" s="72">
        <f t="shared" si="8"/>
        <v>640.78</v>
      </c>
      <c r="O142" s="72">
        <v>0</v>
      </c>
      <c r="P142" s="72">
        <v>640.78</v>
      </c>
    </row>
    <row r="143" spans="1:16" x14ac:dyDescent="0.25">
      <c r="A143" s="67" t="s">
        <v>298</v>
      </c>
      <c r="B143" s="68" t="s">
        <v>406</v>
      </c>
      <c r="C143" s="67" t="s">
        <v>418</v>
      </c>
      <c r="D143" s="69">
        <v>43830</v>
      </c>
      <c r="E143" s="67" t="s">
        <v>300</v>
      </c>
      <c r="F143" s="68" t="s">
        <v>442</v>
      </c>
      <c r="G143" s="70" t="s">
        <v>443</v>
      </c>
      <c r="H143" s="79">
        <v>363</v>
      </c>
      <c r="I143" s="79"/>
      <c r="J143" s="75">
        <f t="shared" si="7"/>
        <v>363</v>
      </c>
      <c r="K143" s="67" t="s">
        <v>316</v>
      </c>
      <c r="L143" s="68" t="s">
        <v>599</v>
      </c>
      <c r="M143" s="72">
        <v>1.5</v>
      </c>
      <c r="N143" s="72">
        <f t="shared" si="8"/>
        <v>1815</v>
      </c>
      <c r="O143" s="72">
        <v>0</v>
      </c>
      <c r="P143" s="72">
        <v>1815</v>
      </c>
    </row>
    <row r="144" spans="1:16" x14ac:dyDescent="0.25">
      <c r="A144" s="67" t="s">
        <v>298</v>
      </c>
      <c r="B144" s="68" t="s">
        <v>406</v>
      </c>
      <c r="C144" s="67" t="s">
        <v>421</v>
      </c>
      <c r="D144" s="69">
        <v>43830</v>
      </c>
      <c r="E144" s="67" t="s">
        <v>300</v>
      </c>
      <c r="F144" s="68" t="s">
        <v>442</v>
      </c>
      <c r="G144" s="70" t="s">
        <v>443</v>
      </c>
      <c r="H144" s="79">
        <v>1483.2</v>
      </c>
      <c r="I144" s="79"/>
      <c r="J144" s="75">
        <f t="shared" si="7"/>
        <v>1483.2</v>
      </c>
      <c r="K144" s="67" t="s">
        <v>316</v>
      </c>
      <c r="L144" s="68" t="s">
        <v>599</v>
      </c>
      <c r="M144" s="72">
        <v>1.5</v>
      </c>
      <c r="N144" s="72">
        <f t="shared" si="8"/>
        <v>5932.8</v>
      </c>
      <c r="O144" s="72">
        <v>0</v>
      </c>
      <c r="P144" s="72">
        <v>5932.8</v>
      </c>
    </row>
    <row r="145" spans="1:16" x14ac:dyDescent="0.25">
      <c r="A145" s="67" t="s">
        <v>298</v>
      </c>
      <c r="B145" s="68" t="s">
        <v>406</v>
      </c>
      <c r="C145" s="67" t="s">
        <v>444</v>
      </c>
      <c r="D145" s="69">
        <v>43830</v>
      </c>
      <c r="E145" s="67" t="s">
        <v>300</v>
      </c>
      <c r="F145" s="68" t="s">
        <v>442</v>
      </c>
      <c r="G145" s="70" t="s">
        <v>443</v>
      </c>
      <c r="H145" s="79">
        <v>257.5</v>
      </c>
      <c r="I145" s="79"/>
      <c r="J145" s="75">
        <f t="shared" si="7"/>
        <v>257.5</v>
      </c>
      <c r="K145" s="67" t="s">
        <v>316</v>
      </c>
      <c r="L145" s="68" t="s">
        <v>599</v>
      </c>
      <c r="M145" s="72">
        <v>1.5</v>
      </c>
      <c r="N145" s="72">
        <f t="shared" si="8"/>
        <v>1287.25</v>
      </c>
      <c r="O145" s="72">
        <v>0</v>
      </c>
      <c r="P145" s="72">
        <v>1287.25</v>
      </c>
    </row>
    <row r="146" spans="1:16" x14ac:dyDescent="0.25">
      <c r="A146" s="67" t="s">
        <v>298</v>
      </c>
      <c r="B146" s="68" t="s">
        <v>406</v>
      </c>
      <c r="C146" s="67" t="s">
        <v>445</v>
      </c>
      <c r="D146" s="69">
        <v>43830</v>
      </c>
      <c r="E146" s="67" t="s">
        <v>300</v>
      </c>
      <c r="F146" s="68" t="s">
        <v>442</v>
      </c>
      <c r="G146" s="70" t="s">
        <v>443</v>
      </c>
      <c r="H146" s="79">
        <v>54.73</v>
      </c>
      <c r="I146" s="79"/>
      <c r="J146" s="75">
        <f t="shared" si="7"/>
        <v>54.73</v>
      </c>
      <c r="K146" s="67" t="s">
        <v>316</v>
      </c>
      <c r="L146" s="68" t="s">
        <v>599</v>
      </c>
      <c r="M146" s="72">
        <v>1.5</v>
      </c>
      <c r="N146" s="72">
        <f t="shared" si="8"/>
        <v>257.23</v>
      </c>
      <c r="O146" s="72">
        <v>0</v>
      </c>
      <c r="P146" s="72">
        <v>257.23</v>
      </c>
    </row>
    <row r="147" spans="1:16" x14ac:dyDescent="0.25">
      <c r="A147" s="67" t="s">
        <v>298</v>
      </c>
      <c r="B147" s="68" t="s">
        <v>406</v>
      </c>
      <c r="C147" s="67" t="s">
        <v>446</v>
      </c>
      <c r="D147" s="69">
        <v>43830</v>
      </c>
      <c r="E147" s="67" t="s">
        <v>300</v>
      </c>
      <c r="F147" s="68" t="s">
        <v>442</v>
      </c>
      <c r="G147" s="70" t="s">
        <v>443</v>
      </c>
      <c r="H147" s="79">
        <v>100</v>
      </c>
      <c r="I147" s="79"/>
      <c r="J147" s="75">
        <f t="shared" si="7"/>
        <v>100</v>
      </c>
      <c r="K147" s="67" t="s">
        <v>316</v>
      </c>
      <c r="L147" s="68" t="s">
        <v>599</v>
      </c>
      <c r="M147" s="72">
        <v>1.5</v>
      </c>
      <c r="N147" s="72">
        <f t="shared" si="8"/>
        <v>400</v>
      </c>
      <c r="O147" s="72">
        <v>0</v>
      </c>
      <c r="P147" s="72">
        <v>400</v>
      </c>
    </row>
    <row r="148" spans="1:16" x14ac:dyDescent="0.25">
      <c r="A148" s="67" t="s">
        <v>298</v>
      </c>
      <c r="B148" s="68" t="s">
        <v>406</v>
      </c>
      <c r="C148" s="67" t="s">
        <v>447</v>
      </c>
      <c r="D148" s="69">
        <v>43830</v>
      </c>
      <c r="E148" s="67" t="s">
        <v>300</v>
      </c>
      <c r="F148" s="68" t="s">
        <v>442</v>
      </c>
      <c r="G148" s="70" t="s">
        <v>443</v>
      </c>
      <c r="H148" s="79">
        <v>375</v>
      </c>
      <c r="I148" s="79"/>
      <c r="J148" s="75">
        <f t="shared" si="7"/>
        <v>375</v>
      </c>
      <c r="K148" s="67" t="s">
        <v>316</v>
      </c>
      <c r="L148" s="68" t="s">
        <v>599</v>
      </c>
      <c r="M148" s="72">
        <v>1.5</v>
      </c>
      <c r="N148" s="72">
        <f t="shared" si="8"/>
        <v>1762.5</v>
      </c>
      <c r="O148" s="72">
        <v>0</v>
      </c>
      <c r="P148" s="72">
        <v>1762.5</v>
      </c>
    </row>
    <row r="149" spans="1:16" x14ac:dyDescent="0.25">
      <c r="A149" s="67" t="s">
        <v>298</v>
      </c>
      <c r="B149" s="68" t="s">
        <v>406</v>
      </c>
      <c r="C149" s="67" t="s">
        <v>448</v>
      </c>
      <c r="D149" s="69">
        <v>43830</v>
      </c>
      <c r="E149" s="67" t="s">
        <v>300</v>
      </c>
      <c r="F149" s="68" t="s">
        <v>442</v>
      </c>
      <c r="G149" s="70" t="s">
        <v>443</v>
      </c>
      <c r="H149" s="79">
        <v>68.5</v>
      </c>
      <c r="I149" s="79"/>
      <c r="J149" s="75">
        <f t="shared" si="7"/>
        <v>68.5</v>
      </c>
      <c r="K149" s="67" t="s">
        <v>316</v>
      </c>
      <c r="L149" s="68" t="s">
        <v>599</v>
      </c>
      <c r="M149" s="72">
        <v>1.5</v>
      </c>
      <c r="N149" s="72">
        <f t="shared" si="8"/>
        <v>274</v>
      </c>
      <c r="O149" s="72">
        <v>0</v>
      </c>
      <c r="P149" s="72">
        <v>274</v>
      </c>
    </row>
    <row r="150" spans="1:16" x14ac:dyDescent="0.25">
      <c r="A150" s="67" t="s">
        <v>298</v>
      </c>
      <c r="B150" s="68" t="s">
        <v>406</v>
      </c>
      <c r="C150" s="67" t="s">
        <v>449</v>
      </c>
      <c r="D150" s="69">
        <v>43860</v>
      </c>
      <c r="E150" s="67" t="s">
        <v>300</v>
      </c>
      <c r="F150" s="68" t="s">
        <v>442</v>
      </c>
      <c r="G150" s="70" t="s">
        <v>443</v>
      </c>
      <c r="H150" s="79">
        <v>64.8</v>
      </c>
      <c r="I150" s="79"/>
      <c r="J150" s="75">
        <f t="shared" si="7"/>
        <v>64.8</v>
      </c>
      <c r="K150" s="67" t="s">
        <v>316</v>
      </c>
      <c r="L150" s="68" t="s">
        <v>599</v>
      </c>
      <c r="M150" s="72">
        <v>0</v>
      </c>
      <c r="N150" s="72">
        <f t="shared" si="8"/>
        <v>194.4</v>
      </c>
      <c r="O150" s="72">
        <v>0</v>
      </c>
      <c r="P150" s="72">
        <v>194.4</v>
      </c>
    </row>
    <row r="151" spans="1:16" x14ac:dyDescent="0.25">
      <c r="A151" s="67" t="s">
        <v>298</v>
      </c>
      <c r="B151" s="68" t="s">
        <v>406</v>
      </c>
      <c r="C151" s="67" t="s">
        <v>424</v>
      </c>
      <c r="D151" s="69">
        <v>43860</v>
      </c>
      <c r="E151" s="67" t="s">
        <v>300</v>
      </c>
      <c r="F151" s="68" t="s">
        <v>442</v>
      </c>
      <c r="G151" s="70" t="s">
        <v>443</v>
      </c>
      <c r="H151" s="79">
        <v>996.44</v>
      </c>
      <c r="I151" s="79"/>
      <c r="J151" s="75">
        <f t="shared" si="7"/>
        <v>996.44</v>
      </c>
      <c r="K151" s="67" t="s">
        <v>316</v>
      </c>
      <c r="L151" s="68" t="s">
        <v>599</v>
      </c>
      <c r="M151" s="72">
        <v>1.5</v>
      </c>
      <c r="N151" s="72">
        <f t="shared" si="8"/>
        <v>1992.88</v>
      </c>
      <c r="O151" s="72">
        <v>0</v>
      </c>
      <c r="P151" s="72">
        <v>1992.88</v>
      </c>
    </row>
    <row r="152" spans="1:16" x14ac:dyDescent="0.25">
      <c r="A152" s="67" t="s">
        <v>298</v>
      </c>
      <c r="B152" s="68" t="s">
        <v>406</v>
      </c>
      <c r="C152" s="67" t="s">
        <v>450</v>
      </c>
      <c r="D152" s="69">
        <v>43860</v>
      </c>
      <c r="E152" s="67" t="s">
        <v>300</v>
      </c>
      <c r="F152" s="68" t="s">
        <v>442</v>
      </c>
      <c r="G152" s="70" t="s">
        <v>443</v>
      </c>
      <c r="H152" s="79">
        <v>1853.76</v>
      </c>
      <c r="I152" s="79"/>
      <c r="J152" s="75">
        <f t="shared" si="7"/>
        <v>1853.76</v>
      </c>
      <c r="K152" s="67" t="s">
        <v>316</v>
      </c>
      <c r="L152" s="68" t="s">
        <v>599</v>
      </c>
      <c r="M152" s="72">
        <v>1.5</v>
      </c>
      <c r="N152" s="72">
        <f t="shared" si="8"/>
        <v>5561.28</v>
      </c>
      <c r="O152" s="72">
        <v>0</v>
      </c>
      <c r="P152" s="72">
        <v>5561.28</v>
      </c>
    </row>
    <row r="153" spans="1:16" x14ac:dyDescent="0.25">
      <c r="A153" s="67" t="s">
        <v>298</v>
      </c>
      <c r="B153" s="68" t="s">
        <v>406</v>
      </c>
      <c r="C153" s="67" t="s">
        <v>451</v>
      </c>
      <c r="D153" s="69">
        <v>43860</v>
      </c>
      <c r="E153" s="67" t="s">
        <v>300</v>
      </c>
      <c r="F153" s="68" t="s">
        <v>442</v>
      </c>
      <c r="G153" s="70" t="s">
        <v>443</v>
      </c>
      <c r="H153" s="79">
        <v>532.55999999999995</v>
      </c>
      <c r="I153" s="79"/>
      <c r="J153" s="75">
        <f t="shared" si="7"/>
        <v>532.55999999999995</v>
      </c>
      <c r="K153" s="67" t="s">
        <v>316</v>
      </c>
      <c r="L153" s="68" t="s">
        <v>599</v>
      </c>
      <c r="M153" s="72">
        <v>1.5</v>
      </c>
      <c r="N153" s="72">
        <f t="shared" si="8"/>
        <v>1885.25</v>
      </c>
      <c r="O153" s="72">
        <v>0</v>
      </c>
      <c r="P153" s="72">
        <v>1885.25</v>
      </c>
    </row>
    <row r="154" spans="1:16" x14ac:dyDescent="0.25">
      <c r="A154" s="67" t="s">
        <v>298</v>
      </c>
      <c r="B154" s="68" t="s">
        <v>406</v>
      </c>
      <c r="C154" s="67" t="s">
        <v>452</v>
      </c>
      <c r="D154" s="69">
        <v>43860</v>
      </c>
      <c r="E154" s="67" t="s">
        <v>300</v>
      </c>
      <c r="F154" s="68" t="s">
        <v>442</v>
      </c>
      <c r="G154" s="70" t="s">
        <v>443</v>
      </c>
      <c r="H154" s="79">
        <v>1974.23</v>
      </c>
      <c r="I154" s="79"/>
      <c r="J154" s="75">
        <f t="shared" si="7"/>
        <v>1974.23</v>
      </c>
      <c r="K154" s="67" t="s">
        <v>316</v>
      </c>
      <c r="L154" s="68" t="s">
        <v>599</v>
      </c>
      <c r="M154" s="72">
        <v>1.5</v>
      </c>
      <c r="N154" s="72">
        <f t="shared" si="8"/>
        <v>5922.68</v>
      </c>
      <c r="O154" s="72">
        <v>0</v>
      </c>
      <c r="P154" s="72">
        <v>5922.68</v>
      </c>
    </row>
    <row r="155" spans="1:16" x14ac:dyDescent="0.25">
      <c r="A155" s="67" t="s">
        <v>298</v>
      </c>
      <c r="B155" s="68" t="s">
        <v>406</v>
      </c>
      <c r="C155" s="67" t="s">
        <v>453</v>
      </c>
      <c r="D155" s="69">
        <v>43860</v>
      </c>
      <c r="E155" s="67" t="s">
        <v>300</v>
      </c>
      <c r="F155" s="68" t="s">
        <v>442</v>
      </c>
      <c r="G155" s="70" t="s">
        <v>443</v>
      </c>
      <c r="H155" s="79">
        <v>403.2</v>
      </c>
      <c r="I155" s="79"/>
      <c r="J155" s="75">
        <f t="shared" si="7"/>
        <v>403.2</v>
      </c>
      <c r="K155" s="67" t="s">
        <v>316</v>
      </c>
      <c r="L155" s="68" t="s">
        <v>599</v>
      </c>
      <c r="M155" s="72">
        <v>1.5</v>
      </c>
      <c r="N155" s="72">
        <f t="shared" si="8"/>
        <v>1209.5999999999999</v>
      </c>
      <c r="O155" s="72">
        <v>0</v>
      </c>
      <c r="P155" s="72">
        <v>1209.5999999999999</v>
      </c>
    </row>
    <row r="156" spans="1:16" x14ac:dyDescent="0.25">
      <c r="A156" s="67" t="s">
        <v>298</v>
      </c>
      <c r="B156" s="68" t="s">
        <v>406</v>
      </c>
      <c r="C156" s="67" t="s">
        <v>454</v>
      </c>
      <c r="D156" s="69">
        <v>43860</v>
      </c>
      <c r="E156" s="67" t="s">
        <v>300</v>
      </c>
      <c r="F156" s="68" t="s">
        <v>442</v>
      </c>
      <c r="G156" s="70" t="s">
        <v>443</v>
      </c>
      <c r="H156" s="79">
        <v>849</v>
      </c>
      <c r="I156" s="79"/>
      <c r="J156" s="75">
        <f t="shared" si="7"/>
        <v>849</v>
      </c>
      <c r="K156" s="67" t="s">
        <v>316</v>
      </c>
      <c r="L156" s="68" t="s">
        <v>599</v>
      </c>
      <c r="M156" s="72">
        <v>1.5</v>
      </c>
      <c r="N156" s="72">
        <f t="shared" si="8"/>
        <v>2122.5</v>
      </c>
      <c r="O156" s="72">
        <v>0</v>
      </c>
      <c r="P156" s="72">
        <v>2122.5</v>
      </c>
    </row>
    <row r="157" spans="1:16" x14ac:dyDescent="0.25">
      <c r="A157" s="67" t="s">
        <v>298</v>
      </c>
      <c r="B157" s="68" t="s">
        <v>299</v>
      </c>
      <c r="C157" s="67" t="s">
        <v>455</v>
      </c>
      <c r="D157" s="69">
        <v>43850</v>
      </c>
      <c r="E157" s="67" t="s">
        <v>300</v>
      </c>
      <c r="F157" s="68" t="s">
        <v>456</v>
      </c>
      <c r="G157" s="70" t="s">
        <v>457</v>
      </c>
      <c r="H157" s="79">
        <v>403.06</v>
      </c>
      <c r="I157" s="79"/>
      <c r="J157" s="75">
        <f t="shared" si="7"/>
        <v>403.06</v>
      </c>
      <c r="K157" s="67" t="s">
        <v>316</v>
      </c>
      <c r="L157" s="68" t="s">
        <v>599</v>
      </c>
      <c r="M157" s="72">
        <v>0</v>
      </c>
      <c r="N157" s="72">
        <f t="shared" si="8"/>
        <v>806.12</v>
      </c>
      <c r="O157" s="72">
        <v>0</v>
      </c>
      <c r="P157" s="72">
        <v>806.12</v>
      </c>
    </row>
    <row r="158" spans="1:16" x14ac:dyDescent="0.25">
      <c r="A158" s="67" t="s">
        <v>320</v>
      </c>
      <c r="B158" s="68" t="s">
        <v>299</v>
      </c>
      <c r="C158" s="67" t="s">
        <v>180</v>
      </c>
      <c r="D158" s="69">
        <v>43873</v>
      </c>
      <c r="E158" s="67" t="s">
        <v>300</v>
      </c>
      <c r="F158" s="68" t="s">
        <v>456</v>
      </c>
      <c r="G158" s="70" t="s">
        <v>457</v>
      </c>
      <c r="H158" s="79">
        <v>-403.06</v>
      </c>
      <c r="I158" s="79"/>
      <c r="J158" s="75">
        <f t="shared" si="7"/>
        <v>-403.06</v>
      </c>
      <c r="K158" s="67" t="s">
        <v>316</v>
      </c>
      <c r="L158" s="68" t="s">
        <v>599</v>
      </c>
      <c r="M158" s="72">
        <v>0</v>
      </c>
      <c r="N158" s="72">
        <f t="shared" si="8"/>
        <v>806.12</v>
      </c>
      <c r="O158" s="72">
        <v>0</v>
      </c>
      <c r="P158" s="72">
        <v>806.12</v>
      </c>
    </row>
    <row r="159" spans="1:16" x14ac:dyDescent="0.25">
      <c r="A159" s="67" t="s">
        <v>298</v>
      </c>
      <c r="B159" s="68" t="s">
        <v>299</v>
      </c>
      <c r="C159" s="67" t="s">
        <v>458</v>
      </c>
      <c r="D159" s="69">
        <v>43871</v>
      </c>
      <c r="E159" s="67" t="s">
        <v>300</v>
      </c>
      <c r="F159" s="68" t="s">
        <v>456</v>
      </c>
      <c r="G159" s="70" t="s">
        <v>457</v>
      </c>
      <c r="H159" s="79">
        <v>403.06</v>
      </c>
      <c r="I159" s="79"/>
      <c r="J159" s="75">
        <f t="shared" si="7"/>
        <v>403.06</v>
      </c>
      <c r="K159" s="67" t="s">
        <v>316</v>
      </c>
      <c r="L159" s="68" t="s">
        <v>599</v>
      </c>
      <c r="M159" s="72">
        <v>1.5</v>
      </c>
      <c r="N159" s="72">
        <f t="shared" si="8"/>
        <v>604.59</v>
      </c>
      <c r="O159" s="72">
        <v>0</v>
      </c>
      <c r="P159" s="72">
        <v>604.59</v>
      </c>
    </row>
    <row r="160" spans="1:16" x14ac:dyDescent="0.25">
      <c r="A160" s="67" t="s">
        <v>352</v>
      </c>
      <c r="B160" s="68" t="s">
        <v>299</v>
      </c>
      <c r="C160" s="67" t="s">
        <v>459</v>
      </c>
      <c r="D160" s="69">
        <v>43949</v>
      </c>
      <c r="E160" s="67" t="s">
        <v>357</v>
      </c>
      <c r="F160" s="68" t="s">
        <v>434</v>
      </c>
      <c r="G160" s="70" t="s">
        <v>435</v>
      </c>
      <c r="H160" s="79">
        <v>5913.13</v>
      </c>
      <c r="I160" s="79">
        <v>0</v>
      </c>
      <c r="J160" s="71">
        <f t="shared" si="7"/>
        <v>5913.13</v>
      </c>
      <c r="K160" s="67" t="s">
        <v>233</v>
      </c>
      <c r="L160" s="68" t="s">
        <v>226</v>
      </c>
      <c r="M160" s="72">
        <v>0</v>
      </c>
      <c r="N160" s="72">
        <f t="shared" si="8"/>
        <v>28162.46</v>
      </c>
      <c r="O160" s="72">
        <v>0</v>
      </c>
      <c r="P160" s="72">
        <v>28162.46</v>
      </c>
    </row>
    <row r="161" spans="1:16" x14ac:dyDescent="0.25">
      <c r="A161" s="67" t="s">
        <v>352</v>
      </c>
      <c r="B161" s="68" t="s">
        <v>299</v>
      </c>
      <c r="C161" s="67" t="s">
        <v>460</v>
      </c>
      <c r="D161" s="69">
        <v>43949</v>
      </c>
      <c r="E161" s="67" t="s">
        <v>357</v>
      </c>
      <c r="F161" s="68" t="s">
        <v>437</v>
      </c>
      <c r="G161" s="70" t="s">
        <v>438</v>
      </c>
      <c r="H161" s="79">
        <v>4508.17</v>
      </c>
      <c r="I161" s="79">
        <v>0</v>
      </c>
      <c r="J161" s="71">
        <f t="shared" si="7"/>
        <v>4508.17</v>
      </c>
      <c r="K161" s="67" t="s">
        <v>233</v>
      </c>
      <c r="L161" s="68" t="s">
        <v>226</v>
      </c>
      <c r="M161" s="72">
        <v>0</v>
      </c>
      <c r="N161" s="72">
        <f t="shared" si="8"/>
        <v>21471.06</v>
      </c>
      <c r="O161" s="72">
        <v>0</v>
      </c>
      <c r="P161" s="72">
        <v>21471.06</v>
      </c>
    </row>
    <row r="162" spans="1:16" x14ac:dyDescent="0.25">
      <c r="A162" s="67" t="s">
        <v>352</v>
      </c>
      <c r="B162" s="68" t="s">
        <v>299</v>
      </c>
      <c r="C162" s="67" t="s">
        <v>461</v>
      </c>
      <c r="D162" s="69">
        <v>43949</v>
      </c>
      <c r="E162" s="67" t="s">
        <v>357</v>
      </c>
      <c r="F162" s="68" t="s">
        <v>437</v>
      </c>
      <c r="G162" s="70" t="s">
        <v>438</v>
      </c>
      <c r="H162" s="79">
        <v>9507.07</v>
      </c>
      <c r="I162" s="79">
        <v>0</v>
      </c>
      <c r="J162" s="71">
        <f t="shared" si="7"/>
        <v>9507.07</v>
      </c>
      <c r="K162" s="67" t="s">
        <v>233</v>
      </c>
      <c r="L162" s="68" t="s">
        <v>226</v>
      </c>
      <c r="M162" s="72">
        <v>0</v>
      </c>
      <c r="N162" s="72">
        <f t="shared" si="8"/>
        <v>45282.17</v>
      </c>
      <c r="O162" s="72">
        <v>0</v>
      </c>
      <c r="P162" s="72">
        <v>45282.17</v>
      </c>
    </row>
    <row r="163" spans="1:16" x14ac:dyDescent="0.25">
      <c r="A163" s="67" t="s">
        <v>352</v>
      </c>
      <c r="B163" s="68" t="s">
        <v>299</v>
      </c>
      <c r="C163" s="67" t="s">
        <v>462</v>
      </c>
      <c r="D163" s="69">
        <v>43949</v>
      </c>
      <c r="E163" s="67" t="s">
        <v>357</v>
      </c>
      <c r="F163" s="68" t="s">
        <v>463</v>
      </c>
      <c r="G163" s="70" t="s">
        <v>464</v>
      </c>
      <c r="H163" s="79">
        <v>13426</v>
      </c>
      <c r="I163" s="79">
        <v>0</v>
      </c>
      <c r="J163" s="71">
        <f t="shared" si="7"/>
        <v>13426</v>
      </c>
      <c r="K163" s="67" t="s">
        <v>233</v>
      </c>
      <c r="L163" s="68" t="s">
        <v>226</v>
      </c>
      <c r="M163" s="72">
        <v>0</v>
      </c>
      <c r="N163" s="72">
        <f t="shared" si="8"/>
        <v>58971.02</v>
      </c>
      <c r="O163" s="72">
        <v>0</v>
      </c>
      <c r="P163" s="72">
        <v>58971.02</v>
      </c>
    </row>
    <row r="164" spans="1:16" x14ac:dyDescent="0.25">
      <c r="A164" s="67" t="s">
        <v>352</v>
      </c>
      <c r="B164" s="68" t="s">
        <v>299</v>
      </c>
      <c r="C164" s="67" t="s">
        <v>465</v>
      </c>
      <c r="D164" s="69">
        <v>43949</v>
      </c>
      <c r="E164" s="67" t="s">
        <v>357</v>
      </c>
      <c r="F164" s="68" t="s">
        <v>463</v>
      </c>
      <c r="G164" s="70" t="s">
        <v>464</v>
      </c>
      <c r="H164" s="79">
        <v>12903</v>
      </c>
      <c r="I164" s="79">
        <v>0</v>
      </c>
      <c r="J164" s="71">
        <f t="shared" si="7"/>
        <v>12903</v>
      </c>
      <c r="K164" s="67" t="s">
        <v>233</v>
      </c>
      <c r="L164" s="68" t="s">
        <v>226</v>
      </c>
      <c r="M164" s="72">
        <v>0</v>
      </c>
      <c r="N164" s="72">
        <f t="shared" si="8"/>
        <v>56673.85</v>
      </c>
      <c r="O164" s="72">
        <v>0</v>
      </c>
      <c r="P164" s="72">
        <v>56673.85</v>
      </c>
    </row>
    <row r="165" spans="1:16" x14ac:dyDescent="0.25">
      <c r="A165" s="67" t="s">
        <v>352</v>
      </c>
      <c r="B165" s="68" t="s">
        <v>299</v>
      </c>
      <c r="C165" s="67" t="s">
        <v>466</v>
      </c>
      <c r="D165" s="69">
        <v>43949</v>
      </c>
      <c r="E165" s="67" t="s">
        <v>357</v>
      </c>
      <c r="F165" s="68" t="s">
        <v>463</v>
      </c>
      <c r="G165" s="70" t="s">
        <v>464</v>
      </c>
      <c r="H165" s="79">
        <v>4808.2</v>
      </c>
      <c r="I165" s="79">
        <v>0</v>
      </c>
      <c r="J165" s="71">
        <f t="shared" si="7"/>
        <v>4808.2</v>
      </c>
      <c r="K165" s="67" t="s">
        <v>233</v>
      </c>
      <c r="L165" s="68" t="s">
        <v>226</v>
      </c>
      <c r="M165" s="72">
        <v>0</v>
      </c>
      <c r="N165" s="72">
        <f t="shared" si="8"/>
        <v>21119.06</v>
      </c>
      <c r="O165" s="72">
        <v>0</v>
      </c>
      <c r="P165" s="72">
        <v>21119.06</v>
      </c>
    </row>
    <row r="166" spans="1:16" x14ac:dyDescent="0.25">
      <c r="A166" s="67" t="s">
        <v>352</v>
      </c>
      <c r="B166" s="68" t="s">
        <v>299</v>
      </c>
      <c r="C166" s="67" t="s">
        <v>467</v>
      </c>
      <c r="D166" s="69">
        <v>43956</v>
      </c>
      <c r="E166" s="67" t="s">
        <v>357</v>
      </c>
      <c r="F166" s="68" t="s">
        <v>404</v>
      </c>
      <c r="G166" s="70" t="s">
        <v>405</v>
      </c>
      <c r="H166" s="79">
        <v>10986.3</v>
      </c>
      <c r="I166" s="79">
        <v>0</v>
      </c>
      <c r="J166" s="71">
        <f t="shared" si="7"/>
        <v>10986.3</v>
      </c>
      <c r="K166" s="67" t="s">
        <v>233</v>
      </c>
      <c r="L166" s="68" t="s">
        <v>226</v>
      </c>
      <c r="M166" s="72">
        <v>0</v>
      </c>
      <c r="N166" s="72">
        <f t="shared" si="8"/>
        <v>30046.53</v>
      </c>
      <c r="O166" s="72">
        <v>0</v>
      </c>
      <c r="P166" s="72">
        <v>30046.53</v>
      </c>
    </row>
    <row r="167" spans="1:16" x14ac:dyDescent="0.25">
      <c r="A167" s="67" t="s">
        <v>352</v>
      </c>
      <c r="B167" s="68" t="s">
        <v>299</v>
      </c>
      <c r="C167" s="67" t="s">
        <v>468</v>
      </c>
      <c r="D167" s="69">
        <v>43956</v>
      </c>
      <c r="E167" s="67" t="s">
        <v>357</v>
      </c>
      <c r="F167" s="68" t="s">
        <v>404</v>
      </c>
      <c r="G167" s="70" t="s">
        <v>405</v>
      </c>
      <c r="H167" s="79">
        <v>24842.5</v>
      </c>
      <c r="I167" s="79">
        <v>0</v>
      </c>
      <c r="J167" s="71">
        <f t="shared" si="7"/>
        <v>24842.5</v>
      </c>
      <c r="K167" s="67" t="s">
        <v>233</v>
      </c>
      <c r="L167" s="68" t="s">
        <v>226</v>
      </c>
      <c r="M167" s="72">
        <v>0</v>
      </c>
      <c r="N167" s="72">
        <f t="shared" si="8"/>
        <v>62255.46</v>
      </c>
      <c r="O167" s="72">
        <v>0</v>
      </c>
      <c r="P167" s="72">
        <v>62255.46</v>
      </c>
    </row>
    <row r="168" spans="1:16" x14ac:dyDescent="0.25">
      <c r="A168" s="67" t="s">
        <v>320</v>
      </c>
      <c r="B168" s="68" t="s">
        <v>299</v>
      </c>
      <c r="C168" s="67" t="s">
        <v>177</v>
      </c>
      <c r="D168" s="69">
        <v>43838</v>
      </c>
      <c r="E168" s="67" t="s">
        <v>300</v>
      </c>
      <c r="F168" s="68" t="s">
        <v>469</v>
      </c>
      <c r="G168" s="70" t="s">
        <v>470</v>
      </c>
      <c r="H168" s="79">
        <v>-288</v>
      </c>
      <c r="I168" s="79">
        <v>-78.91</v>
      </c>
      <c r="J168" s="75">
        <f t="shared" si="7"/>
        <v>-209.09</v>
      </c>
      <c r="K168" s="67" t="s">
        <v>316</v>
      </c>
      <c r="L168" s="68" t="s">
        <v>226</v>
      </c>
      <c r="M168" s="72">
        <v>0</v>
      </c>
      <c r="N168" s="72">
        <f t="shared" si="8"/>
        <v>1783</v>
      </c>
      <c r="O168" s="72">
        <v>0</v>
      </c>
      <c r="P168" s="72">
        <v>1783</v>
      </c>
    </row>
    <row r="169" spans="1:16" x14ac:dyDescent="0.25">
      <c r="A169" s="67" t="s">
        <v>298</v>
      </c>
      <c r="B169" s="68" t="s">
        <v>299</v>
      </c>
      <c r="C169" s="67" t="s">
        <v>198</v>
      </c>
      <c r="D169" s="69">
        <v>43836</v>
      </c>
      <c r="E169" s="67" t="s">
        <v>300</v>
      </c>
      <c r="F169" s="68" t="s">
        <v>469</v>
      </c>
      <c r="G169" s="70" t="s">
        <v>470</v>
      </c>
      <c r="H169" s="79">
        <v>259.2</v>
      </c>
      <c r="I169" s="79">
        <v>79.78</v>
      </c>
      <c r="J169" s="75">
        <f t="shared" si="7"/>
        <v>179.42</v>
      </c>
      <c r="K169" s="67" t="s">
        <v>316</v>
      </c>
      <c r="L169" s="68" t="s">
        <v>226</v>
      </c>
      <c r="M169" s="72">
        <v>1.5</v>
      </c>
      <c r="N169" s="72">
        <f t="shared" si="8"/>
        <v>1367.8</v>
      </c>
      <c r="O169" s="72">
        <v>0</v>
      </c>
      <c r="P169" s="72">
        <v>1367.8</v>
      </c>
    </row>
    <row r="170" spans="1:16" x14ac:dyDescent="0.25">
      <c r="A170" s="67" t="s">
        <v>298</v>
      </c>
      <c r="B170" s="68" t="s">
        <v>299</v>
      </c>
      <c r="C170" s="67" t="s">
        <v>199</v>
      </c>
      <c r="D170" s="69">
        <v>43836</v>
      </c>
      <c r="E170" s="67" t="s">
        <v>300</v>
      </c>
      <c r="F170" s="68" t="s">
        <v>469</v>
      </c>
      <c r="G170" s="70" t="s">
        <v>470</v>
      </c>
      <c r="H170" s="79">
        <v>429.18</v>
      </c>
      <c r="I170" s="79">
        <v>143.08000000000001</v>
      </c>
      <c r="J170" s="75">
        <f t="shared" si="7"/>
        <v>286.10000000000002</v>
      </c>
      <c r="K170" s="67" t="s">
        <v>316</v>
      </c>
      <c r="L170" s="68" t="s">
        <v>226</v>
      </c>
      <c r="M170" s="72">
        <v>1.5</v>
      </c>
      <c r="N170" s="72">
        <f t="shared" si="8"/>
        <v>2274.67</v>
      </c>
      <c r="O170" s="72">
        <v>0</v>
      </c>
      <c r="P170" s="72">
        <v>2274.67</v>
      </c>
    </row>
    <row r="171" spans="1:16" x14ac:dyDescent="0.25">
      <c r="A171" s="67" t="s">
        <v>298</v>
      </c>
      <c r="B171" s="68" t="s">
        <v>299</v>
      </c>
      <c r="C171" s="67" t="s">
        <v>197</v>
      </c>
      <c r="D171" s="69">
        <v>43836</v>
      </c>
      <c r="E171" s="67" t="s">
        <v>300</v>
      </c>
      <c r="F171" s="68" t="s">
        <v>469</v>
      </c>
      <c r="G171" s="70" t="s">
        <v>470</v>
      </c>
      <c r="H171" s="79">
        <v>259.2</v>
      </c>
      <c r="I171" s="79">
        <v>79.78</v>
      </c>
      <c r="J171" s="75">
        <f t="shared" si="7"/>
        <v>179.42</v>
      </c>
      <c r="K171" s="67" t="s">
        <v>316</v>
      </c>
      <c r="L171" s="68" t="s">
        <v>226</v>
      </c>
      <c r="M171" s="72">
        <v>0</v>
      </c>
      <c r="N171" s="72">
        <f t="shared" si="8"/>
        <v>1367.8</v>
      </c>
      <c r="O171" s="72">
        <v>0</v>
      </c>
      <c r="P171" s="72">
        <v>1367.8</v>
      </c>
    </row>
    <row r="172" spans="1:16" x14ac:dyDescent="0.25">
      <c r="A172" s="67" t="s">
        <v>320</v>
      </c>
      <c r="B172" s="68" t="s">
        <v>299</v>
      </c>
      <c r="C172" s="67" t="s">
        <v>176</v>
      </c>
      <c r="D172" s="69">
        <v>43836</v>
      </c>
      <c r="E172" s="67" t="s">
        <v>300</v>
      </c>
      <c r="F172" s="68" t="s">
        <v>469</v>
      </c>
      <c r="G172" s="70" t="s">
        <v>470</v>
      </c>
      <c r="H172" s="79">
        <v>-259.2</v>
      </c>
      <c r="I172" s="79">
        <v>-79.78</v>
      </c>
      <c r="J172" s="75">
        <f t="shared" si="7"/>
        <v>-179.42</v>
      </c>
      <c r="K172" s="67" t="s">
        <v>316</v>
      </c>
      <c r="L172" s="68" t="s">
        <v>226</v>
      </c>
      <c r="M172" s="72">
        <v>0</v>
      </c>
      <c r="N172" s="72">
        <f t="shared" si="8"/>
        <v>1367.8</v>
      </c>
      <c r="O172" s="72">
        <v>0</v>
      </c>
      <c r="P172" s="72">
        <v>1367.8</v>
      </c>
    </row>
    <row r="173" spans="1:16" x14ac:dyDescent="0.25">
      <c r="A173" s="67" t="s">
        <v>298</v>
      </c>
      <c r="B173" s="68" t="s">
        <v>299</v>
      </c>
      <c r="C173" s="67" t="s">
        <v>200</v>
      </c>
      <c r="D173" s="69">
        <v>43840</v>
      </c>
      <c r="E173" s="67" t="s">
        <v>300</v>
      </c>
      <c r="F173" s="68" t="s">
        <v>469</v>
      </c>
      <c r="G173" s="70" t="s">
        <v>470</v>
      </c>
      <c r="H173" s="79">
        <v>363.6</v>
      </c>
      <c r="I173" s="79">
        <v>169.87</v>
      </c>
      <c r="J173" s="75">
        <f t="shared" si="7"/>
        <v>193.73000000000002</v>
      </c>
      <c r="K173" s="67" t="s">
        <v>316</v>
      </c>
      <c r="L173" s="68" t="s">
        <v>226</v>
      </c>
      <c r="M173" s="72">
        <v>1.5</v>
      </c>
      <c r="N173" s="72">
        <f t="shared" si="8"/>
        <v>1970.88</v>
      </c>
      <c r="O173" s="72">
        <v>0</v>
      </c>
      <c r="P173" s="72">
        <v>1970.88</v>
      </c>
    </row>
    <row r="174" spans="1:16" x14ac:dyDescent="0.25">
      <c r="A174" s="67" t="s">
        <v>298</v>
      </c>
      <c r="B174" s="68" t="s">
        <v>299</v>
      </c>
      <c r="C174" s="67" t="s">
        <v>201</v>
      </c>
      <c r="D174" s="69">
        <v>43843</v>
      </c>
      <c r="E174" s="67" t="s">
        <v>300</v>
      </c>
      <c r="F174" s="68" t="s">
        <v>469</v>
      </c>
      <c r="G174" s="70" t="s">
        <v>470</v>
      </c>
      <c r="H174" s="79">
        <v>374.4</v>
      </c>
      <c r="I174" s="79">
        <v>143.22999999999999</v>
      </c>
      <c r="J174" s="75">
        <f t="shared" si="7"/>
        <v>231.17</v>
      </c>
      <c r="K174" s="67" t="s">
        <v>316</v>
      </c>
      <c r="L174" s="68" t="s">
        <v>226</v>
      </c>
      <c r="M174" s="72">
        <v>1.5</v>
      </c>
      <c r="N174" s="72">
        <f t="shared" si="8"/>
        <v>2000.91</v>
      </c>
      <c r="O174" s="72">
        <v>0</v>
      </c>
      <c r="P174" s="72">
        <v>2000.91</v>
      </c>
    </row>
    <row r="175" spans="1:16" x14ac:dyDescent="0.25">
      <c r="A175" s="67" t="s">
        <v>298</v>
      </c>
      <c r="B175" s="68" t="s">
        <v>299</v>
      </c>
      <c r="C175" s="67" t="s">
        <v>202</v>
      </c>
      <c r="D175" s="69">
        <v>43846</v>
      </c>
      <c r="E175" s="67" t="s">
        <v>300</v>
      </c>
      <c r="F175" s="68" t="s">
        <v>469</v>
      </c>
      <c r="G175" s="70" t="s">
        <v>470</v>
      </c>
      <c r="H175" s="79">
        <v>81</v>
      </c>
      <c r="I175" s="79">
        <v>21.05</v>
      </c>
      <c r="J175" s="75">
        <f t="shared" si="7"/>
        <v>59.95</v>
      </c>
      <c r="K175" s="67" t="s">
        <v>316</v>
      </c>
      <c r="L175" s="68" t="s">
        <v>226</v>
      </c>
      <c r="M175" s="72">
        <v>0</v>
      </c>
      <c r="N175" s="72">
        <f t="shared" si="8"/>
        <v>423.95</v>
      </c>
      <c r="O175" s="72">
        <v>0</v>
      </c>
      <c r="P175" s="72">
        <v>423.95</v>
      </c>
    </row>
    <row r="176" spans="1:16" x14ac:dyDescent="0.25">
      <c r="A176" s="67" t="s">
        <v>298</v>
      </c>
      <c r="B176" s="68" t="s">
        <v>406</v>
      </c>
      <c r="C176" s="67" t="s">
        <v>215</v>
      </c>
      <c r="D176" s="69">
        <v>43784</v>
      </c>
      <c r="E176" s="67" t="s">
        <v>300</v>
      </c>
      <c r="F176" s="68" t="s">
        <v>471</v>
      </c>
      <c r="G176" s="70" t="s">
        <v>472</v>
      </c>
      <c r="H176" s="79">
        <v>703.8</v>
      </c>
      <c r="I176" s="79">
        <v>274.92</v>
      </c>
      <c r="J176" s="75">
        <f t="shared" si="7"/>
        <v>428.87999999999994</v>
      </c>
      <c r="K176" s="67" t="s">
        <v>316</v>
      </c>
      <c r="L176" s="68" t="s">
        <v>599</v>
      </c>
      <c r="M176" s="72">
        <v>1.5</v>
      </c>
      <c r="N176" s="72">
        <f t="shared" si="8"/>
        <v>2545.7800000000002</v>
      </c>
      <c r="O176" s="72">
        <v>0</v>
      </c>
      <c r="P176" s="72">
        <v>2545.7800000000002</v>
      </c>
    </row>
    <row r="177" spans="1:16" x14ac:dyDescent="0.25">
      <c r="A177" s="67" t="s">
        <v>298</v>
      </c>
      <c r="B177" s="68" t="s">
        <v>406</v>
      </c>
      <c r="C177" s="67" t="s">
        <v>214</v>
      </c>
      <c r="D177" s="69">
        <v>43783</v>
      </c>
      <c r="E177" s="67" t="s">
        <v>300</v>
      </c>
      <c r="F177" s="68" t="s">
        <v>471</v>
      </c>
      <c r="G177" s="70" t="s">
        <v>472</v>
      </c>
      <c r="H177" s="79">
        <v>556.91999999999996</v>
      </c>
      <c r="I177" s="79">
        <v>212.52</v>
      </c>
      <c r="J177" s="75">
        <f t="shared" si="7"/>
        <v>344.4</v>
      </c>
      <c r="K177" s="67" t="s">
        <v>316</v>
      </c>
      <c r="L177" s="68" t="s">
        <v>599</v>
      </c>
      <c r="M177" s="72">
        <v>1.5</v>
      </c>
      <c r="N177" s="72">
        <f t="shared" si="8"/>
        <v>2012.98</v>
      </c>
      <c r="O177" s="72">
        <v>0</v>
      </c>
      <c r="P177" s="72">
        <v>2012.98</v>
      </c>
    </row>
    <row r="178" spans="1:16" x14ac:dyDescent="0.25">
      <c r="A178" s="67" t="s">
        <v>298</v>
      </c>
      <c r="B178" s="68" t="s">
        <v>406</v>
      </c>
      <c r="C178" s="67" t="s">
        <v>313</v>
      </c>
      <c r="D178" s="69">
        <v>43808</v>
      </c>
      <c r="E178" s="67" t="s">
        <v>300</v>
      </c>
      <c r="F178" s="68" t="s">
        <v>471</v>
      </c>
      <c r="G178" s="70" t="s">
        <v>472</v>
      </c>
      <c r="H178" s="79">
        <v>226.8</v>
      </c>
      <c r="I178" s="79">
        <v>201.55</v>
      </c>
      <c r="J178" s="75">
        <f t="shared" si="7"/>
        <v>25.25</v>
      </c>
      <c r="K178" s="67" t="s">
        <v>316</v>
      </c>
      <c r="L178" s="68" t="s">
        <v>599</v>
      </c>
      <c r="M178" s="72">
        <v>1.5</v>
      </c>
      <c r="N178" s="72">
        <f t="shared" si="8"/>
        <v>627.47</v>
      </c>
      <c r="O178" s="72">
        <v>0</v>
      </c>
      <c r="P178" s="72">
        <v>627.47</v>
      </c>
    </row>
    <row r="179" spans="1:16" x14ac:dyDescent="0.25">
      <c r="A179" s="67" t="s">
        <v>298</v>
      </c>
      <c r="B179" s="68" t="s">
        <v>406</v>
      </c>
      <c r="C179" s="67" t="s">
        <v>335</v>
      </c>
      <c r="D179" s="69">
        <v>43809</v>
      </c>
      <c r="E179" s="67" t="s">
        <v>300</v>
      </c>
      <c r="F179" s="68" t="s">
        <v>471</v>
      </c>
      <c r="G179" s="70" t="s">
        <v>472</v>
      </c>
      <c r="H179" s="79">
        <v>176.4</v>
      </c>
      <c r="I179" s="79">
        <v>175.44</v>
      </c>
      <c r="J179" s="75">
        <f t="shared" si="7"/>
        <v>0.96000000000000796</v>
      </c>
      <c r="K179" s="67" t="s">
        <v>316</v>
      </c>
      <c r="L179" s="68" t="s">
        <v>599</v>
      </c>
      <c r="M179" s="72">
        <v>1.5</v>
      </c>
      <c r="N179" s="72">
        <f t="shared" si="8"/>
        <v>493.63</v>
      </c>
      <c r="O179" s="72">
        <v>0</v>
      </c>
      <c r="P179" s="72">
        <v>493.63</v>
      </c>
    </row>
    <row r="180" spans="1:16" x14ac:dyDescent="0.25">
      <c r="A180" s="67" t="s">
        <v>298</v>
      </c>
      <c r="B180" s="68" t="s">
        <v>406</v>
      </c>
      <c r="C180" s="67" t="s">
        <v>473</v>
      </c>
      <c r="D180" s="69">
        <v>43810</v>
      </c>
      <c r="E180" s="67" t="s">
        <v>300</v>
      </c>
      <c r="F180" s="68" t="s">
        <v>471</v>
      </c>
      <c r="G180" s="70" t="s">
        <v>472</v>
      </c>
      <c r="H180" s="79">
        <v>180</v>
      </c>
      <c r="I180" s="79">
        <v>160.13</v>
      </c>
      <c r="J180" s="75">
        <f t="shared" si="7"/>
        <v>19.870000000000005</v>
      </c>
      <c r="K180" s="67" t="s">
        <v>316</v>
      </c>
      <c r="L180" s="68" t="s">
        <v>599</v>
      </c>
      <c r="M180" s="72">
        <v>1.5</v>
      </c>
      <c r="N180" s="72">
        <f t="shared" si="8"/>
        <v>498.04</v>
      </c>
      <c r="O180" s="72">
        <v>0</v>
      </c>
      <c r="P180" s="72">
        <v>498.04</v>
      </c>
    </row>
    <row r="181" spans="1:16" x14ac:dyDescent="0.25">
      <c r="A181" s="67" t="s">
        <v>298</v>
      </c>
      <c r="B181" s="68" t="s">
        <v>406</v>
      </c>
      <c r="C181" s="67" t="s">
        <v>474</v>
      </c>
      <c r="D181" s="69">
        <v>43811</v>
      </c>
      <c r="E181" s="67" t="s">
        <v>300</v>
      </c>
      <c r="F181" s="68" t="s">
        <v>471</v>
      </c>
      <c r="G181" s="70" t="s">
        <v>472</v>
      </c>
      <c r="H181" s="79">
        <v>172.8</v>
      </c>
      <c r="I181" s="79">
        <v>151.87</v>
      </c>
      <c r="J181" s="75">
        <f t="shared" si="7"/>
        <v>20.930000000000007</v>
      </c>
      <c r="K181" s="67" t="s">
        <v>316</v>
      </c>
      <c r="L181" s="68" t="s">
        <v>599</v>
      </c>
      <c r="M181" s="72">
        <v>1.5</v>
      </c>
      <c r="N181" s="72">
        <f t="shared" si="8"/>
        <v>477.56</v>
      </c>
      <c r="O181" s="72">
        <v>0</v>
      </c>
      <c r="P181" s="72">
        <v>477.56</v>
      </c>
    </row>
    <row r="182" spans="1:16" x14ac:dyDescent="0.25">
      <c r="A182" s="67" t="s">
        <v>298</v>
      </c>
      <c r="B182" s="68" t="s">
        <v>406</v>
      </c>
      <c r="C182" s="67" t="s">
        <v>475</v>
      </c>
      <c r="D182" s="69">
        <v>43812</v>
      </c>
      <c r="E182" s="67" t="s">
        <v>300</v>
      </c>
      <c r="F182" s="68" t="s">
        <v>471</v>
      </c>
      <c r="G182" s="70" t="s">
        <v>472</v>
      </c>
      <c r="H182" s="79">
        <v>180</v>
      </c>
      <c r="I182" s="79">
        <v>170.78</v>
      </c>
      <c r="J182" s="75">
        <f t="shared" si="7"/>
        <v>9.2199999999999989</v>
      </c>
      <c r="K182" s="67" t="s">
        <v>316</v>
      </c>
      <c r="L182" s="68" t="s">
        <v>599</v>
      </c>
      <c r="M182" s="72">
        <v>1.5</v>
      </c>
      <c r="N182" s="72">
        <f t="shared" si="8"/>
        <v>501.23</v>
      </c>
      <c r="O182" s="72">
        <v>0</v>
      </c>
      <c r="P182" s="72">
        <v>501.23</v>
      </c>
    </row>
    <row r="183" spans="1:16" x14ac:dyDescent="0.25">
      <c r="A183" s="67" t="s">
        <v>298</v>
      </c>
      <c r="B183" s="68" t="s">
        <v>406</v>
      </c>
      <c r="C183" s="67" t="s">
        <v>476</v>
      </c>
      <c r="D183" s="69">
        <v>43815</v>
      </c>
      <c r="E183" s="67" t="s">
        <v>300</v>
      </c>
      <c r="F183" s="68" t="s">
        <v>471</v>
      </c>
      <c r="G183" s="70" t="s">
        <v>472</v>
      </c>
      <c r="H183" s="79">
        <v>122.4</v>
      </c>
      <c r="I183" s="79">
        <v>104.26</v>
      </c>
      <c r="J183" s="75">
        <f t="shared" si="7"/>
        <v>18.14</v>
      </c>
      <c r="K183" s="67" t="s">
        <v>316</v>
      </c>
      <c r="L183" s="68" t="s">
        <v>599</v>
      </c>
      <c r="M183" s="72">
        <v>1.5</v>
      </c>
      <c r="N183" s="72">
        <f t="shared" si="8"/>
        <v>214.88</v>
      </c>
      <c r="O183" s="72">
        <v>0</v>
      </c>
      <c r="P183" s="72">
        <v>214.88</v>
      </c>
    </row>
    <row r="184" spans="1:16" x14ac:dyDescent="0.25">
      <c r="A184" s="67" t="s">
        <v>298</v>
      </c>
      <c r="B184" s="68" t="s">
        <v>299</v>
      </c>
      <c r="C184" s="67" t="s">
        <v>378</v>
      </c>
      <c r="D184" s="69">
        <v>43839</v>
      </c>
      <c r="E184" s="67" t="s">
        <v>300</v>
      </c>
      <c r="F184" s="68" t="s">
        <v>477</v>
      </c>
      <c r="G184" s="70" t="s">
        <v>478</v>
      </c>
      <c r="H184" s="79">
        <v>558</v>
      </c>
      <c r="I184" s="79"/>
      <c r="J184" s="75">
        <f t="shared" si="7"/>
        <v>558</v>
      </c>
      <c r="K184" s="67" t="s">
        <v>316</v>
      </c>
      <c r="L184" s="68" t="s">
        <v>599</v>
      </c>
      <c r="M184" s="72">
        <v>1.5</v>
      </c>
      <c r="N184" s="72">
        <f t="shared" si="8"/>
        <v>1116</v>
      </c>
      <c r="O184" s="72">
        <v>0</v>
      </c>
      <c r="P184" s="72">
        <v>1116</v>
      </c>
    </row>
    <row r="185" spans="1:16" x14ac:dyDescent="0.25">
      <c r="A185" s="67" t="s">
        <v>298</v>
      </c>
      <c r="B185" s="68" t="s">
        <v>299</v>
      </c>
      <c r="C185" s="67" t="s">
        <v>379</v>
      </c>
      <c r="D185" s="69">
        <v>43839</v>
      </c>
      <c r="E185" s="67" t="s">
        <v>300</v>
      </c>
      <c r="F185" s="68" t="s">
        <v>477</v>
      </c>
      <c r="G185" s="70" t="s">
        <v>478</v>
      </c>
      <c r="H185" s="79">
        <v>192.6</v>
      </c>
      <c r="I185" s="79"/>
      <c r="J185" s="75">
        <f t="shared" si="7"/>
        <v>192.6</v>
      </c>
      <c r="K185" s="67" t="s">
        <v>316</v>
      </c>
      <c r="L185" s="68" t="s">
        <v>599</v>
      </c>
      <c r="M185" s="72">
        <v>1.5</v>
      </c>
      <c r="N185" s="72">
        <f t="shared" si="8"/>
        <v>385.2</v>
      </c>
      <c r="O185" s="72">
        <v>0</v>
      </c>
      <c r="P185" s="72">
        <v>385.2</v>
      </c>
    </row>
    <row r="186" spans="1:16" x14ac:dyDescent="0.25">
      <c r="A186" s="67" t="s">
        <v>298</v>
      </c>
      <c r="B186" s="68" t="s">
        <v>299</v>
      </c>
      <c r="C186" s="67" t="s">
        <v>479</v>
      </c>
      <c r="D186" s="69">
        <v>43839</v>
      </c>
      <c r="E186" s="67" t="s">
        <v>300</v>
      </c>
      <c r="F186" s="68" t="s">
        <v>477</v>
      </c>
      <c r="G186" s="70" t="s">
        <v>478</v>
      </c>
      <c r="H186" s="79">
        <v>813.58</v>
      </c>
      <c r="I186" s="79"/>
      <c r="J186" s="75">
        <f t="shared" si="7"/>
        <v>813.58</v>
      </c>
      <c r="K186" s="67" t="s">
        <v>316</v>
      </c>
      <c r="L186" s="68" t="s">
        <v>599</v>
      </c>
      <c r="M186" s="72">
        <v>1.5</v>
      </c>
      <c r="N186" s="72">
        <f t="shared" si="8"/>
        <v>1627.16</v>
      </c>
      <c r="O186" s="72">
        <v>0</v>
      </c>
      <c r="P186" s="72">
        <v>1627.16</v>
      </c>
    </row>
    <row r="187" spans="1:16" x14ac:dyDescent="0.25">
      <c r="A187" s="67" t="s">
        <v>298</v>
      </c>
      <c r="B187" s="68" t="s">
        <v>299</v>
      </c>
      <c r="C187" s="67" t="s">
        <v>480</v>
      </c>
      <c r="D187" s="69">
        <v>43839</v>
      </c>
      <c r="E187" s="67" t="s">
        <v>300</v>
      </c>
      <c r="F187" s="68" t="s">
        <v>477</v>
      </c>
      <c r="G187" s="70" t="s">
        <v>478</v>
      </c>
      <c r="H187" s="79">
        <v>185.4</v>
      </c>
      <c r="I187" s="79"/>
      <c r="J187" s="75">
        <f t="shared" si="7"/>
        <v>185.4</v>
      </c>
      <c r="K187" s="67" t="s">
        <v>316</v>
      </c>
      <c r="L187" s="68" t="s">
        <v>599</v>
      </c>
      <c r="M187" s="72">
        <v>1.5</v>
      </c>
      <c r="N187" s="72">
        <f t="shared" si="8"/>
        <v>370.8</v>
      </c>
      <c r="O187" s="72">
        <v>0</v>
      </c>
      <c r="P187" s="72">
        <v>370.8</v>
      </c>
    </row>
    <row r="188" spans="1:16" x14ac:dyDescent="0.25">
      <c r="A188" s="67" t="s">
        <v>298</v>
      </c>
      <c r="B188" s="68" t="s">
        <v>299</v>
      </c>
      <c r="C188" s="67" t="s">
        <v>383</v>
      </c>
      <c r="D188" s="69">
        <v>43839</v>
      </c>
      <c r="E188" s="67" t="s">
        <v>300</v>
      </c>
      <c r="F188" s="68" t="s">
        <v>477</v>
      </c>
      <c r="G188" s="70" t="s">
        <v>478</v>
      </c>
      <c r="H188" s="79">
        <v>417.6</v>
      </c>
      <c r="I188" s="79"/>
      <c r="J188" s="75">
        <f t="shared" si="7"/>
        <v>417.6</v>
      </c>
      <c r="K188" s="67" t="s">
        <v>316</v>
      </c>
      <c r="L188" s="68" t="s">
        <v>599</v>
      </c>
      <c r="M188" s="72">
        <v>1.5</v>
      </c>
      <c r="N188" s="72">
        <f t="shared" si="8"/>
        <v>835.2</v>
      </c>
      <c r="O188" s="72">
        <v>0</v>
      </c>
      <c r="P188" s="72">
        <v>835.2</v>
      </c>
    </row>
    <row r="189" spans="1:16" x14ac:dyDescent="0.25">
      <c r="A189" s="67" t="s">
        <v>298</v>
      </c>
      <c r="B189" s="68" t="s">
        <v>299</v>
      </c>
      <c r="C189" s="67" t="s">
        <v>384</v>
      </c>
      <c r="D189" s="69">
        <v>43839</v>
      </c>
      <c r="E189" s="67" t="s">
        <v>300</v>
      </c>
      <c r="F189" s="68" t="s">
        <v>477</v>
      </c>
      <c r="G189" s="70" t="s">
        <v>478</v>
      </c>
      <c r="H189" s="79">
        <v>352.8</v>
      </c>
      <c r="I189" s="79"/>
      <c r="J189" s="75">
        <f t="shared" si="7"/>
        <v>352.8</v>
      </c>
      <c r="K189" s="67" t="s">
        <v>316</v>
      </c>
      <c r="L189" s="68" t="s">
        <v>599</v>
      </c>
      <c r="M189" s="72">
        <v>1.5</v>
      </c>
      <c r="N189" s="72">
        <f t="shared" si="8"/>
        <v>705.6</v>
      </c>
      <c r="O189" s="72">
        <v>0</v>
      </c>
      <c r="P189" s="72">
        <v>705.6</v>
      </c>
    </row>
    <row r="190" spans="1:16" x14ac:dyDescent="0.25">
      <c r="A190" s="67" t="s">
        <v>298</v>
      </c>
      <c r="B190" s="68" t="s">
        <v>299</v>
      </c>
      <c r="C190" s="67" t="s">
        <v>385</v>
      </c>
      <c r="D190" s="69">
        <v>43839</v>
      </c>
      <c r="E190" s="67" t="s">
        <v>300</v>
      </c>
      <c r="F190" s="68" t="s">
        <v>477</v>
      </c>
      <c r="G190" s="70" t="s">
        <v>478</v>
      </c>
      <c r="H190" s="79">
        <v>234</v>
      </c>
      <c r="I190" s="79"/>
      <c r="J190" s="75">
        <f t="shared" si="7"/>
        <v>234</v>
      </c>
      <c r="K190" s="67" t="s">
        <v>316</v>
      </c>
      <c r="L190" s="68" t="s">
        <v>599</v>
      </c>
      <c r="M190" s="72">
        <v>1.5</v>
      </c>
      <c r="N190" s="72">
        <f t="shared" si="8"/>
        <v>468</v>
      </c>
      <c r="O190" s="72">
        <v>0</v>
      </c>
      <c r="P190" s="72">
        <v>468</v>
      </c>
    </row>
    <row r="191" spans="1:16" x14ac:dyDescent="0.25">
      <c r="A191" s="67" t="s">
        <v>298</v>
      </c>
      <c r="B191" s="68" t="s">
        <v>299</v>
      </c>
      <c r="C191" s="67" t="s">
        <v>481</v>
      </c>
      <c r="D191" s="69">
        <v>43839</v>
      </c>
      <c r="E191" s="67" t="s">
        <v>300</v>
      </c>
      <c r="F191" s="68" t="s">
        <v>477</v>
      </c>
      <c r="G191" s="70" t="s">
        <v>478</v>
      </c>
      <c r="H191" s="79">
        <v>1268.22</v>
      </c>
      <c r="I191" s="79"/>
      <c r="J191" s="75">
        <f t="shared" si="7"/>
        <v>1268.22</v>
      </c>
      <c r="K191" s="67" t="s">
        <v>316</v>
      </c>
      <c r="L191" s="68" t="s">
        <v>599</v>
      </c>
      <c r="M191" s="72">
        <v>1.5</v>
      </c>
      <c r="N191" s="72">
        <f t="shared" si="8"/>
        <v>380.47</v>
      </c>
      <c r="O191" s="72">
        <v>0</v>
      </c>
      <c r="P191" s="72">
        <v>380.47</v>
      </c>
    </row>
    <row r="192" spans="1:16" x14ac:dyDescent="0.25">
      <c r="A192" s="67" t="s">
        <v>298</v>
      </c>
      <c r="B192" s="68" t="s">
        <v>299</v>
      </c>
      <c r="C192" s="67" t="s">
        <v>482</v>
      </c>
      <c r="D192" s="69">
        <v>43852</v>
      </c>
      <c r="E192" s="67" t="s">
        <v>300</v>
      </c>
      <c r="F192" s="68" t="s">
        <v>477</v>
      </c>
      <c r="G192" s="70" t="s">
        <v>478</v>
      </c>
      <c r="H192" s="79">
        <v>635.74</v>
      </c>
      <c r="I192" s="79"/>
      <c r="J192" s="75">
        <f t="shared" si="7"/>
        <v>635.74</v>
      </c>
      <c r="K192" s="67" t="s">
        <v>316</v>
      </c>
      <c r="L192" s="68" t="s">
        <v>599</v>
      </c>
      <c r="M192" s="72">
        <v>0</v>
      </c>
      <c r="N192" s="72">
        <f t="shared" si="8"/>
        <v>190.72</v>
      </c>
      <c r="O192" s="72">
        <v>0</v>
      </c>
      <c r="P192" s="72">
        <v>190.72</v>
      </c>
    </row>
    <row r="193" spans="1:16" x14ac:dyDescent="0.25">
      <c r="A193" s="67" t="s">
        <v>298</v>
      </c>
      <c r="B193" s="68" t="s">
        <v>299</v>
      </c>
      <c r="C193" s="67" t="s">
        <v>192</v>
      </c>
      <c r="D193" s="69">
        <v>43852</v>
      </c>
      <c r="E193" s="67" t="s">
        <v>300</v>
      </c>
      <c r="F193" s="68" t="s">
        <v>477</v>
      </c>
      <c r="G193" s="70" t="s">
        <v>478</v>
      </c>
      <c r="H193" s="79">
        <v>-635.74</v>
      </c>
      <c r="I193" s="79"/>
      <c r="J193" s="75">
        <f t="shared" si="7"/>
        <v>-635.74</v>
      </c>
      <c r="K193" s="67" t="s">
        <v>316</v>
      </c>
      <c r="L193" s="68" t="s">
        <v>599</v>
      </c>
      <c r="M193" s="72">
        <v>0</v>
      </c>
      <c r="N193" s="72">
        <f t="shared" si="8"/>
        <v>190.72</v>
      </c>
      <c r="O193" s="72">
        <v>0</v>
      </c>
      <c r="P193" s="72">
        <v>190.72</v>
      </c>
    </row>
    <row r="194" spans="1:16" x14ac:dyDescent="0.25">
      <c r="A194" s="67" t="s">
        <v>298</v>
      </c>
      <c r="B194" s="68" t="s">
        <v>299</v>
      </c>
      <c r="C194" s="67" t="s">
        <v>483</v>
      </c>
      <c r="D194" s="69">
        <v>43852</v>
      </c>
      <c r="E194" s="67" t="s">
        <v>300</v>
      </c>
      <c r="F194" s="68" t="s">
        <v>477</v>
      </c>
      <c r="G194" s="70" t="s">
        <v>478</v>
      </c>
      <c r="H194" s="79">
        <v>306.02</v>
      </c>
      <c r="I194" s="79"/>
      <c r="J194" s="75">
        <f t="shared" ref="J194:J257" si="9">H194-I194</f>
        <v>306.02</v>
      </c>
      <c r="K194" s="67" t="s">
        <v>316</v>
      </c>
      <c r="L194" s="68" t="s">
        <v>599</v>
      </c>
      <c r="M194" s="72">
        <v>1.5</v>
      </c>
      <c r="N194" s="72">
        <f t="shared" si="8"/>
        <v>612.04</v>
      </c>
      <c r="O194" s="72">
        <v>0</v>
      </c>
      <c r="P194" s="72">
        <v>612.04</v>
      </c>
    </row>
    <row r="195" spans="1:16" x14ac:dyDescent="0.25">
      <c r="A195" s="67" t="s">
        <v>298</v>
      </c>
      <c r="B195" s="68" t="s">
        <v>299</v>
      </c>
      <c r="C195" s="67" t="s">
        <v>387</v>
      </c>
      <c r="D195" s="69">
        <v>43852</v>
      </c>
      <c r="E195" s="67" t="s">
        <v>300</v>
      </c>
      <c r="F195" s="68" t="s">
        <v>477</v>
      </c>
      <c r="G195" s="70" t="s">
        <v>478</v>
      </c>
      <c r="H195" s="79">
        <v>219.6</v>
      </c>
      <c r="I195" s="79"/>
      <c r="J195" s="75">
        <f t="shared" si="9"/>
        <v>219.6</v>
      </c>
      <c r="K195" s="67" t="s">
        <v>316</v>
      </c>
      <c r="L195" s="68" t="s">
        <v>599</v>
      </c>
      <c r="M195" s="72">
        <v>1.5</v>
      </c>
      <c r="N195" s="72">
        <f t="shared" si="8"/>
        <v>439.2</v>
      </c>
      <c r="O195" s="72">
        <v>0</v>
      </c>
      <c r="P195" s="72">
        <v>439.2</v>
      </c>
    </row>
    <row r="196" spans="1:16" x14ac:dyDescent="0.25">
      <c r="A196" s="67" t="s">
        <v>298</v>
      </c>
      <c r="B196" s="68" t="s">
        <v>299</v>
      </c>
      <c r="C196" s="67" t="s">
        <v>388</v>
      </c>
      <c r="D196" s="69">
        <v>43852</v>
      </c>
      <c r="E196" s="67" t="s">
        <v>300</v>
      </c>
      <c r="F196" s="68" t="s">
        <v>477</v>
      </c>
      <c r="G196" s="70" t="s">
        <v>478</v>
      </c>
      <c r="H196" s="79">
        <v>230.4</v>
      </c>
      <c r="I196" s="79"/>
      <c r="J196" s="75">
        <f t="shared" si="9"/>
        <v>230.4</v>
      </c>
      <c r="K196" s="67" t="s">
        <v>316</v>
      </c>
      <c r="L196" s="68" t="s">
        <v>599</v>
      </c>
      <c r="M196" s="72">
        <v>1.5</v>
      </c>
      <c r="N196" s="72">
        <f t="shared" si="8"/>
        <v>460.8</v>
      </c>
      <c r="O196" s="72">
        <v>0</v>
      </c>
      <c r="P196" s="72">
        <v>460.8</v>
      </c>
    </row>
    <row r="197" spans="1:16" x14ac:dyDescent="0.25">
      <c r="A197" s="67" t="s">
        <v>298</v>
      </c>
      <c r="B197" s="68" t="s">
        <v>299</v>
      </c>
      <c r="C197" s="67" t="s">
        <v>386</v>
      </c>
      <c r="D197" s="69">
        <v>43852</v>
      </c>
      <c r="E197" s="67" t="s">
        <v>300</v>
      </c>
      <c r="F197" s="68" t="s">
        <v>477</v>
      </c>
      <c r="G197" s="70" t="s">
        <v>478</v>
      </c>
      <c r="H197" s="79">
        <v>154.80000000000001</v>
      </c>
      <c r="I197" s="79"/>
      <c r="J197" s="75">
        <f t="shared" si="9"/>
        <v>154.80000000000001</v>
      </c>
      <c r="K197" s="67" t="s">
        <v>316</v>
      </c>
      <c r="L197" s="68" t="s">
        <v>599</v>
      </c>
      <c r="M197" s="72">
        <v>1.5</v>
      </c>
      <c r="N197" s="72">
        <f t="shared" si="8"/>
        <v>309.60000000000002</v>
      </c>
      <c r="O197" s="72">
        <v>0</v>
      </c>
      <c r="P197" s="72">
        <v>309.60000000000002</v>
      </c>
    </row>
    <row r="198" spans="1:16" x14ac:dyDescent="0.25">
      <c r="A198" s="67" t="s">
        <v>298</v>
      </c>
      <c r="B198" s="68" t="s">
        <v>299</v>
      </c>
      <c r="C198" s="67" t="s">
        <v>484</v>
      </c>
      <c r="D198" s="69">
        <v>43852</v>
      </c>
      <c r="E198" s="67" t="s">
        <v>300</v>
      </c>
      <c r="F198" s="68" t="s">
        <v>477</v>
      </c>
      <c r="G198" s="70" t="s">
        <v>478</v>
      </c>
      <c r="H198" s="79">
        <v>635.74</v>
      </c>
      <c r="I198" s="79"/>
      <c r="J198" s="75">
        <f t="shared" si="9"/>
        <v>635.74</v>
      </c>
      <c r="K198" s="67" t="s">
        <v>316</v>
      </c>
      <c r="L198" s="68" t="s">
        <v>599</v>
      </c>
      <c r="M198" s="72">
        <v>0</v>
      </c>
      <c r="N198" s="72">
        <f t="shared" ref="N198:N261" si="10">P198</f>
        <v>190.72</v>
      </c>
      <c r="O198" s="72">
        <v>0</v>
      </c>
      <c r="P198" s="72">
        <v>190.72</v>
      </c>
    </row>
    <row r="199" spans="1:16" x14ac:dyDescent="0.25">
      <c r="A199" s="67" t="s">
        <v>298</v>
      </c>
      <c r="B199" s="68" t="s">
        <v>299</v>
      </c>
      <c r="C199" s="67" t="s">
        <v>485</v>
      </c>
      <c r="D199" s="69">
        <v>43864</v>
      </c>
      <c r="E199" s="67" t="s">
        <v>300</v>
      </c>
      <c r="F199" s="68" t="s">
        <v>477</v>
      </c>
      <c r="G199" s="70" t="s">
        <v>478</v>
      </c>
      <c r="H199" s="79">
        <v>82.19</v>
      </c>
      <c r="I199" s="79"/>
      <c r="J199" s="75">
        <f t="shared" si="9"/>
        <v>82.19</v>
      </c>
      <c r="K199" s="67" t="s">
        <v>316</v>
      </c>
      <c r="L199" s="68" t="s">
        <v>599</v>
      </c>
      <c r="M199" s="72">
        <v>0</v>
      </c>
      <c r="N199" s="72">
        <f t="shared" si="10"/>
        <v>24.66</v>
      </c>
      <c r="O199" s="72">
        <v>0</v>
      </c>
      <c r="P199" s="72">
        <v>24.66</v>
      </c>
    </row>
    <row r="200" spans="1:16" x14ac:dyDescent="0.25">
      <c r="A200" s="67" t="s">
        <v>298</v>
      </c>
      <c r="B200" s="68" t="s">
        <v>299</v>
      </c>
      <c r="C200" s="67" t="s">
        <v>486</v>
      </c>
      <c r="D200" s="69">
        <v>43879</v>
      </c>
      <c r="E200" s="67" t="s">
        <v>300</v>
      </c>
      <c r="F200" s="68" t="s">
        <v>477</v>
      </c>
      <c r="G200" s="70" t="s">
        <v>478</v>
      </c>
      <c r="H200" s="79">
        <v>199.66</v>
      </c>
      <c r="I200" s="79"/>
      <c r="J200" s="75">
        <f t="shared" si="9"/>
        <v>199.66</v>
      </c>
      <c r="K200" s="67" t="s">
        <v>316</v>
      </c>
      <c r="L200" s="68" t="s">
        <v>599</v>
      </c>
      <c r="M200" s="72">
        <v>0</v>
      </c>
      <c r="N200" s="72">
        <f t="shared" si="10"/>
        <v>399.32</v>
      </c>
      <c r="O200" s="72">
        <v>0</v>
      </c>
      <c r="P200" s="72">
        <v>399.32</v>
      </c>
    </row>
    <row r="201" spans="1:16" x14ac:dyDescent="0.25">
      <c r="A201" s="67" t="s">
        <v>320</v>
      </c>
      <c r="B201" s="68" t="s">
        <v>299</v>
      </c>
      <c r="C201" s="67" t="s">
        <v>193</v>
      </c>
      <c r="D201" s="69">
        <v>43879</v>
      </c>
      <c r="E201" s="67" t="s">
        <v>300</v>
      </c>
      <c r="F201" s="68" t="s">
        <v>477</v>
      </c>
      <c r="G201" s="70" t="s">
        <v>478</v>
      </c>
      <c r="H201" s="79">
        <v>-199.66</v>
      </c>
      <c r="I201" s="79"/>
      <c r="J201" s="75">
        <f t="shared" si="9"/>
        <v>-199.66</v>
      </c>
      <c r="K201" s="67" t="s">
        <v>316</v>
      </c>
      <c r="L201" s="68" t="s">
        <v>599</v>
      </c>
      <c r="M201" s="72">
        <v>0</v>
      </c>
      <c r="N201" s="72">
        <f t="shared" si="10"/>
        <v>399.32</v>
      </c>
      <c r="O201" s="72">
        <v>0</v>
      </c>
      <c r="P201" s="72">
        <v>399.32</v>
      </c>
    </row>
    <row r="202" spans="1:16" x14ac:dyDescent="0.25">
      <c r="A202" s="67" t="s">
        <v>298</v>
      </c>
      <c r="B202" s="68" t="s">
        <v>299</v>
      </c>
      <c r="C202" s="67" t="s">
        <v>487</v>
      </c>
      <c r="D202" s="69">
        <v>43879</v>
      </c>
      <c r="E202" s="67" t="s">
        <v>300</v>
      </c>
      <c r="F202" s="68" t="s">
        <v>477</v>
      </c>
      <c r="G202" s="70" t="s">
        <v>478</v>
      </c>
      <c r="H202" s="79">
        <v>84.35</v>
      </c>
      <c r="I202" s="79"/>
      <c r="J202" s="75">
        <f t="shared" si="9"/>
        <v>84.35</v>
      </c>
      <c r="K202" s="67" t="s">
        <v>316</v>
      </c>
      <c r="L202" s="68" t="s">
        <v>599</v>
      </c>
      <c r="M202" s="72">
        <v>0</v>
      </c>
      <c r="N202" s="72">
        <f t="shared" si="10"/>
        <v>25.31</v>
      </c>
      <c r="O202" s="72">
        <v>0</v>
      </c>
      <c r="P202" s="72">
        <v>25.31</v>
      </c>
    </row>
    <row r="203" spans="1:16" x14ac:dyDescent="0.25">
      <c r="A203" s="67" t="s">
        <v>298</v>
      </c>
      <c r="B203" s="68" t="s">
        <v>299</v>
      </c>
      <c r="C203" s="67" t="s">
        <v>488</v>
      </c>
      <c r="D203" s="69">
        <v>43879</v>
      </c>
      <c r="E203" s="67" t="s">
        <v>300</v>
      </c>
      <c r="F203" s="68" t="s">
        <v>477</v>
      </c>
      <c r="G203" s="70" t="s">
        <v>478</v>
      </c>
      <c r="H203" s="79">
        <v>109.76</v>
      </c>
      <c r="I203" s="79"/>
      <c r="J203" s="75">
        <f t="shared" si="9"/>
        <v>109.76</v>
      </c>
      <c r="K203" s="67" t="s">
        <v>316</v>
      </c>
      <c r="L203" s="68" t="s">
        <v>599</v>
      </c>
      <c r="M203" s="72">
        <v>1.5</v>
      </c>
      <c r="N203" s="72">
        <f t="shared" si="10"/>
        <v>219.52</v>
      </c>
      <c r="O203" s="72">
        <v>0</v>
      </c>
      <c r="P203" s="72">
        <v>219.52</v>
      </c>
    </row>
    <row r="204" spans="1:16" x14ac:dyDescent="0.25">
      <c r="A204" s="67" t="s">
        <v>298</v>
      </c>
      <c r="B204" s="68" t="s">
        <v>299</v>
      </c>
      <c r="C204" s="74" t="s">
        <v>366</v>
      </c>
      <c r="D204" s="69">
        <v>43894</v>
      </c>
      <c r="E204" s="67" t="s">
        <v>300</v>
      </c>
      <c r="F204" s="68">
        <v>20552856245</v>
      </c>
      <c r="G204" s="70" t="s">
        <v>489</v>
      </c>
      <c r="H204" s="79">
        <v>6769.1</v>
      </c>
      <c r="I204" s="64">
        <v>0</v>
      </c>
      <c r="J204" s="76">
        <f t="shared" si="9"/>
        <v>6769.1</v>
      </c>
      <c r="K204" s="67" t="s">
        <v>233</v>
      </c>
      <c r="L204" s="68" t="s">
        <v>226</v>
      </c>
      <c r="M204" s="72">
        <v>1.5</v>
      </c>
      <c r="N204" s="72">
        <f t="shared" si="10"/>
        <v>43016.98</v>
      </c>
      <c r="O204" s="72">
        <v>0</v>
      </c>
      <c r="P204" s="72">
        <v>43016.98</v>
      </c>
    </row>
    <row r="205" spans="1:16" x14ac:dyDescent="0.25">
      <c r="A205" s="67" t="s">
        <v>298</v>
      </c>
      <c r="B205" s="68" t="s">
        <v>299</v>
      </c>
      <c r="C205" s="74" t="s">
        <v>490</v>
      </c>
      <c r="D205" s="69">
        <v>43882</v>
      </c>
      <c r="E205" s="67" t="s">
        <v>300</v>
      </c>
      <c r="F205" s="68">
        <v>20552856246</v>
      </c>
      <c r="G205" s="70" t="s">
        <v>489</v>
      </c>
      <c r="H205" s="79">
        <v>4416</v>
      </c>
      <c r="I205" s="64">
        <v>0</v>
      </c>
      <c r="J205" s="76">
        <f t="shared" si="9"/>
        <v>4416</v>
      </c>
      <c r="K205" s="67" t="s">
        <v>233</v>
      </c>
      <c r="L205" s="68" t="s">
        <v>226</v>
      </c>
      <c r="M205" s="72">
        <v>1.5</v>
      </c>
      <c r="N205" s="72">
        <f t="shared" si="10"/>
        <v>27820.799999999999</v>
      </c>
      <c r="O205" s="72">
        <v>0</v>
      </c>
      <c r="P205" s="72">
        <v>27820.799999999999</v>
      </c>
    </row>
    <row r="206" spans="1:16" x14ac:dyDescent="0.25">
      <c r="A206" s="67" t="s">
        <v>298</v>
      </c>
      <c r="B206" s="68" t="s">
        <v>491</v>
      </c>
      <c r="C206" s="74" t="s">
        <v>210</v>
      </c>
      <c r="D206" s="69">
        <v>43903</v>
      </c>
      <c r="E206" s="67" t="s">
        <v>300</v>
      </c>
      <c r="F206" s="68">
        <v>20513944021</v>
      </c>
      <c r="G206" s="70" t="s">
        <v>492</v>
      </c>
      <c r="H206" s="79">
        <v>16030.95</v>
      </c>
      <c r="I206" s="64">
        <v>0</v>
      </c>
      <c r="J206" s="76">
        <f t="shared" si="9"/>
        <v>16030.95</v>
      </c>
      <c r="K206" s="67" t="s">
        <v>233</v>
      </c>
      <c r="L206" s="68" t="s">
        <v>226</v>
      </c>
      <c r="M206" s="72">
        <v>1.5</v>
      </c>
      <c r="N206" s="72">
        <f t="shared" si="10"/>
        <v>67329.990000000005</v>
      </c>
      <c r="O206" s="72">
        <v>0</v>
      </c>
      <c r="P206" s="72">
        <v>67329.990000000005</v>
      </c>
    </row>
    <row r="207" spans="1:16" x14ac:dyDescent="0.25">
      <c r="A207" s="67" t="s">
        <v>298</v>
      </c>
      <c r="B207" s="68" t="s">
        <v>306</v>
      </c>
      <c r="C207" s="74" t="s">
        <v>493</v>
      </c>
      <c r="D207" s="69">
        <v>43966</v>
      </c>
      <c r="E207" s="69" t="s">
        <v>300</v>
      </c>
      <c r="F207" s="68">
        <v>20452737508</v>
      </c>
      <c r="G207" s="70" t="s">
        <v>309</v>
      </c>
      <c r="H207" s="79">
        <v>8319.99</v>
      </c>
      <c r="I207" s="79">
        <v>0</v>
      </c>
      <c r="J207" s="71">
        <f t="shared" si="9"/>
        <v>8319.99</v>
      </c>
      <c r="K207" s="67" t="s">
        <v>232</v>
      </c>
      <c r="L207" s="68" t="s">
        <v>226</v>
      </c>
      <c r="M207" s="72">
        <v>1.5</v>
      </c>
      <c r="N207" s="72">
        <f t="shared" si="10"/>
        <v>0</v>
      </c>
      <c r="O207" s="72">
        <v>0</v>
      </c>
      <c r="P207" s="72">
        <v>0</v>
      </c>
    </row>
    <row r="208" spans="1:16" x14ac:dyDescent="0.25">
      <c r="A208" s="67" t="s">
        <v>298</v>
      </c>
      <c r="B208" s="68" t="s">
        <v>306</v>
      </c>
      <c r="C208" s="74" t="s">
        <v>494</v>
      </c>
      <c r="D208" s="69">
        <v>43969</v>
      </c>
      <c r="E208" s="69" t="s">
        <v>300</v>
      </c>
      <c r="F208" s="68">
        <v>20452737508</v>
      </c>
      <c r="G208" s="70" t="s">
        <v>309</v>
      </c>
      <c r="H208" s="79">
        <v>3320.4</v>
      </c>
      <c r="I208" s="79">
        <v>0</v>
      </c>
      <c r="J208" s="71">
        <f t="shared" si="9"/>
        <v>3320.4</v>
      </c>
      <c r="K208" s="67" t="s">
        <v>232</v>
      </c>
      <c r="L208" s="68" t="s">
        <v>226</v>
      </c>
      <c r="M208" s="72">
        <v>1.5</v>
      </c>
      <c r="N208" s="72">
        <f t="shared" si="10"/>
        <v>7747.44</v>
      </c>
      <c r="O208" s="72">
        <v>0</v>
      </c>
      <c r="P208" s="72">
        <v>7747.44</v>
      </c>
    </row>
    <row r="209" spans="1:16" x14ac:dyDescent="0.25">
      <c r="A209" s="67" t="s">
        <v>298</v>
      </c>
      <c r="B209" s="68" t="s">
        <v>306</v>
      </c>
      <c r="C209" s="74" t="s">
        <v>495</v>
      </c>
      <c r="D209" s="69">
        <v>43967</v>
      </c>
      <c r="E209" s="69" t="s">
        <v>300</v>
      </c>
      <c r="F209" s="68">
        <v>20452737508</v>
      </c>
      <c r="G209" s="70" t="s">
        <v>309</v>
      </c>
      <c r="H209" s="79">
        <v>9742.23</v>
      </c>
      <c r="I209" s="79">
        <v>0</v>
      </c>
      <c r="J209" s="71">
        <f t="shared" si="9"/>
        <v>9742.23</v>
      </c>
      <c r="K209" s="67" t="s">
        <v>232</v>
      </c>
      <c r="L209" s="68" t="s">
        <v>226</v>
      </c>
      <c r="M209" s="72">
        <v>1.5</v>
      </c>
      <c r="N209" s="72">
        <f t="shared" si="10"/>
        <v>13424.46</v>
      </c>
      <c r="O209" s="72">
        <v>0</v>
      </c>
      <c r="P209" s="72">
        <v>13424.46</v>
      </c>
    </row>
    <row r="210" spans="1:16" x14ac:dyDescent="0.25">
      <c r="A210" s="67" t="s">
        <v>298</v>
      </c>
      <c r="B210" s="68" t="s">
        <v>306</v>
      </c>
      <c r="C210" s="74" t="s">
        <v>496</v>
      </c>
      <c r="D210" s="69">
        <v>43976</v>
      </c>
      <c r="E210" s="69" t="s">
        <v>300</v>
      </c>
      <c r="F210" s="68">
        <v>20452737508</v>
      </c>
      <c r="G210" s="70" t="s">
        <v>309</v>
      </c>
      <c r="H210" s="79">
        <v>8253.9</v>
      </c>
      <c r="I210" s="79"/>
      <c r="J210" s="77">
        <f t="shared" si="9"/>
        <v>8253.9</v>
      </c>
      <c r="K210" s="67" t="s">
        <v>233</v>
      </c>
      <c r="L210" s="68" t="s">
        <v>599</v>
      </c>
      <c r="M210" s="72">
        <v>1.5</v>
      </c>
      <c r="N210" s="72">
        <f t="shared" si="10"/>
        <v>2320.3200000000002</v>
      </c>
      <c r="O210" s="72">
        <v>0</v>
      </c>
      <c r="P210" s="72">
        <v>2320.3200000000002</v>
      </c>
    </row>
    <row r="211" spans="1:16" x14ac:dyDescent="0.25">
      <c r="A211" s="67" t="s">
        <v>298</v>
      </c>
      <c r="B211" s="68" t="s">
        <v>306</v>
      </c>
      <c r="C211" s="74" t="s">
        <v>497</v>
      </c>
      <c r="D211" s="69">
        <v>43973</v>
      </c>
      <c r="E211" s="69" t="s">
        <v>300</v>
      </c>
      <c r="F211" s="68">
        <v>20452737508</v>
      </c>
      <c r="G211" s="70" t="s">
        <v>309</v>
      </c>
      <c r="H211" s="79">
        <v>13679.7</v>
      </c>
      <c r="I211" s="79"/>
      <c r="J211" s="77">
        <f t="shared" si="9"/>
        <v>13679.7</v>
      </c>
      <c r="K211" s="67" t="s">
        <v>233</v>
      </c>
      <c r="L211" s="68" t="s">
        <v>599</v>
      </c>
      <c r="M211" s="72">
        <v>1.5</v>
      </c>
      <c r="N211" s="72">
        <f t="shared" si="10"/>
        <v>0</v>
      </c>
      <c r="O211" s="72">
        <v>0</v>
      </c>
      <c r="P211" s="72">
        <v>0</v>
      </c>
    </row>
    <row r="212" spans="1:16" ht="25.5" x14ac:dyDescent="0.25">
      <c r="A212" s="67" t="s">
        <v>298</v>
      </c>
      <c r="B212" s="68" t="s">
        <v>306</v>
      </c>
      <c r="C212" s="74" t="s">
        <v>498</v>
      </c>
      <c r="D212" s="69">
        <v>43972</v>
      </c>
      <c r="E212" s="69" t="s">
        <v>300</v>
      </c>
      <c r="F212" s="68">
        <v>20452737508</v>
      </c>
      <c r="G212" s="70" t="s">
        <v>309</v>
      </c>
      <c r="H212" s="79"/>
      <c r="I212" s="79"/>
      <c r="J212" s="73">
        <f t="shared" si="9"/>
        <v>0</v>
      </c>
      <c r="K212" s="67" t="s">
        <v>234</v>
      </c>
      <c r="L212" s="68" t="s">
        <v>599</v>
      </c>
      <c r="M212" s="72">
        <v>1.5</v>
      </c>
      <c r="N212" s="72">
        <f t="shared" si="10"/>
        <v>24000</v>
      </c>
      <c r="O212" s="72">
        <v>0</v>
      </c>
      <c r="P212" s="72">
        <v>24000</v>
      </c>
    </row>
    <row r="213" spans="1:16" ht="25.5" x14ac:dyDescent="0.25">
      <c r="A213" s="67" t="s">
        <v>298</v>
      </c>
      <c r="B213" s="68" t="s">
        <v>306</v>
      </c>
      <c r="C213" s="74" t="s">
        <v>499</v>
      </c>
      <c r="D213" s="69">
        <v>43965</v>
      </c>
      <c r="E213" s="69" t="s">
        <v>300</v>
      </c>
      <c r="F213" s="68">
        <v>20452737508</v>
      </c>
      <c r="G213" s="70" t="s">
        <v>309</v>
      </c>
      <c r="H213" s="79"/>
      <c r="I213" s="79">
        <v>0</v>
      </c>
      <c r="J213" s="71">
        <f t="shared" si="9"/>
        <v>0</v>
      </c>
      <c r="K213" s="67" t="s">
        <v>234</v>
      </c>
      <c r="L213" s="68" t="s">
        <v>226</v>
      </c>
      <c r="M213" s="72">
        <v>1.5</v>
      </c>
      <c r="N213" s="72">
        <f t="shared" si="10"/>
        <v>25000</v>
      </c>
      <c r="O213" s="72">
        <v>0</v>
      </c>
      <c r="P213" s="72">
        <v>25000</v>
      </c>
    </row>
    <row r="214" spans="1:16" x14ac:dyDescent="0.25">
      <c r="A214" s="67" t="s">
        <v>298</v>
      </c>
      <c r="B214" s="68" t="s">
        <v>299</v>
      </c>
      <c r="C214" s="74" t="s">
        <v>173</v>
      </c>
      <c r="D214" s="69">
        <v>43973</v>
      </c>
      <c r="E214" s="69" t="s">
        <v>300</v>
      </c>
      <c r="F214" s="68">
        <v>20605400729</v>
      </c>
      <c r="G214" s="70" t="s">
        <v>500</v>
      </c>
      <c r="H214" s="79">
        <v>15000</v>
      </c>
      <c r="I214" s="79"/>
      <c r="J214" s="77">
        <f t="shared" si="9"/>
        <v>15000</v>
      </c>
      <c r="K214" s="67" t="s">
        <v>316</v>
      </c>
      <c r="L214" s="68" t="s">
        <v>226</v>
      </c>
      <c r="M214" s="72">
        <v>1.5</v>
      </c>
      <c r="N214" s="72">
        <f t="shared" si="10"/>
        <v>75000</v>
      </c>
      <c r="O214" s="72">
        <v>0</v>
      </c>
      <c r="P214" s="72">
        <v>75000</v>
      </c>
    </row>
    <row r="215" spans="1:16" x14ac:dyDescent="0.25">
      <c r="A215" s="67" t="s">
        <v>298</v>
      </c>
      <c r="B215" s="68" t="s">
        <v>299</v>
      </c>
      <c r="C215" s="74" t="s">
        <v>501</v>
      </c>
      <c r="D215" s="69">
        <v>43978</v>
      </c>
      <c r="E215" s="69" t="s">
        <v>300</v>
      </c>
      <c r="F215" s="68">
        <v>20600091175</v>
      </c>
      <c r="G215" s="70" t="s">
        <v>502</v>
      </c>
      <c r="H215" s="79">
        <v>15250</v>
      </c>
      <c r="I215" s="79">
        <v>0</v>
      </c>
      <c r="J215" s="71">
        <f t="shared" si="9"/>
        <v>15250</v>
      </c>
      <c r="K215" s="67" t="s">
        <v>233</v>
      </c>
      <c r="L215" s="68" t="s">
        <v>226</v>
      </c>
      <c r="M215" s="72">
        <v>1.5</v>
      </c>
      <c r="N215" s="72">
        <f t="shared" si="10"/>
        <v>61000</v>
      </c>
      <c r="O215" s="72">
        <v>0</v>
      </c>
      <c r="P215" s="72">
        <v>61000</v>
      </c>
    </row>
    <row r="216" spans="1:16" x14ac:dyDescent="0.25">
      <c r="A216" s="67" t="s">
        <v>298</v>
      </c>
      <c r="B216" s="68" t="s">
        <v>299</v>
      </c>
      <c r="C216" s="74" t="s">
        <v>196</v>
      </c>
      <c r="D216" s="69">
        <v>43976</v>
      </c>
      <c r="E216" s="69" t="s">
        <v>300</v>
      </c>
      <c r="F216" s="68">
        <v>20605125868</v>
      </c>
      <c r="G216" s="70" t="s">
        <v>503</v>
      </c>
      <c r="H216" s="79">
        <v>1076.25</v>
      </c>
      <c r="I216" s="79">
        <v>0</v>
      </c>
      <c r="J216" s="71">
        <f t="shared" si="9"/>
        <v>1076.25</v>
      </c>
      <c r="K216" s="67" t="s">
        <v>233</v>
      </c>
      <c r="L216" s="68" t="s">
        <v>226</v>
      </c>
      <c r="M216" s="72">
        <v>1.5</v>
      </c>
      <c r="N216" s="72">
        <f t="shared" si="10"/>
        <v>1614.38</v>
      </c>
      <c r="O216" s="72">
        <v>0</v>
      </c>
      <c r="P216" s="72">
        <v>1614.38</v>
      </c>
    </row>
    <row r="217" spans="1:16" x14ac:dyDescent="0.25">
      <c r="A217" s="67" t="s">
        <v>298</v>
      </c>
      <c r="B217" s="68" t="s">
        <v>299</v>
      </c>
      <c r="C217" s="74" t="s">
        <v>190</v>
      </c>
      <c r="D217" s="69">
        <v>43960</v>
      </c>
      <c r="E217" s="69" t="s">
        <v>300</v>
      </c>
      <c r="F217" s="68">
        <v>20605125869</v>
      </c>
      <c r="G217" s="70" t="s">
        <v>503</v>
      </c>
      <c r="H217" s="79">
        <v>5500</v>
      </c>
      <c r="I217" s="79">
        <v>0</v>
      </c>
      <c r="J217" s="71">
        <f t="shared" si="9"/>
        <v>5500</v>
      </c>
      <c r="K217" s="67" t="s">
        <v>233</v>
      </c>
      <c r="L217" s="68" t="s">
        <v>226</v>
      </c>
      <c r="M217" s="72">
        <v>1.5</v>
      </c>
      <c r="N217" s="72">
        <f t="shared" si="10"/>
        <v>6600</v>
      </c>
      <c r="O217" s="72">
        <v>0</v>
      </c>
      <c r="P217" s="72">
        <v>6600</v>
      </c>
    </row>
    <row r="218" spans="1:16" x14ac:dyDescent="0.25">
      <c r="A218" s="67" t="s">
        <v>298</v>
      </c>
      <c r="B218" s="68" t="s">
        <v>299</v>
      </c>
      <c r="C218" s="74" t="s">
        <v>191</v>
      </c>
      <c r="D218" s="69">
        <v>43960</v>
      </c>
      <c r="E218" s="69" t="s">
        <v>300</v>
      </c>
      <c r="F218" s="68">
        <v>20605125870</v>
      </c>
      <c r="G218" s="70" t="s">
        <v>503</v>
      </c>
      <c r="H218" s="79">
        <v>229.9</v>
      </c>
      <c r="I218" s="79">
        <v>0</v>
      </c>
      <c r="J218" s="71">
        <f t="shared" si="9"/>
        <v>229.9</v>
      </c>
      <c r="K218" s="67" t="s">
        <v>233</v>
      </c>
      <c r="L218" s="68" t="s">
        <v>226</v>
      </c>
      <c r="M218" s="72">
        <v>1.5</v>
      </c>
      <c r="N218" s="72">
        <f t="shared" si="10"/>
        <v>344.85</v>
      </c>
      <c r="O218" s="72">
        <v>0</v>
      </c>
      <c r="P218" s="72">
        <v>344.85</v>
      </c>
    </row>
    <row r="219" spans="1:16" x14ac:dyDescent="0.25">
      <c r="A219" s="67" t="s">
        <v>298</v>
      </c>
      <c r="B219" s="68" t="s">
        <v>299</v>
      </c>
      <c r="C219" s="74" t="s">
        <v>504</v>
      </c>
      <c r="D219" s="69">
        <v>43977</v>
      </c>
      <c r="E219" s="69" t="s">
        <v>300</v>
      </c>
      <c r="F219" s="68">
        <v>20600091175</v>
      </c>
      <c r="G219" s="70" t="s">
        <v>502</v>
      </c>
      <c r="H219" s="79">
        <v>5912.6</v>
      </c>
      <c r="I219" s="79">
        <v>0</v>
      </c>
      <c r="J219" s="71">
        <f t="shared" si="9"/>
        <v>5912.6</v>
      </c>
      <c r="K219" s="67" t="s">
        <v>233</v>
      </c>
      <c r="L219" s="68" t="s">
        <v>226</v>
      </c>
      <c r="M219" s="72">
        <v>1.5</v>
      </c>
      <c r="N219" s="72">
        <f t="shared" si="10"/>
        <v>30000.53</v>
      </c>
      <c r="O219" s="72">
        <v>0</v>
      </c>
      <c r="P219" s="72">
        <v>30000.53</v>
      </c>
    </row>
    <row r="220" spans="1:16" x14ac:dyDescent="0.25">
      <c r="A220" s="67" t="s">
        <v>298</v>
      </c>
      <c r="B220" s="68" t="s">
        <v>299</v>
      </c>
      <c r="C220" s="74" t="s">
        <v>505</v>
      </c>
      <c r="D220" s="69">
        <v>43979</v>
      </c>
      <c r="E220" s="69" t="s">
        <v>300</v>
      </c>
      <c r="F220" s="68">
        <v>20600091176</v>
      </c>
      <c r="G220" s="70" t="s">
        <v>502</v>
      </c>
      <c r="H220" s="79">
        <v>15000</v>
      </c>
      <c r="I220" s="79">
        <v>0</v>
      </c>
      <c r="J220" s="71">
        <f t="shared" si="9"/>
        <v>15000</v>
      </c>
      <c r="K220" s="67" t="s">
        <v>233</v>
      </c>
      <c r="L220" s="68" t="s">
        <v>226</v>
      </c>
      <c r="M220" s="72">
        <v>1.5</v>
      </c>
      <c r="N220" s="72">
        <f t="shared" si="10"/>
        <v>60000</v>
      </c>
      <c r="O220" s="72">
        <v>0</v>
      </c>
      <c r="P220" s="72">
        <v>60000</v>
      </c>
    </row>
    <row r="221" spans="1:16" x14ac:dyDescent="0.25">
      <c r="A221" s="67" t="s">
        <v>298</v>
      </c>
      <c r="B221" s="68" t="s">
        <v>299</v>
      </c>
      <c r="C221" s="74" t="s">
        <v>179</v>
      </c>
      <c r="D221" s="69">
        <v>43916</v>
      </c>
      <c r="E221" s="69" t="s">
        <v>300</v>
      </c>
      <c r="F221" s="68">
        <v>10087440040</v>
      </c>
      <c r="G221" s="70" t="s">
        <v>506</v>
      </c>
      <c r="H221" s="79">
        <v>13589</v>
      </c>
      <c r="I221" s="79">
        <v>0</v>
      </c>
      <c r="J221" s="71">
        <f t="shared" si="9"/>
        <v>13589</v>
      </c>
      <c r="K221" s="67" t="s">
        <v>233</v>
      </c>
      <c r="L221" s="68" t="s">
        <v>226</v>
      </c>
      <c r="M221" s="72">
        <v>1.5</v>
      </c>
      <c r="N221" s="72">
        <f t="shared" si="10"/>
        <v>57036</v>
      </c>
      <c r="O221" s="72">
        <v>0</v>
      </c>
      <c r="P221" s="72">
        <v>57036</v>
      </c>
    </row>
    <row r="222" spans="1:16" x14ac:dyDescent="0.25">
      <c r="A222" s="67" t="s">
        <v>298</v>
      </c>
      <c r="B222" s="68" t="s">
        <v>299</v>
      </c>
      <c r="C222" s="74" t="s">
        <v>180</v>
      </c>
      <c r="D222" s="69">
        <v>43916</v>
      </c>
      <c r="E222" s="69" t="s">
        <v>300</v>
      </c>
      <c r="F222" s="68">
        <v>10087440041</v>
      </c>
      <c r="G222" s="70" t="s">
        <v>506</v>
      </c>
      <c r="H222" s="79">
        <v>12380</v>
      </c>
      <c r="I222" s="79">
        <v>0</v>
      </c>
      <c r="J222" s="71">
        <f t="shared" si="9"/>
        <v>12380</v>
      </c>
      <c r="K222" s="67" t="s">
        <v>233</v>
      </c>
      <c r="L222" s="68" t="s">
        <v>226</v>
      </c>
      <c r="M222" s="72">
        <v>1.5</v>
      </c>
      <c r="N222" s="72">
        <f t="shared" si="10"/>
        <v>51996</v>
      </c>
      <c r="O222" s="72">
        <v>0</v>
      </c>
      <c r="P222" s="72">
        <v>51996</v>
      </c>
    </row>
    <row r="223" spans="1:16" x14ac:dyDescent="0.25">
      <c r="A223" s="67" t="s">
        <v>298</v>
      </c>
      <c r="B223" s="68" t="s">
        <v>299</v>
      </c>
      <c r="C223" s="74" t="s">
        <v>181</v>
      </c>
      <c r="D223" s="69">
        <v>43916</v>
      </c>
      <c r="E223" s="69" t="s">
        <v>300</v>
      </c>
      <c r="F223" s="68">
        <v>10087440042</v>
      </c>
      <c r="G223" s="70" t="s">
        <v>506</v>
      </c>
      <c r="H223" s="79">
        <v>11650</v>
      </c>
      <c r="I223" s="79">
        <v>0</v>
      </c>
      <c r="J223" s="71">
        <f t="shared" si="9"/>
        <v>11650</v>
      </c>
      <c r="K223" s="67" t="s">
        <v>233</v>
      </c>
      <c r="L223" s="68" t="s">
        <v>226</v>
      </c>
      <c r="M223" s="72">
        <v>1.5</v>
      </c>
      <c r="N223" s="72">
        <f t="shared" si="10"/>
        <v>48930</v>
      </c>
      <c r="O223" s="72">
        <v>0</v>
      </c>
      <c r="P223" s="72">
        <v>48930</v>
      </c>
    </row>
    <row r="224" spans="1:16" x14ac:dyDescent="0.25">
      <c r="A224" s="67" t="s">
        <v>298</v>
      </c>
      <c r="B224" s="68" t="s">
        <v>299</v>
      </c>
      <c r="C224" s="74" t="s">
        <v>182</v>
      </c>
      <c r="D224" s="69">
        <v>43916</v>
      </c>
      <c r="E224" s="69" t="s">
        <v>300</v>
      </c>
      <c r="F224" s="68">
        <v>10087440043</v>
      </c>
      <c r="G224" s="70" t="s">
        <v>506</v>
      </c>
      <c r="H224" s="79">
        <v>13050</v>
      </c>
      <c r="I224" s="79">
        <v>0</v>
      </c>
      <c r="J224" s="71">
        <f t="shared" si="9"/>
        <v>13050</v>
      </c>
      <c r="K224" s="67" t="s">
        <v>233</v>
      </c>
      <c r="L224" s="68" t="s">
        <v>226</v>
      </c>
      <c r="M224" s="72">
        <v>1.5</v>
      </c>
      <c r="N224" s="72">
        <f t="shared" si="10"/>
        <v>54810</v>
      </c>
      <c r="O224" s="72">
        <v>0</v>
      </c>
      <c r="P224" s="72">
        <v>54810</v>
      </c>
    </row>
    <row r="225" spans="1:16" x14ac:dyDescent="0.25">
      <c r="A225" s="67" t="s">
        <v>298</v>
      </c>
      <c r="B225" s="68" t="s">
        <v>299</v>
      </c>
      <c r="C225" s="74" t="s">
        <v>183</v>
      </c>
      <c r="D225" s="69">
        <v>43916</v>
      </c>
      <c r="E225" s="69" t="s">
        <v>300</v>
      </c>
      <c r="F225" s="68">
        <v>10087440044</v>
      </c>
      <c r="G225" s="70" t="s">
        <v>506</v>
      </c>
      <c r="H225" s="79">
        <v>11540</v>
      </c>
      <c r="I225" s="79">
        <v>0</v>
      </c>
      <c r="J225" s="71">
        <f t="shared" si="9"/>
        <v>11540</v>
      </c>
      <c r="K225" s="67" t="s">
        <v>233</v>
      </c>
      <c r="L225" s="68" t="s">
        <v>226</v>
      </c>
      <c r="M225" s="72">
        <v>1.5</v>
      </c>
      <c r="N225" s="72">
        <f t="shared" si="10"/>
        <v>48468</v>
      </c>
      <c r="O225" s="72">
        <v>0</v>
      </c>
      <c r="P225" s="72">
        <v>48468</v>
      </c>
    </row>
    <row r="226" spans="1:16" x14ac:dyDescent="0.25">
      <c r="A226" s="67" t="s">
        <v>298</v>
      </c>
      <c r="B226" s="68" t="s">
        <v>299</v>
      </c>
      <c r="C226" s="74" t="s">
        <v>209</v>
      </c>
      <c r="D226" s="69">
        <v>43927</v>
      </c>
      <c r="E226" s="69" t="s">
        <v>300</v>
      </c>
      <c r="F226" s="68">
        <v>10087440045</v>
      </c>
      <c r="G226" s="70" t="s">
        <v>506</v>
      </c>
      <c r="H226" s="79">
        <v>11310</v>
      </c>
      <c r="I226" s="79">
        <v>0</v>
      </c>
      <c r="J226" s="71">
        <f t="shared" si="9"/>
        <v>11310</v>
      </c>
      <c r="K226" s="67" t="s">
        <v>233</v>
      </c>
      <c r="L226" s="68" t="s">
        <v>226</v>
      </c>
      <c r="M226" s="72">
        <v>1.5</v>
      </c>
      <c r="N226" s="72">
        <f t="shared" si="10"/>
        <v>45240</v>
      </c>
      <c r="O226" s="72">
        <v>0</v>
      </c>
      <c r="P226" s="72">
        <v>45240</v>
      </c>
    </row>
    <row r="227" spans="1:16" x14ac:dyDescent="0.25">
      <c r="A227" s="67" t="s">
        <v>298</v>
      </c>
      <c r="B227" s="68" t="s">
        <v>299</v>
      </c>
      <c r="C227" s="74" t="s">
        <v>184</v>
      </c>
      <c r="D227" s="69">
        <v>43927</v>
      </c>
      <c r="E227" s="69" t="s">
        <v>300</v>
      </c>
      <c r="F227" s="68">
        <v>10087440046</v>
      </c>
      <c r="G227" s="70" t="s">
        <v>506</v>
      </c>
      <c r="H227" s="79">
        <v>13630</v>
      </c>
      <c r="I227" s="79"/>
      <c r="J227" s="71">
        <f t="shared" si="9"/>
        <v>13630</v>
      </c>
      <c r="K227" s="67" t="s">
        <v>233</v>
      </c>
      <c r="L227" s="68" t="s">
        <v>226</v>
      </c>
      <c r="M227" s="72">
        <v>1.5</v>
      </c>
      <c r="N227" s="72">
        <f t="shared" si="10"/>
        <v>54520</v>
      </c>
      <c r="O227" s="72">
        <v>0</v>
      </c>
      <c r="P227" s="72">
        <v>54520</v>
      </c>
    </row>
    <row r="228" spans="1:16" x14ac:dyDescent="0.25">
      <c r="A228" s="67" t="s">
        <v>298</v>
      </c>
      <c r="B228" s="68" t="s">
        <v>299</v>
      </c>
      <c r="C228" s="74" t="s">
        <v>507</v>
      </c>
      <c r="D228" s="69">
        <v>43959</v>
      </c>
      <c r="E228" s="69" t="s">
        <v>300</v>
      </c>
      <c r="F228" s="68">
        <v>20601739454</v>
      </c>
      <c r="G228" s="70" t="s">
        <v>508</v>
      </c>
      <c r="H228" s="79">
        <v>7109.44</v>
      </c>
      <c r="I228" s="79"/>
      <c r="J228" s="71">
        <f t="shared" si="9"/>
        <v>7109.44</v>
      </c>
      <c r="K228" s="67" t="s">
        <v>233</v>
      </c>
      <c r="L228" s="68" t="s">
        <v>226</v>
      </c>
      <c r="M228" s="72">
        <v>1.5</v>
      </c>
      <c r="N228" s="72">
        <f t="shared" si="10"/>
        <v>28437.759999999998</v>
      </c>
      <c r="O228" s="72">
        <v>0</v>
      </c>
      <c r="P228" s="72">
        <v>28437.759999999998</v>
      </c>
    </row>
    <row r="229" spans="1:16" x14ac:dyDescent="0.25">
      <c r="A229" s="67" t="s">
        <v>298</v>
      </c>
      <c r="B229" s="68">
        <v>1</v>
      </c>
      <c r="C229" s="74" t="s">
        <v>203</v>
      </c>
      <c r="D229" s="69">
        <v>43937</v>
      </c>
      <c r="E229" s="69" t="s">
        <v>300</v>
      </c>
      <c r="F229" s="78">
        <v>20601615771</v>
      </c>
      <c r="G229" s="70" t="s">
        <v>509</v>
      </c>
      <c r="H229" s="79">
        <v>9840</v>
      </c>
      <c r="I229" s="64"/>
      <c r="J229" s="76">
        <f t="shared" si="9"/>
        <v>9840</v>
      </c>
      <c r="K229" s="67" t="s">
        <v>233</v>
      </c>
      <c r="L229" s="68" t="s">
        <v>226</v>
      </c>
      <c r="M229" s="72">
        <v>1.5</v>
      </c>
      <c r="N229" s="72">
        <f t="shared" si="10"/>
        <v>29520</v>
      </c>
      <c r="O229" s="72">
        <v>0</v>
      </c>
      <c r="P229" s="72">
        <v>29520</v>
      </c>
    </row>
    <row r="230" spans="1:16" x14ac:dyDescent="0.25">
      <c r="A230" s="67" t="s">
        <v>298</v>
      </c>
      <c r="B230" s="68">
        <v>1</v>
      </c>
      <c r="C230" s="74" t="s">
        <v>202</v>
      </c>
      <c r="D230" s="69">
        <v>43937</v>
      </c>
      <c r="E230" s="69" t="s">
        <v>300</v>
      </c>
      <c r="F230" s="78">
        <v>20601615772</v>
      </c>
      <c r="G230" s="70" t="s">
        <v>509</v>
      </c>
      <c r="H230" s="79">
        <v>10060</v>
      </c>
      <c r="I230" s="64"/>
      <c r="J230" s="76">
        <f t="shared" si="9"/>
        <v>10060</v>
      </c>
      <c r="K230" s="67" t="s">
        <v>233</v>
      </c>
      <c r="L230" s="68" t="s">
        <v>226</v>
      </c>
      <c r="M230" s="72">
        <v>1.5</v>
      </c>
      <c r="N230" s="72">
        <f t="shared" si="10"/>
        <v>30180</v>
      </c>
      <c r="O230" s="72">
        <v>0</v>
      </c>
      <c r="P230" s="72">
        <v>30180</v>
      </c>
    </row>
    <row r="231" spans="1:16" x14ac:dyDescent="0.25">
      <c r="A231" s="67" t="s">
        <v>298</v>
      </c>
      <c r="B231" s="68" t="s">
        <v>299</v>
      </c>
      <c r="C231" s="74" t="s">
        <v>213</v>
      </c>
      <c r="D231" s="69">
        <v>43910</v>
      </c>
      <c r="E231" s="69" t="s">
        <v>300</v>
      </c>
      <c r="F231" s="68">
        <v>20557459511</v>
      </c>
      <c r="G231" s="70" t="s">
        <v>337</v>
      </c>
      <c r="H231" s="79">
        <v>0</v>
      </c>
      <c r="I231" s="79">
        <v>5808.18</v>
      </c>
      <c r="J231" s="77">
        <f t="shared" si="9"/>
        <v>-5808.18</v>
      </c>
      <c r="K231" s="67" t="s">
        <v>339</v>
      </c>
      <c r="L231" s="68" t="s">
        <v>599</v>
      </c>
      <c r="M231" s="72">
        <v>1.5</v>
      </c>
      <c r="N231" s="72">
        <f t="shared" si="10"/>
        <v>2203.9899999999998</v>
      </c>
      <c r="O231" s="72">
        <v>0</v>
      </c>
      <c r="P231" s="72">
        <v>2203.9899999999998</v>
      </c>
    </row>
    <row r="232" spans="1:16" x14ac:dyDescent="0.25">
      <c r="A232" s="67" t="s">
        <v>298</v>
      </c>
      <c r="B232" s="68" t="s">
        <v>299</v>
      </c>
      <c r="C232" s="74" t="s">
        <v>211</v>
      </c>
      <c r="D232" s="69">
        <v>43910</v>
      </c>
      <c r="E232" s="69" t="s">
        <v>300</v>
      </c>
      <c r="F232" s="68">
        <v>20557459511</v>
      </c>
      <c r="G232" s="70" t="s">
        <v>337</v>
      </c>
      <c r="H232" s="79">
        <v>726</v>
      </c>
      <c r="I232" s="64"/>
      <c r="J232" s="65">
        <f t="shared" si="9"/>
        <v>726</v>
      </c>
      <c r="K232" s="67" t="s">
        <v>316</v>
      </c>
      <c r="L232" s="68" t="s">
        <v>599</v>
      </c>
      <c r="M232" s="72">
        <v>1.5</v>
      </c>
      <c r="N232" s="72">
        <f t="shared" si="10"/>
        <v>1452</v>
      </c>
      <c r="O232" s="72">
        <v>0</v>
      </c>
      <c r="P232" s="72">
        <v>1452</v>
      </c>
    </row>
    <row r="233" spans="1:16" x14ac:dyDescent="0.25">
      <c r="A233" s="67" t="s">
        <v>352</v>
      </c>
      <c r="B233" s="68" t="s">
        <v>299</v>
      </c>
      <c r="C233" s="74" t="s">
        <v>510</v>
      </c>
      <c r="D233" s="69">
        <v>43984</v>
      </c>
      <c r="E233" s="69" t="s">
        <v>357</v>
      </c>
      <c r="F233" s="68" t="s">
        <v>511</v>
      </c>
      <c r="G233" s="70" t="s">
        <v>512</v>
      </c>
      <c r="H233" s="79">
        <v>3151.9</v>
      </c>
      <c r="I233" s="64"/>
      <c r="J233" s="76">
        <f t="shared" si="9"/>
        <v>3151.9</v>
      </c>
      <c r="K233" s="67" t="s">
        <v>233</v>
      </c>
      <c r="L233" s="68" t="s">
        <v>226</v>
      </c>
      <c r="M233" s="72">
        <v>0</v>
      </c>
      <c r="N233" s="72">
        <f t="shared" si="10"/>
        <v>9937.34</v>
      </c>
      <c r="O233" s="72">
        <v>0</v>
      </c>
      <c r="P233" s="72">
        <v>9937.34</v>
      </c>
    </row>
    <row r="234" spans="1:16" x14ac:dyDescent="0.25">
      <c r="A234" s="67" t="s">
        <v>352</v>
      </c>
      <c r="B234" s="68" t="s">
        <v>299</v>
      </c>
      <c r="C234" s="74" t="s">
        <v>513</v>
      </c>
      <c r="D234" s="69">
        <v>43984</v>
      </c>
      <c r="E234" s="69" t="s">
        <v>357</v>
      </c>
      <c r="F234" s="68" t="s">
        <v>514</v>
      </c>
      <c r="G234" s="70" t="s">
        <v>515</v>
      </c>
      <c r="H234" s="79">
        <v>10200</v>
      </c>
      <c r="I234" s="64"/>
      <c r="J234" s="76">
        <f t="shared" si="9"/>
        <v>10200</v>
      </c>
      <c r="K234" s="67" t="s">
        <v>233</v>
      </c>
      <c r="L234" s="68" t="s">
        <v>226</v>
      </c>
      <c r="M234" s="72">
        <v>0</v>
      </c>
      <c r="N234" s="72">
        <f t="shared" si="10"/>
        <v>30896.82</v>
      </c>
      <c r="O234" s="72">
        <v>0</v>
      </c>
      <c r="P234" s="72">
        <v>30896.82</v>
      </c>
    </row>
    <row r="235" spans="1:16" x14ac:dyDescent="0.25">
      <c r="A235" s="67" t="s">
        <v>352</v>
      </c>
      <c r="B235" s="68" t="s">
        <v>299</v>
      </c>
      <c r="C235" s="74" t="s">
        <v>516</v>
      </c>
      <c r="D235" s="69">
        <v>43984</v>
      </c>
      <c r="E235" s="69" t="s">
        <v>357</v>
      </c>
      <c r="F235" s="68" t="s">
        <v>514</v>
      </c>
      <c r="G235" s="70" t="s">
        <v>515</v>
      </c>
      <c r="H235" s="79">
        <v>10131</v>
      </c>
      <c r="I235" s="64"/>
      <c r="J235" s="76">
        <f t="shared" si="9"/>
        <v>10131</v>
      </c>
      <c r="K235" s="67" t="s">
        <v>233</v>
      </c>
      <c r="L235" s="68" t="s">
        <v>226</v>
      </c>
      <c r="M235" s="72">
        <v>0</v>
      </c>
      <c r="N235" s="72">
        <f t="shared" si="10"/>
        <v>30845.33</v>
      </c>
      <c r="O235" s="72">
        <v>0</v>
      </c>
      <c r="P235" s="72">
        <v>30845.33</v>
      </c>
    </row>
    <row r="236" spans="1:16" x14ac:dyDescent="0.25">
      <c r="A236" s="67" t="s">
        <v>352</v>
      </c>
      <c r="B236" s="68" t="s">
        <v>299</v>
      </c>
      <c r="C236" s="74" t="s">
        <v>517</v>
      </c>
      <c r="D236" s="69">
        <v>43984</v>
      </c>
      <c r="E236" s="69" t="s">
        <v>357</v>
      </c>
      <c r="F236" s="68" t="s">
        <v>514</v>
      </c>
      <c r="G236" s="70" t="s">
        <v>515</v>
      </c>
      <c r="H236" s="79">
        <v>10183</v>
      </c>
      <c r="I236" s="64"/>
      <c r="J236" s="76">
        <f t="shared" si="9"/>
        <v>10183</v>
      </c>
      <c r="K236" s="67" t="s">
        <v>233</v>
      </c>
      <c r="L236" s="68" t="s">
        <v>226</v>
      </c>
      <c r="M236" s="72">
        <v>0</v>
      </c>
      <c r="N236" s="72">
        <f t="shared" si="10"/>
        <v>30687.81</v>
      </c>
      <c r="O236" s="72">
        <v>0</v>
      </c>
      <c r="P236" s="72">
        <v>30687.81</v>
      </c>
    </row>
    <row r="237" spans="1:16" x14ac:dyDescent="0.25">
      <c r="A237" s="67" t="s">
        <v>352</v>
      </c>
      <c r="B237" s="68" t="s">
        <v>299</v>
      </c>
      <c r="C237" s="74" t="s">
        <v>518</v>
      </c>
      <c r="D237" s="69">
        <v>43985</v>
      </c>
      <c r="E237" s="69" t="s">
        <v>357</v>
      </c>
      <c r="F237" s="68" t="s">
        <v>514</v>
      </c>
      <c r="G237" s="70" t="s">
        <v>515</v>
      </c>
      <c r="H237" s="79">
        <v>5648</v>
      </c>
      <c r="I237" s="64"/>
      <c r="J237" s="76">
        <f t="shared" si="9"/>
        <v>5648</v>
      </c>
      <c r="K237" s="67" t="s">
        <v>233</v>
      </c>
      <c r="L237" s="68" t="s">
        <v>226</v>
      </c>
      <c r="M237" s="72">
        <v>0</v>
      </c>
      <c r="N237" s="72">
        <f t="shared" si="10"/>
        <v>17108.36</v>
      </c>
      <c r="O237" s="72">
        <v>0</v>
      </c>
      <c r="P237" s="72">
        <v>17108.36</v>
      </c>
    </row>
    <row r="238" spans="1:16" x14ac:dyDescent="0.25">
      <c r="A238" s="67" t="s">
        <v>352</v>
      </c>
      <c r="B238" s="68" t="s">
        <v>299</v>
      </c>
      <c r="C238" s="74" t="s">
        <v>519</v>
      </c>
      <c r="D238" s="69">
        <v>43984</v>
      </c>
      <c r="E238" s="69" t="s">
        <v>357</v>
      </c>
      <c r="F238" s="68" t="s">
        <v>514</v>
      </c>
      <c r="G238" s="70" t="s">
        <v>515</v>
      </c>
      <c r="H238" s="79">
        <v>10634</v>
      </c>
      <c r="I238" s="64"/>
      <c r="J238" s="76">
        <f t="shared" si="9"/>
        <v>10634</v>
      </c>
      <c r="K238" s="67" t="s">
        <v>233</v>
      </c>
      <c r="L238" s="68" t="s">
        <v>226</v>
      </c>
      <c r="M238" s="72">
        <v>0</v>
      </c>
      <c r="N238" s="72">
        <f t="shared" si="10"/>
        <v>32211.45</v>
      </c>
      <c r="O238" s="72">
        <v>0</v>
      </c>
      <c r="P238" s="72">
        <v>32211.45</v>
      </c>
    </row>
    <row r="239" spans="1:16" x14ac:dyDescent="0.25">
      <c r="A239" s="67" t="s">
        <v>352</v>
      </c>
      <c r="B239" s="68" t="s">
        <v>299</v>
      </c>
      <c r="C239" s="74" t="s">
        <v>520</v>
      </c>
      <c r="D239" s="69">
        <v>43984</v>
      </c>
      <c r="E239" s="69" t="s">
        <v>357</v>
      </c>
      <c r="F239" s="68" t="s">
        <v>521</v>
      </c>
      <c r="G239" s="70" t="s">
        <v>522</v>
      </c>
      <c r="H239" s="79">
        <v>1486.3</v>
      </c>
      <c r="I239" s="64"/>
      <c r="J239" s="76">
        <f t="shared" si="9"/>
        <v>1486.3</v>
      </c>
      <c r="K239" s="67" t="s">
        <v>233</v>
      </c>
      <c r="L239" s="68" t="s">
        <v>226</v>
      </c>
      <c r="M239" s="72">
        <v>0</v>
      </c>
      <c r="N239" s="72">
        <f t="shared" si="10"/>
        <v>4665.3500000000004</v>
      </c>
      <c r="O239" s="72">
        <v>0</v>
      </c>
      <c r="P239" s="72">
        <v>4665.3500000000004</v>
      </c>
    </row>
    <row r="240" spans="1:16" x14ac:dyDescent="0.25">
      <c r="A240" s="67" t="s">
        <v>352</v>
      </c>
      <c r="B240" s="68" t="s">
        <v>299</v>
      </c>
      <c r="C240" s="74" t="s">
        <v>523</v>
      </c>
      <c r="D240" s="69">
        <v>43984</v>
      </c>
      <c r="E240" s="69" t="s">
        <v>357</v>
      </c>
      <c r="F240" s="68" t="s">
        <v>524</v>
      </c>
      <c r="G240" s="70" t="s">
        <v>525</v>
      </c>
      <c r="H240" s="79">
        <v>4862.7</v>
      </c>
      <c r="I240" s="64"/>
      <c r="J240" s="76">
        <f t="shared" si="9"/>
        <v>4862.7</v>
      </c>
      <c r="K240" s="67" t="s">
        <v>233</v>
      </c>
      <c r="L240" s="68" t="s">
        <v>226</v>
      </c>
      <c r="M240" s="72">
        <v>0</v>
      </c>
      <c r="N240" s="72">
        <f t="shared" si="10"/>
        <v>16676.63</v>
      </c>
      <c r="O240" s="72">
        <v>0</v>
      </c>
      <c r="P240" s="72">
        <v>16676.63</v>
      </c>
    </row>
    <row r="241" spans="1:16" x14ac:dyDescent="0.25">
      <c r="A241" s="67" t="s">
        <v>352</v>
      </c>
      <c r="B241" s="68" t="s">
        <v>299</v>
      </c>
      <c r="C241" s="74" t="s">
        <v>526</v>
      </c>
      <c r="D241" s="69">
        <v>43984</v>
      </c>
      <c r="E241" s="69" t="s">
        <v>300</v>
      </c>
      <c r="F241" s="68" t="s">
        <v>354</v>
      </c>
      <c r="G241" s="70" t="s">
        <v>355</v>
      </c>
      <c r="H241" s="79">
        <v>0</v>
      </c>
      <c r="I241" s="64"/>
      <c r="J241" s="65">
        <f t="shared" si="9"/>
        <v>0</v>
      </c>
      <c r="K241" s="67"/>
      <c r="L241" s="68" t="s">
        <v>226</v>
      </c>
      <c r="M241" s="72">
        <v>0</v>
      </c>
      <c r="N241" s="72">
        <f t="shared" si="10"/>
        <v>0.01</v>
      </c>
      <c r="O241" s="72">
        <v>0</v>
      </c>
      <c r="P241" s="72">
        <v>0.01</v>
      </c>
    </row>
    <row r="242" spans="1:16" x14ac:dyDescent="0.25">
      <c r="A242" s="67" t="s">
        <v>352</v>
      </c>
      <c r="B242" s="68" t="s">
        <v>299</v>
      </c>
      <c r="C242" s="74" t="s">
        <v>527</v>
      </c>
      <c r="D242" s="69">
        <v>43984</v>
      </c>
      <c r="E242" s="69" t="s">
        <v>357</v>
      </c>
      <c r="F242" s="68" t="s">
        <v>524</v>
      </c>
      <c r="G242" s="70" t="s">
        <v>525</v>
      </c>
      <c r="H242" s="79">
        <v>9816</v>
      </c>
      <c r="I242" s="64"/>
      <c r="J242" s="76">
        <f t="shared" si="9"/>
        <v>9816</v>
      </c>
      <c r="K242" s="67" t="s">
        <v>233</v>
      </c>
      <c r="L242" s="68" t="s">
        <v>226</v>
      </c>
      <c r="M242" s="72">
        <v>0</v>
      </c>
      <c r="N242" s="72">
        <f t="shared" si="10"/>
        <v>33663.97</v>
      </c>
      <c r="O242" s="72">
        <v>0</v>
      </c>
      <c r="P242" s="72">
        <v>33663.97</v>
      </c>
    </row>
    <row r="243" spans="1:16" x14ac:dyDescent="0.25">
      <c r="A243" s="67" t="s">
        <v>352</v>
      </c>
      <c r="B243" s="68" t="s">
        <v>299</v>
      </c>
      <c r="C243" s="74" t="s">
        <v>528</v>
      </c>
      <c r="D243" s="69">
        <v>43984</v>
      </c>
      <c r="E243" s="69" t="s">
        <v>357</v>
      </c>
      <c r="F243" s="68" t="s">
        <v>524</v>
      </c>
      <c r="G243" s="70" t="s">
        <v>525</v>
      </c>
      <c r="H243" s="79">
        <v>15781</v>
      </c>
      <c r="I243" s="64"/>
      <c r="J243" s="76">
        <f t="shared" si="9"/>
        <v>15781</v>
      </c>
      <c r="K243" s="67" t="s">
        <v>233</v>
      </c>
      <c r="L243" s="68" t="s">
        <v>226</v>
      </c>
      <c r="M243" s="72">
        <v>0</v>
      </c>
      <c r="N243" s="72">
        <f t="shared" si="10"/>
        <v>54120.94</v>
      </c>
      <c r="O243" s="72">
        <v>0</v>
      </c>
      <c r="P243" s="72">
        <v>54120.94</v>
      </c>
    </row>
    <row r="244" spans="1:16" x14ac:dyDescent="0.25">
      <c r="A244" s="67" t="s">
        <v>352</v>
      </c>
      <c r="B244" s="68" t="s">
        <v>299</v>
      </c>
      <c r="C244" s="74" t="s">
        <v>529</v>
      </c>
      <c r="D244" s="69">
        <v>43984</v>
      </c>
      <c r="E244" s="69" t="s">
        <v>357</v>
      </c>
      <c r="F244" s="68" t="s">
        <v>524</v>
      </c>
      <c r="G244" s="70" t="s">
        <v>525</v>
      </c>
      <c r="H244" s="79">
        <v>15497</v>
      </c>
      <c r="I244" s="64"/>
      <c r="J244" s="76">
        <f t="shared" si="9"/>
        <v>15497</v>
      </c>
      <c r="K244" s="67" t="s">
        <v>233</v>
      </c>
      <c r="L244" s="68" t="s">
        <v>226</v>
      </c>
      <c r="M244" s="72">
        <v>0</v>
      </c>
      <c r="N244" s="72">
        <f t="shared" si="10"/>
        <v>53146.96</v>
      </c>
      <c r="O244" s="72">
        <v>0</v>
      </c>
      <c r="P244" s="72">
        <v>53146.96</v>
      </c>
    </row>
    <row r="245" spans="1:16" x14ac:dyDescent="0.25">
      <c r="A245" s="67" t="s">
        <v>352</v>
      </c>
      <c r="B245" s="68" t="s">
        <v>299</v>
      </c>
      <c r="C245" s="74" t="s">
        <v>530</v>
      </c>
      <c r="D245" s="69">
        <v>43984</v>
      </c>
      <c r="E245" s="69" t="s">
        <v>357</v>
      </c>
      <c r="F245" s="68" t="s">
        <v>524</v>
      </c>
      <c r="G245" s="70" t="s">
        <v>525</v>
      </c>
      <c r="H245" s="79">
        <v>9759</v>
      </c>
      <c r="I245" s="64"/>
      <c r="J245" s="76">
        <f t="shared" si="9"/>
        <v>9759</v>
      </c>
      <c r="K245" s="67" t="s">
        <v>233</v>
      </c>
      <c r="L245" s="68" t="s">
        <v>226</v>
      </c>
      <c r="M245" s="72">
        <v>0</v>
      </c>
      <c r="N245" s="72">
        <f t="shared" si="10"/>
        <v>33468.49</v>
      </c>
      <c r="O245" s="72">
        <v>0</v>
      </c>
      <c r="P245" s="72">
        <v>33468.49</v>
      </c>
    </row>
    <row r="246" spans="1:16" x14ac:dyDescent="0.25">
      <c r="A246" s="67" t="s">
        <v>352</v>
      </c>
      <c r="B246" s="68" t="s">
        <v>299</v>
      </c>
      <c r="C246" s="74" t="s">
        <v>531</v>
      </c>
      <c r="D246" s="69">
        <v>43984</v>
      </c>
      <c r="E246" s="69" t="s">
        <v>357</v>
      </c>
      <c r="F246" s="68" t="s">
        <v>524</v>
      </c>
      <c r="G246" s="70" t="s">
        <v>525</v>
      </c>
      <c r="H246" s="79">
        <v>10058</v>
      </c>
      <c r="I246" s="64"/>
      <c r="J246" s="76">
        <f t="shared" si="9"/>
        <v>10058</v>
      </c>
      <c r="K246" s="67" t="s">
        <v>233</v>
      </c>
      <c r="L246" s="68" t="s">
        <v>226</v>
      </c>
      <c r="M246" s="72">
        <v>0</v>
      </c>
      <c r="N246" s="72">
        <f t="shared" si="10"/>
        <v>34493.910000000003</v>
      </c>
      <c r="O246" s="72">
        <v>0</v>
      </c>
      <c r="P246" s="72">
        <v>34493.910000000003</v>
      </c>
    </row>
    <row r="247" spans="1:16" x14ac:dyDescent="0.25">
      <c r="A247" s="67" t="s">
        <v>352</v>
      </c>
      <c r="B247" s="68" t="s">
        <v>299</v>
      </c>
      <c r="C247" s="74" t="s">
        <v>532</v>
      </c>
      <c r="D247" s="69">
        <v>43985</v>
      </c>
      <c r="E247" s="69" t="s">
        <v>357</v>
      </c>
      <c r="F247" s="68" t="s">
        <v>524</v>
      </c>
      <c r="G247" s="70" t="s">
        <v>525</v>
      </c>
      <c r="H247" s="79">
        <v>16027</v>
      </c>
      <c r="I247" s="64"/>
      <c r="J247" s="76">
        <f t="shared" si="9"/>
        <v>16027</v>
      </c>
      <c r="K247" s="67" t="s">
        <v>233</v>
      </c>
      <c r="L247" s="68" t="s">
        <v>226</v>
      </c>
      <c r="M247" s="72">
        <v>0</v>
      </c>
      <c r="N247" s="72">
        <f t="shared" si="10"/>
        <v>54964.6</v>
      </c>
      <c r="O247" s="72">
        <v>0</v>
      </c>
      <c r="P247" s="72">
        <v>54964.6</v>
      </c>
    </row>
    <row r="248" spans="1:16" x14ac:dyDescent="0.25">
      <c r="A248" s="67" t="s">
        <v>352</v>
      </c>
      <c r="B248" s="68" t="s">
        <v>299</v>
      </c>
      <c r="C248" s="74" t="s">
        <v>533</v>
      </c>
      <c r="D248" s="69">
        <v>43984</v>
      </c>
      <c r="E248" s="69" t="s">
        <v>300</v>
      </c>
      <c r="F248" s="68" t="s">
        <v>354</v>
      </c>
      <c r="G248" s="70" t="s">
        <v>355</v>
      </c>
      <c r="H248" s="79">
        <v>0</v>
      </c>
      <c r="I248" s="64"/>
      <c r="J248" s="65">
        <f t="shared" si="9"/>
        <v>0</v>
      </c>
      <c r="K248" s="67"/>
      <c r="L248" s="68" t="s">
        <v>226</v>
      </c>
      <c r="M248" s="72">
        <v>0</v>
      </c>
      <c r="N248" s="72">
        <f t="shared" si="10"/>
        <v>0.01</v>
      </c>
      <c r="O248" s="72">
        <v>0</v>
      </c>
      <c r="P248" s="72">
        <v>0.01</v>
      </c>
    </row>
    <row r="249" spans="1:16" x14ac:dyDescent="0.25">
      <c r="A249" s="67" t="s">
        <v>352</v>
      </c>
      <c r="B249" s="68" t="s">
        <v>299</v>
      </c>
      <c r="C249" s="74" t="s">
        <v>534</v>
      </c>
      <c r="D249" s="69">
        <v>43984</v>
      </c>
      <c r="E249" s="69" t="s">
        <v>357</v>
      </c>
      <c r="F249" s="68" t="s">
        <v>524</v>
      </c>
      <c r="G249" s="70" t="s">
        <v>525</v>
      </c>
      <c r="H249" s="79">
        <v>9915</v>
      </c>
      <c r="I249" s="64"/>
      <c r="J249" s="76">
        <f t="shared" si="9"/>
        <v>9915</v>
      </c>
      <c r="K249" s="67" t="s">
        <v>233</v>
      </c>
      <c r="L249" s="68" t="s">
        <v>226</v>
      </c>
      <c r="M249" s="72">
        <v>0</v>
      </c>
      <c r="N249" s="72">
        <f t="shared" si="10"/>
        <v>34003.49</v>
      </c>
      <c r="O249" s="72">
        <v>0</v>
      </c>
      <c r="P249" s="72">
        <v>34003.49</v>
      </c>
    </row>
    <row r="250" spans="1:16" x14ac:dyDescent="0.25">
      <c r="A250" s="67" t="s">
        <v>352</v>
      </c>
      <c r="B250" s="68" t="s">
        <v>299</v>
      </c>
      <c r="C250" s="74" t="s">
        <v>535</v>
      </c>
      <c r="D250" s="69">
        <v>43984</v>
      </c>
      <c r="E250" s="69" t="s">
        <v>357</v>
      </c>
      <c r="F250" s="68" t="s">
        <v>536</v>
      </c>
      <c r="G250" s="70" t="s">
        <v>537</v>
      </c>
      <c r="H250" s="79">
        <v>3409.6</v>
      </c>
      <c r="I250" s="64"/>
      <c r="J250" s="76">
        <f t="shared" si="9"/>
        <v>3409.6</v>
      </c>
      <c r="K250" s="67" t="s">
        <v>233</v>
      </c>
      <c r="L250" s="68" t="s">
        <v>226</v>
      </c>
      <c r="M250" s="72">
        <v>0</v>
      </c>
      <c r="N250" s="72">
        <f t="shared" si="10"/>
        <v>9394.4699999999993</v>
      </c>
      <c r="O250" s="72">
        <v>0</v>
      </c>
      <c r="P250" s="72">
        <v>9394.4699999999993</v>
      </c>
    </row>
    <row r="251" spans="1:16" x14ac:dyDescent="0.25">
      <c r="A251" s="67" t="s">
        <v>352</v>
      </c>
      <c r="B251" s="68" t="s">
        <v>299</v>
      </c>
      <c r="C251" s="74" t="s">
        <v>538</v>
      </c>
      <c r="D251" s="69">
        <v>43984</v>
      </c>
      <c r="E251" s="69" t="s">
        <v>357</v>
      </c>
      <c r="F251" s="68" t="s">
        <v>524</v>
      </c>
      <c r="G251" s="70" t="s">
        <v>525</v>
      </c>
      <c r="H251" s="79">
        <v>15472.1</v>
      </c>
      <c r="I251" s="64"/>
      <c r="J251" s="76">
        <f t="shared" si="9"/>
        <v>15472.1</v>
      </c>
      <c r="K251" s="67" t="s">
        <v>233</v>
      </c>
      <c r="L251" s="68" t="s">
        <v>226</v>
      </c>
      <c r="M251" s="72">
        <v>0</v>
      </c>
      <c r="N251" s="72">
        <f t="shared" si="10"/>
        <v>53061.57</v>
      </c>
      <c r="O251" s="72">
        <v>0</v>
      </c>
      <c r="P251" s="72">
        <v>53061.57</v>
      </c>
    </row>
    <row r="252" spans="1:16" x14ac:dyDescent="0.25">
      <c r="A252" s="67" t="s">
        <v>352</v>
      </c>
      <c r="B252" s="68" t="s">
        <v>299</v>
      </c>
      <c r="C252" s="74" t="s">
        <v>539</v>
      </c>
      <c r="D252" s="69">
        <v>43984</v>
      </c>
      <c r="E252" s="69" t="s">
        <v>357</v>
      </c>
      <c r="F252" s="68" t="s">
        <v>540</v>
      </c>
      <c r="G252" s="70" t="s">
        <v>541</v>
      </c>
      <c r="H252" s="79">
        <v>5503.3</v>
      </c>
      <c r="I252" s="64"/>
      <c r="J252" s="76">
        <f t="shared" si="9"/>
        <v>5503.3</v>
      </c>
      <c r="K252" s="67" t="s">
        <v>233</v>
      </c>
      <c r="L252" s="68" t="s">
        <v>226</v>
      </c>
      <c r="M252" s="72">
        <v>0</v>
      </c>
      <c r="N252" s="72">
        <f t="shared" si="10"/>
        <v>14163.29</v>
      </c>
      <c r="O252" s="72">
        <v>0</v>
      </c>
      <c r="P252" s="72">
        <v>14163.29</v>
      </c>
    </row>
    <row r="253" spans="1:16" x14ac:dyDescent="0.25">
      <c r="A253" s="67" t="s">
        <v>352</v>
      </c>
      <c r="B253" s="68" t="s">
        <v>299</v>
      </c>
      <c r="C253" s="74" t="s">
        <v>542</v>
      </c>
      <c r="D253" s="69">
        <v>43984</v>
      </c>
      <c r="E253" s="69" t="s">
        <v>300</v>
      </c>
      <c r="F253" s="68" t="s">
        <v>354</v>
      </c>
      <c r="G253" s="70" t="s">
        <v>355</v>
      </c>
      <c r="H253" s="79">
        <v>0</v>
      </c>
      <c r="I253" s="64"/>
      <c r="J253" s="65">
        <f t="shared" si="9"/>
        <v>0</v>
      </c>
      <c r="K253" s="67"/>
      <c r="L253" s="68" t="s">
        <v>226</v>
      </c>
      <c r="M253" s="72">
        <v>0</v>
      </c>
      <c r="N253" s="72">
        <f t="shared" si="10"/>
        <v>0.01</v>
      </c>
      <c r="O253" s="72">
        <v>0</v>
      </c>
      <c r="P253" s="72">
        <v>0.01</v>
      </c>
    </row>
    <row r="254" spans="1:16" x14ac:dyDescent="0.25">
      <c r="A254" s="67" t="s">
        <v>352</v>
      </c>
      <c r="B254" s="68" t="s">
        <v>299</v>
      </c>
      <c r="C254" s="74" t="s">
        <v>543</v>
      </c>
      <c r="D254" s="69">
        <v>43984</v>
      </c>
      <c r="E254" s="69" t="s">
        <v>357</v>
      </c>
      <c r="F254" s="68" t="s">
        <v>536</v>
      </c>
      <c r="G254" s="70" t="s">
        <v>537</v>
      </c>
      <c r="H254" s="79">
        <v>3072.6</v>
      </c>
      <c r="I254" s="64"/>
      <c r="J254" s="76">
        <f t="shared" si="9"/>
        <v>3072.6</v>
      </c>
      <c r="K254" s="67" t="s">
        <v>233</v>
      </c>
      <c r="L254" s="68" t="s">
        <v>226</v>
      </c>
      <c r="M254" s="72">
        <v>0</v>
      </c>
      <c r="N254" s="72">
        <f t="shared" si="10"/>
        <v>8465.93</v>
      </c>
      <c r="O254" s="72">
        <v>0</v>
      </c>
      <c r="P254" s="72">
        <v>8465.93</v>
      </c>
    </row>
    <row r="255" spans="1:16" x14ac:dyDescent="0.25">
      <c r="A255" s="67" t="s">
        <v>352</v>
      </c>
      <c r="B255" s="68" t="s">
        <v>299</v>
      </c>
      <c r="C255" s="74" t="s">
        <v>544</v>
      </c>
      <c r="D255" s="69">
        <v>43984</v>
      </c>
      <c r="E255" s="69" t="s">
        <v>357</v>
      </c>
      <c r="F255" s="68" t="s">
        <v>536</v>
      </c>
      <c r="G255" s="70" t="s">
        <v>537</v>
      </c>
      <c r="H255" s="79">
        <v>884.1</v>
      </c>
      <c r="I255" s="64"/>
      <c r="J255" s="76">
        <f t="shared" si="9"/>
        <v>884.1</v>
      </c>
      <c r="K255" s="67" t="s">
        <v>233</v>
      </c>
      <c r="L255" s="68" t="s">
        <v>226</v>
      </c>
      <c r="M255" s="72">
        <v>0</v>
      </c>
      <c r="N255" s="72">
        <f t="shared" si="10"/>
        <v>2435.96</v>
      </c>
      <c r="O255" s="72">
        <v>0</v>
      </c>
      <c r="P255" s="72">
        <v>2435.96</v>
      </c>
    </row>
    <row r="256" spans="1:16" x14ac:dyDescent="0.25">
      <c r="A256" s="67" t="s">
        <v>352</v>
      </c>
      <c r="B256" s="68" t="s">
        <v>299</v>
      </c>
      <c r="C256" s="74" t="s">
        <v>545</v>
      </c>
      <c r="D256" s="69">
        <v>43984</v>
      </c>
      <c r="E256" s="69" t="s">
        <v>357</v>
      </c>
      <c r="F256" s="68" t="s">
        <v>536</v>
      </c>
      <c r="G256" s="70" t="s">
        <v>537</v>
      </c>
      <c r="H256" s="79">
        <v>1114.2</v>
      </c>
      <c r="I256" s="64"/>
      <c r="J256" s="76">
        <f t="shared" si="9"/>
        <v>1114.2</v>
      </c>
      <c r="K256" s="67" t="s">
        <v>233</v>
      </c>
      <c r="L256" s="68" t="s">
        <v>226</v>
      </c>
      <c r="M256" s="72">
        <v>0</v>
      </c>
      <c r="N256" s="72">
        <f t="shared" si="10"/>
        <v>3069.96</v>
      </c>
      <c r="O256" s="72">
        <v>0</v>
      </c>
      <c r="P256" s="72">
        <v>3069.96</v>
      </c>
    </row>
    <row r="257" spans="1:16" x14ac:dyDescent="0.25">
      <c r="A257" s="67" t="s">
        <v>352</v>
      </c>
      <c r="B257" s="68" t="s">
        <v>299</v>
      </c>
      <c r="C257" s="74" t="s">
        <v>546</v>
      </c>
      <c r="D257" s="69">
        <v>43984</v>
      </c>
      <c r="E257" s="69" t="s">
        <v>357</v>
      </c>
      <c r="F257" s="68" t="s">
        <v>547</v>
      </c>
      <c r="G257" s="70" t="s">
        <v>548</v>
      </c>
      <c r="H257" s="79">
        <v>8287.6</v>
      </c>
      <c r="I257" s="64"/>
      <c r="J257" s="76">
        <f t="shared" si="9"/>
        <v>8287.6</v>
      </c>
      <c r="K257" s="67" t="s">
        <v>233</v>
      </c>
      <c r="L257" s="68" t="s">
        <v>226</v>
      </c>
      <c r="M257" s="72">
        <v>0</v>
      </c>
      <c r="N257" s="72">
        <f t="shared" si="10"/>
        <v>20143.84</v>
      </c>
      <c r="O257" s="72">
        <v>0</v>
      </c>
      <c r="P257" s="72">
        <v>20143.84</v>
      </c>
    </row>
    <row r="258" spans="1:16" x14ac:dyDescent="0.25">
      <c r="A258" s="67" t="s">
        <v>352</v>
      </c>
      <c r="B258" s="68" t="s">
        <v>299</v>
      </c>
      <c r="C258" s="74" t="s">
        <v>549</v>
      </c>
      <c r="D258" s="69">
        <v>43984</v>
      </c>
      <c r="E258" s="69" t="s">
        <v>300</v>
      </c>
      <c r="F258" s="68" t="s">
        <v>354</v>
      </c>
      <c r="G258" s="70" t="s">
        <v>355</v>
      </c>
      <c r="H258" s="79">
        <v>0</v>
      </c>
      <c r="I258" s="64"/>
      <c r="J258" s="65">
        <f t="shared" ref="J258:J297" si="11">H258-I258</f>
        <v>0</v>
      </c>
      <c r="K258" s="67"/>
      <c r="L258" s="68" t="s">
        <v>226</v>
      </c>
      <c r="M258" s="72">
        <v>0</v>
      </c>
      <c r="N258" s="72">
        <f t="shared" si="10"/>
        <v>0.1</v>
      </c>
      <c r="O258" s="72">
        <v>0</v>
      </c>
      <c r="P258" s="72">
        <v>0.1</v>
      </c>
    </row>
    <row r="259" spans="1:16" x14ac:dyDescent="0.25">
      <c r="A259" s="67" t="s">
        <v>352</v>
      </c>
      <c r="B259" s="68" t="s">
        <v>299</v>
      </c>
      <c r="C259" s="74" t="s">
        <v>550</v>
      </c>
      <c r="D259" s="69">
        <v>43984</v>
      </c>
      <c r="E259" s="69" t="s">
        <v>357</v>
      </c>
      <c r="F259" s="68" t="s">
        <v>551</v>
      </c>
      <c r="G259" s="70" t="s">
        <v>552</v>
      </c>
      <c r="H259" s="79">
        <v>1985</v>
      </c>
      <c r="I259" s="64"/>
      <c r="J259" s="76">
        <f t="shared" si="11"/>
        <v>1985</v>
      </c>
      <c r="K259" s="67" t="s">
        <v>233</v>
      </c>
      <c r="L259" s="68" t="s">
        <v>226</v>
      </c>
      <c r="M259" s="72">
        <v>0</v>
      </c>
      <c r="N259" s="72">
        <f t="shared" si="10"/>
        <v>3868.77</v>
      </c>
      <c r="O259" s="72">
        <v>0</v>
      </c>
      <c r="P259" s="72">
        <v>3868.77</v>
      </c>
    </row>
    <row r="260" spans="1:16" x14ac:dyDescent="0.25">
      <c r="A260" s="67" t="s">
        <v>352</v>
      </c>
      <c r="B260" s="68" t="s">
        <v>299</v>
      </c>
      <c r="C260" s="74" t="s">
        <v>507</v>
      </c>
      <c r="D260" s="69">
        <v>43984</v>
      </c>
      <c r="E260" s="69" t="s">
        <v>357</v>
      </c>
      <c r="F260" s="68" t="s">
        <v>540</v>
      </c>
      <c r="G260" s="70" t="s">
        <v>541</v>
      </c>
      <c r="H260" s="79">
        <v>3794.8</v>
      </c>
      <c r="I260" s="64"/>
      <c r="J260" s="76">
        <f t="shared" si="11"/>
        <v>3794.8</v>
      </c>
      <c r="K260" s="67" t="s">
        <v>233</v>
      </c>
      <c r="L260" s="68" t="s">
        <v>226</v>
      </c>
      <c r="M260" s="72">
        <v>0</v>
      </c>
      <c r="N260" s="72">
        <f t="shared" si="10"/>
        <v>11650.42</v>
      </c>
      <c r="O260" s="72">
        <v>0</v>
      </c>
      <c r="P260" s="72">
        <v>11650.42</v>
      </c>
    </row>
    <row r="261" spans="1:16" x14ac:dyDescent="0.25">
      <c r="A261" s="67" t="s">
        <v>352</v>
      </c>
      <c r="B261" s="68" t="s">
        <v>299</v>
      </c>
      <c r="C261" s="74" t="s">
        <v>553</v>
      </c>
      <c r="D261" s="69">
        <v>43984</v>
      </c>
      <c r="E261" s="69" t="s">
        <v>357</v>
      </c>
      <c r="F261" s="68" t="s">
        <v>547</v>
      </c>
      <c r="G261" s="70" t="s">
        <v>548</v>
      </c>
      <c r="H261" s="79">
        <v>4869.6000000000004</v>
      </c>
      <c r="I261" s="64"/>
      <c r="J261" s="76">
        <f t="shared" si="11"/>
        <v>4869.6000000000004</v>
      </c>
      <c r="K261" s="67" t="s">
        <v>233</v>
      </c>
      <c r="L261" s="68" t="s">
        <v>226</v>
      </c>
      <c r="M261" s="72">
        <v>0</v>
      </c>
      <c r="N261" s="72">
        <f t="shared" si="10"/>
        <v>11836.05</v>
      </c>
      <c r="O261" s="72">
        <v>0</v>
      </c>
      <c r="P261" s="72">
        <v>11836.05</v>
      </c>
    </row>
    <row r="262" spans="1:16" x14ac:dyDescent="0.25">
      <c r="A262" s="67" t="s">
        <v>352</v>
      </c>
      <c r="B262" s="68" t="s">
        <v>299</v>
      </c>
      <c r="C262" s="74" t="s">
        <v>554</v>
      </c>
      <c r="D262" s="69">
        <v>43984</v>
      </c>
      <c r="E262" s="69" t="s">
        <v>357</v>
      </c>
      <c r="F262" s="68" t="s">
        <v>547</v>
      </c>
      <c r="G262" s="70" t="s">
        <v>548</v>
      </c>
      <c r="H262" s="79">
        <v>1530</v>
      </c>
      <c r="I262" s="64"/>
      <c r="J262" s="76">
        <f t="shared" si="11"/>
        <v>1530</v>
      </c>
      <c r="K262" s="67" t="s">
        <v>233</v>
      </c>
      <c r="L262" s="68" t="s">
        <v>226</v>
      </c>
      <c r="M262" s="72">
        <v>0</v>
      </c>
      <c r="N262" s="72">
        <f t="shared" ref="N262:N297" si="12">P262</f>
        <v>3718.82</v>
      </c>
      <c r="O262" s="72">
        <v>0</v>
      </c>
      <c r="P262" s="72">
        <v>3718.82</v>
      </c>
    </row>
    <row r="263" spans="1:16" x14ac:dyDescent="0.25">
      <c r="A263" s="67" t="s">
        <v>352</v>
      </c>
      <c r="B263" s="68" t="s">
        <v>299</v>
      </c>
      <c r="C263" s="74" t="s">
        <v>555</v>
      </c>
      <c r="D263" s="69">
        <v>43984</v>
      </c>
      <c r="E263" s="69" t="s">
        <v>357</v>
      </c>
      <c r="F263" s="68" t="s">
        <v>358</v>
      </c>
      <c r="G263" s="70" t="s">
        <v>359</v>
      </c>
      <c r="H263" s="79">
        <v>6449.4</v>
      </c>
      <c r="I263" s="64"/>
      <c r="J263" s="76">
        <f t="shared" si="11"/>
        <v>6449.4</v>
      </c>
      <c r="K263" s="67" t="s">
        <v>233</v>
      </c>
      <c r="L263" s="68" t="s">
        <v>226</v>
      </c>
      <c r="M263" s="72">
        <v>0</v>
      </c>
      <c r="N263" s="72">
        <f t="shared" si="12"/>
        <v>19226.310000000001</v>
      </c>
      <c r="O263" s="72">
        <v>0</v>
      </c>
      <c r="P263" s="72">
        <v>19226.310000000001</v>
      </c>
    </row>
    <row r="264" spans="1:16" x14ac:dyDescent="0.25">
      <c r="A264" s="67" t="s">
        <v>352</v>
      </c>
      <c r="B264" s="68" t="s">
        <v>299</v>
      </c>
      <c r="C264" s="74" t="s">
        <v>556</v>
      </c>
      <c r="D264" s="69">
        <v>43984</v>
      </c>
      <c r="E264" s="69" t="s">
        <v>357</v>
      </c>
      <c r="F264" s="68" t="s">
        <v>358</v>
      </c>
      <c r="G264" s="70" t="s">
        <v>359</v>
      </c>
      <c r="H264" s="79">
        <v>4495.7</v>
      </c>
      <c r="I264" s="64"/>
      <c r="J264" s="76">
        <f t="shared" si="11"/>
        <v>4495.7</v>
      </c>
      <c r="K264" s="67" t="s">
        <v>233</v>
      </c>
      <c r="L264" s="68" t="s">
        <v>226</v>
      </c>
      <c r="M264" s="72">
        <v>0</v>
      </c>
      <c r="N264" s="72">
        <f t="shared" si="12"/>
        <v>13402.13</v>
      </c>
      <c r="O264" s="72">
        <v>0</v>
      </c>
      <c r="P264" s="72">
        <v>13402.13</v>
      </c>
    </row>
    <row r="265" spans="1:16" x14ac:dyDescent="0.25">
      <c r="A265" s="67" t="s">
        <v>352</v>
      </c>
      <c r="B265" s="68" t="s">
        <v>299</v>
      </c>
      <c r="C265" s="74" t="s">
        <v>557</v>
      </c>
      <c r="D265" s="69">
        <v>43984</v>
      </c>
      <c r="E265" s="69" t="s">
        <v>357</v>
      </c>
      <c r="F265" s="68" t="s">
        <v>358</v>
      </c>
      <c r="G265" s="70" t="s">
        <v>359</v>
      </c>
      <c r="H265" s="79">
        <v>3800</v>
      </c>
      <c r="I265" s="64"/>
      <c r="J265" s="76">
        <f t="shared" si="11"/>
        <v>3800</v>
      </c>
      <c r="K265" s="67" t="s">
        <v>233</v>
      </c>
      <c r="L265" s="68" t="s">
        <v>226</v>
      </c>
      <c r="M265" s="72">
        <v>0</v>
      </c>
      <c r="N265" s="72">
        <f t="shared" si="12"/>
        <v>11328.18</v>
      </c>
      <c r="O265" s="72">
        <v>0</v>
      </c>
      <c r="P265" s="72">
        <v>11328.18</v>
      </c>
    </row>
    <row r="266" spans="1:16" x14ac:dyDescent="0.25">
      <c r="A266" s="67" t="s">
        <v>352</v>
      </c>
      <c r="B266" s="68" t="s">
        <v>299</v>
      </c>
      <c r="C266" s="74" t="s">
        <v>558</v>
      </c>
      <c r="D266" s="69">
        <v>43984</v>
      </c>
      <c r="E266" s="69" t="s">
        <v>357</v>
      </c>
      <c r="F266" s="68" t="s">
        <v>358</v>
      </c>
      <c r="G266" s="70" t="s">
        <v>359</v>
      </c>
      <c r="H266" s="79">
        <v>9644.2000000000007</v>
      </c>
      <c r="I266" s="64"/>
      <c r="J266" s="76">
        <f t="shared" si="11"/>
        <v>9644.2000000000007</v>
      </c>
      <c r="K266" s="67" t="s">
        <v>233</v>
      </c>
      <c r="L266" s="68" t="s">
        <v>226</v>
      </c>
      <c r="M266" s="72">
        <v>0</v>
      </c>
      <c r="N266" s="72">
        <f t="shared" si="12"/>
        <v>28750.32</v>
      </c>
      <c r="O266" s="72">
        <v>0</v>
      </c>
      <c r="P266" s="72">
        <v>28750.32</v>
      </c>
    </row>
    <row r="267" spans="1:16" x14ac:dyDescent="0.25">
      <c r="A267" s="67" t="s">
        <v>352</v>
      </c>
      <c r="B267" s="68" t="s">
        <v>299</v>
      </c>
      <c r="C267" s="74" t="s">
        <v>559</v>
      </c>
      <c r="D267" s="69">
        <v>43984</v>
      </c>
      <c r="E267" s="69" t="s">
        <v>357</v>
      </c>
      <c r="F267" s="68" t="s">
        <v>560</v>
      </c>
      <c r="G267" s="70" t="s">
        <v>561</v>
      </c>
      <c r="H267" s="79">
        <v>1010.85</v>
      </c>
      <c r="I267" s="64"/>
      <c r="J267" s="76">
        <f t="shared" si="11"/>
        <v>1010.85</v>
      </c>
      <c r="K267" s="67" t="s">
        <v>233</v>
      </c>
      <c r="L267" s="68" t="s">
        <v>226</v>
      </c>
      <c r="M267" s="72">
        <v>0</v>
      </c>
      <c r="N267" s="72">
        <f t="shared" si="12"/>
        <v>2456.9699999999998</v>
      </c>
      <c r="O267" s="72">
        <v>0</v>
      </c>
      <c r="P267" s="72">
        <v>2456.9699999999998</v>
      </c>
    </row>
    <row r="268" spans="1:16" x14ac:dyDescent="0.25">
      <c r="A268" s="67" t="s">
        <v>352</v>
      </c>
      <c r="B268" s="68" t="s">
        <v>299</v>
      </c>
      <c r="C268" s="74" t="s">
        <v>562</v>
      </c>
      <c r="D268" s="69">
        <v>43984</v>
      </c>
      <c r="E268" s="69" t="s">
        <v>357</v>
      </c>
      <c r="F268" s="68" t="s">
        <v>547</v>
      </c>
      <c r="G268" s="70" t="s">
        <v>548</v>
      </c>
      <c r="H268" s="79">
        <v>984.45</v>
      </c>
      <c r="I268" s="64"/>
      <c r="J268" s="76">
        <f t="shared" si="11"/>
        <v>984.45</v>
      </c>
      <c r="K268" s="67" t="s">
        <v>233</v>
      </c>
      <c r="L268" s="68" t="s">
        <v>226</v>
      </c>
      <c r="M268" s="72">
        <v>0</v>
      </c>
      <c r="N268" s="72">
        <f t="shared" si="12"/>
        <v>2392.8000000000002</v>
      </c>
      <c r="O268" s="72">
        <v>0</v>
      </c>
      <c r="P268" s="72">
        <v>2392.8000000000002</v>
      </c>
    </row>
    <row r="269" spans="1:16" x14ac:dyDescent="0.25">
      <c r="A269" s="67" t="s">
        <v>352</v>
      </c>
      <c r="B269" s="68" t="s">
        <v>299</v>
      </c>
      <c r="C269" s="74" t="s">
        <v>563</v>
      </c>
      <c r="D269" s="69">
        <v>43984</v>
      </c>
      <c r="E269" s="69" t="s">
        <v>357</v>
      </c>
      <c r="F269" s="68" t="s">
        <v>564</v>
      </c>
      <c r="G269" s="70" t="s">
        <v>565</v>
      </c>
      <c r="H269" s="79">
        <v>1794.75</v>
      </c>
      <c r="I269" s="79">
        <v>2083</v>
      </c>
      <c r="J269" s="77">
        <f t="shared" si="11"/>
        <v>-288.25</v>
      </c>
      <c r="K269" s="67" t="s">
        <v>566</v>
      </c>
      <c r="L269" s="68" t="s">
        <v>226</v>
      </c>
      <c r="M269" s="72">
        <v>0</v>
      </c>
      <c r="N269" s="72">
        <f t="shared" si="12"/>
        <v>27144.25</v>
      </c>
      <c r="O269" s="72">
        <v>0</v>
      </c>
      <c r="P269" s="72">
        <v>27144.25</v>
      </c>
    </row>
    <row r="270" spans="1:16" x14ac:dyDescent="0.25">
      <c r="A270" s="67" t="s">
        <v>352</v>
      </c>
      <c r="B270" s="68" t="s">
        <v>299</v>
      </c>
      <c r="C270" s="74" t="s">
        <v>567</v>
      </c>
      <c r="D270" s="69">
        <v>43984</v>
      </c>
      <c r="E270" s="69" t="s">
        <v>357</v>
      </c>
      <c r="F270" s="68" t="s">
        <v>568</v>
      </c>
      <c r="G270" s="70" t="s">
        <v>569</v>
      </c>
      <c r="H270" s="79">
        <v>1919.4</v>
      </c>
      <c r="I270" s="79">
        <v>1649.6</v>
      </c>
      <c r="J270" s="77">
        <f t="shared" si="11"/>
        <v>269.80000000000018</v>
      </c>
      <c r="K270" s="67" t="s">
        <v>566</v>
      </c>
      <c r="L270" s="68" t="s">
        <v>226</v>
      </c>
      <c r="M270" s="72">
        <v>0</v>
      </c>
      <c r="N270" s="72">
        <f t="shared" si="12"/>
        <v>24983</v>
      </c>
      <c r="O270" s="72">
        <v>0</v>
      </c>
      <c r="P270" s="72">
        <v>24983</v>
      </c>
    </row>
    <row r="271" spans="1:16" x14ac:dyDescent="0.25">
      <c r="A271" s="67" t="s">
        <v>352</v>
      </c>
      <c r="B271" s="68" t="s">
        <v>299</v>
      </c>
      <c r="C271" s="74" t="s">
        <v>570</v>
      </c>
      <c r="D271" s="69">
        <v>43990</v>
      </c>
      <c r="E271" s="69" t="s">
        <v>357</v>
      </c>
      <c r="F271" s="68" t="s">
        <v>524</v>
      </c>
      <c r="G271" s="70" t="s">
        <v>525</v>
      </c>
      <c r="H271" s="79">
        <v>16265</v>
      </c>
      <c r="I271" s="64"/>
      <c r="J271" s="76">
        <f t="shared" si="11"/>
        <v>16265</v>
      </c>
      <c r="K271" s="67" t="s">
        <v>233</v>
      </c>
      <c r="L271" s="68" t="s">
        <v>226</v>
      </c>
      <c r="M271" s="72">
        <v>0</v>
      </c>
      <c r="N271" s="72">
        <f t="shared" si="12"/>
        <v>55780.82</v>
      </c>
      <c r="O271" s="72">
        <v>0</v>
      </c>
      <c r="P271" s="72">
        <v>55780.82</v>
      </c>
    </row>
    <row r="272" spans="1:16" x14ac:dyDescent="0.25">
      <c r="A272" s="67" t="s">
        <v>352</v>
      </c>
      <c r="B272" s="68" t="s">
        <v>299</v>
      </c>
      <c r="C272" s="74" t="s">
        <v>571</v>
      </c>
      <c r="D272" s="69">
        <v>43994</v>
      </c>
      <c r="E272" s="69" t="s">
        <v>300</v>
      </c>
      <c r="F272" s="68" t="s">
        <v>354</v>
      </c>
      <c r="G272" s="70" t="s">
        <v>355</v>
      </c>
      <c r="H272" s="79">
        <v>0</v>
      </c>
      <c r="I272" s="64"/>
      <c r="J272" s="65">
        <f t="shared" si="11"/>
        <v>0</v>
      </c>
      <c r="K272" s="67"/>
      <c r="L272" s="68" t="s">
        <v>226</v>
      </c>
      <c r="M272" s="72">
        <v>0</v>
      </c>
      <c r="N272" s="72">
        <f t="shared" si="12"/>
        <v>0.12</v>
      </c>
      <c r="O272" s="72">
        <v>0</v>
      </c>
      <c r="P272" s="72">
        <v>0.12</v>
      </c>
    </row>
    <row r="273" spans="1:16" x14ac:dyDescent="0.25">
      <c r="A273" s="67" t="s">
        <v>352</v>
      </c>
      <c r="B273" s="68" t="s">
        <v>299</v>
      </c>
      <c r="C273" s="74" t="s">
        <v>572</v>
      </c>
      <c r="D273" s="69">
        <v>43994</v>
      </c>
      <c r="E273" s="69" t="s">
        <v>300</v>
      </c>
      <c r="F273" s="68" t="s">
        <v>354</v>
      </c>
      <c r="G273" s="70" t="s">
        <v>355</v>
      </c>
      <c r="H273" s="79">
        <v>0</v>
      </c>
      <c r="I273" s="64"/>
      <c r="J273" s="65">
        <f t="shared" si="11"/>
        <v>0</v>
      </c>
      <c r="K273" s="67"/>
      <c r="L273" s="68" t="s">
        <v>226</v>
      </c>
      <c r="M273" s="72">
        <v>0</v>
      </c>
      <c r="N273" s="72">
        <f t="shared" si="12"/>
        <v>0.12</v>
      </c>
      <c r="O273" s="72">
        <v>0</v>
      </c>
      <c r="P273" s="72">
        <v>0.12</v>
      </c>
    </row>
    <row r="274" spans="1:16" x14ac:dyDescent="0.25">
      <c r="A274" s="67" t="s">
        <v>352</v>
      </c>
      <c r="B274" s="68" t="s">
        <v>299</v>
      </c>
      <c r="C274" s="74" t="s">
        <v>573</v>
      </c>
      <c r="D274" s="69">
        <v>43994</v>
      </c>
      <c r="E274" s="69" t="s">
        <v>300</v>
      </c>
      <c r="F274" s="68" t="s">
        <v>354</v>
      </c>
      <c r="G274" s="70" t="s">
        <v>355</v>
      </c>
      <c r="H274" s="79">
        <v>0</v>
      </c>
      <c r="I274" s="64"/>
      <c r="J274" s="65">
        <f t="shared" si="11"/>
        <v>0</v>
      </c>
      <c r="K274" s="67"/>
      <c r="L274" s="68" t="s">
        <v>226</v>
      </c>
      <c r="M274" s="72">
        <v>0</v>
      </c>
      <c r="N274" s="72">
        <f t="shared" si="12"/>
        <v>0.1</v>
      </c>
      <c r="O274" s="72">
        <v>0</v>
      </c>
      <c r="P274" s="72">
        <v>0.1</v>
      </c>
    </row>
    <row r="275" spans="1:16" x14ac:dyDescent="0.25">
      <c r="A275" s="67" t="s">
        <v>352</v>
      </c>
      <c r="B275" s="68" t="s">
        <v>299</v>
      </c>
      <c r="C275" s="74" t="s">
        <v>574</v>
      </c>
      <c r="D275" s="69">
        <v>43994</v>
      </c>
      <c r="E275" s="69" t="s">
        <v>300</v>
      </c>
      <c r="F275" s="68" t="s">
        <v>354</v>
      </c>
      <c r="G275" s="70" t="s">
        <v>355</v>
      </c>
      <c r="H275" s="79">
        <v>0</v>
      </c>
      <c r="I275" s="64"/>
      <c r="J275" s="65">
        <f t="shared" si="11"/>
        <v>0</v>
      </c>
      <c r="K275" s="67"/>
      <c r="L275" s="68" t="s">
        <v>226</v>
      </c>
      <c r="M275" s="72">
        <v>0</v>
      </c>
      <c r="N275" s="72">
        <f t="shared" si="12"/>
        <v>0.1</v>
      </c>
      <c r="O275" s="72">
        <v>0</v>
      </c>
      <c r="P275" s="72">
        <v>0.1</v>
      </c>
    </row>
    <row r="276" spans="1:16" x14ac:dyDescent="0.25">
      <c r="A276" s="67" t="s">
        <v>352</v>
      </c>
      <c r="B276" s="68" t="s">
        <v>299</v>
      </c>
      <c r="C276" s="74" t="s">
        <v>575</v>
      </c>
      <c r="D276" s="69">
        <v>43997</v>
      </c>
      <c r="E276" s="69" t="s">
        <v>357</v>
      </c>
      <c r="F276" s="68" t="s">
        <v>576</v>
      </c>
      <c r="G276" s="70" t="s">
        <v>577</v>
      </c>
      <c r="H276" s="79">
        <v>4147.3999999999996</v>
      </c>
      <c r="I276" s="64"/>
      <c r="J276" s="76">
        <f t="shared" si="11"/>
        <v>4147.3999999999996</v>
      </c>
      <c r="K276" s="67" t="s">
        <v>233</v>
      </c>
      <c r="L276" s="68" t="s">
        <v>226</v>
      </c>
      <c r="M276" s="72">
        <v>0</v>
      </c>
      <c r="N276" s="72">
        <f t="shared" si="12"/>
        <v>5910.87</v>
      </c>
      <c r="O276" s="72">
        <v>0</v>
      </c>
      <c r="P276" s="72">
        <v>5910.87</v>
      </c>
    </row>
    <row r="277" spans="1:16" x14ac:dyDescent="0.25">
      <c r="A277" s="67" t="s">
        <v>352</v>
      </c>
      <c r="B277" s="68" t="s">
        <v>299</v>
      </c>
      <c r="C277" s="74" t="s">
        <v>578</v>
      </c>
      <c r="D277" s="69">
        <v>43997</v>
      </c>
      <c r="E277" s="69" t="s">
        <v>357</v>
      </c>
      <c r="F277" s="68" t="s">
        <v>576</v>
      </c>
      <c r="G277" s="70" t="s">
        <v>577</v>
      </c>
      <c r="H277" s="79">
        <v>5451.5</v>
      </c>
      <c r="I277" s="64"/>
      <c r="J277" s="76">
        <f t="shared" si="11"/>
        <v>5451.5</v>
      </c>
      <c r="K277" s="67" t="s">
        <v>233</v>
      </c>
      <c r="L277" s="68" t="s">
        <v>226</v>
      </c>
      <c r="M277" s="72">
        <v>0</v>
      </c>
      <c r="N277" s="72">
        <f t="shared" si="12"/>
        <v>7769.48</v>
      </c>
      <c r="O277" s="72">
        <v>0</v>
      </c>
      <c r="P277" s="72">
        <v>7769.48</v>
      </c>
    </row>
    <row r="278" spans="1:16" x14ac:dyDescent="0.25">
      <c r="A278" s="67" t="s">
        <v>352</v>
      </c>
      <c r="B278" s="68" t="s">
        <v>299</v>
      </c>
      <c r="C278" s="74" t="s">
        <v>579</v>
      </c>
      <c r="D278" s="69">
        <v>43997</v>
      </c>
      <c r="E278" s="69" t="s">
        <v>357</v>
      </c>
      <c r="F278" s="68" t="s">
        <v>576</v>
      </c>
      <c r="G278" s="70" t="s">
        <v>577</v>
      </c>
      <c r="H278" s="79">
        <v>5707.2</v>
      </c>
      <c r="I278" s="64"/>
      <c r="J278" s="76">
        <f t="shared" si="11"/>
        <v>5707.2</v>
      </c>
      <c r="K278" s="67" t="s">
        <v>233</v>
      </c>
      <c r="L278" s="68" t="s">
        <v>226</v>
      </c>
      <c r="M278" s="72">
        <v>0</v>
      </c>
      <c r="N278" s="72">
        <f t="shared" si="12"/>
        <v>8133.9</v>
      </c>
      <c r="O278" s="72">
        <v>0</v>
      </c>
      <c r="P278" s="72">
        <v>8133.9</v>
      </c>
    </row>
    <row r="279" spans="1:16" x14ac:dyDescent="0.25">
      <c r="A279" s="67" t="s">
        <v>352</v>
      </c>
      <c r="B279" s="68" t="s">
        <v>299</v>
      </c>
      <c r="C279" s="74" t="s">
        <v>580</v>
      </c>
      <c r="D279" s="69">
        <v>43997</v>
      </c>
      <c r="E279" s="69" t="s">
        <v>357</v>
      </c>
      <c r="F279" s="68" t="s">
        <v>576</v>
      </c>
      <c r="G279" s="70" t="s">
        <v>577</v>
      </c>
      <c r="H279" s="79">
        <v>5442.4</v>
      </c>
      <c r="I279" s="64"/>
      <c r="J279" s="76">
        <f t="shared" si="11"/>
        <v>5442.4</v>
      </c>
      <c r="K279" s="67" t="s">
        <v>233</v>
      </c>
      <c r="L279" s="68" t="s">
        <v>226</v>
      </c>
      <c r="M279" s="72">
        <v>0</v>
      </c>
      <c r="N279" s="72">
        <f t="shared" si="12"/>
        <v>7756.51</v>
      </c>
      <c r="O279" s="72">
        <v>0</v>
      </c>
      <c r="P279" s="72">
        <v>7756.51</v>
      </c>
    </row>
    <row r="280" spans="1:16" x14ac:dyDescent="0.25">
      <c r="A280" s="67" t="s">
        <v>352</v>
      </c>
      <c r="B280" s="68" t="s">
        <v>299</v>
      </c>
      <c r="C280" s="74" t="s">
        <v>581</v>
      </c>
      <c r="D280" s="69">
        <v>43997</v>
      </c>
      <c r="E280" s="69" t="s">
        <v>357</v>
      </c>
      <c r="F280" s="68" t="s">
        <v>576</v>
      </c>
      <c r="G280" s="70" t="s">
        <v>577</v>
      </c>
      <c r="H280" s="79">
        <v>5877</v>
      </c>
      <c r="I280" s="64"/>
      <c r="J280" s="76">
        <f t="shared" si="11"/>
        <v>5877</v>
      </c>
      <c r="K280" s="67" t="s">
        <v>233</v>
      </c>
      <c r="L280" s="68" t="s">
        <v>226</v>
      </c>
      <c r="M280" s="72">
        <v>0</v>
      </c>
      <c r="N280" s="72">
        <f t="shared" si="12"/>
        <v>8375.9</v>
      </c>
      <c r="O280" s="72">
        <v>0</v>
      </c>
      <c r="P280" s="72">
        <v>8375.9</v>
      </c>
    </row>
    <row r="281" spans="1:16" x14ac:dyDescent="0.25">
      <c r="A281" s="67" t="s">
        <v>352</v>
      </c>
      <c r="B281" s="68" t="s">
        <v>299</v>
      </c>
      <c r="C281" s="74" t="s">
        <v>582</v>
      </c>
      <c r="D281" s="69">
        <v>43997</v>
      </c>
      <c r="E281" s="69" t="s">
        <v>357</v>
      </c>
      <c r="F281" s="68" t="s">
        <v>576</v>
      </c>
      <c r="G281" s="70" t="s">
        <v>577</v>
      </c>
      <c r="H281" s="79">
        <v>5738</v>
      </c>
      <c r="I281" s="64"/>
      <c r="J281" s="76">
        <f t="shared" si="11"/>
        <v>5738</v>
      </c>
      <c r="K281" s="67" t="s">
        <v>233</v>
      </c>
      <c r="L281" s="68" t="s">
        <v>226</v>
      </c>
      <c r="M281" s="72">
        <v>0</v>
      </c>
      <c r="N281" s="72">
        <f t="shared" si="12"/>
        <v>8177.8</v>
      </c>
      <c r="O281" s="72">
        <v>0</v>
      </c>
      <c r="P281" s="72">
        <v>8177.8</v>
      </c>
    </row>
    <row r="282" spans="1:16" x14ac:dyDescent="0.25">
      <c r="A282" s="67" t="s">
        <v>352</v>
      </c>
      <c r="B282" s="68" t="s">
        <v>299</v>
      </c>
      <c r="C282" s="74" t="s">
        <v>583</v>
      </c>
      <c r="D282" s="69">
        <v>43997</v>
      </c>
      <c r="E282" s="69" t="s">
        <v>357</v>
      </c>
      <c r="F282" s="68" t="s">
        <v>576</v>
      </c>
      <c r="G282" s="70" t="s">
        <v>577</v>
      </c>
      <c r="H282" s="79">
        <v>4809.8</v>
      </c>
      <c r="I282" s="64"/>
      <c r="J282" s="76">
        <f t="shared" si="11"/>
        <v>4809.8</v>
      </c>
      <c r="K282" s="67" t="s">
        <v>233</v>
      </c>
      <c r="L282" s="68" t="s">
        <v>226</v>
      </c>
      <c r="M282" s="72">
        <v>0</v>
      </c>
      <c r="N282" s="72">
        <f t="shared" si="12"/>
        <v>6854.93</v>
      </c>
      <c r="O282" s="72">
        <v>0</v>
      </c>
      <c r="P282" s="72">
        <v>6854.93</v>
      </c>
    </row>
    <row r="283" spans="1:16" x14ac:dyDescent="0.25">
      <c r="A283" s="67" t="s">
        <v>352</v>
      </c>
      <c r="B283" s="68" t="s">
        <v>299</v>
      </c>
      <c r="C283" s="74" t="s">
        <v>584</v>
      </c>
      <c r="D283" s="69">
        <v>43997</v>
      </c>
      <c r="E283" s="69" t="s">
        <v>357</v>
      </c>
      <c r="F283" s="68" t="s">
        <v>576</v>
      </c>
      <c r="G283" s="70" t="s">
        <v>577</v>
      </c>
      <c r="H283" s="79">
        <v>9564.2999999999993</v>
      </c>
      <c r="I283" s="64"/>
      <c r="J283" s="76">
        <f t="shared" si="11"/>
        <v>9564.2999999999993</v>
      </c>
      <c r="K283" s="67" t="s">
        <v>233</v>
      </c>
      <c r="L283" s="68" t="s">
        <v>226</v>
      </c>
      <c r="M283" s="72">
        <v>0</v>
      </c>
      <c r="N283" s="72">
        <f t="shared" si="12"/>
        <v>13631.04</v>
      </c>
      <c r="O283" s="72">
        <v>0</v>
      </c>
      <c r="P283" s="72">
        <v>13631.04</v>
      </c>
    </row>
    <row r="284" spans="1:16" x14ac:dyDescent="0.25">
      <c r="A284" s="67" t="s">
        <v>352</v>
      </c>
      <c r="B284" s="68" t="s">
        <v>299</v>
      </c>
      <c r="C284" s="74" t="s">
        <v>585</v>
      </c>
      <c r="D284" s="69">
        <v>43997</v>
      </c>
      <c r="E284" s="69" t="s">
        <v>357</v>
      </c>
      <c r="F284" s="68" t="s">
        <v>576</v>
      </c>
      <c r="G284" s="70" t="s">
        <v>577</v>
      </c>
      <c r="H284" s="79">
        <v>9519</v>
      </c>
      <c r="I284" s="64"/>
      <c r="J284" s="76">
        <f t="shared" si="11"/>
        <v>9519</v>
      </c>
      <c r="K284" s="67" t="s">
        <v>233</v>
      </c>
      <c r="L284" s="68" t="s">
        <v>226</v>
      </c>
      <c r="M284" s="72">
        <v>0</v>
      </c>
      <c r="N284" s="72">
        <f t="shared" si="12"/>
        <v>13566.48</v>
      </c>
      <c r="O284" s="72">
        <v>0</v>
      </c>
      <c r="P284" s="72">
        <v>13566.48</v>
      </c>
    </row>
    <row r="285" spans="1:16" x14ac:dyDescent="0.25">
      <c r="A285" s="67" t="s">
        <v>352</v>
      </c>
      <c r="B285" s="68" t="s">
        <v>299</v>
      </c>
      <c r="C285" s="74" t="s">
        <v>586</v>
      </c>
      <c r="D285" s="69">
        <v>43997</v>
      </c>
      <c r="E285" s="69" t="s">
        <v>357</v>
      </c>
      <c r="F285" s="68" t="s">
        <v>576</v>
      </c>
      <c r="G285" s="70" t="s">
        <v>577</v>
      </c>
      <c r="H285" s="79">
        <v>6195</v>
      </c>
      <c r="I285" s="64"/>
      <c r="J285" s="76">
        <f t="shared" si="11"/>
        <v>6195</v>
      </c>
      <c r="K285" s="67" t="s">
        <v>233</v>
      </c>
      <c r="L285" s="68" t="s">
        <v>226</v>
      </c>
      <c r="M285" s="72">
        <v>0</v>
      </c>
      <c r="N285" s="72">
        <f t="shared" si="12"/>
        <v>8829.11</v>
      </c>
      <c r="O285" s="72">
        <v>0</v>
      </c>
      <c r="P285" s="72">
        <v>8829.11</v>
      </c>
    </row>
    <row r="286" spans="1:16" x14ac:dyDescent="0.25">
      <c r="A286" s="67" t="s">
        <v>352</v>
      </c>
      <c r="B286" s="68" t="s">
        <v>299</v>
      </c>
      <c r="C286" s="74" t="s">
        <v>587</v>
      </c>
      <c r="D286" s="69">
        <v>43997</v>
      </c>
      <c r="E286" s="69" t="s">
        <v>357</v>
      </c>
      <c r="F286" s="68" t="s">
        <v>576</v>
      </c>
      <c r="G286" s="70" t="s">
        <v>577</v>
      </c>
      <c r="H286" s="79">
        <v>9125.9</v>
      </c>
      <c r="I286" s="64"/>
      <c r="J286" s="76">
        <f t="shared" si="11"/>
        <v>9125.9</v>
      </c>
      <c r="K286" s="67" t="s">
        <v>233</v>
      </c>
      <c r="L286" s="68" t="s">
        <v>226</v>
      </c>
      <c r="M286" s="72">
        <v>0</v>
      </c>
      <c r="N286" s="72">
        <f t="shared" si="12"/>
        <v>13006.23</v>
      </c>
      <c r="O286" s="72">
        <v>0</v>
      </c>
      <c r="P286" s="72">
        <v>13006.23</v>
      </c>
    </row>
    <row r="287" spans="1:16" x14ac:dyDescent="0.25">
      <c r="A287" s="67" t="s">
        <v>352</v>
      </c>
      <c r="B287" s="68" t="s">
        <v>299</v>
      </c>
      <c r="C287" s="74" t="s">
        <v>588</v>
      </c>
      <c r="D287" s="69">
        <v>43997</v>
      </c>
      <c r="E287" s="69" t="s">
        <v>357</v>
      </c>
      <c r="F287" s="68" t="s">
        <v>576</v>
      </c>
      <c r="G287" s="70" t="s">
        <v>577</v>
      </c>
      <c r="H287" s="79">
        <v>4027</v>
      </c>
      <c r="I287" s="64"/>
      <c r="J287" s="76">
        <f t="shared" si="11"/>
        <v>4027</v>
      </c>
      <c r="K287" s="67" t="s">
        <v>233</v>
      </c>
      <c r="L287" s="68" t="s">
        <v>226</v>
      </c>
      <c r="M287" s="72">
        <v>0</v>
      </c>
      <c r="N287" s="72">
        <f t="shared" si="12"/>
        <v>5739.28</v>
      </c>
      <c r="O287" s="72">
        <v>0</v>
      </c>
      <c r="P287" s="72">
        <v>5739.28</v>
      </c>
    </row>
    <row r="288" spans="1:16" x14ac:dyDescent="0.25">
      <c r="A288" s="67" t="s">
        <v>352</v>
      </c>
      <c r="B288" s="68" t="s">
        <v>299</v>
      </c>
      <c r="C288" s="74" t="s">
        <v>589</v>
      </c>
      <c r="D288" s="69">
        <v>43997</v>
      </c>
      <c r="E288" s="69" t="s">
        <v>357</v>
      </c>
      <c r="F288" s="68" t="s">
        <v>576</v>
      </c>
      <c r="G288" s="70" t="s">
        <v>577</v>
      </c>
      <c r="H288" s="79">
        <v>4063.7</v>
      </c>
      <c r="I288" s="64"/>
      <c r="J288" s="76">
        <f t="shared" si="11"/>
        <v>4063.7</v>
      </c>
      <c r="K288" s="67" t="s">
        <v>233</v>
      </c>
      <c r="L288" s="68" t="s">
        <v>226</v>
      </c>
      <c r="M288" s="72">
        <v>0</v>
      </c>
      <c r="N288" s="72">
        <f t="shared" si="12"/>
        <v>5791.59</v>
      </c>
      <c r="O288" s="72">
        <v>0</v>
      </c>
      <c r="P288" s="72">
        <v>5791.59</v>
      </c>
    </row>
    <row r="289" spans="1:16" x14ac:dyDescent="0.25">
      <c r="A289" s="67" t="s">
        <v>352</v>
      </c>
      <c r="B289" s="68" t="s">
        <v>299</v>
      </c>
      <c r="C289" s="74" t="s">
        <v>590</v>
      </c>
      <c r="D289" s="69">
        <v>43997</v>
      </c>
      <c r="E289" s="69" t="s">
        <v>357</v>
      </c>
      <c r="F289" s="68" t="s">
        <v>576</v>
      </c>
      <c r="G289" s="70" t="s">
        <v>577</v>
      </c>
      <c r="H289" s="79">
        <v>9590</v>
      </c>
      <c r="I289" s="64"/>
      <c r="J289" s="76">
        <f t="shared" si="11"/>
        <v>9590</v>
      </c>
      <c r="K289" s="67" t="s">
        <v>233</v>
      </c>
      <c r="L289" s="68" t="s">
        <v>226</v>
      </c>
      <c r="M289" s="72">
        <v>0</v>
      </c>
      <c r="N289" s="72">
        <f t="shared" si="12"/>
        <v>13667.67</v>
      </c>
      <c r="O289" s="72">
        <v>0</v>
      </c>
      <c r="P289" s="72">
        <v>13667.67</v>
      </c>
    </row>
    <row r="290" spans="1:16" x14ac:dyDescent="0.25">
      <c r="A290" s="67" t="s">
        <v>352</v>
      </c>
      <c r="B290" s="68" t="s">
        <v>299</v>
      </c>
      <c r="C290" s="74" t="s">
        <v>591</v>
      </c>
      <c r="D290" s="69">
        <v>43997</v>
      </c>
      <c r="E290" s="69" t="s">
        <v>357</v>
      </c>
      <c r="F290" s="68" t="s">
        <v>576</v>
      </c>
      <c r="G290" s="70" t="s">
        <v>577</v>
      </c>
      <c r="H290" s="79">
        <v>9611</v>
      </c>
      <c r="I290" s="64"/>
      <c r="J290" s="76">
        <f t="shared" si="11"/>
        <v>9611</v>
      </c>
      <c r="K290" s="67" t="s">
        <v>233</v>
      </c>
      <c r="L290" s="68" t="s">
        <v>226</v>
      </c>
      <c r="M290" s="72">
        <v>0</v>
      </c>
      <c r="N290" s="72">
        <f t="shared" si="12"/>
        <v>13697.6</v>
      </c>
      <c r="O290" s="72">
        <v>0</v>
      </c>
      <c r="P290" s="72">
        <v>13697.6</v>
      </c>
    </row>
    <row r="291" spans="1:16" x14ac:dyDescent="0.25">
      <c r="A291" s="67" t="s">
        <v>352</v>
      </c>
      <c r="B291" s="68" t="s">
        <v>299</v>
      </c>
      <c r="C291" s="74" t="s">
        <v>592</v>
      </c>
      <c r="D291" s="69">
        <v>43997</v>
      </c>
      <c r="E291" s="69" t="s">
        <v>357</v>
      </c>
      <c r="F291" s="68" t="s">
        <v>576</v>
      </c>
      <c r="G291" s="70" t="s">
        <v>577</v>
      </c>
      <c r="H291" s="79">
        <v>4060</v>
      </c>
      <c r="I291" s="64"/>
      <c r="J291" s="76">
        <f t="shared" si="11"/>
        <v>4060</v>
      </c>
      <c r="K291" s="67" t="s">
        <v>233</v>
      </c>
      <c r="L291" s="68" t="s">
        <v>226</v>
      </c>
      <c r="M291" s="72">
        <v>0</v>
      </c>
      <c r="N291" s="72">
        <f t="shared" si="12"/>
        <v>5786.31</v>
      </c>
      <c r="O291" s="72">
        <v>0</v>
      </c>
      <c r="P291" s="72">
        <v>5786.31</v>
      </c>
    </row>
    <row r="292" spans="1:16" x14ac:dyDescent="0.25">
      <c r="A292" s="67" t="s">
        <v>352</v>
      </c>
      <c r="B292" s="68" t="s">
        <v>299</v>
      </c>
      <c r="C292" s="74" t="s">
        <v>593</v>
      </c>
      <c r="D292" s="69">
        <v>43997</v>
      </c>
      <c r="E292" s="69" t="s">
        <v>357</v>
      </c>
      <c r="F292" s="68" t="s">
        <v>576</v>
      </c>
      <c r="G292" s="70" t="s">
        <v>577</v>
      </c>
      <c r="H292" s="79">
        <v>10009.1</v>
      </c>
      <c r="I292" s="64"/>
      <c r="J292" s="76">
        <f t="shared" si="11"/>
        <v>10009.1</v>
      </c>
      <c r="K292" s="67" t="s">
        <v>233</v>
      </c>
      <c r="L292" s="68" t="s">
        <v>226</v>
      </c>
      <c r="M292" s="72">
        <v>0</v>
      </c>
      <c r="N292" s="72">
        <f t="shared" si="12"/>
        <v>14264.97</v>
      </c>
      <c r="O292" s="72">
        <v>0</v>
      </c>
      <c r="P292" s="72">
        <v>14264.97</v>
      </c>
    </row>
    <row r="293" spans="1:16" x14ac:dyDescent="0.25">
      <c r="A293" s="67" t="s">
        <v>352</v>
      </c>
      <c r="B293" s="68" t="s">
        <v>299</v>
      </c>
      <c r="C293" s="74" t="s">
        <v>594</v>
      </c>
      <c r="D293" s="69">
        <v>43997</v>
      </c>
      <c r="E293" s="69" t="s">
        <v>357</v>
      </c>
      <c r="F293" s="68" t="s">
        <v>576</v>
      </c>
      <c r="G293" s="70" t="s">
        <v>577</v>
      </c>
      <c r="H293" s="79">
        <v>4155.2</v>
      </c>
      <c r="I293" s="64"/>
      <c r="J293" s="76">
        <f t="shared" si="11"/>
        <v>4155.2</v>
      </c>
      <c r="K293" s="67" t="s">
        <v>233</v>
      </c>
      <c r="L293" s="68" t="s">
        <v>226</v>
      </c>
      <c r="M293" s="72">
        <v>0</v>
      </c>
      <c r="N293" s="72">
        <f t="shared" si="12"/>
        <v>5921.99</v>
      </c>
      <c r="O293" s="72">
        <v>0</v>
      </c>
      <c r="P293" s="72">
        <v>5921.99</v>
      </c>
    </row>
    <row r="294" spans="1:16" x14ac:dyDescent="0.25">
      <c r="A294" s="67" t="s">
        <v>352</v>
      </c>
      <c r="B294" s="68" t="s">
        <v>299</v>
      </c>
      <c r="C294" s="74" t="s">
        <v>595</v>
      </c>
      <c r="D294" s="69">
        <v>43997</v>
      </c>
      <c r="E294" s="69" t="s">
        <v>357</v>
      </c>
      <c r="F294" s="68" t="s">
        <v>576</v>
      </c>
      <c r="G294" s="70" t="s">
        <v>577</v>
      </c>
      <c r="H294" s="79">
        <v>7382.6</v>
      </c>
      <c r="I294" s="64"/>
      <c r="J294" s="76">
        <f t="shared" si="11"/>
        <v>7382.6</v>
      </c>
      <c r="K294" s="67" t="s">
        <v>232</v>
      </c>
      <c r="L294" s="68" t="s">
        <v>226</v>
      </c>
      <c r="M294" s="72">
        <v>0</v>
      </c>
      <c r="N294" s="72">
        <f t="shared" si="12"/>
        <v>10521.68</v>
      </c>
      <c r="O294" s="72">
        <v>0</v>
      </c>
      <c r="P294" s="72">
        <v>10521.68</v>
      </c>
    </row>
    <row r="295" spans="1:16" x14ac:dyDescent="0.25">
      <c r="A295" s="67" t="s">
        <v>352</v>
      </c>
      <c r="B295" s="68" t="s">
        <v>299</v>
      </c>
      <c r="C295" s="74" t="s">
        <v>596</v>
      </c>
      <c r="D295" s="69">
        <v>43997</v>
      </c>
      <c r="E295" s="69" t="s">
        <v>357</v>
      </c>
      <c r="F295" s="68" t="s">
        <v>576</v>
      </c>
      <c r="G295" s="70" t="s">
        <v>577</v>
      </c>
      <c r="H295" s="79">
        <v>2516.3000000000002</v>
      </c>
      <c r="I295" s="64"/>
      <c r="J295" s="76">
        <f t="shared" si="11"/>
        <v>2516.3000000000002</v>
      </c>
      <c r="K295" s="67" t="s">
        <v>233</v>
      </c>
      <c r="L295" s="68" t="s">
        <v>226</v>
      </c>
      <c r="M295" s="72">
        <v>0</v>
      </c>
      <c r="N295" s="72">
        <f t="shared" si="12"/>
        <v>3586.23</v>
      </c>
      <c r="O295" s="72">
        <v>0</v>
      </c>
      <c r="P295" s="72">
        <v>3586.23</v>
      </c>
    </row>
    <row r="296" spans="1:16" x14ac:dyDescent="0.25">
      <c r="A296" s="67" t="s">
        <v>352</v>
      </c>
      <c r="B296" s="68" t="s">
        <v>299</v>
      </c>
      <c r="C296" s="74" t="s">
        <v>597</v>
      </c>
      <c r="D296" s="69">
        <v>43997</v>
      </c>
      <c r="E296" s="69" t="s">
        <v>357</v>
      </c>
      <c r="F296" s="68" t="s">
        <v>576</v>
      </c>
      <c r="G296" s="70" t="s">
        <v>577</v>
      </c>
      <c r="H296" s="79">
        <v>5388.5</v>
      </c>
      <c r="I296" s="64"/>
      <c r="J296" s="76">
        <f t="shared" si="11"/>
        <v>5388.5</v>
      </c>
      <c r="K296" s="67" t="s">
        <v>232</v>
      </c>
      <c r="L296" s="68" t="s">
        <v>226</v>
      </c>
      <c r="M296" s="72">
        <v>0</v>
      </c>
      <c r="N296" s="72">
        <f t="shared" si="12"/>
        <v>7679.69</v>
      </c>
      <c r="O296" s="72">
        <v>0</v>
      </c>
      <c r="P296" s="72">
        <v>7679.69</v>
      </c>
    </row>
    <row r="297" spans="1:16" x14ac:dyDescent="0.25">
      <c r="A297" s="67" t="s">
        <v>352</v>
      </c>
      <c r="B297" s="68" t="s">
        <v>299</v>
      </c>
      <c r="C297" s="74" t="s">
        <v>598</v>
      </c>
      <c r="D297" s="69">
        <v>43997</v>
      </c>
      <c r="E297" s="69" t="s">
        <v>357</v>
      </c>
      <c r="F297" s="68" t="s">
        <v>576</v>
      </c>
      <c r="G297" s="70" t="s">
        <v>577</v>
      </c>
      <c r="H297" s="79">
        <v>2234.8000000000002</v>
      </c>
      <c r="I297" s="64"/>
      <c r="J297" s="76">
        <f t="shared" si="11"/>
        <v>2234.8000000000002</v>
      </c>
      <c r="K297" s="67" t="s">
        <v>233</v>
      </c>
      <c r="L297" s="68" t="s">
        <v>226</v>
      </c>
      <c r="M297" s="72">
        <v>0</v>
      </c>
      <c r="N297" s="72">
        <f t="shared" si="12"/>
        <v>3185.04</v>
      </c>
      <c r="O297" s="72">
        <v>0</v>
      </c>
      <c r="P297" s="72">
        <v>3185.04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9"/>
  <sheetViews>
    <sheetView workbookViewId="0">
      <selection activeCell="D39" sqref="D39"/>
    </sheetView>
  </sheetViews>
  <sheetFormatPr baseColWidth="10" defaultRowHeight="15.75" x14ac:dyDescent="0.25"/>
  <cols>
    <col min="1" max="1" width="30.375" bestFit="1" customWidth="1"/>
    <col min="2" max="2" width="20.5" bestFit="1" customWidth="1"/>
    <col min="3" max="6" width="17.125" bestFit="1" customWidth="1"/>
    <col min="8" max="8" width="12.625" bestFit="1" customWidth="1"/>
  </cols>
  <sheetData>
    <row r="1" spans="1:8" x14ac:dyDescent="0.25">
      <c r="A1" s="38" t="s">
        <v>231</v>
      </c>
      <c r="B1" s="39">
        <v>3.4</v>
      </c>
    </row>
    <row r="2" spans="1:8" x14ac:dyDescent="0.25">
      <c r="G2" s="3"/>
    </row>
    <row r="3" spans="1:8" x14ac:dyDescent="0.25">
      <c r="A3" s="17"/>
      <c r="B3" s="17"/>
      <c r="C3" s="18" t="s">
        <v>223</v>
      </c>
      <c r="D3" s="18" t="s">
        <v>224</v>
      </c>
      <c r="E3" s="17"/>
      <c r="F3" s="17"/>
      <c r="G3" s="3"/>
    </row>
    <row r="4" spans="1:8" x14ac:dyDescent="0.25">
      <c r="A4" s="17"/>
      <c r="B4" s="17"/>
      <c r="C4" s="17" t="s">
        <v>225</v>
      </c>
      <c r="D4" s="17"/>
      <c r="E4" s="17" t="s">
        <v>226</v>
      </c>
      <c r="F4" s="17"/>
      <c r="G4" s="3"/>
    </row>
    <row r="5" spans="1:8" x14ac:dyDescent="0.25">
      <c r="A5" s="18" t="s">
        <v>227</v>
      </c>
      <c r="B5" s="18" t="s">
        <v>228</v>
      </c>
      <c r="C5" s="17" t="s">
        <v>229</v>
      </c>
      <c r="D5" s="17" t="s">
        <v>230</v>
      </c>
      <c r="E5" s="17" t="s">
        <v>229</v>
      </c>
      <c r="F5" s="17" t="s">
        <v>230</v>
      </c>
      <c r="H5" s="8"/>
    </row>
    <row r="6" spans="1:8" x14ac:dyDescent="0.25">
      <c r="A6" s="17" t="s">
        <v>232</v>
      </c>
      <c r="B6" s="17"/>
      <c r="C6" s="19"/>
      <c r="D6" s="19"/>
      <c r="E6" s="19">
        <v>83647.426000000007</v>
      </c>
      <c r="F6" s="19">
        <v>261880.26</v>
      </c>
      <c r="G6" s="3"/>
    </row>
    <row r="7" spans="1:8" x14ac:dyDescent="0.25">
      <c r="A7" s="17" t="s">
        <v>233</v>
      </c>
      <c r="B7" s="17"/>
      <c r="C7" s="19">
        <v>107220.5</v>
      </c>
      <c r="D7" s="19">
        <v>144775.5</v>
      </c>
      <c r="E7" s="19">
        <v>959683.53999999969</v>
      </c>
      <c r="F7" s="19">
        <v>3366133.87</v>
      </c>
      <c r="G7" s="3"/>
    </row>
    <row r="8" spans="1:8" x14ac:dyDescent="0.25">
      <c r="A8" s="17" t="s">
        <v>234</v>
      </c>
      <c r="B8" s="17"/>
      <c r="C8" s="19">
        <v>0</v>
      </c>
      <c r="D8" s="19">
        <v>59400</v>
      </c>
      <c r="E8" s="19">
        <v>0</v>
      </c>
      <c r="F8" s="19">
        <v>55000</v>
      </c>
      <c r="G8" s="3"/>
    </row>
    <row r="9" spans="1:8" x14ac:dyDescent="0.25">
      <c r="A9" s="17"/>
      <c r="B9" s="17"/>
      <c r="C9" s="19">
        <f>SUM(C6:C8)</f>
        <v>107220.5</v>
      </c>
      <c r="D9" s="19">
        <f>SUM(D6:D8)</f>
        <v>204175.5</v>
      </c>
      <c r="E9" s="19">
        <f>SUM(E6:E8)</f>
        <v>1043330.9659999997</v>
      </c>
      <c r="F9" s="19">
        <f>SUM(F6:F8)</f>
        <v>3683014.13</v>
      </c>
      <c r="G9" s="3"/>
      <c r="H9" s="16"/>
    </row>
    <row r="10" spans="1:8" x14ac:dyDescent="0.25">
      <c r="G10" s="3"/>
    </row>
    <row r="11" spans="1:8" x14ac:dyDescent="0.25">
      <c r="A11" s="40" t="s">
        <v>235</v>
      </c>
      <c r="B11" s="19">
        <f>SUM(C9,E9)</f>
        <v>1150551.4659999995</v>
      </c>
      <c r="G11" s="3"/>
    </row>
    <row r="12" spans="1:8" x14ac:dyDescent="0.25">
      <c r="A12" s="40" t="s">
        <v>236</v>
      </c>
      <c r="B12" s="19">
        <f>SUM(D9,(F9/B1))</f>
        <v>1287414.95</v>
      </c>
      <c r="G12" s="3"/>
    </row>
    <row r="13" spans="1:8" x14ac:dyDescent="0.25">
      <c r="A13" s="40" t="s">
        <v>246</v>
      </c>
      <c r="B13" s="41">
        <f>B11/B12</f>
        <v>0.89369124228361618</v>
      </c>
      <c r="G13" s="3"/>
    </row>
    <row r="14" spans="1:8" x14ac:dyDescent="0.25">
      <c r="G14" s="3"/>
    </row>
    <row r="15" spans="1:8" x14ac:dyDescent="0.25">
      <c r="B15" s="37" t="s">
        <v>225</v>
      </c>
      <c r="G15" s="3"/>
    </row>
    <row r="16" spans="1:8" s="20" customFormat="1" ht="17.100000000000001" customHeight="1" x14ac:dyDescent="0.25">
      <c r="A16" s="28" t="s">
        <v>219</v>
      </c>
      <c r="B16" s="29">
        <f>GETPIVOTDATA("TOTAL FACTURADO",'EXPORTACIONES-TD'!$A$3)+GETPIVOTDATA("TOTAL CONSIGNACION",'EXPORTACIONES-TD'!$A$3)</f>
        <v>1573512</v>
      </c>
      <c r="F16" s="21"/>
      <c r="G16" s="2"/>
    </row>
    <row r="17" spans="1:7" s="20" customFormat="1" ht="17.100000000000001" customHeight="1" x14ac:dyDescent="0.25">
      <c r="A17" s="28" t="s">
        <v>220</v>
      </c>
      <c r="B17" s="29">
        <f>GETPIVOTDATA("TOTAL LIQ CALIDAD",'EXPORTACIONES-TD'!$A$3)</f>
        <v>286640.95</v>
      </c>
      <c r="F17" s="21"/>
      <c r="G17" s="2"/>
    </row>
    <row r="18" spans="1:7" s="20" customFormat="1" ht="17.100000000000001" customHeight="1" x14ac:dyDescent="0.25">
      <c r="A18" s="28" t="s">
        <v>221</v>
      </c>
      <c r="B18" s="29">
        <f>GETPIVOTDATA("SALDO PENDIENTE",'EXPORTACIONES-TD'!$A$3)</f>
        <v>303091.59999999998</v>
      </c>
      <c r="F18" s="21"/>
      <c r="G18" s="2"/>
    </row>
    <row r="19" spans="1:7" s="20" customFormat="1" ht="17.100000000000001" customHeight="1" x14ac:dyDescent="0.25">
      <c r="A19" s="30" t="s">
        <v>222</v>
      </c>
      <c r="B19" s="31">
        <f>B16-SUM(B17:B18)</f>
        <v>983779.45</v>
      </c>
      <c r="F19" s="24"/>
      <c r="G19" s="2"/>
    </row>
    <row r="20" spans="1:7" s="20" customFormat="1" ht="17.100000000000001" customHeight="1" x14ac:dyDescent="0.25">
      <c r="A20" s="22"/>
      <c r="B20" s="23"/>
      <c r="F20" s="24"/>
      <c r="G20" s="2"/>
    </row>
    <row r="21" spans="1:7" s="20" customFormat="1" ht="17.100000000000001" customHeight="1" x14ac:dyDescent="0.25">
      <c r="A21" s="28" t="s">
        <v>237</v>
      </c>
      <c r="B21" s="29">
        <v>1287414.95</v>
      </c>
      <c r="G21" s="2"/>
    </row>
    <row r="22" spans="1:7" s="20" customFormat="1" ht="17.100000000000001" customHeight="1" x14ac:dyDescent="0.25">
      <c r="A22" s="30" t="s">
        <v>238</v>
      </c>
      <c r="B22" s="35">
        <f>B19-B21</f>
        <v>-303635.5</v>
      </c>
      <c r="D22" s="26"/>
      <c r="G22" s="2"/>
    </row>
    <row r="23" spans="1:7" s="20" customFormat="1" ht="17.100000000000001" customHeight="1" x14ac:dyDescent="0.25">
      <c r="A23" s="22"/>
      <c r="B23" s="25"/>
      <c r="D23" s="26"/>
      <c r="G23" s="2"/>
    </row>
    <row r="24" spans="1:7" s="20" customFormat="1" ht="17.100000000000001" customHeight="1" x14ac:dyDescent="0.25">
      <c r="A24" s="28" t="s">
        <v>239</v>
      </c>
      <c r="B24" s="29">
        <v>631748.61</v>
      </c>
      <c r="C24" s="20" t="s">
        <v>240</v>
      </c>
      <c r="G24" s="2"/>
    </row>
    <row r="25" spans="1:7" s="20" customFormat="1" ht="17.100000000000001" customHeight="1" x14ac:dyDescent="0.25">
      <c r="A25" s="30" t="s">
        <v>241</v>
      </c>
      <c r="B25" s="36">
        <f>B22+B24</f>
        <v>328113.11</v>
      </c>
      <c r="G25" s="2"/>
    </row>
    <row r="26" spans="1:7" s="20" customFormat="1" ht="17.100000000000001" customHeight="1" x14ac:dyDescent="0.25">
      <c r="A26" s="22"/>
      <c r="B26" s="27"/>
      <c r="G26" s="2"/>
    </row>
    <row r="27" spans="1:7" s="20" customFormat="1" ht="17.100000000000001" customHeight="1" x14ac:dyDescent="0.25">
      <c r="A27" s="28" t="s">
        <v>242</v>
      </c>
      <c r="B27" s="29">
        <v>20003.89</v>
      </c>
      <c r="C27" s="20" t="s">
        <v>240</v>
      </c>
      <c r="G27" s="2"/>
    </row>
    <row r="28" spans="1:7" s="20" customFormat="1" ht="17.100000000000001" customHeight="1" x14ac:dyDescent="0.25">
      <c r="A28" s="30" t="s">
        <v>243</v>
      </c>
      <c r="B28" s="36">
        <f>SUM(B25:B27)</f>
        <v>348117</v>
      </c>
      <c r="G28" s="2"/>
    </row>
    <row r="29" spans="1:7" s="20" customFormat="1" ht="17.100000000000001" customHeight="1" x14ac:dyDescent="0.25">
      <c r="A29" s="22"/>
      <c r="B29" s="27"/>
      <c r="G29" s="2"/>
    </row>
    <row r="30" spans="1:7" s="20" customFormat="1" ht="17.100000000000001" customHeight="1" x14ac:dyDescent="0.25">
      <c r="A30" s="28" t="s">
        <v>247</v>
      </c>
      <c r="B30" s="29">
        <v>113934.78</v>
      </c>
      <c r="C30" s="20" t="s">
        <v>240</v>
      </c>
      <c r="G30" s="2"/>
    </row>
    <row r="31" spans="1:7" s="20" customFormat="1" ht="17.100000000000001" customHeight="1" x14ac:dyDescent="0.25">
      <c r="A31" s="32" t="s">
        <v>248</v>
      </c>
      <c r="B31" s="29">
        <v>100000</v>
      </c>
      <c r="C31" s="20" t="s">
        <v>244</v>
      </c>
      <c r="D31" s="20" t="s">
        <v>250</v>
      </c>
      <c r="G31" s="2"/>
    </row>
    <row r="32" spans="1:7" s="20" customFormat="1" ht="17.100000000000001" customHeight="1" x14ac:dyDescent="0.25">
      <c r="A32" s="30" t="s">
        <v>249</v>
      </c>
      <c r="B32" s="35">
        <f>B28-SUM(B30:B31)</f>
        <v>134182.22</v>
      </c>
      <c r="G32" s="2"/>
    </row>
    <row r="33" spans="1:7" s="20" customFormat="1" ht="17.100000000000001" customHeight="1" x14ac:dyDescent="0.25">
      <c r="A33" s="22"/>
      <c r="B33" s="25"/>
      <c r="G33" s="2"/>
    </row>
    <row r="34" spans="1:7" s="20" customFormat="1" ht="17.100000000000001" customHeight="1" x14ac:dyDescent="0.25">
      <c r="A34" s="32" t="s">
        <v>245</v>
      </c>
      <c r="B34" s="33">
        <f>(SUM(B16,B24,B27)*0.048)</f>
        <v>106812.696</v>
      </c>
      <c r="C34" s="20" t="s">
        <v>251</v>
      </c>
      <c r="G34" s="2"/>
    </row>
    <row r="35" spans="1:7" s="20" customFormat="1" ht="17.100000000000001" customHeight="1" x14ac:dyDescent="0.25">
      <c r="A35" s="30" t="s">
        <v>252</v>
      </c>
      <c r="B35" s="34">
        <f>+B32-B34</f>
        <v>27369.524000000005</v>
      </c>
      <c r="C35" s="20" t="s">
        <v>601</v>
      </c>
      <c r="G35" s="2"/>
    </row>
    <row r="36" spans="1:7" x14ac:dyDescent="0.25">
      <c r="G36" s="3"/>
    </row>
    <row r="37" spans="1:7" x14ac:dyDescent="0.25">
      <c r="G37" s="3"/>
    </row>
    <row r="38" spans="1:7" x14ac:dyDescent="0.25">
      <c r="G38" s="3"/>
    </row>
    <row r="39" spans="1:7" x14ac:dyDescent="0.25">
      <c r="G39" s="3"/>
    </row>
  </sheetData>
  <pageMargins left="0.7" right="0.7" top="0.75" bottom="0.75" header="0.3" footer="0.3"/>
  <pageSetup paperSize="9" scale="85" fitToWidth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EXPORTACIONES</vt:lpstr>
      <vt:lpstr>EXPORTACIONES-TD</vt:lpstr>
      <vt:lpstr>EXWORK</vt:lpstr>
      <vt:lpstr>EXWORK-TD</vt:lpstr>
      <vt:lpstr>MATERIA PRIMA</vt:lpstr>
      <vt:lpstr>MATERIA PRIMA - TD</vt:lpstr>
      <vt:lpstr>'EXPORTACIONES-TD'!Área_de_impresión</vt:lpstr>
      <vt:lpstr>'EXWORK-TD'!Área_de_impresión</vt:lpstr>
      <vt:lpstr>'MATERIA PRIMA - TD'!Área_de_impresión</vt:lpstr>
      <vt:lpstr>CTACTE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Nelio Sotomayor</cp:lastModifiedBy>
  <cp:lastPrinted>2020-06-22T23:43:22Z</cp:lastPrinted>
  <dcterms:created xsi:type="dcterms:W3CDTF">2020-04-28T15:51:30Z</dcterms:created>
  <dcterms:modified xsi:type="dcterms:W3CDTF">2020-07-13T03:45:27Z</dcterms:modified>
</cp:coreProperties>
</file>