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Thesis project\"/>
    </mc:Choice>
  </mc:AlternateContent>
  <xr:revisionPtr revIDLastSave="0" documentId="13_ncr:1_{BC183859-03DB-47AF-9340-6CD2045E9E2E}" xr6:coauthVersionLast="44" xr6:coauthVersionMax="44" xr10:uidLastSave="{00000000-0000-0000-0000-000000000000}"/>
  <bookViews>
    <workbookView xWindow="-120" yWindow="-120" windowWidth="29040" windowHeight="15840" activeTab="2" xr2:uid="{96F9D9FA-A979-4E75-AAEB-8BA835F08118}"/>
  </bookViews>
  <sheets>
    <sheet name="Point Placement" sheetId="6" r:id="rId1"/>
    <sheet name="Test 1" sheetId="5" r:id="rId2"/>
    <sheet name="Test 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4" i="5" l="1"/>
  <c r="Z17" i="5"/>
  <c r="Y25" i="5"/>
  <c r="N5" i="5"/>
  <c r="N6" i="5"/>
  <c r="N9" i="5"/>
  <c r="N10" i="5"/>
  <c r="N11" i="5"/>
  <c r="N14" i="5"/>
  <c r="N15" i="5"/>
  <c r="N16" i="5"/>
  <c r="N19" i="5"/>
  <c r="N20" i="5"/>
  <c r="N21" i="5"/>
  <c r="N24" i="5"/>
  <c r="N25" i="5"/>
  <c r="N26" i="5"/>
  <c r="N29" i="5"/>
  <c r="N30" i="5"/>
  <c r="N31" i="5"/>
  <c r="N34" i="5"/>
  <c r="N35" i="5"/>
  <c r="N36" i="5"/>
  <c r="N39" i="5"/>
  <c r="N40" i="5"/>
  <c r="N41" i="5"/>
  <c r="N44" i="5"/>
  <c r="N45" i="5"/>
  <c r="N46" i="5"/>
  <c r="N49" i="5"/>
  <c r="N50" i="5"/>
  <c r="N51" i="5"/>
  <c r="N54" i="5"/>
  <c r="N55" i="5"/>
  <c r="N56" i="5"/>
  <c r="N4" i="5"/>
  <c r="S16" i="5" l="1"/>
  <c r="Z28" i="5" l="1"/>
  <c r="M56" i="5" l="1"/>
  <c r="M55" i="5"/>
  <c r="V8" i="5" s="1"/>
  <c r="M54" i="5"/>
  <c r="W5" i="5" s="1"/>
  <c r="M51" i="5"/>
  <c r="M50" i="5"/>
  <c r="M49" i="5"/>
  <c r="M46" i="5"/>
  <c r="M45" i="5"/>
  <c r="M44" i="5"/>
  <c r="M41" i="5"/>
  <c r="M40" i="5"/>
  <c r="M39" i="5"/>
  <c r="M36" i="5"/>
  <c r="M35" i="5"/>
  <c r="M34" i="5"/>
  <c r="M31" i="5"/>
  <c r="M30" i="5"/>
  <c r="M29" i="5"/>
  <c r="V5" i="5" s="1"/>
  <c r="M26" i="5"/>
  <c r="M25" i="5"/>
  <c r="M24" i="5"/>
  <c r="T5" i="5" s="1"/>
  <c r="M21" i="5"/>
  <c r="M20" i="5"/>
  <c r="M19" i="5"/>
  <c r="S5" i="5" s="1"/>
  <c r="M16" i="5"/>
  <c r="X15" i="5"/>
  <c r="W15" i="5"/>
  <c r="V15" i="5"/>
  <c r="U15" i="5"/>
  <c r="T15" i="5"/>
  <c r="S15" i="5"/>
  <c r="M15" i="5"/>
  <c r="U8" i="5" s="1"/>
  <c r="M14" i="5"/>
  <c r="M11" i="5"/>
  <c r="M10" i="5"/>
  <c r="S8" i="5" s="1"/>
  <c r="M9" i="5"/>
  <c r="M6" i="5"/>
  <c r="M5" i="5"/>
  <c r="M4" i="5"/>
  <c r="U5" i="5" l="1"/>
  <c r="T8" i="5"/>
  <c r="R8" i="5"/>
  <c r="R11" i="5"/>
  <c r="R5" i="5"/>
  <c r="V16" i="5" l="1"/>
  <c r="V17" i="5" s="1"/>
  <c r="U24" i="5"/>
  <c r="U26" i="5" s="1"/>
  <c r="U25" i="5" s="1"/>
  <c r="T24" i="5"/>
  <c r="T26" i="5" s="1"/>
  <c r="T25" i="5" s="1"/>
  <c r="V24" i="5"/>
  <c r="V26" i="5" s="1"/>
  <c r="V25" i="5" s="1"/>
  <c r="W24" i="5"/>
  <c r="W26" i="5" s="1"/>
  <c r="W25" i="5" s="1"/>
  <c r="S24" i="5"/>
  <c r="S26" i="5" s="1"/>
  <c r="S25" i="5" s="1"/>
  <c r="S18" i="5"/>
  <c r="X16" i="5"/>
  <c r="X18" i="5" s="1"/>
  <c r="W16" i="5"/>
  <c r="W17" i="5" s="1"/>
  <c r="U16" i="5"/>
  <c r="U18" i="5" s="1"/>
  <c r="T16" i="5"/>
  <c r="T17" i="5" s="1"/>
  <c r="W4" i="2"/>
  <c r="L22" i="2" s="1"/>
  <c r="L23" i="2" s="1"/>
  <c r="W6" i="2"/>
  <c r="N22" i="2" s="1"/>
  <c r="W11" i="2"/>
  <c r="S22" i="2" s="1"/>
  <c r="A12" i="2"/>
  <c r="W12" i="2"/>
  <c r="T22" i="2" s="1"/>
  <c r="A11" i="2"/>
  <c r="W10" i="2"/>
  <c r="R22" i="2" s="1"/>
  <c r="W9" i="2"/>
  <c r="Q22" i="2" s="1"/>
  <c r="A9" i="2"/>
  <c r="A8" i="2"/>
  <c r="A7" i="2"/>
  <c r="A5" i="2"/>
  <c r="W5" i="2"/>
  <c r="M22" i="2" s="1"/>
  <c r="W7" i="2"/>
  <c r="O22" i="2" s="1"/>
  <c r="W8" i="2"/>
  <c r="P22" i="2" s="1"/>
  <c r="L30" i="2" l="1"/>
  <c r="M23" i="2"/>
  <c r="N23" i="2"/>
  <c r="L25" i="2"/>
  <c r="L24" i="2"/>
  <c r="Q30" i="2"/>
  <c r="S23" i="2"/>
  <c r="Q23" i="2"/>
  <c r="O30" i="2"/>
  <c r="O31" i="2" s="1"/>
  <c r="P23" i="2"/>
  <c r="N30" i="2"/>
  <c r="P30" i="2"/>
  <c r="R23" i="2"/>
  <c r="R30" i="2"/>
  <c r="T23" i="2"/>
  <c r="O23" i="2"/>
  <c r="M30" i="2"/>
  <c r="M31" i="2" s="1"/>
  <c r="X25" i="5"/>
  <c r="V18" i="5"/>
  <c r="X26" i="5"/>
  <c r="X17" i="5"/>
  <c r="W18" i="5"/>
  <c r="T18" i="5"/>
  <c r="Y18" i="5" s="1"/>
  <c r="U17" i="5"/>
  <c r="S17" i="5"/>
  <c r="Y17" i="5" s="1"/>
  <c r="R31" i="2" l="1"/>
  <c r="R33" i="2" s="1"/>
  <c r="Q31" i="2"/>
  <c r="Q33" i="2" s="1"/>
  <c r="T24" i="2"/>
  <c r="T25" i="2"/>
  <c r="Q24" i="2"/>
  <c r="Q25" i="2"/>
  <c r="R25" i="2"/>
  <c r="R24" i="2"/>
  <c r="R32" i="2"/>
  <c r="S25" i="2"/>
  <c r="S24" i="2"/>
  <c r="P31" i="2"/>
  <c r="N24" i="2"/>
  <c r="N25" i="2"/>
  <c r="O25" i="2"/>
  <c r="O24" i="2"/>
  <c r="U24" i="2" s="1"/>
  <c r="N31" i="2"/>
  <c r="P25" i="2"/>
  <c r="P24" i="2"/>
  <c r="M25" i="2"/>
  <c r="M24" i="2"/>
  <c r="V24" i="2" s="1"/>
  <c r="M32" i="2"/>
  <c r="M33" i="2"/>
  <c r="O32" i="2"/>
  <c r="O33" i="2"/>
  <c r="L31" i="2"/>
  <c r="U25" i="2" l="1"/>
  <c r="Q32" i="2"/>
  <c r="P32" i="2"/>
  <c r="P33" i="2"/>
  <c r="N33" i="2"/>
  <c r="N32" i="2"/>
  <c r="L32" i="2"/>
  <c r="L33" i="2"/>
  <c r="S33" i="2" s="1"/>
  <c r="S32" i="2" l="1"/>
  <c r="T32" i="2"/>
</calcChain>
</file>

<file path=xl/sharedStrings.xml><?xml version="1.0" encoding="utf-8"?>
<sst xmlns="http://schemas.openxmlformats.org/spreadsheetml/2006/main" count="79" uniqueCount="48">
  <si>
    <t>Test 1</t>
  </si>
  <si>
    <t>X</t>
  </si>
  <si>
    <t>Y</t>
  </si>
  <si>
    <t>Data Number</t>
  </si>
  <si>
    <t>Position 1</t>
  </si>
  <si>
    <t>Position 2</t>
  </si>
  <si>
    <t>Position 3</t>
  </si>
  <si>
    <t>Position 4</t>
  </si>
  <si>
    <t>Position 5</t>
  </si>
  <si>
    <t>XY plane, Z=0. With rotation about CG</t>
  </si>
  <si>
    <t>Z height</t>
  </si>
  <si>
    <t>Position #</t>
  </si>
  <si>
    <t>Position 6</t>
  </si>
  <si>
    <t>Position 8</t>
  </si>
  <si>
    <t>Position 7</t>
  </si>
  <si>
    <t>Position 9</t>
  </si>
  <si>
    <t>Position 10</t>
  </si>
  <si>
    <t>Position 11</t>
  </si>
  <si>
    <t>R/Z</t>
  </si>
  <si>
    <t>(X,Y)=</t>
  </si>
  <si>
    <t>(4.5,5)</t>
  </si>
  <si>
    <t>to top</t>
  </si>
  <si>
    <t>Calibrated</t>
  </si>
  <si>
    <t>Center3D</t>
  </si>
  <si>
    <t>*Flat</t>
  </si>
  <si>
    <t>90°</t>
  </si>
  <si>
    <t>Test 2-Take 3</t>
  </si>
  <si>
    <t>Average Values</t>
  </si>
  <si>
    <t>Z</t>
  </si>
  <si>
    <t>X accuracy by position</t>
  </si>
  <si>
    <t>position</t>
  </si>
  <si>
    <t>calculated position</t>
  </si>
  <si>
    <t>accuracy</t>
  </si>
  <si>
    <t>Origin</t>
  </si>
  <si>
    <t>End</t>
  </si>
  <si>
    <t>Y accuracy by position</t>
  </si>
  <si>
    <t>Position</t>
  </si>
  <si>
    <t>Value</t>
  </si>
  <si>
    <t>Distance Off</t>
  </si>
  <si>
    <t>AVG</t>
  </si>
  <si>
    <t>VAR</t>
  </si>
  <si>
    <t>Average Var</t>
  </si>
  <si>
    <t>Average</t>
  </si>
  <si>
    <t>*Calibration was completed prior to  this test</t>
  </si>
  <si>
    <t>Without Outliers</t>
  </si>
  <si>
    <t>With Outliers</t>
  </si>
  <si>
    <t>Calculated Position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</si>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</sst>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Fill="1"/>
    <xf numFmtId="16" fontId="0" fillId="0" borderId="0" xfId="0" applyNumberFormat="1"/>
    <xf numFmtId="10" fontId="0" fillId="0" borderId="0" xfId="0" applyNumberFormat="1"/>
    <xf numFmtId="0" fontId="0" fillId="0" borderId="0" xfId="0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</a:t>
            </a:r>
            <a:r>
              <a:rPr lang="en-US" baseline="0"/>
              <a:t> 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1'!$Y$35:$Y$41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7.5</c:v>
                </c:pt>
                <c:pt idx="5">
                  <c:v>4.5</c:v>
                </c:pt>
                <c:pt idx="6">
                  <c:v>8</c:v>
                </c:pt>
              </c:numCache>
            </c:numRef>
          </c:xVal>
          <c:yVal>
            <c:numRef>
              <c:f>'Test 1'!$Z$35:$Z$41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6-4BEA-90B6-13E971BA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12192"/>
        <c:axId val="1417756192"/>
      </c:scatterChart>
      <c:valAx>
        <c:axId val="1358612192"/>
        <c:scaling>
          <c:orientation val="minMax"/>
          <c:max val="8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6192"/>
        <c:crosses val="autoZero"/>
        <c:crossBetween val="midCat"/>
      </c:valAx>
      <c:valAx>
        <c:axId val="141775619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Position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1'!$R$4:$W$4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3.5</c:v>
                </c:pt>
                <c:pt idx="3">
                  <c:v>4.5</c:v>
                </c:pt>
                <c:pt idx="4">
                  <c:v>7.5</c:v>
                </c:pt>
                <c:pt idx="5">
                  <c:v>8</c:v>
                </c:pt>
              </c:numCache>
            </c:numRef>
          </c:xVal>
          <c:yVal>
            <c:numRef>
              <c:f>'Test 1'!$R$5:$W$5</c:f>
              <c:numCache>
                <c:formatCode>General</c:formatCode>
                <c:ptCount val="6"/>
                <c:pt idx="0">
                  <c:v>161.16666666666666</c:v>
                </c:pt>
                <c:pt idx="1">
                  <c:v>184.3</c:v>
                </c:pt>
                <c:pt idx="2">
                  <c:v>251</c:v>
                </c:pt>
                <c:pt idx="3">
                  <c:v>319.39999999999998</c:v>
                </c:pt>
                <c:pt idx="4">
                  <c:v>415.4</c:v>
                </c:pt>
                <c:pt idx="5">
                  <c:v>442.9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3-4F98-B6C7-77C324DC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58863"/>
        <c:axId val="192798191"/>
      </c:scatterChart>
      <c:valAx>
        <c:axId val="18715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8191"/>
        <c:crosses val="autoZero"/>
        <c:crossBetween val="midCat"/>
      </c:valAx>
      <c:valAx>
        <c:axId val="1927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Returned</a:t>
                </a:r>
                <a:r>
                  <a:rPr lang="en-US" baseline="0"/>
                  <a:t> Position (coordinate)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Position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1'!$R$7:$V$7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'Test 1'!$R$8:$V$8</c:f>
              <c:numCache>
                <c:formatCode>General</c:formatCode>
                <c:ptCount val="5"/>
                <c:pt idx="0">
                  <c:v>339.7</c:v>
                </c:pt>
                <c:pt idx="1">
                  <c:v>333.9</c:v>
                </c:pt>
                <c:pt idx="2">
                  <c:v>401.8</c:v>
                </c:pt>
                <c:pt idx="3">
                  <c:v>494.7</c:v>
                </c:pt>
                <c:pt idx="4">
                  <c:v>495.2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E-4B8C-97D1-AC489DA1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40415"/>
        <c:axId val="189291119"/>
      </c:scatterChart>
      <c:valAx>
        <c:axId val="19664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1119"/>
        <c:crosses val="autoZero"/>
        <c:crossBetween val="midCat"/>
      </c:valAx>
      <c:valAx>
        <c:axId val="1892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Returned</a:t>
                </a:r>
                <a:r>
                  <a:rPr lang="en-US" baseline="0"/>
                  <a:t> Position (Coordinate)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Outliers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2'!$A$4:$A$12</c:f>
              <c:numCache>
                <c:formatCode>General</c:formatCode>
                <c:ptCount val="9"/>
                <c:pt idx="0">
                  <c:v>1</c:v>
                </c:pt>
                <c:pt idx="1">
                  <c:v>1.625</c:v>
                </c:pt>
                <c:pt idx="2">
                  <c:v>2</c:v>
                </c:pt>
                <c:pt idx="3">
                  <c:v>2.625</c:v>
                </c:pt>
                <c:pt idx="4">
                  <c:v>3.25</c:v>
                </c:pt>
                <c:pt idx="5">
                  <c:v>3.875</c:v>
                </c:pt>
                <c:pt idx="6">
                  <c:v>4.5</c:v>
                </c:pt>
                <c:pt idx="7">
                  <c:v>5.125</c:v>
                </c:pt>
                <c:pt idx="8">
                  <c:v>5.75</c:v>
                </c:pt>
              </c:numCache>
            </c:numRef>
          </c:xVal>
          <c:yVal>
            <c:numRef>
              <c:f>'Test 2'!$W$4:$W$12</c:f>
              <c:numCache>
                <c:formatCode>General</c:formatCode>
                <c:ptCount val="9"/>
                <c:pt idx="0">
                  <c:v>1.3902000000000001</c:v>
                </c:pt>
                <c:pt idx="1">
                  <c:v>1.2938000000000003</c:v>
                </c:pt>
                <c:pt idx="2">
                  <c:v>1.4178999999999995</c:v>
                </c:pt>
                <c:pt idx="3">
                  <c:v>1.3236000000000003</c:v>
                </c:pt>
                <c:pt idx="4">
                  <c:v>1.3331000000000002</c:v>
                </c:pt>
                <c:pt idx="5">
                  <c:v>1.4358</c:v>
                </c:pt>
                <c:pt idx="6">
                  <c:v>1.5653000000000004</c:v>
                </c:pt>
                <c:pt idx="7">
                  <c:v>1.5489000000000002</c:v>
                </c:pt>
                <c:pt idx="8">
                  <c:v>1.51085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9C-4AAA-8691-3456D913BF2F}"/>
            </c:ext>
          </c:extLst>
        </c:ser>
        <c:ser>
          <c:idx val="1"/>
          <c:order val="1"/>
          <c:tx>
            <c:v>Without Outliers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2'!$L$29:$R$29</c:f>
              <c:numCache>
                <c:formatCode>General</c:formatCode>
                <c:ptCount val="7"/>
                <c:pt idx="0">
                  <c:v>1.625</c:v>
                </c:pt>
                <c:pt idx="1">
                  <c:v>2.625</c:v>
                </c:pt>
                <c:pt idx="2">
                  <c:v>3.25</c:v>
                </c:pt>
                <c:pt idx="3">
                  <c:v>3.875</c:v>
                </c:pt>
                <c:pt idx="4">
                  <c:v>4.5</c:v>
                </c:pt>
                <c:pt idx="5">
                  <c:v>5.125</c:v>
                </c:pt>
                <c:pt idx="6">
                  <c:v>5.75</c:v>
                </c:pt>
              </c:numCache>
            </c:numRef>
          </c:xVal>
          <c:yVal>
            <c:numRef>
              <c:f>'Test 2'!$L$30:$R$30</c:f>
              <c:numCache>
                <c:formatCode>General</c:formatCode>
                <c:ptCount val="7"/>
                <c:pt idx="0">
                  <c:v>1.2938000000000003</c:v>
                </c:pt>
                <c:pt idx="1">
                  <c:v>1.3236000000000003</c:v>
                </c:pt>
                <c:pt idx="2">
                  <c:v>1.3331000000000002</c:v>
                </c:pt>
                <c:pt idx="3">
                  <c:v>1.4358</c:v>
                </c:pt>
                <c:pt idx="4">
                  <c:v>1.5653000000000004</c:v>
                </c:pt>
                <c:pt idx="5">
                  <c:v>1.5489000000000002</c:v>
                </c:pt>
                <c:pt idx="6">
                  <c:v>1.51085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5-47F1-B18E-7889796E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22159"/>
        <c:axId val="1420169487"/>
      </c:scatterChart>
      <c:valAx>
        <c:axId val="14200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69487"/>
        <c:crosses val="autoZero"/>
        <c:crossBetween val="midCat"/>
      </c:valAx>
      <c:valAx>
        <c:axId val="14201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2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90F29B-81D0-4D31-BD59-857CC13F3F21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A066A-1BA6-44F3-BCF6-2632D3547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29</xdr:row>
      <xdr:rowOff>109537</xdr:rowOff>
    </xdr:from>
    <xdr:to>
      <xdr:col>22</xdr:col>
      <xdr:colOff>180975</xdr:colOff>
      <xdr:row>43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B40FC-023E-4A9D-8426-C1391FD46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46</xdr:row>
      <xdr:rowOff>42862</xdr:rowOff>
    </xdr:from>
    <xdr:to>
      <xdr:col>22</xdr:col>
      <xdr:colOff>314325</xdr:colOff>
      <xdr:row>60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5DBFD-22A9-4EF9-9906-436CF6DA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17</xdr:row>
      <xdr:rowOff>52387</xdr:rowOff>
    </xdr:from>
    <xdr:to>
      <xdr:col>7</xdr:col>
      <xdr:colOff>180975</xdr:colOff>
      <xdr:row>31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73EA5-2351-4D73-8F2F-DE9DFD590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1B5C-1530-4DA5-8E2B-F819EF53AE24}">
  <dimension ref="A1:AA56"/>
  <sheetViews>
    <sheetView topLeftCell="E40" workbookViewId="0">
      <selection activeCell="N1" sqref="N1"/>
    </sheetView>
  </sheetViews>
  <sheetFormatPr defaultRowHeight="15" x14ac:dyDescent="0.25"/>
  <cols>
    <col min="1" max="1" width="9.140625" style="5"/>
    <col min="2" max="2" width="12.7109375" style="5" bestFit="1" customWidth="1"/>
    <col min="3" max="13" width="9.140625" style="5"/>
    <col min="14" max="14" width="9" style="5" customWidth="1"/>
    <col min="15" max="16384" width="9.140625" style="5"/>
  </cols>
  <sheetData>
    <row r="1" spans="1:26" x14ac:dyDescent="0.25">
      <c r="B1" s="5" t="s">
        <v>0</v>
      </c>
      <c r="C1" s="5" t="s">
        <v>9</v>
      </c>
      <c r="I1" s="5" t="s">
        <v>43</v>
      </c>
      <c r="N1" s="3"/>
    </row>
    <row r="2" spans="1:26" x14ac:dyDescent="0.25">
      <c r="B2" s="5" t="s">
        <v>3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</row>
    <row r="3" spans="1:26" x14ac:dyDescent="0.25">
      <c r="B3" s="5" t="s">
        <v>4</v>
      </c>
      <c r="Q3" s="5" t="s">
        <v>27</v>
      </c>
    </row>
    <row r="4" spans="1:26" x14ac:dyDescent="0.25">
      <c r="A4" s="5" t="s">
        <v>1</v>
      </c>
      <c r="B4" s="5">
        <v>0.5</v>
      </c>
      <c r="C4" s="5">
        <v>157</v>
      </c>
      <c r="D4" s="5">
        <v>144</v>
      </c>
      <c r="E4" s="5">
        <v>157</v>
      </c>
      <c r="F4" s="5">
        <v>160</v>
      </c>
      <c r="G4" s="5">
        <v>145</v>
      </c>
      <c r="H4" s="5">
        <v>144</v>
      </c>
      <c r="I4" s="5">
        <v>147</v>
      </c>
      <c r="J4" s="5">
        <v>142</v>
      </c>
      <c r="K4" s="5">
        <v>159</v>
      </c>
      <c r="L4" s="5">
        <v>146</v>
      </c>
      <c r="M4" s="5">
        <f>AVERAGE(C4:L4)</f>
        <v>150.1</v>
      </c>
      <c r="N4" s="5">
        <f>_xlfn.VAR.S(C4:L4)</f>
        <v>51.655555555555551</v>
      </c>
      <c r="Q4" s="5" t="s">
        <v>1</v>
      </c>
      <c r="R4" s="5">
        <v>0.5</v>
      </c>
      <c r="S4" s="5">
        <v>1.5</v>
      </c>
      <c r="T4" s="5">
        <v>3.5</v>
      </c>
      <c r="U4" s="5">
        <v>4.5</v>
      </c>
      <c r="V4" s="5">
        <v>7.5</v>
      </c>
      <c r="W4" s="5">
        <v>8</v>
      </c>
    </row>
    <row r="5" spans="1:26" x14ac:dyDescent="0.25">
      <c r="A5" s="5" t="s">
        <v>2</v>
      </c>
      <c r="B5" s="5">
        <v>3</v>
      </c>
      <c r="C5" s="5">
        <v>322</v>
      </c>
      <c r="D5" s="5">
        <v>333</v>
      </c>
      <c r="E5" s="5">
        <v>299</v>
      </c>
      <c r="F5" s="5">
        <v>308</v>
      </c>
      <c r="G5" s="5">
        <v>316</v>
      </c>
      <c r="H5" s="5">
        <v>301</v>
      </c>
      <c r="I5" s="5">
        <v>290</v>
      </c>
      <c r="J5" s="5">
        <v>309</v>
      </c>
      <c r="K5" s="5">
        <v>320</v>
      </c>
      <c r="L5" s="5">
        <v>311</v>
      </c>
      <c r="M5" s="5">
        <f t="shared" ref="M5:M56" si="0">AVERAGE(C5:L5)</f>
        <v>310.89999999999998</v>
      </c>
      <c r="N5" s="8">
        <f t="shared" ref="N5:N56" si="1">_xlfn.VAR.S(C5:L5)</f>
        <v>156.54444444444442</v>
      </c>
      <c r="R5" s="5">
        <f>AVERAGE(M4,M9,M14)</f>
        <v>161.16666666666666</v>
      </c>
      <c r="S5" s="5">
        <f>M19</f>
        <v>184.3</v>
      </c>
      <c r="T5" s="5">
        <f>M24</f>
        <v>251</v>
      </c>
      <c r="U5" s="5">
        <f>AVERAGE(M39,M49,M44)</f>
        <v>319.39999999999998</v>
      </c>
      <c r="V5" s="5">
        <f>M29</f>
        <v>415.4</v>
      </c>
      <c r="W5" s="5">
        <f>M54</f>
        <v>442.9</v>
      </c>
    </row>
    <row r="6" spans="1:26" x14ac:dyDescent="0.25">
      <c r="A6" s="5" t="s">
        <v>18</v>
      </c>
      <c r="B6" s="5">
        <v>0</v>
      </c>
      <c r="C6" s="5">
        <v>0.82199999999999995</v>
      </c>
      <c r="D6" s="5">
        <v>8.3400000000000002E-2</v>
      </c>
      <c r="E6" s="5">
        <v>0.78</v>
      </c>
      <c r="F6" s="5">
        <v>0.84599999999999997</v>
      </c>
      <c r="G6" s="5">
        <v>0.83399999999999996</v>
      </c>
      <c r="H6" s="5">
        <v>0.82199999999999995</v>
      </c>
      <c r="I6" s="5">
        <v>0.8</v>
      </c>
      <c r="J6" s="5">
        <v>0.82199999999999995</v>
      </c>
      <c r="K6" s="5">
        <v>0.8</v>
      </c>
      <c r="L6" s="5">
        <v>0.79</v>
      </c>
      <c r="M6" s="5">
        <f t="shared" si="0"/>
        <v>0.73994000000000004</v>
      </c>
      <c r="N6" s="8">
        <f t="shared" si="1"/>
        <v>5.362972488888889E-2</v>
      </c>
    </row>
    <row r="7" spans="1:26" x14ac:dyDescent="0.25">
      <c r="N7" s="8"/>
      <c r="Q7" s="5" t="s">
        <v>2</v>
      </c>
      <c r="R7" s="5">
        <v>3</v>
      </c>
      <c r="S7" s="5">
        <v>4</v>
      </c>
      <c r="T7" s="5">
        <v>5</v>
      </c>
      <c r="U7" s="5">
        <v>7</v>
      </c>
      <c r="V7" s="5">
        <v>8</v>
      </c>
    </row>
    <row r="8" spans="1:26" x14ac:dyDescent="0.25">
      <c r="B8" s="5" t="s">
        <v>5</v>
      </c>
      <c r="N8" s="8"/>
      <c r="R8" s="5">
        <f>AVERAGE(M5,M20,M25,M30)</f>
        <v>339.7</v>
      </c>
      <c r="S8" s="5">
        <f>M10</f>
        <v>333.9</v>
      </c>
      <c r="T8" s="5">
        <f>AVERAGE(M35,M40,M45,M50)</f>
        <v>401.8</v>
      </c>
      <c r="U8" s="5">
        <f>M15</f>
        <v>494.7</v>
      </c>
      <c r="V8" s="5">
        <f>M55</f>
        <v>495.2</v>
      </c>
    </row>
    <row r="9" spans="1:26" x14ac:dyDescent="0.25">
      <c r="A9" s="5" t="s">
        <v>1</v>
      </c>
      <c r="B9" s="5">
        <v>0.5</v>
      </c>
      <c r="C9" s="5">
        <v>151</v>
      </c>
      <c r="D9" s="5">
        <v>144</v>
      </c>
      <c r="E9" s="5">
        <v>142</v>
      </c>
      <c r="F9" s="5">
        <v>144</v>
      </c>
      <c r="G9" s="5">
        <v>155</v>
      </c>
      <c r="H9" s="5">
        <v>152</v>
      </c>
      <c r="I9" s="5">
        <v>163</v>
      </c>
      <c r="J9" s="5">
        <v>144</v>
      </c>
      <c r="K9" s="5">
        <v>152</v>
      </c>
      <c r="L9" s="5">
        <v>151</v>
      </c>
      <c r="M9" s="5">
        <f t="shared" si="0"/>
        <v>149.80000000000001</v>
      </c>
      <c r="N9" s="8">
        <f t="shared" si="1"/>
        <v>41.733333333333334</v>
      </c>
    </row>
    <row r="10" spans="1:26" x14ac:dyDescent="0.25">
      <c r="A10" s="5" t="s">
        <v>2</v>
      </c>
      <c r="B10" s="5">
        <v>4</v>
      </c>
      <c r="C10" s="5">
        <v>344</v>
      </c>
      <c r="D10" s="5">
        <v>316</v>
      </c>
      <c r="E10" s="5">
        <v>346</v>
      </c>
      <c r="F10" s="5">
        <v>290</v>
      </c>
      <c r="G10" s="5">
        <v>338</v>
      </c>
      <c r="H10" s="5">
        <v>317</v>
      </c>
      <c r="I10" s="5">
        <v>369</v>
      </c>
      <c r="J10" s="5">
        <v>321</v>
      </c>
      <c r="K10" s="5">
        <v>359</v>
      </c>
      <c r="L10" s="5">
        <v>339</v>
      </c>
      <c r="M10" s="5">
        <f t="shared" si="0"/>
        <v>333.9</v>
      </c>
      <c r="N10" s="8">
        <f t="shared" si="1"/>
        <v>539.21111111111122</v>
      </c>
      <c r="O10" s="8"/>
      <c r="Q10" s="5" t="s">
        <v>28</v>
      </c>
      <c r="R10" s="5">
        <v>0</v>
      </c>
    </row>
    <row r="11" spans="1:26" x14ac:dyDescent="0.25">
      <c r="A11" s="5" t="s">
        <v>18</v>
      </c>
      <c r="B11" s="5">
        <v>0</v>
      </c>
      <c r="C11" s="5">
        <v>0.81100000000000005</v>
      </c>
      <c r="D11" s="5">
        <v>0.77900000000000003</v>
      </c>
      <c r="E11" s="5">
        <v>0.77900000000000003</v>
      </c>
      <c r="F11" s="5">
        <v>0.79</v>
      </c>
      <c r="G11" s="5">
        <v>0.76100000000000001</v>
      </c>
      <c r="H11" s="5">
        <v>0.80500000000000005</v>
      </c>
      <c r="I11" s="5">
        <v>0.8</v>
      </c>
      <c r="J11" s="5">
        <v>0.81499999999999995</v>
      </c>
      <c r="K11" s="5">
        <v>0.8</v>
      </c>
      <c r="L11" s="5">
        <v>0.83399999999999996</v>
      </c>
      <c r="M11" s="5">
        <f t="shared" si="0"/>
        <v>0.79739999999999989</v>
      </c>
      <c r="N11" s="8">
        <f t="shared" si="1"/>
        <v>4.4026666666666602E-4</v>
      </c>
      <c r="O11" s="8"/>
      <c r="R11" s="5">
        <f>AVERAGE(M6,M11,M16,M21,M26,M31,M36,M41,M46,M51,M56)</f>
        <v>0.99203090909090907</v>
      </c>
    </row>
    <row r="12" spans="1:26" x14ac:dyDescent="0.25">
      <c r="N12" s="8"/>
    </row>
    <row r="13" spans="1:26" x14ac:dyDescent="0.25">
      <c r="B13" s="5" t="s">
        <v>6</v>
      </c>
      <c r="N13" s="8"/>
    </row>
    <row r="14" spans="1:26" x14ac:dyDescent="0.25">
      <c r="A14" s="5" t="s">
        <v>1</v>
      </c>
      <c r="B14" s="5">
        <v>0.5</v>
      </c>
      <c r="C14" s="5">
        <v>189</v>
      </c>
      <c r="D14" s="5">
        <v>185</v>
      </c>
      <c r="E14" s="5">
        <v>194</v>
      </c>
      <c r="F14" s="5">
        <v>188</v>
      </c>
      <c r="G14" s="5">
        <v>186</v>
      </c>
      <c r="H14" s="5">
        <v>190</v>
      </c>
      <c r="I14" s="5">
        <v>186</v>
      </c>
      <c r="J14" s="5">
        <v>188</v>
      </c>
      <c r="K14" s="5">
        <v>186</v>
      </c>
      <c r="L14" s="5">
        <v>144</v>
      </c>
      <c r="M14" s="5">
        <f t="shared" si="0"/>
        <v>183.6</v>
      </c>
      <c r="N14" s="8">
        <f t="shared" si="1"/>
        <v>200.48888888888891</v>
      </c>
      <c r="Q14" s="5" t="s">
        <v>29</v>
      </c>
    </row>
    <row r="15" spans="1:26" x14ac:dyDescent="0.25">
      <c r="A15" s="5" t="s">
        <v>2</v>
      </c>
      <c r="B15" s="5">
        <v>7</v>
      </c>
      <c r="C15" s="5">
        <v>516</v>
      </c>
      <c r="D15" s="5">
        <v>494</v>
      </c>
      <c r="E15" s="5">
        <v>544</v>
      </c>
      <c r="F15" s="5">
        <v>493</v>
      </c>
      <c r="G15" s="5">
        <v>516</v>
      </c>
      <c r="H15" s="5">
        <v>522</v>
      </c>
      <c r="I15" s="5">
        <v>488</v>
      </c>
      <c r="J15" s="5">
        <v>486</v>
      </c>
      <c r="K15" s="5">
        <v>490</v>
      </c>
      <c r="L15" s="5">
        <v>398</v>
      </c>
      <c r="M15" s="5">
        <f t="shared" si="0"/>
        <v>494.7</v>
      </c>
      <c r="N15" s="8">
        <f t="shared" si="1"/>
        <v>1508.8999999999999</v>
      </c>
      <c r="Q15" s="9" t="s">
        <v>30</v>
      </c>
      <c r="R15" s="9"/>
      <c r="S15" s="5">
        <f>R4</f>
        <v>0.5</v>
      </c>
      <c r="T15" s="5">
        <f t="shared" ref="T15:X15" si="2">S4</f>
        <v>1.5</v>
      </c>
      <c r="U15" s="5">
        <f t="shared" si="2"/>
        <v>3.5</v>
      </c>
      <c r="V15" s="5">
        <f t="shared" si="2"/>
        <v>4.5</v>
      </c>
      <c r="W15" s="5">
        <f t="shared" si="2"/>
        <v>7.5</v>
      </c>
      <c r="X15" s="5">
        <f t="shared" si="2"/>
        <v>8</v>
      </c>
      <c r="Y15" s="5" t="s">
        <v>39</v>
      </c>
      <c r="Z15" s="5" t="s">
        <v>40</v>
      </c>
    </row>
    <row r="16" spans="1:26" x14ac:dyDescent="0.25">
      <c r="A16" s="5" t="s">
        <v>18</v>
      </c>
      <c r="B16" s="5">
        <v>0</v>
      </c>
      <c r="C16" s="5">
        <v>0.95499999999999996</v>
      </c>
      <c r="D16" s="5">
        <v>0.95</v>
      </c>
      <c r="E16" s="5">
        <v>0.93100000000000005</v>
      </c>
      <c r="F16" s="5">
        <v>0.92500000000000004</v>
      </c>
      <c r="G16" s="5">
        <v>0.95399999999999996</v>
      </c>
      <c r="H16" s="5">
        <v>0.94</v>
      </c>
      <c r="I16" s="5">
        <v>0.94</v>
      </c>
      <c r="J16" s="5">
        <v>0.94</v>
      </c>
      <c r="K16" s="5">
        <v>0.95499999999999996</v>
      </c>
      <c r="L16" s="5">
        <v>0.85799999999999998</v>
      </c>
      <c r="M16" s="5">
        <f t="shared" si="0"/>
        <v>0.93479999999999985</v>
      </c>
      <c r="N16" s="8">
        <f t="shared" si="1"/>
        <v>8.3395555555555484E-4</v>
      </c>
      <c r="Q16" s="9" t="s">
        <v>31</v>
      </c>
      <c r="R16" s="9"/>
      <c r="S16" s="5">
        <f>$S$15+($X$15-$S$15)*(R5-$R$5)/($W$5-$R$5)</f>
        <v>0.5</v>
      </c>
      <c r="T16" s="5">
        <f t="shared" ref="T16:X16" si="3">$S$15+($X$15-$S$15)*(S5-$R$5)/($W$5-$R$5)</f>
        <v>1.1158305726455282</v>
      </c>
      <c r="U16" s="5">
        <f t="shared" si="3"/>
        <v>2.8914458116422153</v>
      </c>
      <c r="V16" s="5">
        <f t="shared" si="3"/>
        <v>4.71231661145291</v>
      </c>
      <c r="W16" s="5">
        <f t="shared" si="3"/>
        <v>7.2679247515380974</v>
      </c>
      <c r="X16" s="5">
        <f t="shared" si="3"/>
        <v>8</v>
      </c>
    </row>
    <row r="17" spans="1:27" x14ac:dyDescent="0.25">
      <c r="N17" s="8"/>
      <c r="Q17" s="9" t="s">
        <v>32</v>
      </c>
      <c r="R17" s="9"/>
      <c r="S17" s="4">
        <f>(S16-S15)/S15</f>
        <v>0</v>
      </c>
      <c r="T17" s="4">
        <f t="shared" ref="T17:X17" si="4">(T16-T15)/T15</f>
        <v>-0.25611295156964786</v>
      </c>
      <c r="U17" s="4">
        <f t="shared" si="4"/>
        <v>-0.17387262524508135</v>
      </c>
      <c r="V17" s="4">
        <f t="shared" si="4"/>
        <v>4.7181469211757782E-2</v>
      </c>
      <c r="W17" s="4">
        <f t="shared" si="4"/>
        <v>-3.0943366461587019E-2</v>
      </c>
      <c r="X17" s="4">
        <f t="shared" si="4"/>
        <v>0</v>
      </c>
      <c r="Y17" s="4">
        <f>AVERAGE(S17:X17)</f>
        <v>-6.8957912344093084E-2</v>
      </c>
      <c r="Z17" s="4">
        <f>_xlfn.VAR.S(S17:X17)</f>
        <v>1.4095590937431129E-2</v>
      </c>
    </row>
    <row r="18" spans="1:27" x14ac:dyDescent="0.25">
      <c r="B18" s="5" t="s">
        <v>7</v>
      </c>
      <c r="N18" s="8"/>
      <c r="Q18" s="5" t="s">
        <v>38</v>
      </c>
      <c r="S18" s="5">
        <f>S16-S15</f>
        <v>0</v>
      </c>
      <c r="T18" s="5">
        <f t="shared" ref="T18:X18" si="5">T16-T15</f>
        <v>-0.38416942735447179</v>
      </c>
      <c r="U18" s="5">
        <f t="shared" si="5"/>
        <v>-0.60855418835778474</v>
      </c>
      <c r="V18" s="5">
        <f t="shared" si="5"/>
        <v>0.21231661145291003</v>
      </c>
      <c r="W18" s="5">
        <f t="shared" si="5"/>
        <v>-0.23207524846190264</v>
      </c>
      <c r="X18" s="5">
        <f t="shared" si="5"/>
        <v>0</v>
      </c>
      <c r="Y18" s="5">
        <f>AVERAGE(S18:X18)</f>
        <v>-0.16874704212020819</v>
      </c>
    </row>
    <row r="19" spans="1:27" x14ac:dyDescent="0.25">
      <c r="A19" s="5" t="s">
        <v>1</v>
      </c>
      <c r="B19" s="5">
        <v>1.5</v>
      </c>
      <c r="C19" s="5">
        <v>183</v>
      </c>
      <c r="D19" s="5">
        <v>183</v>
      </c>
      <c r="E19" s="5">
        <v>184</v>
      </c>
      <c r="F19" s="5">
        <v>184</v>
      </c>
      <c r="G19" s="5">
        <v>185</v>
      </c>
      <c r="H19" s="5">
        <v>184</v>
      </c>
      <c r="I19" s="5">
        <v>184</v>
      </c>
      <c r="J19" s="5">
        <v>186</v>
      </c>
      <c r="K19" s="5">
        <v>186</v>
      </c>
      <c r="L19" s="5">
        <v>184</v>
      </c>
      <c r="M19" s="5">
        <f t="shared" si="0"/>
        <v>184.3</v>
      </c>
      <c r="N19" s="8">
        <f t="shared" si="1"/>
        <v>1.1222222222222225</v>
      </c>
    </row>
    <row r="20" spans="1:27" x14ac:dyDescent="0.25">
      <c r="A20" s="5" t="s">
        <v>2</v>
      </c>
      <c r="B20" s="5">
        <v>3</v>
      </c>
      <c r="C20" s="5">
        <v>336</v>
      </c>
      <c r="D20" s="5">
        <v>336</v>
      </c>
      <c r="E20" s="5">
        <v>347</v>
      </c>
      <c r="F20" s="5">
        <v>333</v>
      </c>
      <c r="G20" s="5">
        <v>335</v>
      </c>
      <c r="H20" s="5">
        <v>339</v>
      </c>
      <c r="I20" s="5">
        <v>343</v>
      </c>
      <c r="J20" s="5">
        <v>340</v>
      </c>
      <c r="K20" s="5">
        <v>330</v>
      </c>
      <c r="L20" s="5">
        <v>345</v>
      </c>
      <c r="M20" s="5">
        <f t="shared" si="0"/>
        <v>338.4</v>
      </c>
      <c r="N20" s="8">
        <f t="shared" si="1"/>
        <v>29.377777777777776</v>
      </c>
      <c r="S20" s="5" t="s">
        <v>33</v>
      </c>
      <c r="X20" s="5" t="s">
        <v>34</v>
      </c>
    </row>
    <row r="21" spans="1:27" x14ac:dyDescent="0.25">
      <c r="A21" s="5" t="s">
        <v>18</v>
      </c>
      <c r="B21" s="5">
        <v>0</v>
      </c>
      <c r="C21" s="5">
        <v>0.97099999999999997</v>
      </c>
      <c r="D21" s="5">
        <v>0.89600000000000002</v>
      </c>
      <c r="E21" s="5">
        <v>0.85799999999999998</v>
      </c>
      <c r="F21" s="5">
        <v>0.82199999999999995</v>
      </c>
      <c r="G21" s="5">
        <v>0.85799999999999998</v>
      </c>
      <c r="H21" s="5">
        <v>0.88400000000000001</v>
      </c>
      <c r="I21" s="5">
        <v>0.90100000000000002</v>
      </c>
      <c r="J21" s="5">
        <v>0.88400000000000001</v>
      </c>
      <c r="K21" s="5">
        <v>0.88400000000000001</v>
      </c>
      <c r="L21" s="5">
        <v>0.81100000000000005</v>
      </c>
      <c r="M21" s="5">
        <f t="shared" si="0"/>
        <v>0.87690000000000023</v>
      </c>
      <c r="N21" s="8">
        <f t="shared" si="1"/>
        <v>2.0025444444444437E-3</v>
      </c>
    </row>
    <row r="22" spans="1:27" x14ac:dyDescent="0.25">
      <c r="N22" s="8"/>
      <c r="Q22" s="5" t="s">
        <v>35</v>
      </c>
    </row>
    <row r="23" spans="1:27" x14ac:dyDescent="0.25">
      <c r="B23" s="5" t="s">
        <v>8</v>
      </c>
      <c r="N23" s="8"/>
      <c r="Q23" s="9" t="s">
        <v>30</v>
      </c>
      <c r="R23" s="9"/>
      <c r="S23" s="5">
        <v>3</v>
      </c>
      <c r="T23" s="5">
        <v>4</v>
      </c>
      <c r="U23" s="5">
        <v>5</v>
      </c>
      <c r="V23" s="5">
        <v>7</v>
      </c>
      <c r="W23" s="5">
        <v>8</v>
      </c>
      <c r="X23" s="5" t="s">
        <v>39</v>
      </c>
      <c r="Y23" s="5" t="s">
        <v>40</v>
      </c>
      <c r="AA23" s="5" t="s">
        <v>41</v>
      </c>
    </row>
    <row r="24" spans="1:27" x14ac:dyDescent="0.25">
      <c r="A24" s="5" t="s">
        <v>1</v>
      </c>
      <c r="B24" s="5">
        <v>3.5</v>
      </c>
      <c r="C24" s="5">
        <v>251</v>
      </c>
      <c r="D24" s="5">
        <v>251</v>
      </c>
      <c r="E24" s="5">
        <v>250</v>
      </c>
      <c r="F24" s="5">
        <v>252</v>
      </c>
      <c r="G24" s="5">
        <v>252</v>
      </c>
      <c r="H24" s="5">
        <v>252</v>
      </c>
      <c r="I24" s="5">
        <v>250</v>
      </c>
      <c r="J24" s="5">
        <v>250</v>
      </c>
      <c r="K24" s="5">
        <v>252</v>
      </c>
      <c r="L24" s="5">
        <v>250</v>
      </c>
      <c r="M24" s="5">
        <f t="shared" si="0"/>
        <v>251</v>
      </c>
      <c r="N24" s="8">
        <f t="shared" si="1"/>
        <v>0.88888888888888884</v>
      </c>
      <c r="Q24" s="9" t="s">
        <v>31</v>
      </c>
      <c r="R24" s="9"/>
      <c r="S24" s="5">
        <f>$S$23+($W$23-$S$23)*(R8-$R$8)/($V$8-$R$8)</f>
        <v>3</v>
      </c>
      <c r="T24" s="5">
        <f t="shared" ref="T24:W24" si="6">$S$23+($W$23-$S$23)*(S8-$R$8)/($V$8-$R$8)</f>
        <v>2.813504823151125</v>
      </c>
      <c r="U24" s="5">
        <f t="shared" si="6"/>
        <v>4.9967845659163999</v>
      </c>
      <c r="V24" s="5">
        <f t="shared" si="6"/>
        <v>7.983922829581994</v>
      </c>
      <c r="W24" s="5">
        <f t="shared" si="6"/>
        <v>8</v>
      </c>
      <c r="AA24" s="4">
        <f>AVERAGE(Z17,Y25)</f>
        <v>1.9901786983126158E-2</v>
      </c>
    </row>
    <row r="25" spans="1:27" x14ac:dyDescent="0.25">
      <c r="A25" s="5" t="s">
        <v>2</v>
      </c>
      <c r="B25" s="5">
        <v>3</v>
      </c>
      <c r="C25" s="5">
        <v>333</v>
      </c>
      <c r="D25" s="5">
        <v>328</v>
      </c>
      <c r="E25" s="5">
        <v>326</v>
      </c>
      <c r="F25" s="5">
        <v>332</v>
      </c>
      <c r="G25" s="5">
        <v>331</v>
      </c>
      <c r="H25" s="5">
        <v>333</v>
      </c>
      <c r="I25" s="5">
        <v>332</v>
      </c>
      <c r="J25" s="5">
        <v>331</v>
      </c>
      <c r="K25" s="5">
        <v>332</v>
      </c>
      <c r="L25" s="5">
        <v>334</v>
      </c>
      <c r="M25" s="5">
        <f t="shared" si="0"/>
        <v>331.2</v>
      </c>
      <c r="N25" s="8">
        <f t="shared" si="1"/>
        <v>5.955555555555553</v>
      </c>
      <c r="Q25" s="9" t="s">
        <v>32</v>
      </c>
      <c r="R25" s="9"/>
      <c r="S25" s="6">
        <f>S26/S23</f>
        <v>0</v>
      </c>
      <c r="T25" s="6">
        <f t="shared" ref="T25:W25" si="7">T26/T23</f>
        <v>-0.29662379421221874</v>
      </c>
      <c r="U25" s="6">
        <f t="shared" si="7"/>
        <v>-6.4308681672002881E-4</v>
      </c>
      <c r="V25" s="6">
        <f t="shared" si="7"/>
        <v>0.14056040422599914</v>
      </c>
      <c r="W25" s="6">
        <f t="shared" si="7"/>
        <v>0</v>
      </c>
      <c r="X25" s="6">
        <f>AVERAGE(S25:W25)</f>
        <v>-3.1341295360587926E-2</v>
      </c>
      <c r="Y25" s="6">
        <f>_xlfn.VAR.S(S25:W25)</f>
        <v>2.5707983028821185E-2</v>
      </c>
    </row>
    <row r="26" spans="1:27" x14ac:dyDescent="0.25">
      <c r="A26" s="5" t="s">
        <v>18</v>
      </c>
      <c r="B26" s="5">
        <v>0</v>
      </c>
      <c r="C26" s="5">
        <v>0.85899999999999999</v>
      </c>
      <c r="D26" s="5">
        <v>0.90400000000000003</v>
      </c>
      <c r="E26" s="5">
        <v>0.83499999999999996</v>
      </c>
      <c r="F26" s="5">
        <v>0.81699999999999995</v>
      </c>
      <c r="G26" s="5">
        <v>0.84499999999999997</v>
      </c>
      <c r="H26" s="5">
        <v>0.85299999999999998</v>
      </c>
      <c r="I26" s="5">
        <v>0.89900000000000002</v>
      </c>
      <c r="J26" s="5">
        <v>0.92800000000000005</v>
      </c>
      <c r="K26" s="5">
        <v>0.83799999999999997</v>
      </c>
      <c r="L26" s="5">
        <v>0.89900000000000002</v>
      </c>
      <c r="M26" s="5">
        <f t="shared" si="0"/>
        <v>0.86769999999999992</v>
      </c>
      <c r="N26" s="8">
        <f t="shared" si="1"/>
        <v>1.3602333333333357E-3</v>
      </c>
      <c r="Q26" s="5" t="s">
        <v>38</v>
      </c>
      <c r="S26" s="5">
        <f>S24-S23</f>
        <v>0</v>
      </c>
      <c r="T26" s="5">
        <f t="shared" ref="T26:W26" si="8">T24-T23</f>
        <v>-1.186495176848875</v>
      </c>
      <c r="U26" s="5">
        <f t="shared" si="8"/>
        <v>-3.2154340836001438E-3</v>
      </c>
      <c r="V26" s="5">
        <f t="shared" si="8"/>
        <v>0.98392282958199395</v>
      </c>
      <c r="W26" s="5">
        <f t="shared" si="8"/>
        <v>0</v>
      </c>
      <c r="X26" s="5">
        <f>AVERAGE(S26:W26)</f>
        <v>-4.1157556270096228E-2</v>
      </c>
    </row>
    <row r="27" spans="1:27" x14ac:dyDescent="0.25">
      <c r="N27" s="8"/>
    </row>
    <row r="28" spans="1:27" x14ac:dyDescent="0.25">
      <c r="B28" s="5" t="s">
        <v>12</v>
      </c>
      <c r="N28" s="8"/>
      <c r="Z28" s="5">
        <f>3+6.9</f>
        <v>9.9</v>
      </c>
    </row>
    <row r="29" spans="1:27" x14ac:dyDescent="0.25">
      <c r="B29" s="5">
        <v>7.5</v>
      </c>
      <c r="C29" s="5">
        <v>416</v>
      </c>
      <c r="D29" s="5">
        <v>418</v>
      </c>
      <c r="E29" s="5">
        <v>402</v>
      </c>
      <c r="F29" s="5">
        <v>417</v>
      </c>
      <c r="G29" s="5">
        <v>415</v>
      </c>
      <c r="H29" s="5">
        <v>416</v>
      </c>
      <c r="I29" s="5">
        <v>418</v>
      </c>
      <c r="J29" s="5">
        <v>418</v>
      </c>
      <c r="K29" s="5">
        <v>416</v>
      </c>
      <c r="L29" s="5">
        <v>418</v>
      </c>
      <c r="M29" s="5">
        <f t="shared" si="0"/>
        <v>415.4</v>
      </c>
      <c r="N29" s="8">
        <f t="shared" si="1"/>
        <v>23.377777777777766</v>
      </c>
    </row>
    <row r="30" spans="1:27" x14ac:dyDescent="0.25">
      <c r="B30" s="5">
        <v>3</v>
      </c>
      <c r="C30" s="5">
        <v>396</v>
      </c>
      <c r="D30" s="5">
        <v>385</v>
      </c>
      <c r="E30" s="5">
        <v>252</v>
      </c>
      <c r="F30" s="5">
        <v>393</v>
      </c>
      <c r="G30" s="5">
        <v>390</v>
      </c>
      <c r="H30" s="5">
        <v>394</v>
      </c>
      <c r="I30" s="5">
        <v>396</v>
      </c>
      <c r="J30" s="5">
        <v>392</v>
      </c>
      <c r="K30" s="5">
        <v>393</v>
      </c>
      <c r="L30" s="5">
        <v>392</v>
      </c>
      <c r="M30" s="5">
        <f t="shared" si="0"/>
        <v>378.3</v>
      </c>
      <c r="N30" s="8">
        <f t="shared" si="1"/>
        <v>1979.3444444444549</v>
      </c>
    </row>
    <row r="31" spans="1:27" x14ac:dyDescent="0.25">
      <c r="B31" s="5">
        <v>0</v>
      </c>
      <c r="C31" s="5">
        <v>1.105</v>
      </c>
      <c r="D31" s="5">
        <v>1.0569999999999999</v>
      </c>
      <c r="E31" s="5">
        <v>1.198</v>
      </c>
      <c r="F31" s="5">
        <v>1.1160000000000001</v>
      </c>
      <c r="G31" s="5">
        <v>1.107</v>
      </c>
      <c r="H31" s="5">
        <v>1.117</v>
      </c>
      <c r="I31" s="5">
        <v>1.081</v>
      </c>
      <c r="J31" s="5">
        <v>1.091</v>
      </c>
      <c r="K31" s="5">
        <v>1.117</v>
      </c>
      <c r="L31" s="5">
        <v>1.1240000000000001</v>
      </c>
      <c r="M31" s="5">
        <f t="shared" si="0"/>
        <v>1.1113000000000002</v>
      </c>
      <c r="N31" s="8">
        <f t="shared" si="1"/>
        <v>1.3446777777777784E-3</v>
      </c>
    </row>
    <row r="32" spans="1:27" x14ac:dyDescent="0.25">
      <c r="N32" s="8"/>
    </row>
    <row r="33" spans="2:26" x14ac:dyDescent="0.25">
      <c r="B33" s="5" t="s">
        <v>14</v>
      </c>
      <c r="N33" s="8"/>
    </row>
    <row r="34" spans="2:26" x14ac:dyDescent="0.25">
      <c r="B34" s="5">
        <v>4.5</v>
      </c>
      <c r="C34" s="5">
        <v>306</v>
      </c>
      <c r="D34" s="5">
        <v>306</v>
      </c>
      <c r="E34" s="5">
        <v>304</v>
      </c>
      <c r="F34" s="5">
        <v>307</v>
      </c>
      <c r="G34" s="5">
        <v>306</v>
      </c>
      <c r="H34" s="5">
        <v>301</v>
      </c>
      <c r="I34" s="5">
        <v>305</v>
      </c>
      <c r="J34" s="5">
        <v>307</v>
      </c>
      <c r="K34" s="5">
        <v>305</v>
      </c>
      <c r="L34" s="5">
        <v>305</v>
      </c>
      <c r="M34" s="5">
        <f t="shared" si="0"/>
        <v>305.2</v>
      </c>
      <c r="N34" s="8">
        <f t="shared" si="1"/>
        <v>3.0666666666666669</v>
      </c>
    </row>
    <row r="35" spans="2:26" x14ac:dyDescent="0.25">
      <c r="B35" s="5">
        <v>5</v>
      </c>
      <c r="C35" s="5">
        <v>397</v>
      </c>
      <c r="D35" s="5">
        <v>400</v>
      </c>
      <c r="E35" s="5">
        <v>400</v>
      </c>
      <c r="F35" s="5">
        <v>399</v>
      </c>
      <c r="G35" s="5">
        <v>399</v>
      </c>
      <c r="H35" s="5">
        <v>396</v>
      </c>
      <c r="I35" s="5">
        <v>400</v>
      </c>
      <c r="J35" s="5">
        <v>412</v>
      </c>
      <c r="K35" s="5">
        <v>397</v>
      </c>
      <c r="L35" s="5">
        <v>401</v>
      </c>
      <c r="M35" s="5">
        <f t="shared" si="0"/>
        <v>400.1</v>
      </c>
      <c r="N35" s="8">
        <f t="shared" si="1"/>
        <v>20.099999999999998</v>
      </c>
      <c r="Y35" s="5">
        <v>0.5</v>
      </c>
      <c r="Z35" s="5">
        <v>3</v>
      </c>
    </row>
    <row r="36" spans="2:26" x14ac:dyDescent="0.25">
      <c r="B36" s="5">
        <v>0</v>
      </c>
      <c r="C36" s="5">
        <v>0.89300000000000002</v>
      </c>
      <c r="D36" s="5">
        <v>0.90700000000000003</v>
      </c>
      <c r="E36" s="5">
        <v>0.86099999999999999</v>
      </c>
      <c r="F36" s="5">
        <v>0.92500000000000004</v>
      </c>
      <c r="G36" s="5">
        <v>0.89</v>
      </c>
      <c r="H36" s="5">
        <v>0.83199999999999996</v>
      </c>
      <c r="I36" s="5">
        <v>0.85</v>
      </c>
      <c r="J36" s="5">
        <v>0.871</v>
      </c>
      <c r="K36" s="5">
        <v>0.88100000000000001</v>
      </c>
      <c r="L36" s="5">
        <v>0.89900000000000002</v>
      </c>
      <c r="M36" s="5">
        <f t="shared" si="0"/>
        <v>0.88090000000000013</v>
      </c>
      <c r="N36" s="8">
        <f t="shared" si="1"/>
        <v>7.8032222222222355E-4</v>
      </c>
      <c r="Y36" s="5">
        <v>0.5</v>
      </c>
      <c r="Z36" s="5">
        <v>4</v>
      </c>
    </row>
    <row r="37" spans="2:26" x14ac:dyDescent="0.25">
      <c r="N37" s="8"/>
      <c r="Y37" s="5">
        <v>0.5</v>
      </c>
      <c r="Z37" s="5">
        <v>7</v>
      </c>
    </row>
    <row r="38" spans="2:26" x14ac:dyDescent="0.25">
      <c r="B38" s="5" t="s">
        <v>13</v>
      </c>
      <c r="N38" s="8"/>
      <c r="Y38" s="5">
        <v>1.5</v>
      </c>
      <c r="Z38" s="5">
        <v>3</v>
      </c>
    </row>
    <row r="39" spans="2:26" x14ac:dyDescent="0.25">
      <c r="B39" s="5">
        <v>4.5</v>
      </c>
      <c r="C39" s="5">
        <v>314</v>
      </c>
      <c r="D39" s="5">
        <v>277</v>
      </c>
      <c r="E39" s="5">
        <v>320</v>
      </c>
      <c r="F39" s="5">
        <v>250</v>
      </c>
      <c r="G39" s="5">
        <v>363</v>
      </c>
      <c r="H39" s="5">
        <v>311</v>
      </c>
      <c r="I39" s="5">
        <v>255</v>
      </c>
      <c r="J39" s="5">
        <v>315</v>
      </c>
      <c r="K39" s="5">
        <v>360</v>
      </c>
      <c r="L39" s="5">
        <v>263</v>
      </c>
      <c r="M39" s="5">
        <f>AVERAGE(C39:L39)</f>
        <v>302.8</v>
      </c>
      <c r="N39" s="8">
        <f t="shared" si="1"/>
        <v>1650.6222222222195</v>
      </c>
      <c r="Y39" s="5">
        <v>7.5</v>
      </c>
      <c r="Z39" s="5">
        <v>3</v>
      </c>
    </row>
    <row r="40" spans="2:26" x14ac:dyDescent="0.25">
      <c r="B40" s="5">
        <v>5</v>
      </c>
      <c r="C40" s="5">
        <v>377</v>
      </c>
      <c r="D40" s="5">
        <v>423</v>
      </c>
      <c r="E40" s="5">
        <v>371</v>
      </c>
      <c r="F40" s="5">
        <v>455</v>
      </c>
      <c r="G40" s="5">
        <v>325</v>
      </c>
      <c r="H40" s="5">
        <v>378</v>
      </c>
      <c r="I40" s="5">
        <v>425</v>
      </c>
      <c r="J40" s="5">
        <v>376</v>
      </c>
      <c r="K40" s="5">
        <v>323</v>
      </c>
      <c r="L40" s="5">
        <v>441</v>
      </c>
      <c r="M40" s="5">
        <f>AVERAGE(C40:L40)</f>
        <v>389.4</v>
      </c>
      <c r="N40" s="8">
        <f t="shared" si="1"/>
        <v>2080.0444444444342</v>
      </c>
      <c r="Y40" s="5">
        <v>4.5</v>
      </c>
      <c r="Z40" s="5">
        <v>5</v>
      </c>
    </row>
    <row r="41" spans="2:26" x14ac:dyDescent="0.25">
      <c r="B41" s="5">
        <v>45</v>
      </c>
      <c r="C41" s="5">
        <v>1.3220000000000001</v>
      </c>
      <c r="D41" s="5">
        <v>1.252</v>
      </c>
      <c r="E41" s="5">
        <v>1.27</v>
      </c>
      <c r="F41" s="5">
        <v>1.0489999999999999</v>
      </c>
      <c r="G41" s="5">
        <v>1.012</v>
      </c>
      <c r="H41" s="5">
        <v>1.3759999999999999</v>
      </c>
      <c r="I41" s="5">
        <v>1.1439999999999999</v>
      </c>
      <c r="J41" s="5">
        <v>1.173</v>
      </c>
      <c r="K41" s="5">
        <v>1.012</v>
      </c>
      <c r="L41" s="5">
        <v>1.06</v>
      </c>
      <c r="M41" s="5">
        <f>AVERAGE(C41:L41)</f>
        <v>1.167</v>
      </c>
      <c r="N41" s="8">
        <f t="shared" si="1"/>
        <v>1.7725333333333322E-2</v>
      </c>
      <c r="Y41" s="5">
        <v>8</v>
      </c>
      <c r="Z41" s="5">
        <v>8</v>
      </c>
    </row>
    <row r="42" spans="2:26" x14ac:dyDescent="0.25">
      <c r="N42" s="8"/>
    </row>
    <row r="43" spans="2:26" x14ac:dyDescent="0.25">
      <c r="B43" s="5" t="s">
        <v>15</v>
      </c>
      <c r="N43" s="8"/>
    </row>
    <row r="44" spans="2:26" x14ac:dyDescent="0.25">
      <c r="B44" s="5">
        <v>4.5</v>
      </c>
      <c r="C44" s="5">
        <v>308</v>
      </c>
      <c r="D44" s="5">
        <v>298</v>
      </c>
      <c r="E44" s="5">
        <v>297</v>
      </c>
      <c r="F44" s="5">
        <v>308</v>
      </c>
      <c r="G44" s="5">
        <v>297</v>
      </c>
      <c r="H44" s="5">
        <v>299</v>
      </c>
      <c r="I44" s="5">
        <v>290</v>
      </c>
      <c r="J44" s="5">
        <v>284</v>
      </c>
      <c r="K44" s="5">
        <v>316</v>
      </c>
      <c r="L44" s="5">
        <v>307</v>
      </c>
      <c r="M44" s="5">
        <f t="shared" si="0"/>
        <v>300.39999999999998</v>
      </c>
      <c r="N44" s="8">
        <f t="shared" si="1"/>
        <v>90.044444444444423</v>
      </c>
    </row>
    <row r="45" spans="2:26" x14ac:dyDescent="0.25">
      <c r="B45" s="5">
        <v>5</v>
      </c>
      <c r="C45" s="5">
        <v>391</v>
      </c>
      <c r="D45" s="5">
        <v>391</v>
      </c>
      <c r="E45" s="5">
        <v>392</v>
      </c>
      <c r="F45" s="5">
        <v>389</v>
      </c>
      <c r="G45" s="5">
        <v>390</v>
      </c>
      <c r="H45" s="5">
        <v>390</v>
      </c>
      <c r="I45" s="5">
        <v>391</v>
      </c>
      <c r="J45" s="5">
        <v>392</v>
      </c>
      <c r="K45" s="5">
        <v>389</v>
      </c>
      <c r="L45" s="5">
        <v>390</v>
      </c>
      <c r="M45" s="5">
        <f t="shared" si="0"/>
        <v>390.5</v>
      </c>
      <c r="N45" s="8">
        <f t="shared" si="1"/>
        <v>1.1666666666666667</v>
      </c>
    </row>
    <row r="46" spans="2:26" x14ac:dyDescent="0.25">
      <c r="B46" s="5">
        <v>90</v>
      </c>
      <c r="C46" s="5">
        <v>1.41</v>
      </c>
      <c r="D46" s="5">
        <v>1.331</v>
      </c>
      <c r="E46" s="5">
        <v>1.264</v>
      </c>
      <c r="F46" s="5">
        <v>1.2869999999999999</v>
      </c>
      <c r="G46" s="5">
        <v>1.3520000000000001</v>
      </c>
      <c r="H46" s="5">
        <v>1.29</v>
      </c>
      <c r="I46" s="5">
        <v>1.319</v>
      </c>
      <c r="J46" s="5">
        <v>1.3</v>
      </c>
      <c r="K46" s="5">
        <v>1.377</v>
      </c>
      <c r="L46" s="5">
        <v>1.407</v>
      </c>
      <c r="M46" s="5">
        <f t="shared" si="0"/>
        <v>1.3337000000000001</v>
      </c>
      <c r="N46" s="8">
        <f t="shared" si="1"/>
        <v>2.6346777777777768E-3</v>
      </c>
    </row>
    <row r="47" spans="2:26" x14ac:dyDescent="0.25">
      <c r="N47" s="8"/>
    </row>
    <row r="48" spans="2:26" x14ac:dyDescent="0.25">
      <c r="B48" s="5" t="s">
        <v>16</v>
      </c>
      <c r="N48" s="8"/>
    </row>
    <row r="49" spans="2:14" x14ac:dyDescent="0.25">
      <c r="B49" s="5">
        <v>4.5</v>
      </c>
      <c r="C49" s="5">
        <v>365</v>
      </c>
      <c r="D49" s="5">
        <v>312</v>
      </c>
      <c r="E49" s="5">
        <v>368</v>
      </c>
      <c r="F49" s="5">
        <v>366</v>
      </c>
      <c r="G49" s="5">
        <v>367</v>
      </c>
      <c r="H49" s="5">
        <v>362</v>
      </c>
      <c r="I49" s="5">
        <v>309</v>
      </c>
      <c r="J49" s="5">
        <v>368</v>
      </c>
      <c r="K49" s="5">
        <v>364</v>
      </c>
      <c r="L49" s="5">
        <v>369</v>
      </c>
      <c r="M49" s="5">
        <f t="shared" si="0"/>
        <v>355</v>
      </c>
      <c r="N49" s="8">
        <f t="shared" si="1"/>
        <v>554.88888888888891</v>
      </c>
    </row>
    <row r="50" spans="2:14" x14ac:dyDescent="0.25">
      <c r="B50" s="5">
        <v>5</v>
      </c>
      <c r="C50" s="5">
        <v>434</v>
      </c>
      <c r="D50" s="5">
        <v>398</v>
      </c>
      <c r="E50" s="5">
        <v>436</v>
      </c>
      <c r="F50" s="5">
        <v>434</v>
      </c>
      <c r="G50" s="5">
        <v>435</v>
      </c>
      <c r="H50" s="5">
        <v>432</v>
      </c>
      <c r="I50" s="5">
        <v>396</v>
      </c>
      <c r="J50" s="5">
        <v>436</v>
      </c>
      <c r="K50" s="5">
        <v>434</v>
      </c>
      <c r="L50" s="5">
        <v>437</v>
      </c>
      <c r="M50" s="5">
        <f t="shared" si="0"/>
        <v>427.2</v>
      </c>
      <c r="N50" s="8">
        <f t="shared" si="1"/>
        <v>255.51111111111109</v>
      </c>
    </row>
    <row r="51" spans="2:14" x14ac:dyDescent="0.25">
      <c r="B51" s="5">
        <v>135</v>
      </c>
      <c r="C51" s="5">
        <v>0.95399999999999996</v>
      </c>
      <c r="D51" s="5">
        <v>2.4119999999999999</v>
      </c>
      <c r="E51" s="5">
        <v>0.999</v>
      </c>
      <c r="F51" s="5">
        <v>1.004</v>
      </c>
      <c r="G51" s="5">
        <v>1.022</v>
      </c>
      <c r="H51" s="5">
        <v>0.97599999999999998</v>
      </c>
      <c r="I51" s="5">
        <v>1.8089999999999999</v>
      </c>
      <c r="J51" s="5">
        <v>0.84899999999999998</v>
      </c>
      <c r="K51" s="5">
        <v>0.89100000000000001</v>
      </c>
      <c r="L51" s="5">
        <v>1.0109999999999999</v>
      </c>
      <c r="M51" s="5">
        <f t="shared" si="0"/>
        <v>1.1926999999999999</v>
      </c>
      <c r="N51" s="8">
        <f t="shared" si="1"/>
        <v>0.25720978888888901</v>
      </c>
    </row>
    <row r="52" spans="2:14" x14ac:dyDescent="0.25">
      <c r="N52" s="8"/>
    </row>
    <row r="53" spans="2:14" x14ac:dyDescent="0.25">
      <c r="B53" s="5" t="s">
        <v>17</v>
      </c>
      <c r="N53" s="8"/>
    </row>
    <row r="54" spans="2:14" x14ac:dyDescent="0.25">
      <c r="B54" s="5">
        <v>8</v>
      </c>
      <c r="C54" s="5">
        <v>445</v>
      </c>
      <c r="D54" s="5">
        <v>443</v>
      </c>
      <c r="E54" s="5">
        <v>442</v>
      </c>
      <c r="F54" s="5">
        <v>445</v>
      </c>
      <c r="G54" s="5">
        <v>443</v>
      </c>
      <c r="H54" s="5">
        <v>444</v>
      </c>
      <c r="I54" s="5">
        <v>441</v>
      </c>
      <c r="J54" s="5">
        <v>443</v>
      </c>
      <c r="K54" s="5">
        <v>441</v>
      </c>
      <c r="L54" s="5">
        <v>442</v>
      </c>
      <c r="M54" s="5">
        <f t="shared" si="0"/>
        <v>442.9</v>
      </c>
      <c r="N54" s="8">
        <f t="shared" si="1"/>
        <v>2.1</v>
      </c>
    </row>
    <row r="55" spans="2:14" x14ac:dyDescent="0.25">
      <c r="B55" s="5">
        <v>8</v>
      </c>
      <c r="C55" s="5">
        <v>496</v>
      </c>
      <c r="D55" s="5">
        <v>499</v>
      </c>
      <c r="E55" s="5">
        <v>493</v>
      </c>
      <c r="F55" s="5">
        <v>495</v>
      </c>
      <c r="G55" s="5">
        <v>495</v>
      </c>
      <c r="H55" s="5">
        <v>495</v>
      </c>
      <c r="I55" s="5">
        <v>494</v>
      </c>
      <c r="J55" s="5">
        <v>495</v>
      </c>
      <c r="K55" s="5">
        <v>494</v>
      </c>
      <c r="L55" s="5">
        <v>496</v>
      </c>
      <c r="M55" s="5">
        <f t="shared" si="0"/>
        <v>495.2</v>
      </c>
      <c r="N55" s="8">
        <f t="shared" si="1"/>
        <v>2.6222222222222222</v>
      </c>
    </row>
    <row r="56" spans="2:14" x14ac:dyDescent="0.25">
      <c r="B56" s="5">
        <v>0</v>
      </c>
      <c r="C56" s="5">
        <v>1.0569999999999999</v>
      </c>
      <c r="D56" s="5">
        <v>0.98699999999999999</v>
      </c>
      <c r="E56" s="5">
        <v>0.98699999999999999</v>
      </c>
      <c r="F56" s="5">
        <v>1.004</v>
      </c>
      <c r="G56" s="5">
        <v>1.0569999999999999</v>
      </c>
      <c r="H56" s="5">
        <v>1.0569999999999999</v>
      </c>
      <c r="I56" s="5">
        <v>1.0029999999999999</v>
      </c>
      <c r="J56" s="5">
        <v>1.004</v>
      </c>
      <c r="K56" s="5">
        <v>0.97299999999999998</v>
      </c>
      <c r="L56" s="5">
        <v>0.97099999999999997</v>
      </c>
      <c r="M56" s="5">
        <f t="shared" si="0"/>
        <v>1.0100000000000002</v>
      </c>
      <c r="N56" s="8">
        <f t="shared" si="1"/>
        <v>1.1884444444444434E-3</v>
      </c>
    </row>
  </sheetData>
  <mergeCells count="6">
    <mergeCell ref="Q25:R25"/>
    <mergeCell ref="Q15:R15"/>
    <mergeCell ref="Q16:R16"/>
    <mergeCell ref="Q17:R17"/>
    <mergeCell ref="Q23:R23"/>
    <mergeCell ref="Q24:R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7427-23C4-4277-913F-EF4FBB425E79}">
  <dimension ref="A1:X33"/>
  <sheetViews>
    <sheetView tabSelected="1" workbookViewId="0">
      <selection activeCell="Y5" sqref="Y5"/>
    </sheetView>
  </sheetViews>
  <sheetFormatPr defaultRowHeight="15" x14ac:dyDescent="0.25"/>
  <cols>
    <col min="2" max="2" width="12.7109375" bestFit="1" customWidth="1"/>
  </cols>
  <sheetData>
    <row r="1" spans="1:24" x14ac:dyDescent="0.25">
      <c r="B1" t="s">
        <v>26</v>
      </c>
      <c r="D1" t="s">
        <v>19</v>
      </c>
      <c r="E1" t="s">
        <v>20</v>
      </c>
      <c r="G1" t="s">
        <v>22</v>
      </c>
      <c r="I1" t="s">
        <v>23</v>
      </c>
      <c r="K1" t="s">
        <v>25</v>
      </c>
      <c r="M1" s="3"/>
    </row>
    <row r="2" spans="1:24" x14ac:dyDescent="0.25">
      <c r="A2" t="s">
        <v>10</v>
      </c>
      <c r="B2" t="s">
        <v>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</row>
    <row r="3" spans="1:24" x14ac:dyDescent="0.25">
      <c r="A3" t="s">
        <v>21</v>
      </c>
      <c r="B3" t="s">
        <v>11</v>
      </c>
    </row>
    <row r="4" spans="1:24" x14ac:dyDescent="0.25">
      <c r="A4" s="1">
        <v>1</v>
      </c>
      <c r="B4">
        <v>2</v>
      </c>
      <c r="C4">
        <v>1.363</v>
      </c>
      <c r="D4">
        <v>1.3169999999999999</v>
      </c>
      <c r="E4">
        <v>1.3360000000000001</v>
      </c>
      <c r="F4">
        <v>1.38</v>
      </c>
      <c r="G4">
        <v>1.3380000000000001</v>
      </c>
      <c r="H4">
        <v>1.34</v>
      </c>
      <c r="I4">
        <v>1.3819999999999999</v>
      </c>
      <c r="J4">
        <v>1.33</v>
      </c>
      <c r="K4">
        <v>1.7210000000000001</v>
      </c>
      <c r="L4">
        <v>1.653</v>
      </c>
      <c r="M4">
        <v>1.3959999999999999</v>
      </c>
      <c r="N4">
        <v>1.421</v>
      </c>
      <c r="O4">
        <v>1.3169999999999999</v>
      </c>
      <c r="P4">
        <v>1.4910000000000001</v>
      </c>
      <c r="Q4">
        <v>1.361</v>
      </c>
      <c r="R4">
        <v>1.331</v>
      </c>
      <c r="S4">
        <v>1.36</v>
      </c>
      <c r="T4">
        <v>1.3380000000000001</v>
      </c>
      <c r="U4">
        <v>1.3320000000000001</v>
      </c>
      <c r="V4">
        <v>1.2969999999999999</v>
      </c>
      <c r="W4">
        <f t="shared" ref="W4:W12" si="0">AVERAGE(C4:V4)</f>
        <v>1.3902000000000001</v>
      </c>
      <c r="X4" t="s">
        <v>24</v>
      </c>
    </row>
    <row r="5" spans="1:24" x14ac:dyDescent="0.25">
      <c r="A5">
        <f>1+5/8</f>
        <v>1.625</v>
      </c>
      <c r="B5">
        <v>3</v>
      </c>
      <c r="C5">
        <v>1.222</v>
      </c>
      <c r="D5">
        <v>1.2969999999999999</v>
      </c>
      <c r="E5">
        <v>1.258</v>
      </c>
      <c r="F5">
        <v>1.24</v>
      </c>
      <c r="G5">
        <v>1.4159999999999999</v>
      </c>
      <c r="H5">
        <v>1.24</v>
      </c>
      <c r="I5">
        <v>1.258</v>
      </c>
      <c r="J5">
        <v>1.258</v>
      </c>
      <c r="K5">
        <v>1.2150000000000001</v>
      </c>
      <c r="L5">
        <v>1.429</v>
      </c>
      <c r="M5">
        <v>1.258</v>
      </c>
      <c r="N5">
        <v>1.278</v>
      </c>
      <c r="O5">
        <v>1.258</v>
      </c>
      <c r="P5">
        <v>1.3380000000000001</v>
      </c>
      <c r="Q5">
        <v>1.405</v>
      </c>
      <c r="R5">
        <v>1.222</v>
      </c>
      <c r="S5">
        <v>1.2609999999999999</v>
      </c>
      <c r="T5">
        <v>1.405</v>
      </c>
      <c r="U5">
        <v>1.36</v>
      </c>
      <c r="V5">
        <v>1.258</v>
      </c>
      <c r="W5">
        <f t="shared" si="0"/>
        <v>1.2938000000000003</v>
      </c>
      <c r="X5" t="s">
        <v>24</v>
      </c>
    </row>
    <row r="6" spans="1:24" x14ac:dyDescent="0.25">
      <c r="A6">
        <v>2</v>
      </c>
      <c r="B6">
        <v>1</v>
      </c>
      <c r="C6">
        <v>1.4330000000000001</v>
      </c>
      <c r="D6">
        <v>1.4790000000000001</v>
      </c>
      <c r="E6">
        <v>1.405</v>
      </c>
      <c r="F6">
        <v>1.3819999999999999</v>
      </c>
      <c r="G6">
        <v>1.4019999999999999</v>
      </c>
      <c r="H6">
        <v>1.405</v>
      </c>
      <c r="I6">
        <v>1.405</v>
      </c>
      <c r="J6">
        <v>1.4279999999999999</v>
      </c>
      <c r="K6">
        <v>1.405</v>
      </c>
      <c r="L6">
        <v>1.3819999999999999</v>
      </c>
      <c r="M6">
        <v>1.4279999999999999</v>
      </c>
      <c r="N6">
        <v>1.429</v>
      </c>
      <c r="O6">
        <v>1.4019999999999999</v>
      </c>
      <c r="P6">
        <v>1.429</v>
      </c>
      <c r="Q6">
        <v>1.423</v>
      </c>
      <c r="R6">
        <v>1.405</v>
      </c>
      <c r="S6">
        <v>1.429</v>
      </c>
      <c r="T6">
        <v>1.429</v>
      </c>
      <c r="U6">
        <v>1.429</v>
      </c>
      <c r="V6">
        <v>1.429</v>
      </c>
      <c r="W6">
        <f t="shared" si="0"/>
        <v>1.4178999999999995</v>
      </c>
    </row>
    <row r="7" spans="1:24" x14ac:dyDescent="0.25">
      <c r="A7">
        <f>2+5/8</f>
        <v>2.625</v>
      </c>
      <c r="B7">
        <v>4</v>
      </c>
      <c r="C7">
        <v>1.3169999999999999</v>
      </c>
      <c r="D7">
        <v>1.3169999999999999</v>
      </c>
      <c r="E7">
        <v>1.3360000000000001</v>
      </c>
      <c r="F7">
        <v>1.2969999999999999</v>
      </c>
      <c r="G7">
        <v>1.3380000000000001</v>
      </c>
      <c r="H7">
        <v>1.3380000000000001</v>
      </c>
      <c r="I7">
        <v>1.3169999999999999</v>
      </c>
      <c r="J7">
        <v>1.3169999999999999</v>
      </c>
      <c r="K7">
        <v>1.341</v>
      </c>
      <c r="L7">
        <v>1.3380000000000001</v>
      </c>
      <c r="M7">
        <v>1.3169999999999999</v>
      </c>
      <c r="N7">
        <v>1.2969999999999999</v>
      </c>
      <c r="O7">
        <v>1.3169999999999999</v>
      </c>
      <c r="P7">
        <v>1.3169999999999999</v>
      </c>
      <c r="Q7">
        <v>1.3380000000000001</v>
      </c>
      <c r="R7">
        <v>1.3169999999999999</v>
      </c>
      <c r="S7">
        <v>1.3169999999999999</v>
      </c>
      <c r="T7">
        <v>1.3819999999999999</v>
      </c>
      <c r="U7">
        <v>1.3169999999999999</v>
      </c>
      <c r="V7">
        <v>1.2969999999999999</v>
      </c>
      <c r="W7">
        <f t="shared" si="0"/>
        <v>1.3236000000000003</v>
      </c>
    </row>
    <row r="8" spans="1:24" x14ac:dyDescent="0.25">
      <c r="A8">
        <f>2+10/8</f>
        <v>3.25</v>
      </c>
      <c r="B8">
        <v>5</v>
      </c>
      <c r="C8">
        <v>1.3380000000000001</v>
      </c>
      <c r="D8">
        <v>1.3380000000000001</v>
      </c>
      <c r="E8">
        <v>1.3169999999999999</v>
      </c>
      <c r="F8">
        <v>1.3380000000000001</v>
      </c>
      <c r="G8">
        <v>1.3169999999999999</v>
      </c>
      <c r="H8">
        <v>1.36</v>
      </c>
      <c r="I8">
        <v>1.36</v>
      </c>
      <c r="J8">
        <v>1.36</v>
      </c>
      <c r="K8">
        <v>1.3380000000000001</v>
      </c>
      <c r="L8">
        <v>1.2969999999999999</v>
      </c>
      <c r="M8">
        <v>1.3169999999999999</v>
      </c>
      <c r="N8">
        <v>1.36</v>
      </c>
      <c r="O8">
        <v>1.36</v>
      </c>
      <c r="P8">
        <v>1.3380000000000001</v>
      </c>
      <c r="Q8">
        <v>1.3169999999999999</v>
      </c>
      <c r="R8">
        <v>1.3380000000000001</v>
      </c>
      <c r="S8">
        <v>1.3169999999999999</v>
      </c>
      <c r="T8">
        <v>1.3169999999999999</v>
      </c>
      <c r="U8">
        <v>1.3380000000000001</v>
      </c>
      <c r="V8">
        <v>1.2969999999999999</v>
      </c>
      <c r="W8">
        <f t="shared" si="0"/>
        <v>1.3331000000000002</v>
      </c>
    </row>
    <row r="9" spans="1:24" x14ac:dyDescent="0.25">
      <c r="A9">
        <f>4-0.125</f>
        <v>3.875</v>
      </c>
      <c r="B9">
        <v>6</v>
      </c>
      <c r="C9">
        <v>1.4059999999999999</v>
      </c>
      <c r="D9">
        <v>1.454</v>
      </c>
      <c r="E9">
        <v>1.429</v>
      </c>
      <c r="F9">
        <v>1.405</v>
      </c>
      <c r="G9">
        <v>1.456</v>
      </c>
      <c r="H9">
        <v>1.452</v>
      </c>
      <c r="I9">
        <v>1.454</v>
      </c>
      <c r="J9">
        <v>1.429</v>
      </c>
      <c r="K9">
        <v>1.4790000000000001</v>
      </c>
      <c r="L9">
        <v>1.405</v>
      </c>
      <c r="M9">
        <v>1.4790000000000001</v>
      </c>
      <c r="N9">
        <v>1.454</v>
      </c>
      <c r="O9">
        <v>1.429</v>
      </c>
      <c r="P9">
        <v>1.4550000000000001</v>
      </c>
      <c r="Q9">
        <v>1.405</v>
      </c>
      <c r="R9">
        <v>1.429</v>
      </c>
      <c r="S9">
        <v>1.43</v>
      </c>
      <c r="T9">
        <v>1.429</v>
      </c>
      <c r="U9">
        <v>1.4319999999999999</v>
      </c>
      <c r="V9">
        <v>1.405</v>
      </c>
      <c r="W9">
        <f t="shared" si="0"/>
        <v>1.4358</v>
      </c>
    </row>
    <row r="10" spans="1:24" x14ac:dyDescent="0.25">
      <c r="A10">
        <v>4.5</v>
      </c>
      <c r="B10">
        <v>7</v>
      </c>
      <c r="C10">
        <v>1.5609999999999999</v>
      </c>
      <c r="D10">
        <v>1.591</v>
      </c>
      <c r="E10">
        <v>1.5609999999999999</v>
      </c>
      <c r="F10">
        <v>1.5329999999999999</v>
      </c>
      <c r="G10">
        <v>1.609</v>
      </c>
      <c r="H10">
        <v>1.5980000000000001</v>
      </c>
      <c r="I10">
        <v>1.5349999999999999</v>
      </c>
      <c r="J10">
        <v>1.536</v>
      </c>
      <c r="K10">
        <v>1.5609999999999999</v>
      </c>
      <c r="L10">
        <v>1.5609999999999999</v>
      </c>
      <c r="M10">
        <v>1.591</v>
      </c>
      <c r="N10">
        <v>1.5389999999999999</v>
      </c>
      <c r="O10">
        <v>1.5609999999999999</v>
      </c>
      <c r="P10">
        <v>1.52</v>
      </c>
      <c r="Q10">
        <v>1.6220000000000001</v>
      </c>
      <c r="R10">
        <v>1.591</v>
      </c>
      <c r="S10">
        <v>1.5820000000000001</v>
      </c>
      <c r="T10">
        <v>1.5880000000000001</v>
      </c>
      <c r="U10">
        <v>1.5329999999999999</v>
      </c>
      <c r="V10">
        <v>1.5329999999999999</v>
      </c>
      <c r="W10">
        <f t="shared" si="0"/>
        <v>1.5653000000000004</v>
      </c>
    </row>
    <row r="11" spans="1:24" x14ac:dyDescent="0.25">
      <c r="A11">
        <f>4.5+0.625</f>
        <v>5.125</v>
      </c>
      <c r="B11">
        <v>8</v>
      </c>
      <c r="C11">
        <v>1.556</v>
      </c>
      <c r="D11">
        <v>1.591</v>
      </c>
      <c r="E11">
        <v>1.5329999999999999</v>
      </c>
      <c r="F11">
        <v>1.5529999999999999</v>
      </c>
      <c r="G11">
        <v>1.5609999999999999</v>
      </c>
      <c r="H11">
        <v>1.5329999999999999</v>
      </c>
      <c r="I11">
        <v>1.5609999999999999</v>
      </c>
      <c r="J11">
        <v>1.591</v>
      </c>
      <c r="K11">
        <v>1.506</v>
      </c>
      <c r="L11">
        <v>1.5329999999999999</v>
      </c>
      <c r="M11">
        <v>1.5609999999999999</v>
      </c>
      <c r="N11">
        <v>1.53</v>
      </c>
      <c r="O11">
        <v>1.5549999999999999</v>
      </c>
      <c r="P11">
        <v>1.5609999999999999</v>
      </c>
      <c r="Q11">
        <v>1.5609999999999999</v>
      </c>
      <c r="R11">
        <v>1.5609999999999999</v>
      </c>
      <c r="S11">
        <v>1.5329999999999999</v>
      </c>
      <c r="T11">
        <v>1.506</v>
      </c>
      <c r="U11">
        <v>1.5389999999999999</v>
      </c>
      <c r="V11">
        <v>1.5529999999999999</v>
      </c>
      <c r="W11">
        <f t="shared" si="0"/>
        <v>1.5489000000000002</v>
      </c>
    </row>
    <row r="12" spans="1:24" x14ac:dyDescent="0.25">
      <c r="A12">
        <f>5.125+0.625</f>
        <v>5.75</v>
      </c>
      <c r="B12">
        <v>9</v>
      </c>
      <c r="C12">
        <v>1.506</v>
      </c>
      <c r="D12">
        <v>1.5329999999999999</v>
      </c>
      <c r="E12">
        <v>1.4790000000000001</v>
      </c>
      <c r="F12">
        <v>1.5329999999999999</v>
      </c>
      <c r="G12">
        <v>1.5329999999999999</v>
      </c>
      <c r="H12">
        <v>1.506</v>
      </c>
      <c r="I12">
        <v>1.506</v>
      </c>
      <c r="J12">
        <v>1.4790000000000001</v>
      </c>
      <c r="K12">
        <v>1.5489999999999999</v>
      </c>
      <c r="L12">
        <v>1.5329999999999999</v>
      </c>
      <c r="M12">
        <v>1.506</v>
      </c>
      <c r="N12">
        <v>1.5329999999999999</v>
      </c>
      <c r="O12">
        <v>1.506</v>
      </c>
      <c r="P12">
        <v>1.4790000000000001</v>
      </c>
      <c r="Q12">
        <v>1.506</v>
      </c>
      <c r="R12">
        <v>1.5329999999999999</v>
      </c>
      <c r="S12">
        <v>1.506</v>
      </c>
      <c r="T12">
        <v>1.4790000000000001</v>
      </c>
      <c r="U12">
        <v>1.506</v>
      </c>
      <c r="V12">
        <v>1.506</v>
      </c>
      <c r="W12">
        <f t="shared" si="0"/>
        <v>1.51085</v>
      </c>
    </row>
    <row r="19" spans="9:22" x14ac:dyDescent="0.25">
      <c r="I19" t="s">
        <v>45</v>
      </c>
    </row>
    <row r="21" spans="9:22" x14ac:dyDescent="0.25">
      <c r="J21" s="9" t="s">
        <v>36</v>
      </c>
      <c r="K21" s="9"/>
      <c r="L21" s="7">
        <v>1</v>
      </c>
      <c r="M21">
        <v>1.625</v>
      </c>
      <c r="N21">
        <v>2</v>
      </c>
      <c r="O21">
        <v>2.625</v>
      </c>
      <c r="P21">
        <v>3.25</v>
      </c>
      <c r="Q21">
        <v>3.875</v>
      </c>
      <c r="R21">
        <v>4.5</v>
      </c>
      <c r="S21">
        <v>5.125</v>
      </c>
      <c r="T21">
        <v>5.75</v>
      </c>
      <c r="U21" t="s">
        <v>39</v>
      </c>
      <c r="V21" t="s">
        <v>40</v>
      </c>
    </row>
    <row r="22" spans="9:22" x14ac:dyDescent="0.25">
      <c r="J22" s="9" t="s">
        <v>37</v>
      </c>
      <c r="K22" s="9"/>
      <c r="L22" s="1">
        <f>W4</f>
        <v>1.3902000000000001</v>
      </c>
      <c r="M22">
        <f>W5</f>
        <v>1.2938000000000003</v>
      </c>
      <c r="N22" s="1">
        <f>W6</f>
        <v>1.4178999999999995</v>
      </c>
      <c r="O22" s="7">
        <f>W7</f>
        <v>1.3236000000000003</v>
      </c>
      <c r="P22" s="1">
        <f>W8</f>
        <v>1.3331000000000002</v>
      </c>
      <c r="Q22" s="7">
        <f>W9</f>
        <v>1.4358</v>
      </c>
      <c r="R22" s="1">
        <f>W10</f>
        <v>1.5653000000000004</v>
      </c>
      <c r="S22" s="7">
        <f>W11</f>
        <v>1.5489000000000002</v>
      </c>
      <c r="T22" s="1">
        <f>W12</f>
        <v>1.51085</v>
      </c>
    </row>
    <row r="23" spans="9:22" x14ac:dyDescent="0.25">
      <c r="J23" s="9" t="s">
        <v>46</v>
      </c>
      <c r="K23" s="9"/>
      <c r="L23" s="7">
        <f>$L$21+($T$21-$L$21)*(L22-$L$22)/($T$22-$L$22)</f>
        <v>1</v>
      </c>
      <c r="M23" s="7">
        <f t="shared" ref="M23:T23" si="1">$L$21+($T$21-$L$21)*(M22-$L$22)/($T$22-$L$22)</f>
        <v>-2.7952755905511766</v>
      </c>
      <c r="N23" s="7">
        <f t="shared" si="1"/>
        <v>2.090551181102339</v>
      </c>
      <c r="O23" s="7">
        <f t="shared" si="1"/>
        <v>-1.6220472440944809</v>
      </c>
      <c r="P23" s="7">
        <f t="shared" si="1"/>
        <v>-1.2480314960629908</v>
      </c>
      <c r="Q23" s="7">
        <f t="shared" si="1"/>
        <v>2.795275590551177</v>
      </c>
      <c r="R23" s="7">
        <f t="shared" si="1"/>
        <v>7.8937007874015883</v>
      </c>
      <c r="S23" s="7">
        <f t="shared" si="1"/>
        <v>7.2480314960629988</v>
      </c>
      <c r="T23" s="7">
        <f t="shared" si="1"/>
        <v>5.75</v>
      </c>
    </row>
    <row r="24" spans="9:22" x14ac:dyDescent="0.25">
      <c r="J24" s="9" t="s">
        <v>47</v>
      </c>
      <c r="K24" s="9"/>
      <c r="L24" s="6">
        <f>(L23-L21)/L21</f>
        <v>0</v>
      </c>
      <c r="M24" s="6">
        <f t="shared" ref="M24:T24" si="2">(M23-M21)/M21</f>
        <v>-2.720169594185339</v>
      </c>
      <c r="N24" s="6">
        <f t="shared" si="2"/>
        <v>4.5275590551169476E-2</v>
      </c>
      <c r="O24" s="6">
        <f t="shared" si="2"/>
        <v>-1.6179227596550403</v>
      </c>
      <c r="P24" s="6">
        <f t="shared" si="2"/>
        <v>-1.3840096910963049</v>
      </c>
      <c r="Q24" s="6">
        <f t="shared" si="2"/>
        <v>-0.27863855727711562</v>
      </c>
      <c r="R24" s="6">
        <f t="shared" si="2"/>
        <v>0.75415573053368634</v>
      </c>
      <c r="S24" s="6">
        <f t="shared" si="2"/>
        <v>0.41425004801229243</v>
      </c>
      <c r="T24" s="6">
        <f t="shared" si="2"/>
        <v>0</v>
      </c>
      <c r="U24" s="6">
        <f>AVERAGE(L24:T24)</f>
        <v>-0.53189547034629459</v>
      </c>
      <c r="V24" s="6">
        <f>_xlfn.VAR.S(L24:S24)</f>
        <v>1.4125758260848562</v>
      </c>
    </row>
    <row r="25" spans="9:22" x14ac:dyDescent="0.25">
      <c r="J25" s="9" t="s">
        <v>38</v>
      </c>
      <c r="K25" s="9"/>
      <c r="L25" s="7">
        <f>L23-L21</f>
        <v>0</v>
      </c>
      <c r="M25" s="8">
        <f t="shared" ref="M25:T25" si="3">M23-M21</f>
        <v>-4.4202755905511761</v>
      </c>
      <c r="N25" s="8">
        <f t="shared" si="3"/>
        <v>9.0551181102338951E-2</v>
      </c>
      <c r="O25" s="8">
        <f t="shared" si="3"/>
        <v>-4.2470472440944809</v>
      </c>
      <c r="P25" s="8">
        <f t="shared" si="3"/>
        <v>-4.4980314960629908</v>
      </c>
      <c r="Q25" s="8">
        <f t="shared" si="3"/>
        <v>-1.079724409448823</v>
      </c>
      <c r="R25" s="8">
        <f t="shared" si="3"/>
        <v>3.3937007874015883</v>
      </c>
      <c r="S25" s="8">
        <f t="shared" si="3"/>
        <v>2.1230314960629988</v>
      </c>
      <c r="T25" s="8">
        <f t="shared" si="3"/>
        <v>0</v>
      </c>
      <c r="U25">
        <f>AVERAGE(L25:T25)</f>
        <v>-0.95975503062117162</v>
      </c>
    </row>
    <row r="26" spans="9:22" x14ac:dyDescent="0.25">
      <c r="L26" s="7"/>
    </row>
    <row r="27" spans="9:22" x14ac:dyDescent="0.25">
      <c r="L27" s="7"/>
    </row>
    <row r="28" spans="9:22" x14ac:dyDescent="0.25">
      <c r="I28" t="s">
        <v>44</v>
      </c>
    </row>
    <row r="29" spans="9:22" x14ac:dyDescent="0.25">
      <c r="J29" s="9" t="s">
        <v>36</v>
      </c>
      <c r="K29" s="9"/>
      <c r="L29" s="7">
        <v>1.625</v>
      </c>
      <c r="M29" s="7">
        <v>2.625</v>
      </c>
      <c r="N29" s="7">
        <v>3.25</v>
      </c>
      <c r="O29" s="7">
        <v>3.875</v>
      </c>
      <c r="P29" s="7">
        <v>4.5</v>
      </c>
      <c r="Q29" s="7">
        <v>5.125</v>
      </c>
      <c r="R29" s="7">
        <v>5.75</v>
      </c>
      <c r="S29" t="s">
        <v>42</v>
      </c>
      <c r="T29" t="s">
        <v>40</v>
      </c>
    </row>
    <row r="30" spans="9:22" x14ac:dyDescent="0.25">
      <c r="J30" s="9" t="s">
        <v>37</v>
      </c>
      <c r="K30" s="9"/>
      <c r="L30" s="7">
        <f>M22</f>
        <v>1.2938000000000003</v>
      </c>
      <c r="M30">
        <f t="shared" ref="M30:R30" si="4">O22</f>
        <v>1.3236000000000003</v>
      </c>
      <c r="N30" s="7">
        <f t="shared" si="4"/>
        <v>1.3331000000000002</v>
      </c>
      <c r="O30" s="1">
        <f t="shared" si="4"/>
        <v>1.4358</v>
      </c>
      <c r="P30" s="7">
        <f t="shared" si="4"/>
        <v>1.5653000000000004</v>
      </c>
      <c r="Q30" s="1">
        <f t="shared" si="4"/>
        <v>1.5489000000000002</v>
      </c>
      <c r="R30" s="7">
        <f t="shared" si="4"/>
        <v>1.51085</v>
      </c>
      <c r="S30" s="1"/>
    </row>
    <row r="31" spans="9:22" x14ac:dyDescent="0.25">
      <c r="J31" s="9" t="s">
        <v>46</v>
      </c>
      <c r="K31" s="9"/>
      <c r="L31">
        <f>$L$29+($R$29-$L$29)*(L30-$L$30)/($R$30-$L$30)</f>
        <v>1.625</v>
      </c>
      <c r="M31" s="8">
        <f t="shared" ref="M31:R31" si="5">$L$29+($R$29-$L$29)*(M30-$L$30)/($R$30-$L$30)</f>
        <v>2.1913441603317225</v>
      </c>
      <c r="N31" s="8">
        <f t="shared" si="5"/>
        <v>2.3718901174844493</v>
      </c>
      <c r="O31" s="8">
        <f t="shared" si="5"/>
        <v>4.3236869384934318</v>
      </c>
      <c r="P31" s="8">
        <f t="shared" si="5"/>
        <v>6.7848134070490742</v>
      </c>
      <c r="Q31" s="8">
        <f t="shared" si="5"/>
        <v>6.4731340704906746</v>
      </c>
      <c r="R31" s="8">
        <f t="shared" si="5"/>
        <v>5.75</v>
      </c>
    </row>
    <row r="32" spans="9:22" x14ac:dyDescent="0.25">
      <c r="J32" s="9" t="s">
        <v>47</v>
      </c>
      <c r="K32" s="9"/>
      <c r="L32" s="6">
        <f>(L31-L29)/L29</f>
        <v>0</v>
      </c>
      <c r="M32" s="6">
        <f t="shared" ref="M32:R32" si="6">(M31-M29)/M29</f>
        <v>-0.16520222463553427</v>
      </c>
      <c r="N32" s="6">
        <f t="shared" si="6"/>
        <v>-0.270187656158631</v>
      </c>
      <c r="O32" s="6">
        <f t="shared" si="6"/>
        <v>0.11579017767572433</v>
      </c>
      <c r="P32" s="6">
        <f t="shared" si="6"/>
        <v>0.50773631267757202</v>
      </c>
      <c r="Q32" s="6">
        <f t="shared" si="6"/>
        <v>0.26305055033964381</v>
      </c>
      <c r="R32" s="6">
        <f t="shared" si="6"/>
        <v>0</v>
      </c>
      <c r="S32" s="6">
        <f>AVERAGE(L32:R32)</f>
        <v>6.4455308556967836E-2</v>
      </c>
      <c r="T32" s="6">
        <f>_xlfn.VAR.S(L32:Q32)</f>
        <v>8.1352791236070573E-2</v>
      </c>
    </row>
    <row r="33" spans="10:19" x14ac:dyDescent="0.25">
      <c r="J33" s="9" t="s">
        <v>38</v>
      </c>
      <c r="K33" s="9"/>
      <c r="L33">
        <f>L31-L29</f>
        <v>0</v>
      </c>
      <c r="M33" s="8">
        <f t="shared" ref="M33:R33" si="7">M31-M29</f>
        <v>-0.43365583966827748</v>
      </c>
      <c r="N33" s="8">
        <f t="shared" si="7"/>
        <v>-0.87810988251555067</v>
      </c>
      <c r="O33" s="8">
        <f t="shared" si="7"/>
        <v>0.44868693849343178</v>
      </c>
      <c r="P33" s="8">
        <f t="shared" si="7"/>
        <v>2.2848134070490742</v>
      </c>
      <c r="Q33" s="8">
        <f t="shared" si="7"/>
        <v>1.3481340704906746</v>
      </c>
      <c r="R33" s="8">
        <f t="shared" si="7"/>
        <v>0</v>
      </c>
      <c r="S33" s="8">
        <f>AVERAGE(L33:R33)</f>
        <v>0.39569552769276461</v>
      </c>
    </row>
  </sheetData>
  <sortState xmlns:xlrd2="http://schemas.microsoft.com/office/spreadsheetml/2017/richdata2" ref="A4:Y10">
    <sortCondition ref="A4:A10"/>
  </sortState>
  <mergeCells count="10">
    <mergeCell ref="J23:K23"/>
    <mergeCell ref="J21:K21"/>
    <mergeCell ref="J24:K24"/>
    <mergeCell ref="J25:K25"/>
    <mergeCell ref="J22:K22"/>
    <mergeCell ref="J29:K29"/>
    <mergeCell ref="J30:K30"/>
    <mergeCell ref="J31:K31"/>
    <mergeCell ref="J32:K32"/>
    <mergeCell ref="J33:K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Test 1</vt:lpstr>
      <vt:lpstr>Test 2</vt:lpstr>
      <vt:lpstr>Point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2020-02-26T20:06:22Z</dcterms:created>
  <dcterms:modified xsi:type="dcterms:W3CDTF">2020-03-08T21:28:19Z</dcterms:modified>
</cp:coreProperties>
</file>