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Projects/Carolina Hurricanes '22 - '23/"/>
    </mc:Choice>
  </mc:AlternateContent>
  <xr:revisionPtr revIDLastSave="0" documentId="8_{410FA0D2-D773-9842-A119-86B128E74328}" xr6:coauthVersionLast="47" xr6:coauthVersionMax="47" xr10:uidLastSave="{00000000-0000-0000-0000-000000000000}"/>
  <bookViews>
    <workbookView xWindow="29220" yWindow="-660" windowWidth="37760" windowHeight="20680" activeTab="2" xr2:uid="{5B55FDCA-DB82-464E-85C7-B9D45C99D9C0}"/>
  </bookViews>
  <sheets>
    <sheet name="Game Stats" sheetId="1" r:id="rId1"/>
    <sheet name="Team Stats" sheetId="2" r:id="rId2"/>
    <sheet name="Player 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" i="1" l="1"/>
  <c r="AQ9" i="1"/>
  <c r="AK9" i="1"/>
  <c r="AI9" i="1"/>
  <c r="AL9" i="1"/>
  <c r="AM9" i="1"/>
  <c r="AN9" i="1"/>
  <c r="AO9" i="1"/>
  <c r="AP9" i="1"/>
  <c r="AR9" i="1"/>
  <c r="AS9" i="1"/>
  <c r="AJ10" i="1"/>
  <c r="AS10" i="1"/>
  <c r="AK10" i="1"/>
  <c r="AI10" i="1"/>
  <c r="AL10" i="1"/>
  <c r="AM10" i="1"/>
  <c r="AN10" i="1"/>
  <c r="AO10" i="1"/>
  <c r="AP10" i="1"/>
  <c r="AQ10" i="1"/>
  <c r="AR10" i="1"/>
  <c r="AQ11" i="1"/>
  <c r="AR11" i="1"/>
  <c r="AK11" i="1"/>
  <c r="AI11" i="1"/>
  <c r="AJ11" i="1"/>
  <c r="AL11" i="1"/>
  <c r="AM11" i="1"/>
  <c r="AN11" i="1"/>
  <c r="AO11" i="1"/>
  <c r="AP11" i="1"/>
  <c r="AS11" i="1"/>
  <c r="AQ12" i="1"/>
  <c r="AS12" i="1"/>
  <c r="AR12" i="1"/>
  <c r="AK12" i="1"/>
  <c r="AI12" i="1"/>
  <c r="AJ12" i="1"/>
  <c r="AL12" i="1"/>
  <c r="AM12" i="1"/>
  <c r="AN12" i="1"/>
  <c r="AO12" i="1"/>
  <c r="AP12" i="1"/>
  <c r="AM13" i="1"/>
  <c r="AQ13" i="1"/>
  <c r="AR13" i="1"/>
  <c r="AS13" i="1"/>
  <c r="AK13" i="1"/>
  <c r="AI13" i="1"/>
  <c r="AL13" i="1"/>
  <c r="AO13" i="1"/>
  <c r="AP13" i="1"/>
  <c r="AJ14" i="1"/>
  <c r="AS14" i="1"/>
  <c r="AR14" i="1"/>
  <c r="AK14" i="1"/>
  <c r="AI14" i="1"/>
  <c r="AO14" i="1"/>
  <c r="AP14" i="1"/>
  <c r="AQ14" i="1"/>
  <c r="AJ15" i="1"/>
  <c r="AQ15" i="1"/>
  <c r="AS15" i="1"/>
  <c r="AR15" i="1"/>
  <c r="AI15" i="1"/>
  <c r="AK15" i="1"/>
  <c r="AN15" i="1"/>
  <c r="AO15" i="1"/>
  <c r="AP15" i="1"/>
  <c r="AL16" i="1"/>
  <c r="AQ16" i="1"/>
  <c r="AI16" i="1"/>
  <c r="AJ16" i="1"/>
  <c r="AK16" i="1"/>
  <c r="AN16" i="1"/>
  <c r="AO16" i="1"/>
  <c r="AP16" i="1"/>
  <c r="AR16" i="1"/>
  <c r="AS16" i="1"/>
  <c r="AL17" i="1"/>
  <c r="AQ17" i="1"/>
  <c r="AR17" i="1"/>
  <c r="AK17" i="1"/>
  <c r="AI17" i="1"/>
  <c r="AJ17" i="1"/>
  <c r="AM17" i="1"/>
  <c r="AN17" i="1"/>
  <c r="AO17" i="1"/>
  <c r="AP17" i="1"/>
  <c r="AS17" i="1"/>
  <c r="AQ18" i="1"/>
  <c r="AK18" i="1"/>
  <c r="AI18" i="1"/>
  <c r="AJ18" i="1"/>
  <c r="AL18" i="1"/>
  <c r="AM18" i="1"/>
  <c r="AN18" i="1"/>
  <c r="AO18" i="1"/>
  <c r="AP18" i="1"/>
  <c r="AR18" i="1"/>
  <c r="AS18" i="1"/>
  <c r="AL19" i="1"/>
  <c r="AS19" i="1"/>
  <c r="AK19" i="1"/>
  <c r="AI19" i="1"/>
  <c r="AJ19" i="1"/>
  <c r="AM19" i="1"/>
  <c r="AO19" i="1"/>
  <c r="AP19" i="1"/>
  <c r="AQ19" i="1"/>
  <c r="AR19" i="1"/>
  <c r="AQ20" i="1"/>
  <c r="AS20" i="1"/>
  <c r="AR20" i="1"/>
  <c r="AK20" i="1"/>
  <c r="AI20" i="1"/>
  <c r="AJ20" i="1"/>
  <c r="AL20" i="1"/>
  <c r="AM20" i="1"/>
  <c r="AN20" i="1"/>
  <c r="AO20" i="1"/>
  <c r="AP20" i="1"/>
  <c r="AM21" i="1"/>
  <c r="AQ21" i="1"/>
  <c r="AR21" i="1"/>
  <c r="AS21" i="1"/>
  <c r="AK21" i="1"/>
  <c r="AI21" i="1"/>
  <c r="AL21" i="1"/>
  <c r="AO21" i="1"/>
  <c r="AP21" i="1"/>
  <c r="AJ22" i="1"/>
  <c r="AS22" i="1"/>
  <c r="AR22" i="1"/>
  <c r="AK22" i="1"/>
  <c r="AI22" i="1"/>
  <c r="AO22" i="1"/>
  <c r="AP22" i="1"/>
  <c r="AQ22" i="1"/>
  <c r="AJ23" i="1"/>
  <c r="AQ23" i="1"/>
  <c r="AS23" i="1"/>
  <c r="AR23" i="1"/>
  <c r="AI23" i="1"/>
  <c r="AK23" i="1"/>
  <c r="AM23" i="1"/>
  <c r="AN23" i="1"/>
  <c r="AO23" i="1"/>
  <c r="AP23" i="1"/>
  <c r="AL24" i="1"/>
  <c r="AQ24" i="1"/>
  <c r="AI24" i="1"/>
  <c r="AJ24" i="1"/>
  <c r="AK24" i="1"/>
  <c r="AN24" i="1"/>
  <c r="AO24" i="1"/>
  <c r="AP24" i="1"/>
  <c r="AR24" i="1"/>
  <c r="AS24" i="1"/>
  <c r="AL25" i="1"/>
  <c r="AQ25" i="1"/>
  <c r="AR25" i="1"/>
  <c r="AK25" i="1"/>
  <c r="AI25" i="1"/>
  <c r="AJ25" i="1"/>
  <c r="AM25" i="1"/>
  <c r="AN25" i="1"/>
  <c r="AO25" i="1"/>
  <c r="AP25" i="1"/>
  <c r="AS25" i="1"/>
  <c r="AQ26" i="1"/>
  <c r="AK26" i="1"/>
  <c r="AI26" i="1"/>
  <c r="AJ26" i="1"/>
  <c r="AL26" i="1"/>
  <c r="AM26" i="1"/>
  <c r="AN26" i="1"/>
  <c r="AO26" i="1"/>
  <c r="AP26" i="1"/>
  <c r="AR26" i="1"/>
  <c r="AS26" i="1"/>
  <c r="AL27" i="1"/>
  <c r="AS27" i="1"/>
  <c r="AK27" i="1"/>
  <c r="AI27" i="1"/>
  <c r="AJ27" i="1"/>
  <c r="AM27" i="1"/>
  <c r="AO27" i="1"/>
  <c r="AP27" i="1"/>
  <c r="AQ27" i="1"/>
  <c r="AR27" i="1"/>
  <c r="AQ28" i="1"/>
  <c r="AS28" i="1"/>
  <c r="AR28" i="1"/>
  <c r="AK28" i="1"/>
  <c r="AI28" i="1"/>
  <c r="AJ28" i="1"/>
  <c r="AL28" i="1"/>
  <c r="AM28" i="1"/>
  <c r="AN28" i="1"/>
  <c r="AO28" i="1"/>
  <c r="AP28" i="1"/>
  <c r="AM29" i="1"/>
  <c r="AQ29" i="1"/>
  <c r="AR29" i="1"/>
  <c r="AS29" i="1"/>
  <c r="AK29" i="1"/>
  <c r="AI29" i="1"/>
  <c r="AL29" i="1"/>
  <c r="AO29" i="1"/>
  <c r="AP29" i="1"/>
  <c r="AJ30" i="1"/>
  <c r="AS30" i="1"/>
  <c r="AR30" i="1"/>
  <c r="AK30" i="1"/>
  <c r="AI30" i="1"/>
  <c r="AO30" i="1"/>
  <c r="AP30" i="1"/>
  <c r="AQ30" i="1"/>
  <c r="AJ31" i="1"/>
  <c r="AQ31" i="1"/>
  <c r="AS31" i="1"/>
  <c r="AR31" i="1"/>
  <c r="AI31" i="1"/>
  <c r="AK31" i="1"/>
  <c r="AN31" i="1"/>
  <c r="AO31" i="1"/>
  <c r="AP31" i="1"/>
  <c r="AL32" i="1"/>
  <c r="AQ32" i="1"/>
  <c r="AI32" i="1"/>
  <c r="AJ32" i="1"/>
  <c r="AK32" i="1"/>
  <c r="AN32" i="1"/>
  <c r="AO32" i="1"/>
  <c r="AP32" i="1"/>
  <c r="AR32" i="1"/>
  <c r="AS32" i="1"/>
  <c r="AL33" i="1"/>
  <c r="AQ33" i="1"/>
  <c r="AR33" i="1"/>
  <c r="AK33" i="1"/>
  <c r="AI33" i="1"/>
  <c r="AJ33" i="1"/>
  <c r="AM33" i="1"/>
  <c r="AN33" i="1"/>
  <c r="AO33" i="1"/>
  <c r="AP33" i="1"/>
  <c r="AS33" i="1"/>
  <c r="AQ34" i="1"/>
  <c r="AK34" i="1"/>
  <c r="AI34" i="1"/>
  <c r="AJ34" i="1"/>
  <c r="AL34" i="1"/>
  <c r="AM34" i="1"/>
  <c r="AN34" i="1"/>
  <c r="AO34" i="1"/>
  <c r="AP34" i="1"/>
  <c r="AR34" i="1"/>
  <c r="AS34" i="1"/>
  <c r="AL35" i="1"/>
  <c r="AS35" i="1"/>
  <c r="AR35" i="1"/>
  <c r="AK35" i="1"/>
  <c r="AI35" i="1"/>
  <c r="AJ35" i="1"/>
  <c r="AM35" i="1"/>
  <c r="AO35" i="1"/>
  <c r="AP35" i="1"/>
  <c r="AQ35" i="1"/>
  <c r="AQ36" i="1"/>
  <c r="AR36" i="1"/>
  <c r="AI36" i="1"/>
  <c r="AJ36" i="1"/>
  <c r="AK36" i="1"/>
  <c r="AL36" i="1"/>
  <c r="AM36" i="1"/>
  <c r="AN36" i="1"/>
  <c r="AO36" i="1"/>
  <c r="AP36" i="1"/>
  <c r="AS36" i="1"/>
  <c r="AM37" i="1"/>
  <c r="AQ37" i="1"/>
  <c r="AR37" i="1"/>
  <c r="AS37" i="1"/>
  <c r="AK37" i="1"/>
  <c r="AI37" i="1"/>
  <c r="AL37" i="1"/>
  <c r="AO37" i="1"/>
  <c r="AP37" i="1"/>
  <c r="AJ38" i="1"/>
  <c r="AS38" i="1"/>
  <c r="AR38" i="1"/>
  <c r="AK38" i="1"/>
  <c r="AI38" i="1"/>
  <c r="AO38" i="1"/>
  <c r="AP38" i="1"/>
  <c r="AQ38" i="1"/>
  <c r="AL39" i="1"/>
  <c r="AQ39" i="1"/>
  <c r="AS39" i="1"/>
  <c r="AI39" i="1"/>
  <c r="AJ39" i="1"/>
  <c r="AK39" i="1"/>
  <c r="AN39" i="1"/>
  <c r="AO39" i="1"/>
  <c r="AP39" i="1"/>
  <c r="AR39" i="1"/>
  <c r="AL40" i="1"/>
  <c r="AQ40" i="1"/>
  <c r="AR40" i="1"/>
  <c r="AI40" i="1"/>
  <c r="AJ40" i="1"/>
  <c r="AK40" i="1"/>
  <c r="AN40" i="1"/>
  <c r="AO40" i="1"/>
  <c r="AP40" i="1"/>
  <c r="AS40" i="1"/>
  <c r="AQ41" i="1"/>
  <c r="AR41" i="1"/>
  <c r="AK41" i="1"/>
  <c r="AI41" i="1"/>
  <c r="AJ41" i="1"/>
  <c r="AL41" i="1"/>
  <c r="AM41" i="1"/>
  <c r="AN41" i="1"/>
  <c r="AO41" i="1"/>
  <c r="AP41" i="1"/>
  <c r="AS41" i="1"/>
  <c r="AN42" i="1"/>
  <c r="AS42" i="1"/>
  <c r="AK42" i="1"/>
  <c r="AI42" i="1"/>
  <c r="AM42" i="1"/>
  <c r="AO42" i="1"/>
  <c r="AP42" i="1"/>
  <c r="AQ42" i="1"/>
  <c r="AR42" i="1"/>
  <c r="AL43" i="1"/>
  <c r="AS43" i="1"/>
  <c r="AR43" i="1"/>
  <c r="AK43" i="1"/>
  <c r="AI43" i="1"/>
  <c r="AJ43" i="1"/>
  <c r="AM43" i="1"/>
  <c r="AN43" i="1"/>
  <c r="AO43" i="1"/>
  <c r="AP43" i="1"/>
  <c r="AQ43" i="1"/>
  <c r="AQ44" i="1"/>
  <c r="AR44" i="1"/>
  <c r="AI44" i="1"/>
  <c r="AJ44" i="1"/>
  <c r="AK44" i="1"/>
  <c r="AL44" i="1"/>
  <c r="AM44" i="1"/>
  <c r="AN44" i="1"/>
  <c r="AO44" i="1"/>
  <c r="AP44" i="1"/>
  <c r="AS44" i="1"/>
  <c r="AM45" i="1"/>
  <c r="AQ45" i="1"/>
  <c r="AR45" i="1"/>
  <c r="AS45" i="1"/>
  <c r="AK45" i="1"/>
  <c r="AI45" i="1"/>
  <c r="AL45" i="1"/>
  <c r="AO45" i="1"/>
  <c r="AP45" i="1"/>
  <c r="AJ46" i="1"/>
  <c r="AS46" i="1"/>
  <c r="AR46" i="1"/>
  <c r="AK46" i="1"/>
  <c r="AI46" i="1"/>
  <c r="AO46" i="1"/>
  <c r="AP46" i="1"/>
  <c r="AQ46" i="1"/>
  <c r="AL47" i="1"/>
  <c r="AQ47" i="1"/>
  <c r="AS47" i="1"/>
  <c r="AR47" i="1"/>
  <c r="AI47" i="1"/>
  <c r="AJ47" i="1"/>
  <c r="AK47" i="1"/>
  <c r="AM47" i="1"/>
  <c r="AN47" i="1"/>
  <c r="AO47" i="1"/>
  <c r="AP47" i="1"/>
  <c r="AL48" i="1"/>
  <c r="AQ48" i="1"/>
  <c r="AR48" i="1"/>
  <c r="AI48" i="1"/>
  <c r="AJ48" i="1"/>
  <c r="AK48" i="1"/>
  <c r="AN48" i="1"/>
  <c r="AO48" i="1"/>
  <c r="AP48" i="1"/>
  <c r="AS48" i="1"/>
  <c r="AQ49" i="1"/>
  <c r="AR49" i="1"/>
  <c r="AK49" i="1"/>
  <c r="AI49" i="1"/>
  <c r="AJ49" i="1"/>
  <c r="AL49" i="1"/>
  <c r="AM49" i="1"/>
  <c r="AN49" i="1"/>
  <c r="AO49" i="1"/>
  <c r="AP49" i="1"/>
  <c r="AS49" i="1"/>
  <c r="AN50" i="1"/>
  <c r="AS50" i="1"/>
  <c r="AK50" i="1"/>
  <c r="AI50" i="1"/>
  <c r="AM50" i="1"/>
  <c r="AO50" i="1"/>
  <c r="AP50" i="1"/>
  <c r="AQ50" i="1"/>
  <c r="AR50" i="1"/>
  <c r="AL51" i="1"/>
  <c r="AS51" i="1"/>
  <c r="AK51" i="1"/>
  <c r="AI51" i="1"/>
  <c r="AJ51" i="1"/>
  <c r="AM51" i="1"/>
  <c r="AN51" i="1"/>
  <c r="AO51" i="1"/>
  <c r="AP51" i="1"/>
  <c r="AQ51" i="1"/>
  <c r="AR51" i="1"/>
  <c r="AQ52" i="1"/>
  <c r="AR52" i="1"/>
  <c r="AI52" i="1"/>
  <c r="AJ52" i="1"/>
  <c r="AK52" i="1"/>
  <c r="AL52" i="1"/>
  <c r="AM52" i="1"/>
  <c r="AN52" i="1"/>
  <c r="AO52" i="1"/>
  <c r="AP52" i="1"/>
  <c r="AS52" i="1"/>
  <c r="AM53" i="1"/>
  <c r="AQ53" i="1"/>
  <c r="AS53" i="1"/>
  <c r="AK53" i="1"/>
  <c r="AI53" i="1"/>
  <c r="AL53" i="1"/>
  <c r="AO53" i="1"/>
  <c r="AP53" i="1"/>
  <c r="AR53" i="1"/>
  <c r="AJ54" i="1"/>
  <c r="AS54" i="1"/>
  <c r="AR54" i="1"/>
  <c r="AK54" i="1"/>
  <c r="AI54" i="1"/>
  <c r="AO54" i="1"/>
  <c r="AP54" i="1"/>
  <c r="AQ54" i="1"/>
  <c r="AM55" i="1"/>
  <c r="AQ55" i="1"/>
  <c r="AS55" i="1"/>
  <c r="AI55" i="1"/>
  <c r="AJ55" i="1"/>
  <c r="AK55" i="1"/>
  <c r="AL55" i="1"/>
  <c r="AN55" i="1"/>
  <c r="AO55" i="1"/>
  <c r="AP55" i="1"/>
  <c r="AR55" i="1"/>
  <c r="AL56" i="1"/>
  <c r="AQ56" i="1"/>
  <c r="AR56" i="1"/>
  <c r="AI56" i="1"/>
  <c r="AK56" i="1"/>
  <c r="AN56" i="1"/>
  <c r="AO56" i="1"/>
  <c r="AP56" i="1"/>
  <c r="AS56" i="1"/>
  <c r="AQ57" i="1"/>
  <c r="AR57" i="1"/>
  <c r="AK57" i="1"/>
  <c r="AI57" i="1"/>
  <c r="AJ57" i="1"/>
  <c r="AL57" i="1"/>
  <c r="AM57" i="1"/>
  <c r="AN57" i="1"/>
  <c r="AO57" i="1"/>
  <c r="AP57" i="1"/>
  <c r="AS57" i="1"/>
  <c r="AN58" i="1"/>
  <c r="AS58" i="1"/>
  <c r="AK58" i="1"/>
  <c r="AI58" i="1"/>
  <c r="AM58" i="1"/>
  <c r="AO58" i="1"/>
  <c r="AP58" i="1"/>
  <c r="AQ58" i="1"/>
  <c r="AR58" i="1"/>
  <c r="AL59" i="1"/>
  <c r="AS59" i="1"/>
  <c r="AK59" i="1"/>
  <c r="AI59" i="1"/>
  <c r="AJ59" i="1"/>
  <c r="AM59" i="1"/>
  <c r="AN59" i="1"/>
  <c r="AO59" i="1"/>
  <c r="AP59" i="1"/>
  <c r="AQ59" i="1"/>
  <c r="AR59" i="1"/>
  <c r="AQ60" i="1"/>
  <c r="AR60" i="1"/>
  <c r="AI60" i="1"/>
  <c r="AJ60" i="1"/>
  <c r="AK60" i="1"/>
  <c r="AL60" i="1"/>
  <c r="AM60" i="1"/>
  <c r="AN60" i="1"/>
  <c r="AO60" i="1"/>
  <c r="AP60" i="1"/>
  <c r="AS60" i="1"/>
  <c r="AM61" i="1"/>
  <c r="AQ61" i="1"/>
  <c r="AS61" i="1"/>
  <c r="AK61" i="1"/>
  <c r="AI61" i="1"/>
  <c r="AL61" i="1"/>
  <c r="AO61" i="1"/>
  <c r="AP61" i="1"/>
  <c r="AR61" i="1"/>
  <c r="AJ62" i="1"/>
  <c r="AS62" i="1"/>
  <c r="AR62" i="1"/>
  <c r="AK62" i="1"/>
  <c r="AI62" i="1"/>
  <c r="AO62" i="1"/>
  <c r="AP62" i="1"/>
  <c r="AQ62" i="1"/>
  <c r="AM63" i="1"/>
  <c r="AQ63" i="1"/>
  <c r="AS63" i="1"/>
  <c r="AR63" i="1"/>
  <c r="AI63" i="1"/>
  <c r="AJ63" i="1"/>
  <c r="AK63" i="1"/>
  <c r="AL63" i="1"/>
  <c r="AN63" i="1"/>
  <c r="AO63" i="1"/>
  <c r="AP63" i="1"/>
  <c r="AL64" i="1"/>
  <c r="AQ64" i="1"/>
  <c r="AR64" i="1"/>
  <c r="AI64" i="1"/>
  <c r="AK64" i="1"/>
  <c r="AN64" i="1"/>
  <c r="AO64" i="1"/>
  <c r="AP64" i="1"/>
  <c r="AS64" i="1"/>
  <c r="AQ65" i="1"/>
  <c r="AR65" i="1"/>
  <c r="AK65" i="1"/>
  <c r="AI65" i="1"/>
  <c r="AJ65" i="1"/>
  <c r="AL65" i="1"/>
  <c r="AM65" i="1"/>
  <c r="AN65" i="1"/>
  <c r="AO65" i="1"/>
  <c r="AP65" i="1"/>
  <c r="AS65" i="1"/>
  <c r="AN66" i="1"/>
  <c r="AS66" i="1"/>
  <c r="AK66" i="1"/>
  <c r="AI66" i="1"/>
  <c r="AM66" i="1"/>
  <c r="AO66" i="1"/>
  <c r="AP66" i="1"/>
  <c r="AQ66" i="1"/>
  <c r="AR66" i="1"/>
  <c r="AL67" i="1"/>
  <c r="AS67" i="1"/>
  <c r="AR67" i="1"/>
  <c r="AK67" i="1"/>
  <c r="AI67" i="1"/>
  <c r="AJ67" i="1"/>
  <c r="AM67" i="1"/>
  <c r="AN67" i="1"/>
  <c r="AO67" i="1"/>
  <c r="AP67" i="1"/>
  <c r="AQ67" i="1"/>
  <c r="AQ68" i="1"/>
  <c r="AR68" i="1"/>
  <c r="AI68" i="1"/>
  <c r="AJ68" i="1"/>
  <c r="AK68" i="1"/>
  <c r="AL68" i="1"/>
  <c r="AM68" i="1"/>
  <c r="AN68" i="1"/>
  <c r="AO68" i="1"/>
  <c r="AP68" i="1"/>
  <c r="AS68" i="1"/>
  <c r="AM69" i="1"/>
  <c r="AQ69" i="1"/>
  <c r="AS69" i="1"/>
  <c r="AK69" i="1"/>
  <c r="AI69" i="1"/>
  <c r="AL69" i="1"/>
  <c r="AO69" i="1"/>
  <c r="AP69" i="1"/>
  <c r="AR69" i="1"/>
  <c r="AJ70" i="1"/>
  <c r="AS70" i="1"/>
  <c r="AR70" i="1"/>
  <c r="AK70" i="1"/>
  <c r="AI70" i="1"/>
  <c r="AO70" i="1"/>
  <c r="AP70" i="1"/>
  <c r="AQ70" i="1"/>
  <c r="AQ71" i="1"/>
  <c r="AS71" i="1"/>
  <c r="AR71" i="1"/>
  <c r="AI71" i="1"/>
  <c r="AJ71" i="1"/>
  <c r="AK71" i="1"/>
  <c r="AL71" i="1"/>
  <c r="AM71" i="1"/>
  <c r="AN71" i="1"/>
  <c r="AO71" i="1"/>
  <c r="AP71" i="1"/>
  <c r="AL72" i="1"/>
  <c r="AQ72" i="1"/>
  <c r="AR72" i="1"/>
  <c r="AI72" i="1"/>
  <c r="AJ72" i="1"/>
  <c r="AK72" i="1"/>
  <c r="AN72" i="1"/>
  <c r="AO72" i="1"/>
  <c r="AP72" i="1"/>
  <c r="AS72" i="1"/>
  <c r="AQ73" i="1"/>
  <c r="AR73" i="1"/>
  <c r="AK73" i="1"/>
  <c r="AI73" i="1"/>
  <c r="AJ73" i="1"/>
  <c r="AL73" i="1"/>
  <c r="AM73" i="1"/>
  <c r="AN73" i="1"/>
  <c r="AO73" i="1"/>
  <c r="AP73" i="1"/>
  <c r="AS73" i="1"/>
  <c r="AN74" i="1"/>
  <c r="AS74" i="1"/>
  <c r="AK74" i="1"/>
  <c r="AI74" i="1"/>
  <c r="AM74" i="1"/>
  <c r="AO74" i="1"/>
  <c r="AP74" i="1"/>
  <c r="AQ74" i="1"/>
  <c r="AR74" i="1"/>
  <c r="AL75" i="1"/>
  <c r="AS75" i="1"/>
  <c r="AR75" i="1"/>
  <c r="AK75" i="1"/>
  <c r="AI75" i="1"/>
  <c r="AJ75" i="1"/>
  <c r="AM75" i="1"/>
  <c r="AN75" i="1"/>
  <c r="AO75" i="1"/>
  <c r="AP75" i="1"/>
  <c r="AQ75" i="1"/>
  <c r="AQ76" i="1"/>
  <c r="AR76" i="1"/>
  <c r="AI76" i="1"/>
  <c r="AJ76" i="1"/>
  <c r="AK76" i="1"/>
  <c r="AL76" i="1"/>
  <c r="AM76" i="1"/>
  <c r="AN76" i="1"/>
  <c r="AO76" i="1"/>
  <c r="AP76" i="1"/>
  <c r="AS76" i="1"/>
  <c r="AM77" i="1"/>
  <c r="AQ77" i="1"/>
  <c r="AS77" i="1"/>
  <c r="AK77" i="1"/>
  <c r="AI77" i="1"/>
  <c r="AL77" i="1"/>
  <c r="AO77" i="1"/>
  <c r="AP77" i="1"/>
  <c r="AR77" i="1"/>
  <c r="AJ78" i="1"/>
  <c r="AS78" i="1"/>
  <c r="AR78" i="1"/>
  <c r="AK78" i="1"/>
  <c r="AI78" i="1"/>
  <c r="AO78" i="1"/>
  <c r="AP78" i="1"/>
  <c r="AQ78" i="1"/>
  <c r="AQ79" i="1"/>
  <c r="AS79" i="1"/>
  <c r="AI79" i="1"/>
  <c r="AJ79" i="1"/>
  <c r="AK79" i="1"/>
  <c r="AL79" i="1"/>
  <c r="AM79" i="1"/>
  <c r="AN79" i="1"/>
  <c r="AO79" i="1"/>
  <c r="AP79" i="1"/>
  <c r="AR79" i="1"/>
  <c r="AL80" i="1"/>
  <c r="AQ80" i="1"/>
  <c r="AR80" i="1"/>
  <c r="AI80" i="1"/>
  <c r="AJ80" i="1"/>
  <c r="AK80" i="1"/>
  <c r="AN80" i="1"/>
  <c r="AO80" i="1"/>
  <c r="AP80" i="1"/>
  <c r="AS80" i="1"/>
  <c r="AQ81" i="1"/>
  <c r="AR81" i="1"/>
  <c r="AK81" i="1"/>
  <c r="AI81" i="1"/>
  <c r="AJ81" i="1"/>
  <c r="AL81" i="1"/>
  <c r="AM81" i="1"/>
  <c r="AN81" i="1"/>
  <c r="AO81" i="1"/>
  <c r="AP81" i="1"/>
  <c r="AS81" i="1"/>
  <c r="AN82" i="1"/>
  <c r="AS82" i="1"/>
  <c r="AK82" i="1"/>
  <c r="AI82" i="1"/>
  <c r="AM82" i="1"/>
  <c r="AO82" i="1"/>
  <c r="AP82" i="1"/>
  <c r="AQ82" i="1"/>
  <c r="AR82" i="1"/>
  <c r="AL83" i="1"/>
  <c r="AS83" i="1"/>
  <c r="AR83" i="1"/>
  <c r="AK83" i="1"/>
  <c r="AI83" i="1"/>
  <c r="AJ83" i="1"/>
  <c r="AM83" i="1"/>
  <c r="AN83" i="1"/>
  <c r="AO83" i="1"/>
  <c r="AP83" i="1"/>
  <c r="AQ83" i="1"/>
  <c r="AQ84" i="1"/>
  <c r="AR84" i="1"/>
  <c r="AI84" i="1"/>
  <c r="AJ84" i="1"/>
  <c r="AK84" i="1"/>
  <c r="AL84" i="1"/>
  <c r="AM84" i="1"/>
  <c r="AN84" i="1"/>
  <c r="AO84" i="1"/>
  <c r="AP84" i="1"/>
  <c r="AS84" i="1"/>
  <c r="AM85" i="1"/>
  <c r="AQ85" i="1"/>
  <c r="AS85" i="1"/>
  <c r="AK85" i="1"/>
  <c r="AI85" i="1"/>
  <c r="AL85" i="1"/>
  <c r="AO85" i="1"/>
  <c r="AP85" i="1"/>
  <c r="AR85" i="1"/>
  <c r="AJ86" i="1"/>
  <c r="AS86" i="1"/>
  <c r="AR86" i="1"/>
  <c r="AK86" i="1"/>
  <c r="AI86" i="1"/>
  <c r="AO86" i="1"/>
  <c r="AP86" i="1"/>
  <c r="AQ86" i="1"/>
  <c r="AQ87" i="1"/>
  <c r="AS87" i="1"/>
  <c r="AI87" i="1"/>
  <c r="AJ87" i="1"/>
  <c r="AK87" i="1"/>
  <c r="AL87" i="1"/>
  <c r="AM87" i="1"/>
  <c r="AN87" i="1"/>
  <c r="AO87" i="1"/>
  <c r="AP87" i="1"/>
  <c r="AR87" i="1"/>
  <c r="AL88" i="1"/>
  <c r="AQ88" i="1"/>
  <c r="AR88" i="1"/>
  <c r="AI88" i="1"/>
  <c r="AJ88" i="1"/>
  <c r="AK88" i="1"/>
  <c r="AO88" i="1"/>
  <c r="AP88" i="1"/>
  <c r="AS88" i="1"/>
  <c r="AQ89" i="1"/>
  <c r="AS89" i="1"/>
  <c r="AR89" i="1"/>
  <c r="AK89" i="1"/>
  <c r="AI89" i="1"/>
  <c r="AJ89" i="1"/>
  <c r="AL89" i="1"/>
  <c r="AM89" i="1"/>
  <c r="AN89" i="1"/>
  <c r="AO89" i="1"/>
  <c r="AP89" i="1"/>
  <c r="AN90" i="1"/>
  <c r="AS90" i="1"/>
  <c r="AK90" i="1"/>
  <c r="AI90" i="1"/>
  <c r="AM90" i="1"/>
  <c r="AO90" i="1"/>
  <c r="AP90" i="1"/>
  <c r="AQ90" i="1"/>
  <c r="AR90" i="1"/>
  <c r="AL90" i="1" l="1"/>
  <c r="AL82" i="1"/>
  <c r="AL74" i="1"/>
  <c r="AL66" i="1"/>
  <c r="AJ64" i="1"/>
  <c r="AL58" i="1"/>
  <c r="AJ56" i="1"/>
  <c r="AL50" i="1"/>
  <c r="AL42" i="1"/>
  <c r="AM39" i="1"/>
  <c r="AM31" i="1"/>
  <c r="AM15" i="1"/>
  <c r="AJ85" i="1"/>
  <c r="AJ77" i="1"/>
  <c r="AJ69" i="1"/>
  <c r="AJ61" i="1"/>
  <c r="AJ53" i="1"/>
  <c r="AJ45" i="1"/>
  <c r="AJ37" i="1"/>
  <c r="AL31" i="1"/>
  <c r="AJ29" i="1"/>
  <c r="AL23" i="1"/>
  <c r="AJ21" i="1"/>
  <c r="AL15" i="1"/>
  <c r="AJ13" i="1"/>
  <c r="AJ90" i="1"/>
  <c r="AN86" i="1"/>
  <c r="AJ82" i="1"/>
  <c r="AN78" i="1"/>
  <c r="AJ74" i="1"/>
  <c r="AN70" i="1"/>
  <c r="AJ66" i="1"/>
  <c r="AN62" i="1"/>
  <c r="AJ58" i="1"/>
  <c r="AN54" i="1"/>
  <c r="AJ50" i="1"/>
  <c r="AN46" i="1"/>
  <c r="AJ42" i="1"/>
  <c r="AN38" i="1"/>
  <c r="AN30" i="1"/>
  <c r="AN22" i="1"/>
  <c r="AN14" i="1"/>
  <c r="AM86" i="1"/>
  <c r="AM54" i="1"/>
  <c r="AM38" i="1"/>
  <c r="AN35" i="1"/>
  <c r="AM30" i="1"/>
  <c r="AN27" i="1"/>
  <c r="AM22" i="1"/>
  <c r="AN19" i="1"/>
  <c r="AM14" i="1"/>
  <c r="AM70" i="1"/>
  <c r="AM62" i="1"/>
  <c r="AM46" i="1"/>
  <c r="AN88" i="1"/>
  <c r="AL86" i="1"/>
  <c r="AL78" i="1"/>
  <c r="AL70" i="1"/>
  <c r="AL62" i="1"/>
  <c r="AL54" i="1"/>
  <c r="AL46" i="1"/>
  <c r="AL38" i="1"/>
  <c r="AL30" i="1"/>
  <c r="AL22" i="1"/>
  <c r="AL14" i="1"/>
  <c r="AM78" i="1"/>
  <c r="AM88" i="1"/>
  <c r="AN85" i="1"/>
  <c r="AM80" i="1"/>
  <c r="AN77" i="1"/>
  <c r="AM72" i="1"/>
  <c r="AN69" i="1"/>
  <c r="AM64" i="1"/>
  <c r="AN61" i="1"/>
  <c r="AM56" i="1"/>
  <c r="AN53" i="1"/>
  <c r="AM48" i="1"/>
  <c r="AN45" i="1"/>
  <c r="AM40" i="1"/>
  <c r="AN37" i="1"/>
  <c r="AM32" i="1"/>
  <c r="AN29" i="1"/>
  <c r="AM24" i="1"/>
  <c r="AN21" i="1"/>
  <c r="AM16" i="1"/>
  <c r="AN13" i="1"/>
  <c r="AG95" i="1"/>
  <c r="AE95" i="1" l="1"/>
  <c r="N95" i="1"/>
  <c r="T95" i="1"/>
  <c r="AQ94" i="1"/>
  <c r="AF95" i="1"/>
  <c r="AD95" i="1"/>
  <c r="E95" i="1"/>
  <c r="AC95" i="1"/>
  <c r="Y95" i="1"/>
  <c r="AA95" i="1"/>
  <c r="F95" i="1"/>
  <c r="M95" i="1"/>
  <c r="S95" i="1"/>
  <c r="Z95" i="1"/>
  <c r="AB95" i="1"/>
  <c r="L95" i="1"/>
  <c r="R95" i="1"/>
  <c r="X95" i="1"/>
  <c r="AR94" i="1"/>
  <c r="K95" i="1"/>
  <c r="Q95" i="1"/>
  <c r="W95" i="1"/>
  <c r="AS94" i="1"/>
  <c r="O95" i="1"/>
  <c r="U95" i="1"/>
  <c r="AP94" i="1"/>
  <c r="AO94" i="1"/>
  <c r="AL94" i="1"/>
  <c r="AN94" i="1"/>
  <c r="AM94" i="1"/>
  <c r="AE94" i="1"/>
  <c r="AB94" i="1"/>
  <c r="Y94" i="1"/>
  <c r="H95" i="1"/>
  <c r="H94" i="1"/>
  <c r="G95" i="1"/>
  <c r="X94" i="1"/>
  <c r="O94" i="1"/>
  <c r="M94" i="1"/>
  <c r="L94" i="1"/>
  <c r="AA94" i="1"/>
  <c r="Q94" i="1"/>
  <c r="Z94" i="1"/>
  <c r="G94" i="1"/>
  <c r="A2" i="1" s="1"/>
  <c r="U94" i="1"/>
  <c r="AC94" i="1"/>
  <c r="T94" i="1"/>
  <c r="AD94" i="1"/>
  <c r="S94" i="1"/>
  <c r="E94" i="1"/>
  <c r="R94" i="1"/>
  <c r="N94" i="1"/>
  <c r="W94" i="1"/>
  <c r="F94" i="1"/>
  <c r="K94" i="1"/>
  <c r="A2" i="2" l="1"/>
  <c r="A2" i="3"/>
  <c r="AN95" i="1"/>
  <c r="AS95" i="1"/>
  <c r="AR95" i="1"/>
  <c r="AJ95" i="1"/>
  <c r="AK95" i="1"/>
  <c r="AL95" i="1"/>
  <c r="AQ95" i="1"/>
  <c r="AO95" i="1"/>
  <c r="AI95" i="1"/>
  <c r="AM95" i="1"/>
  <c r="AP95" i="1"/>
  <c r="AJ94" i="1"/>
  <c r="AI94" i="1"/>
  <c r="AK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A8" authorId="0" shapeId="0" xr:uid="{8C6E124A-4765-B148-BBFB-A7CF10B4892F}">
      <text>
        <r>
          <rPr>
            <sz val="10"/>
            <color rgb="FF000000"/>
            <rFont val="Tahoma"/>
            <family val="2"/>
          </rPr>
          <t>Game Number</t>
        </r>
      </text>
    </comment>
    <comment ref="B8" authorId="0" shapeId="0" xr:uid="{3DF32445-D676-2B4C-A08A-E7AF2F7F9456}">
      <text>
        <r>
          <rPr>
            <sz val="10"/>
            <color rgb="FF000000"/>
            <rFont val="Tahoma"/>
            <family val="2"/>
          </rPr>
          <t>Game Date</t>
        </r>
      </text>
    </comment>
    <comment ref="C8" authorId="0" shapeId="0" xr:uid="{C737E672-69E6-544A-9162-18EAAE9B00E1}">
      <text>
        <r>
          <rPr>
            <sz val="10"/>
            <color rgb="FF000000"/>
            <rFont val="Tahoma"/>
            <family val="2"/>
          </rPr>
          <t>Home / Away</t>
        </r>
      </text>
    </comment>
    <comment ref="D8" authorId="0" shapeId="0" xr:uid="{14A6E546-7805-0B4B-B5C8-93B84B642349}">
      <text>
        <r>
          <rPr>
            <sz val="10"/>
            <color rgb="FF000000"/>
            <rFont val="Tahoma"/>
            <family val="2"/>
          </rPr>
          <t>Opposing Team</t>
        </r>
      </text>
    </comment>
    <comment ref="E8" authorId="0" shapeId="0" xr:uid="{49BB08E4-EBBA-C549-B4A6-E54C003FB16B}">
      <text>
        <r>
          <rPr>
            <sz val="10"/>
            <color rgb="FF000000"/>
            <rFont val="Tahoma"/>
            <family val="2"/>
          </rPr>
          <t>Total Goals Scored</t>
        </r>
      </text>
    </comment>
    <comment ref="F8" authorId="0" shapeId="0" xr:uid="{4A15BC72-0699-CF41-9644-96AF25A24F56}">
      <text>
        <r>
          <rPr>
            <sz val="10"/>
            <color rgb="FF000000"/>
            <rFont val="Tahoma"/>
            <family val="2"/>
          </rPr>
          <t>Total Goals Allowed</t>
        </r>
      </text>
    </comment>
    <comment ref="G8" authorId="0" shapeId="0" xr:uid="{F98A3D44-8A41-A844-8ECD-B5B3907303A3}">
      <text>
        <r>
          <rPr>
            <sz val="10"/>
            <color rgb="FF000000"/>
            <rFont val="Tahoma"/>
            <family val="2"/>
          </rPr>
          <t>Game Result</t>
        </r>
      </text>
    </comment>
    <comment ref="H8" authorId="0" shapeId="0" xr:uid="{CB54B9FB-5EA1-564A-9DEE-AFD1AEBB2AAE}">
      <text>
        <r>
          <rPr>
            <sz val="10"/>
            <color rgb="FF000000"/>
            <rFont val="Tahoma"/>
            <family val="2"/>
          </rPr>
          <t>OT / Shootout</t>
        </r>
      </text>
    </comment>
    <comment ref="I8" authorId="0" shapeId="0" xr:uid="{C1F5407C-6565-B749-A136-797ED2D8AAEA}">
      <text>
        <r>
          <rPr>
            <sz val="10"/>
            <color rgb="FF000000"/>
            <rFont val="Tahoma"/>
            <family val="2"/>
          </rPr>
          <t>Current Streak</t>
        </r>
      </text>
    </comment>
    <comment ref="K8" authorId="0" shapeId="0" xr:uid="{690BCBA8-F7B6-AA47-8385-C362B68BE63E}">
      <text>
        <r>
          <rPr>
            <sz val="10"/>
            <color rgb="FF000000"/>
            <rFont val="Tahoma"/>
            <family val="2"/>
          </rPr>
          <t>Total Shots For</t>
        </r>
      </text>
    </comment>
    <comment ref="L8" authorId="0" shapeId="0" xr:uid="{90D5CE8B-5090-6D4D-AE7C-1124C51BFE97}">
      <text>
        <r>
          <rPr>
            <sz val="10"/>
            <color rgb="FF000000"/>
            <rFont val="Tahoma"/>
            <family val="2"/>
          </rPr>
          <t>Total Penalty
Minutes For</t>
        </r>
      </text>
    </comment>
    <comment ref="M8" authorId="0" shapeId="0" xr:uid="{8EE655C9-6F64-164E-8F8B-B9890EA19FA9}">
      <text>
        <r>
          <rPr>
            <sz val="10"/>
            <color rgb="FF000000"/>
            <rFont val="Tahoma"/>
            <family val="2"/>
          </rPr>
          <t>Total Power-Play Goals For</t>
        </r>
      </text>
    </comment>
    <comment ref="N8" authorId="0" shapeId="0" xr:uid="{CE3B6C4E-D912-1F4A-9F56-D0335A097B4D}">
      <text>
        <r>
          <rPr>
            <sz val="10"/>
            <color rgb="FF000000"/>
            <rFont val="Tahoma"/>
            <family val="2"/>
          </rPr>
          <t>Total Power-Play Opportunities For</t>
        </r>
      </text>
    </comment>
    <comment ref="O8" authorId="0" shapeId="0" xr:uid="{B6B0F3C1-1E8E-CE47-A911-5217F0F6B8E2}">
      <text>
        <r>
          <rPr>
            <sz val="10"/>
            <color rgb="FF000000"/>
            <rFont val="Tahoma"/>
            <family val="2"/>
          </rPr>
          <t>Total Short-Handed Goals For</t>
        </r>
      </text>
    </comment>
    <comment ref="Q8" authorId="0" shapeId="0" xr:uid="{F2628C91-AC41-664A-864A-923F29EC2C8B}">
      <text>
        <r>
          <rPr>
            <sz val="10"/>
            <color rgb="FF000000"/>
            <rFont val="Tahoma"/>
            <family val="2"/>
          </rPr>
          <t>Total Shots Against</t>
        </r>
      </text>
    </comment>
    <comment ref="R8" authorId="0" shapeId="0" xr:uid="{436FE3F2-0E01-D14E-A9E1-4EA64A90793B}">
      <text>
        <r>
          <rPr>
            <sz val="10"/>
            <color rgb="FF000000"/>
            <rFont val="Tahoma"/>
            <family val="2"/>
          </rPr>
          <t xml:space="preserve">Total Penalty
</t>
        </r>
        <r>
          <rPr>
            <sz val="10"/>
            <color rgb="FF000000"/>
            <rFont val="Tahoma"/>
            <family val="2"/>
          </rPr>
          <t>Minutes Against</t>
        </r>
      </text>
    </comment>
    <comment ref="S8" authorId="0" shapeId="0" xr:uid="{E93CBBE9-CDC4-1C4D-875F-552704CEFB94}">
      <text>
        <r>
          <rPr>
            <sz val="10"/>
            <color rgb="FF000000"/>
            <rFont val="Tahoma"/>
            <family val="2"/>
          </rPr>
          <t>Total Power-Play
Goals Against</t>
        </r>
      </text>
    </comment>
    <comment ref="T8" authorId="0" shapeId="0" xr:uid="{C0729808-5911-E34E-AB6F-CD8AFC0C426B}">
      <text>
        <r>
          <rPr>
            <sz val="10"/>
            <color rgb="FF000000"/>
            <rFont val="Tahoma"/>
            <family val="2"/>
          </rPr>
          <t>Total Power-Play Opportunities Against</t>
        </r>
      </text>
    </comment>
    <comment ref="U8" authorId="0" shapeId="0" xr:uid="{2564573F-ECAA-E144-9101-D00A5993E1D2}">
      <text>
        <r>
          <rPr>
            <sz val="10"/>
            <color rgb="FF000000"/>
            <rFont val="Tahoma"/>
            <family val="2"/>
          </rPr>
          <t>Total Short-Handed Goals Against</t>
        </r>
      </text>
    </comment>
    <comment ref="W8" authorId="0" shapeId="0" xr:uid="{52581CBE-AD90-6F45-8B27-DB35B6D37C2F}">
      <text>
        <r>
          <rPr>
            <sz val="10"/>
            <color rgb="FF000000"/>
            <rFont val="Tahoma"/>
            <family val="2"/>
          </rPr>
          <t xml:space="preserve">Corsi For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X8" authorId="0" shapeId="0" xr:uid="{60052975-36E7-0A46-A9C1-B56075BB3D48}">
      <text>
        <r>
          <rPr>
            <sz val="10"/>
            <color rgb="FF000000"/>
            <rFont val="Tahoma"/>
            <family val="2"/>
          </rPr>
          <t xml:space="preserve">Corsi Against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Y8" authorId="0" shapeId="0" xr:uid="{06E060A1-3DD1-7D41-9A90-6524F5C7B6DB}">
      <text>
        <r>
          <rPr>
            <sz val="10"/>
            <color rgb="FF000000"/>
            <rFont val="Tahoma"/>
            <family val="2"/>
          </rPr>
          <t xml:space="preserve">Corsi For % at Even-Strength
</t>
        </r>
        <r>
          <rPr>
            <sz val="10"/>
            <color rgb="FF000000"/>
            <rFont val="Tahoma"/>
            <family val="2"/>
          </rPr>
          <t>CF / (CF + CA)</t>
        </r>
      </text>
    </comment>
    <comment ref="Z8" authorId="0" shapeId="0" xr:uid="{5E878195-5E5C-214F-97A5-450ECA047ABC}">
      <text>
        <r>
          <rPr>
            <sz val="10"/>
            <color rgb="FF000000"/>
            <rFont val="Tahoma"/>
            <family val="2"/>
          </rPr>
          <t xml:space="preserve">Fenwick For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AA8" authorId="0" shapeId="0" xr:uid="{79D913DE-771D-C14E-97AC-2A75B6AA60EF}">
      <text>
        <r>
          <rPr>
            <sz val="10"/>
            <color rgb="FF000000"/>
            <rFont val="Tahoma"/>
            <family val="2"/>
          </rPr>
          <t xml:space="preserve">Fenwick Against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AB8" authorId="0" shapeId="0" xr:uid="{D2CDD3ED-86BA-9341-9AE1-3DCB21B3CCAA}">
      <text>
        <r>
          <rPr>
            <sz val="10"/>
            <color rgb="FF000000"/>
            <rFont val="Tahoma"/>
            <family val="2"/>
          </rPr>
          <t xml:space="preserve">Fenwick For % at Even-Strength
</t>
        </r>
        <r>
          <rPr>
            <sz val="10"/>
            <color rgb="FF000000"/>
            <rFont val="Tahoma"/>
            <family val="2"/>
          </rPr>
          <t>FF / (FF + FA)</t>
        </r>
      </text>
    </comment>
    <comment ref="AC8" authorId="0" shapeId="0" xr:uid="{022D2A4C-0710-9244-9F6D-C4099AE89265}">
      <text>
        <r>
          <rPr>
            <sz val="10"/>
            <color rgb="FF000000"/>
            <rFont val="Tahoma"/>
            <family val="2"/>
          </rPr>
          <t>Total Faceoff Wins</t>
        </r>
      </text>
    </comment>
    <comment ref="AD8" authorId="0" shapeId="0" xr:uid="{8C0701DA-CEE7-9F4D-872C-7701B836F779}">
      <text>
        <r>
          <rPr>
            <sz val="10"/>
            <color rgb="FF000000"/>
            <rFont val="Tahoma"/>
            <family val="2"/>
          </rPr>
          <t>Total Faceoff Losses</t>
        </r>
      </text>
    </comment>
    <comment ref="AE8" authorId="0" shapeId="0" xr:uid="{5BC63884-3802-AD46-8CDA-9AF9FD2281F0}">
      <text>
        <r>
          <rPr>
            <sz val="10"/>
            <color rgb="FF000000"/>
            <rFont val="Tahoma"/>
            <family val="2"/>
          </rPr>
          <t>Faceoff Win %</t>
        </r>
      </text>
    </comment>
    <comment ref="AF8" authorId="0" shapeId="0" xr:uid="{D2481EFA-46A4-5C48-A7F1-68C9C589AE04}">
      <text>
        <r>
          <rPr>
            <sz val="10"/>
            <color rgb="FF000000"/>
            <rFont val="Tahoma"/>
            <family val="2"/>
          </rPr>
          <t xml:space="preserve">Offensive Start %
</t>
        </r>
        <r>
          <rPr>
            <sz val="10"/>
            <color rgb="FF000000"/>
            <rFont val="Tahoma"/>
            <family val="2"/>
          </rPr>
          <t>Off Zone Faceoffs / (Off Zone Faceoffs + Def Zone Faceoffs)</t>
        </r>
      </text>
    </comment>
    <comment ref="AG8" authorId="0" shapeId="0" xr:uid="{FA567B59-C4AF-DA49-B0DC-7D6793EAAA48}">
      <text>
        <r>
          <rPr>
            <sz val="10"/>
            <color rgb="FF000000"/>
            <rFont val="Tahoma"/>
            <family val="2"/>
          </rPr>
          <t xml:space="preserve">Offensive Productivity
</t>
        </r>
        <r>
          <rPr>
            <sz val="10"/>
            <color rgb="FF000000"/>
            <rFont val="Tahoma"/>
            <family val="2"/>
          </rPr>
          <t>Shooting % + Save %</t>
        </r>
      </text>
    </comment>
    <comment ref="AI8" authorId="0" shapeId="0" xr:uid="{32950367-8D3D-E34F-AE10-644D820D9736}">
      <text>
        <r>
          <rPr>
            <sz val="10"/>
            <color rgb="FF000000"/>
            <rFont val="Tahoma"/>
            <family val="2"/>
          </rPr>
          <t>Goal Differential</t>
        </r>
      </text>
    </comment>
    <comment ref="AJ8" authorId="0" shapeId="0" xr:uid="{4FCD9B6E-F448-8B42-A623-61300977DBBC}">
      <text>
        <r>
          <rPr>
            <sz val="10"/>
            <color rgb="FF000000"/>
            <rFont val="Tahoma"/>
            <family val="2"/>
          </rPr>
          <t>Shot Differential</t>
        </r>
      </text>
    </comment>
    <comment ref="AK8" authorId="0" shapeId="0" xr:uid="{D0922673-9CCD-2646-91C8-20BBD4E5D785}">
      <text>
        <r>
          <rPr>
            <sz val="10"/>
            <color rgb="FF000000"/>
            <rFont val="Tahoma"/>
            <family val="2"/>
          </rPr>
          <t>Total Faceoffs</t>
        </r>
      </text>
    </comment>
    <comment ref="AL8" authorId="0" shapeId="0" xr:uid="{AB95220F-56DF-4649-B246-F75F12B23E02}">
      <text>
        <r>
          <rPr>
            <sz val="10"/>
            <color rgb="FF000000"/>
            <rFont val="Tahoma"/>
            <family val="2"/>
          </rPr>
          <t>Shooting % For</t>
        </r>
      </text>
    </comment>
    <comment ref="AM8" authorId="0" shapeId="0" xr:uid="{85ED1605-D242-6643-BA62-A2CDF736C5AE}">
      <text>
        <r>
          <rPr>
            <sz val="10"/>
            <color rgb="FF000000"/>
            <rFont val="Tahoma"/>
            <family val="2"/>
          </rPr>
          <t>Shooting % Against</t>
        </r>
      </text>
    </comment>
    <comment ref="AN8" authorId="0" shapeId="0" xr:uid="{D8F10C75-1AA0-1044-8960-E778D8799446}">
      <text>
        <r>
          <rPr>
            <sz val="10"/>
            <color rgb="FF000000"/>
            <rFont val="Tahoma"/>
            <family val="2"/>
          </rPr>
          <t>Save % For</t>
        </r>
      </text>
    </comment>
    <comment ref="AO8" authorId="0" shapeId="0" xr:uid="{D397E71B-53D5-8C40-9291-0E742B4C2B1F}">
      <text>
        <r>
          <rPr>
            <sz val="10"/>
            <color rgb="FF000000"/>
            <rFont val="Tahoma"/>
            <family val="2"/>
          </rPr>
          <t>Save % Against</t>
        </r>
      </text>
    </comment>
    <comment ref="AP8" authorId="0" shapeId="0" xr:uid="{85C59194-E620-3142-9417-D0EDD37349BF}">
      <text>
        <r>
          <rPr>
            <sz val="10"/>
            <color rgb="FF000000"/>
            <rFont val="Tahoma"/>
            <family val="2"/>
          </rPr>
          <t>Power-Play %</t>
        </r>
      </text>
    </comment>
    <comment ref="AQ8" authorId="0" shapeId="0" xr:uid="{DB245DFA-B25B-344D-8120-CD74065C6D56}">
      <text>
        <r>
          <rPr>
            <sz val="10"/>
            <color rgb="FF000000"/>
            <rFont val="Tahoma"/>
            <family val="2"/>
          </rPr>
          <t>Penalty-Kill %</t>
        </r>
      </text>
    </comment>
    <comment ref="AR8" authorId="0" shapeId="0" xr:uid="{2A3AF2EF-2C67-2D43-8374-F578E075F8D6}">
      <text>
        <r>
          <rPr>
            <sz val="10"/>
            <color rgb="FF000000"/>
            <rFont val="Tahoma"/>
            <family val="2"/>
          </rPr>
          <t>Blocked Shot For %</t>
        </r>
      </text>
    </comment>
    <comment ref="AS8" authorId="0" shapeId="0" xr:uid="{B854298A-D624-D741-9479-12447EDB224F}">
      <text>
        <r>
          <rPr>
            <sz val="10"/>
            <color rgb="FF000000"/>
            <rFont val="Tahoma"/>
            <family val="2"/>
          </rPr>
          <t>Blocked Shot Against 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B8" authorId="0" shapeId="0" xr:uid="{3230D77D-A43D-614E-91B3-A4ADE5A2FD2F}">
      <text>
        <r>
          <rPr>
            <sz val="10"/>
            <color rgb="FF000000"/>
            <rFont val="Tahoma"/>
            <family val="2"/>
          </rPr>
          <t>Games Played</t>
        </r>
      </text>
    </comment>
    <comment ref="C8" authorId="0" shapeId="0" xr:uid="{C49EE5BD-FEF0-B94F-BF5A-644613BBAAE1}">
      <text>
        <r>
          <rPr>
            <sz val="10"/>
            <color rgb="FF000000"/>
            <rFont val="Tahoma"/>
            <family val="2"/>
          </rPr>
          <t>Total Amount of Time Played</t>
        </r>
      </text>
    </comment>
    <comment ref="D8" authorId="0" shapeId="0" xr:uid="{7E0B55E9-ADD1-B347-9882-23A6F503F1B6}">
      <text>
        <r>
          <rPr>
            <sz val="10"/>
            <color rgb="FF000000"/>
            <rFont val="Tahoma"/>
            <family val="2"/>
          </rPr>
          <t xml:space="preserve">Corsi For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E8" authorId="0" shapeId="0" xr:uid="{8DD01BD4-F464-3C45-B006-6D8BE88F4436}">
      <text>
        <r>
          <rPr>
            <sz val="10"/>
            <color rgb="FF000000"/>
            <rFont val="Tahoma"/>
            <family val="2"/>
          </rPr>
          <t xml:space="preserve">Corsi Against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F8" authorId="0" shapeId="0" xr:uid="{7363C648-18D4-6A44-B246-AF7614B79131}">
      <text>
        <r>
          <rPr>
            <sz val="10"/>
            <color rgb="FF000000"/>
            <rFont val="Tahoma"/>
            <family val="2"/>
          </rPr>
          <t xml:space="preserve">Corsi For % at Even-Strength
</t>
        </r>
        <r>
          <rPr>
            <sz val="10"/>
            <color rgb="FF000000"/>
            <rFont val="Tahoma"/>
            <family val="2"/>
          </rPr>
          <t>CF / (CF + CA)</t>
        </r>
      </text>
    </comment>
    <comment ref="G8" authorId="0" shapeId="0" xr:uid="{F8CAB097-2EC6-1248-8052-DC6C0F08F9B1}">
      <text>
        <r>
          <rPr>
            <sz val="10"/>
            <color rgb="FF000000"/>
            <rFont val="Tahoma"/>
            <family val="2"/>
          </rPr>
          <t xml:space="preserve">Fenwick For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H8" authorId="0" shapeId="0" xr:uid="{39A235FC-5D06-F74F-99A5-8D6FB1487199}">
      <text>
        <r>
          <rPr>
            <sz val="10"/>
            <color rgb="FF000000"/>
            <rFont val="Tahoma"/>
            <family val="2"/>
          </rPr>
          <t xml:space="preserve">Fenwick Against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I8" authorId="0" shapeId="0" xr:uid="{DFC52E74-B21D-9642-91B2-5B422D77F5BA}">
      <text>
        <r>
          <rPr>
            <sz val="10"/>
            <color rgb="FF000000"/>
            <rFont val="Tahoma"/>
            <family val="2"/>
          </rPr>
          <t xml:space="preserve">Fenwick For % at Even-Strength
</t>
        </r>
        <r>
          <rPr>
            <sz val="10"/>
            <color rgb="FF000000"/>
            <rFont val="Tahoma"/>
            <family val="2"/>
          </rPr>
          <t>FF / (FF + FA)</t>
        </r>
      </text>
    </comment>
    <comment ref="J8" authorId="0" shapeId="0" xr:uid="{0EF7D500-D59C-094E-9359-0BD9822A98A2}">
      <text>
        <r>
          <rPr>
            <sz val="10"/>
            <color rgb="FF000000"/>
            <rFont val="Tahoma"/>
            <family val="2"/>
          </rPr>
          <t>Total Shots For</t>
        </r>
      </text>
    </comment>
    <comment ref="K8" authorId="0" shapeId="0" xr:uid="{00FE6417-0CF9-754D-ABC6-B1E4CAC9D437}">
      <text>
        <r>
          <rPr>
            <sz val="10"/>
            <color rgb="FF000000"/>
            <rFont val="Tahoma"/>
            <family val="2"/>
          </rPr>
          <t>Total Shots Against</t>
        </r>
      </text>
    </comment>
    <comment ref="L8" authorId="0" shapeId="0" xr:uid="{25A256DC-90F3-5844-B0CE-4D6FFA939965}">
      <text>
        <r>
          <rPr>
            <sz val="10"/>
            <color rgb="FF000000"/>
            <rFont val="Tahoma"/>
            <family val="2"/>
          </rPr>
          <t>Percentage of Team Shos versus Game's Total Shots
SF*100/(SF+SA)</t>
        </r>
      </text>
    </comment>
    <comment ref="M8" authorId="0" shapeId="0" xr:uid="{93DAC829-790E-1A47-BF76-AB2F7B71021B}">
      <text>
        <r>
          <rPr>
            <sz val="10"/>
            <color rgb="FF000000"/>
            <rFont val="Tahoma"/>
            <family val="2"/>
          </rPr>
          <t>Total Goals Scored</t>
        </r>
      </text>
    </comment>
    <comment ref="N8" authorId="0" shapeId="0" xr:uid="{83FBF99E-3E92-F343-A6BC-0FB161D66E75}">
      <text>
        <r>
          <rPr>
            <sz val="10"/>
            <color rgb="FF000000"/>
            <rFont val="Tahoma"/>
            <family val="2"/>
          </rPr>
          <t>Total Goals Allowed</t>
        </r>
      </text>
    </comment>
    <comment ref="O8" authorId="0" shapeId="0" xr:uid="{6E13C467-2717-8242-B30D-513AB4227509}">
      <text>
        <r>
          <rPr>
            <sz val="10"/>
            <color rgb="FF000000"/>
            <rFont val="Tahoma"/>
            <family val="2"/>
          </rPr>
          <t>Percentage of Team's Goals versus Game's Total Goals
GF+100/(GF+GA)</t>
        </r>
      </text>
    </comment>
    <comment ref="P8" authorId="0" shapeId="0" xr:uid="{4A971059-78F3-B243-89F1-F94CA1909441}">
      <text>
        <r>
          <rPr>
            <sz val="10"/>
            <color rgb="FF000000"/>
            <rFont val="Tahoma"/>
            <family val="2"/>
          </rPr>
          <t>Expected Goals For</t>
        </r>
      </text>
    </comment>
    <comment ref="Q8" authorId="0" shapeId="0" xr:uid="{61506550-266F-7045-9556-B18C4D30FCB7}">
      <text>
        <r>
          <rPr>
            <sz val="10"/>
            <color rgb="FF000000"/>
            <rFont val="Tahoma"/>
            <family val="2"/>
          </rPr>
          <t>Expected Goals Against</t>
        </r>
      </text>
    </comment>
    <comment ref="R8" authorId="0" shapeId="0" xr:uid="{5682F1A0-3D84-8144-931E-B79BB694C442}">
      <text>
        <r>
          <rPr>
            <sz val="10"/>
            <color rgb="FF000000"/>
            <rFont val="Tahoma"/>
            <family val="2"/>
          </rPr>
          <t>Percentage of Expected Team's Goals versus Expected Game's Total Goals</t>
        </r>
      </text>
    </comment>
    <comment ref="S8" authorId="0" shapeId="0" xr:uid="{27F653EC-1364-D849-9776-C5009F483E0F}">
      <text>
        <r>
          <rPr>
            <sz val="10"/>
            <color rgb="FF000000"/>
            <rFont val="Tahoma"/>
            <family val="2"/>
          </rPr>
          <t>Total Scoring Chances For</t>
        </r>
      </text>
    </comment>
    <comment ref="T8" authorId="0" shapeId="0" xr:uid="{DD0E4D06-A2EE-1B41-9498-CE8049B91DBD}">
      <text>
        <r>
          <rPr>
            <sz val="10"/>
            <color rgb="FF000000"/>
            <rFont val="Tahoma"/>
            <family val="2"/>
          </rPr>
          <t>Total Scoring Chances Against</t>
        </r>
      </text>
    </comment>
    <comment ref="U8" authorId="0" shapeId="0" xr:uid="{7DCB9AC8-E568-6B41-BA11-6AC1101833DD}">
      <text>
        <r>
          <rPr>
            <sz val="10"/>
            <color rgb="FF000000"/>
            <rFont val="Tahoma"/>
            <family val="2"/>
          </rPr>
          <t>Percentage of Team's Scoring Chances versus Game's Total Scoring Chances</t>
        </r>
      </text>
    </comment>
    <comment ref="V8" authorId="0" shapeId="0" xr:uid="{A0781565-0E52-3C4B-A253-71A53639C09D}">
      <text>
        <r>
          <rPr>
            <sz val="10"/>
            <color rgb="FF000000"/>
            <rFont val="Tahoma"/>
            <family val="2"/>
          </rPr>
          <t>Count of Team Shots that are Scoring Chances</t>
        </r>
      </text>
    </comment>
    <comment ref="W8" authorId="0" shapeId="0" xr:uid="{0430071A-4BE9-B048-B1BF-F4A7032551C8}">
      <text>
        <r>
          <rPr>
            <sz val="10"/>
            <color rgb="FF000000"/>
            <rFont val="Tahoma"/>
            <family val="2"/>
          </rPr>
          <t>Count of Opponent Shots that are Scoring Chances</t>
        </r>
      </text>
    </comment>
    <comment ref="X8" authorId="0" shapeId="0" xr:uid="{EC81BFC3-D2BC-0144-9FEE-994B4454834D}">
      <text>
        <r>
          <rPr>
            <sz val="10"/>
            <color rgb="FF000000"/>
            <rFont val="Tahoma"/>
            <family val="2"/>
          </rPr>
          <t>Percentage of Team's Shots that are Scoring Chances versus the Game's Total Shots that are Scoring Chances</t>
        </r>
      </text>
    </comment>
    <comment ref="Y8" authorId="0" shapeId="0" xr:uid="{9F06647B-3E06-384E-8BF0-3C4A46E3C82A}">
      <text>
        <r>
          <rPr>
            <sz val="10"/>
            <color rgb="FF000000"/>
            <rFont val="Tahoma"/>
            <family val="2"/>
          </rPr>
          <t>Count of Goals off Team Scoring Chances</t>
        </r>
      </text>
    </comment>
    <comment ref="Z8" authorId="0" shapeId="0" xr:uid="{6B3B4668-E0D4-3E46-9E39-5007FB62CC7F}">
      <text>
        <r>
          <rPr>
            <sz val="10"/>
            <color rgb="FF000000"/>
            <rFont val="Tahoma"/>
            <family val="2"/>
          </rPr>
          <t>Count of Goals off Opponent Scoring Chances</t>
        </r>
      </text>
    </comment>
    <comment ref="AA8" authorId="0" shapeId="0" xr:uid="{F6ACE4C7-8DDE-7D40-A4C2-01FBE2C53DF6}">
      <text>
        <r>
          <rPr>
            <sz val="10"/>
            <color rgb="FF000000"/>
            <rFont val="Tahoma"/>
            <family val="2"/>
          </rPr>
          <t>Percentage of Team Total Goals off Scoring Chances versus Game's Total Goals off Scoring Chances</t>
        </r>
      </text>
    </comment>
    <comment ref="AB8" authorId="0" shapeId="0" xr:uid="{3D8B3A57-BC54-A441-9AC8-9872B70A9C5D}">
      <text>
        <r>
          <rPr>
            <sz val="10"/>
            <color rgb="FF000000"/>
            <rFont val="Tahoma"/>
            <family val="2"/>
          </rPr>
          <t>Percentage of Team's Scoring Chance Shots that were Goals</t>
        </r>
      </text>
    </comment>
    <comment ref="AC8" authorId="0" shapeId="0" xr:uid="{5193D08A-22B9-E04F-9172-1ECFD88DFA53}">
      <text>
        <r>
          <rPr>
            <sz val="10"/>
            <color rgb="FF000000"/>
            <rFont val="Tahoma"/>
            <family val="2"/>
          </rPr>
          <t>Percentage of Opponent Scoring Chance Shots that were not Goals</t>
        </r>
      </text>
    </comment>
    <comment ref="AD8" authorId="0" shapeId="0" xr:uid="{17344382-C08D-1B44-B305-2D22A4E38D53}">
      <text>
        <r>
          <rPr>
            <sz val="10"/>
            <color rgb="FF000000"/>
            <rFont val="Tahoma"/>
            <family val="2"/>
          </rPr>
          <t>Count of Team High Danger Scoring Chances</t>
        </r>
      </text>
    </comment>
    <comment ref="AE8" authorId="0" shapeId="0" xr:uid="{6A8861D3-7B53-1F42-BC46-4CB0C5640B6E}">
      <text>
        <r>
          <rPr>
            <sz val="10"/>
            <color rgb="FF000000"/>
            <rFont val="Tahoma"/>
            <family val="2"/>
          </rPr>
          <t>Count of Opponent High Danger Scoring Chances</t>
        </r>
      </text>
    </comment>
    <comment ref="AF8" authorId="0" shapeId="0" xr:uid="{FBBD07ED-70B1-2E42-BC75-619CFC9558E6}">
      <text>
        <r>
          <rPr>
            <sz val="10"/>
            <color rgb="FF000000"/>
            <rFont val="Tahoma"/>
            <family val="2"/>
          </rPr>
          <t>Percentage of Team's High Danger Scoring Chances versus Game's Total High Danger Scoring Chances</t>
        </r>
      </text>
    </comment>
    <comment ref="AG8" authorId="0" shapeId="0" xr:uid="{E5B58664-A296-0F4D-A526-8F86FBD10680}">
      <text>
        <r>
          <rPr>
            <sz val="10"/>
            <color rgb="FF000000"/>
            <rFont val="Tahoma"/>
            <family val="2"/>
          </rPr>
          <t>Count of Team Shots that are High Danger Scoring Chances</t>
        </r>
      </text>
    </comment>
    <comment ref="AH8" authorId="0" shapeId="0" xr:uid="{205422A3-E67E-EE4F-8437-5CB52594C804}">
      <text>
        <r>
          <rPr>
            <sz val="10"/>
            <color rgb="FF000000"/>
            <rFont val="Tahoma"/>
            <family val="2"/>
          </rPr>
          <t>Count of Opponent Shots that are High Danger Scoring Chances</t>
        </r>
      </text>
    </comment>
    <comment ref="AI8" authorId="0" shapeId="0" xr:uid="{C6DC35BA-DCB4-9C41-BA5B-C9227C0A9F6F}">
      <text>
        <r>
          <rPr>
            <sz val="10"/>
            <color rgb="FF000000"/>
            <rFont val="Tahoma"/>
            <family val="2"/>
          </rPr>
          <t>Percentage of Team's Shots that are High Danger Scoring Chances versus Game's Total Shots that are High Danger Scoring Chances</t>
        </r>
      </text>
    </comment>
    <comment ref="AJ8" authorId="0" shapeId="0" xr:uid="{2B326B38-A1E3-2C4E-950F-C917CB9FFF05}">
      <text>
        <r>
          <rPr>
            <sz val="10"/>
            <color rgb="FF000000"/>
            <rFont val="Tahoma"/>
            <family val="2"/>
          </rPr>
          <t>Count of Team Goals off of High Danger Scoring Chances</t>
        </r>
      </text>
    </comment>
    <comment ref="AK8" authorId="0" shapeId="0" xr:uid="{AF24C474-930D-8A44-950A-D0686A262394}">
      <text>
        <r>
          <rPr>
            <sz val="10"/>
            <color rgb="FF000000"/>
            <rFont val="Tahoma"/>
            <family val="2"/>
          </rPr>
          <t>Count of Opponent Goals off of High Danger Scoring Chances</t>
        </r>
      </text>
    </comment>
    <comment ref="AL8" authorId="0" shapeId="0" xr:uid="{DB562678-599F-714E-9BA4-EC408B8BA987}">
      <text>
        <r>
          <rPr>
            <sz val="10"/>
            <color rgb="FF000000"/>
            <rFont val="Tahoma"/>
            <family val="2"/>
          </rPr>
          <t>Percentage of Team's Goals off of High Danger Scoring Chances versus Game's Total Goals off of High Danger Scoring Chances</t>
        </r>
      </text>
    </comment>
    <comment ref="AM8" authorId="0" shapeId="0" xr:uid="{81963100-9CC9-6D42-BE9B-B3228B41FD62}">
      <text>
        <r>
          <rPr>
            <sz val="10"/>
            <color rgb="FF000000"/>
            <rFont val="Tahoma"/>
            <family val="2"/>
          </rPr>
          <t xml:space="preserve">Percentage of Team High Danger Shots that were goals </t>
        </r>
      </text>
    </comment>
    <comment ref="AN8" authorId="0" shapeId="0" xr:uid="{2DCA6803-890A-954F-8071-FFC6F43B2022}">
      <text>
        <r>
          <rPr>
            <sz val="10"/>
            <color rgb="FF000000"/>
            <rFont val="Tahoma"/>
            <family val="2"/>
          </rPr>
          <t>Percentage of Opponent High Danger Shots that were not goals</t>
        </r>
      </text>
    </comment>
    <comment ref="AO8" authorId="0" shapeId="0" xr:uid="{84A3FD21-BE65-B94E-9594-F7D48F8CFE27}">
      <text>
        <r>
          <rPr>
            <sz val="10"/>
            <color rgb="FF000000"/>
            <rFont val="Tahoma"/>
            <family val="2"/>
          </rPr>
          <t>Shooting % For</t>
        </r>
      </text>
    </comment>
    <comment ref="AP8" authorId="0" shapeId="0" xr:uid="{9FECF307-30FA-4443-8005-109C7A6DD6D9}">
      <text>
        <r>
          <rPr>
            <sz val="10"/>
            <color rgb="FF000000"/>
            <rFont val="Tahoma"/>
            <family val="2"/>
          </rPr>
          <t>Save % For</t>
        </r>
      </text>
    </comment>
    <comment ref="AQ8" authorId="0" shapeId="0" xr:uid="{17BA9700-C53A-3F49-B06B-02907030B341}">
      <text>
        <r>
          <rPr>
            <sz val="10"/>
            <color rgb="FF000000"/>
            <rFont val="Tahoma"/>
            <family val="2"/>
          </rPr>
          <t xml:space="preserve">Offensive Productivity
</t>
        </r>
        <r>
          <rPr>
            <sz val="10"/>
            <color rgb="FF000000"/>
            <rFont val="Tahoma"/>
            <family val="2"/>
          </rPr>
          <t>Shooting % + Save %</t>
        </r>
      </text>
    </comment>
    <comment ref="B15" authorId="0" shapeId="0" xr:uid="{4E2FE01F-4BC0-8844-B5C2-B34C3701FFD5}">
      <text>
        <r>
          <rPr>
            <sz val="10"/>
            <color rgb="FF000000"/>
            <rFont val="Tahoma"/>
            <family val="2"/>
          </rPr>
          <t>Games Played</t>
        </r>
      </text>
    </comment>
    <comment ref="C15" authorId="0" shapeId="0" xr:uid="{7685C383-175D-ED4D-BBCD-286FF5ECD15A}">
      <text>
        <r>
          <rPr>
            <sz val="10"/>
            <color rgb="FF000000"/>
            <rFont val="Tahoma"/>
            <family val="2"/>
          </rPr>
          <t>Total Amount of Time Played</t>
        </r>
      </text>
    </comment>
    <comment ref="D15" authorId="0" shapeId="0" xr:uid="{2F325821-C6F7-F04D-9C3D-D27D3A4E4C61}">
      <text>
        <r>
          <rPr>
            <sz val="10"/>
            <color rgb="FF000000"/>
            <rFont val="Tahoma"/>
            <family val="2"/>
          </rPr>
          <t>Wins</t>
        </r>
      </text>
    </comment>
    <comment ref="E15" authorId="0" shapeId="0" xr:uid="{40AE9C13-E1D4-6B4E-8708-24E876937F87}">
      <text>
        <r>
          <rPr>
            <sz val="10"/>
            <color rgb="FF000000"/>
            <rFont val="Tahoma"/>
            <family val="2"/>
          </rPr>
          <t>Losses</t>
        </r>
      </text>
    </comment>
    <comment ref="F15" authorId="0" shapeId="0" xr:uid="{21DA9F67-98D5-D649-861B-CF0B746A760D}">
      <text>
        <r>
          <rPr>
            <sz val="10"/>
            <color rgb="FF000000"/>
            <rFont val="Tahoma"/>
            <family val="2"/>
          </rPr>
          <t>Overtime Losses</t>
        </r>
      </text>
    </comment>
    <comment ref="G15" authorId="0" shapeId="0" xr:uid="{9E315D36-5417-C145-B7F3-D15240D0C2BA}">
      <text>
        <r>
          <rPr>
            <sz val="10"/>
            <color rgb="FF000000"/>
            <rFont val="Tahoma"/>
            <family val="2"/>
          </rPr>
          <t>Number of Games won in regulation or overtime, but not in a shootout</t>
        </r>
      </text>
    </comment>
    <comment ref="H15" authorId="0" shapeId="0" xr:uid="{83B101D3-F376-174A-96F6-331FE28B3296}">
      <text>
        <r>
          <rPr>
            <sz val="10"/>
            <color rgb="FF000000"/>
            <rFont val="Tahoma"/>
            <family val="2"/>
          </rPr>
          <t>Power-Play %</t>
        </r>
      </text>
    </comment>
    <comment ref="I15" authorId="0" shapeId="0" xr:uid="{25CA6A27-3ABC-A748-8318-E3D1F35B0561}">
      <text>
        <r>
          <rPr>
            <sz val="10"/>
            <color rgb="FF000000"/>
            <rFont val="Tahoma"/>
            <family val="2"/>
          </rPr>
          <t xml:space="preserve">Corsi For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J15" authorId="0" shapeId="0" xr:uid="{E410DA3A-A4ED-8D43-86D4-85215AE66DAE}">
      <text>
        <r>
          <rPr>
            <sz val="10"/>
            <color rgb="FF000000"/>
            <rFont val="Tahoma"/>
            <family val="2"/>
          </rPr>
          <t xml:space="preserve">Corsi Against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K15" authorId="0" shapeId="0" xr:uid="{D81D7DCF-4F74-0D4C-8153-0ED20B6B6A92}">
      <text>
        <r>
          <rPr>
            <sz val="10"/>
            <color rgb="FF000000"/>
            <rFont val="Tahoma"/>
            <family val="2"/>
          </rPr>
          <t xml:space="preserve">Corsi For % at Even-Strength
</t>
        </r>
        <r>
          <rPr>
            <sz val="10"/>
            <color rgb="FF000000"/>
            <rFont val="Tahoma"/>
            <family val="2"/>
          </rPr>
          <t>CF / (CF + CA)</t>
        </r>
      </text>
    </comment>
    <comment ref="L15" authorId="0" shapeId="0" xr:uid="{3E2CE138-F259-3846-B0CB-C4249FA103FC}">
      <text>
        <r>
          <rPr>
            <sz val="10"/>
            <color rgb="FF000000"/>
            <rFont val="Tahoma"/>
            <family val="2"/>
          </rPr>
          <t xml:space="preserve">Fenwick For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M15" authorId="0" shapeId="0" xr:uid="{AC3B06B9-B635-2247-B6FA-5D63BA33B9D4}">
      <text>
        <r>
          <rPr>
            <sz val="10"/>
            <color rgb="FF000000"/>
            <rFont val="Tahoma"/>
            <family val="2"/>
          </rPr>
          <t xml:space="preserve">Fenwick Against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N15" authorId="0" shapeId="0" xr:uid="{8131F006-6EB5-8B48-A8F3-32573B08BD35}">
      <text>
        <r>
          <rPr>
            <sz val="10"/>
            <color rgb="FF000000"/>
            <rFont val="Tahoma"/>
            <family val="2"/>
          </rPr>
          <t xml:space="preserve">Fenwick For % at Even-Strength
</t>
        </r>
        <r>
          <rPr>
            <sz val="10"/>
            <color rgb="FF000000"/>
            <rFont val="Tahoma"/>
            <family val="2"/>
          </rPr>
          <t>FF / (FF + FA)</t>
        </r>
      </text>
    </comment>
    <comment ref="O15" authorId="0" shapeId="0" xr:uid="{31109925-B8B7-A84E-8F4A-2476D78937F2}">
      <text>
        <r>
          <rPr>
            <sz val="10"/>
            <color rgb="FF000000"/>
            <rFont val="Tahoma"/>
            <family val="2"/>
          </rPr>
          <t>Total Shots For</t>
        </r>
      </text>
    </comment>
    <comment ref="P15" authorId="0" shapeId="0" xr:uid="{AA00901C-57BE-544E-8BFC-F316E106B38F}">
      <text>
        <r>
          <rPr>
            <sz val="10"/>
            <color rgb="FF000000"/>
            <rFont val="Tahoma"/>
            <family val="2"/>
          </rPr>
          <t>Total Shots Against</t>
        </r>
      </text>
    </comment>
    <comment ref="Q15" authorId="0" shapeId="0" xr:uid="{E1D2FF20-E1A3-A84A-A662-F50DF6AC152F}">
      <text>
        <r>
          <rPr>
            <sz val="10"/>
            <color rgb="FF000000"/>
            <rFont val="Tahoma"/>
            <family val="2"/>
          </rPr>
          <t>Percentage of Team Shos versus Game's Total Shots
SF*100/(SF+SA)</t>
        </r>
      </text>
    </comment>
    <comment ref="R15" authorId="0" shapeId="0" xr:uid="{91A7A4FF-3361-A34E-BD85-0E8F6D9C3332}">
      <text>
        <r>
          <rPr>
            <sz val="10"/>
            <color rgb="FF000000"/>
            <rFont val="Tahoma"/>
            <family val="2"/>
          </rPr>
          <t>Total Goals Scored</t>
        </r>
      </text>
    </comment>
    <comment ref="S15" authorId="0" shapeId="0" xr:uid="{E77229D5-626C-124A-BBCF-CA4A96C68D5F}">
      <text>
        <r>
          <rPr>
            <sz val="10"/>
            <color rgb="FF000000"/>
            <rFont val="Tahoma"/>
            <family val="2"/>
          </rPr>
          <t>Total Goals Allowed</t>
        </r>
      </text>
    </comment>
    <comment ref="T15" authorId="0" shapeId="0" xr:uid="{1CDF91EE-7ACE-3C44-A1CE-2B3D9C3ADBA7}">
      <text>
        <r>
          <rPr>
            <sz val="10"/>
            <color rgb="FF000000"/>
            <rFont val="Tahoma"/>
            <family val="2"/>
          </rPr>
          <t>Percentage of Team's Goals versus Game's Total Goals
GF+100/(GF+GA)</t>
        </r>
      </text>
    </comment>
    <comment ref="U15" authorId="0" shapeId="0" xr:uid="{A02CA3AD-D061-864F-9185-FC2C254AA924}">
      <text>
        <r>
          <rPr>
            <sz val="10"/>
            <color rgb="FF000000"/>
            <rFont val="Tahoma"/>
            <family val="2"/>
          </rPr>
          <t>Expected Goals For</t>
        </r>
      </text>
    </comment>
    <comment ref="V15" authorId="0" shapeId="0" xr:uid="{6DF921A2-6525-CE4D-8934-B1419A105D74}">
      <text>
        <r>
          <rPr>
            <sz val="10"/>
            <color rgb="FF000000"/>
            <rFont val="Tahoma"/>
            <family val="2"/>
          </rPr>
          <t>Expected Goals Against</t>
        </r>
      </text>
    </comment>
    <comment ref="W15" authorId="0" shapeId="0" xr:uid="{7F30274A-91AF-494C-B274-729D8678BBC3}">
      <text>
        <r>
          <rPr>
            <sz val="10"/>
            <color rgb="FF000000"/>
            <rFont val="Tahoma"/>
            <family val="2"/>
          </rPr>
          <t>Percentage of Expected Team's Goals versus Expected Game's Total Goals</t>
        </r>
      </text>
    </comment>
    <comment ref="X15" authorId="0" shapeId="0" xr:uid="{708DB7D1-A4C4-C342-8D22-24EF1935DD04}">
      <text>
        <r>
          <rPr>
            <sz val="10"/>
            <color rgb="FF000000"/>
            <rFont val="Tahoma"/>
            <family val="2"/>
          </rPr>
          <t>Total Scoring Chances For</t>
        </r>
      </text>
    </comment>
    <comment ref="Y15" authorId="0" shapeId="0" xr:uid="{AC333398-880B-2F43-B3B3-CCEDF97C6C54}">
      <text>
        <r>
          <rPr>
            <sz val="10"/>
            <color rgb="FF000000"/>
            <rFont val="Tahoma"/>
            <family val="2"/>
          </rPr>
          <t>Total Scoring Chances Against</t>
        </r>
      </text>
    </comment>
    <comment ref="Z15" authorId="0" shapeId="0" xr:uid="{40593558-1654-C14B-98D4-CDC03159F42B}">
      <text>
        <r>
          <rPr>
            <sz val="10"/>
            <color rgb="FF000000"/>
            <rFont val="Tahoma"/>
            <family val="2"/>
          </rPr>
          <t>Percentage of Team's Scoring Chances versus Game's Total Scoring Chances</t>
        </r>
      </text>
    </comment>
    <comment ref="AA15" authorId="0" shapeId="0" xr:uid="{A2744C0B-9AFF-BF44-8CFA-B138B7854F6A}">
      <text>
        <r>
          <rPr>
            <sz val="10"/>
            <color rgb="FF000000"/>
            <rFont val="Tahoma"/>
            <family val="2"/>
          </rPr>
          <t>Count of Team Shots that are Scoring Chances</t>
        </r>
      </text>
    </comment>
    <comment ref="AB15" authorId="0" shapeId="0" xr:uid="{F0BDA9C8-05AB-0345-8AC4-3948FA31206F}">
      <text>
        <r>
          <rPr>
            <sz val="10"/>
            <color rgb="FF000000"/>
            <rFont val="Tahoma"/>
            <family val="2"/>
          </rPr>
          <t>Count of Opponent Shots that are Scoring Chances</t>
        </r>
      </text>
    </comment>
    <comment ref="AC15" authorId="0" shapeId="0" xr:uid="{A7745CE4-D4FE-2B4E-894E-298011392A36}">
      <text>
        <r>
          <rPr>
            <sz val="10"/>
            <color rgb="FF000000"/>
            <rFont val="Tahoma"/>
            <family val="2"/>
          </rPr>
          <t>Percentage of Team's Shots that are Scoring Chances versus the Game's Total Shots that are Scoring Chances</t>
        </r>
      </text>
    </comment>
    <comment ref="AD15" authorId="0" shapeId="0" xr:uid="{44E607D7-14BA-0049-A212-23CC627D9FDB}">
      <text>
        <r>
          <rPr>
            <sz val="10"/>
            <color rgb="FF000000"/>
            <rFont val="Tahoma"/>
            <family val="2"/>
          </rPr>
          <t>Percentage of Team's Scoring Chance Shots that were Goals</t>
        </r>
      </text>
    </comment>
    <comment ref="AE15" authorId="0" shapeId="0" xr:uid="{034F6088-F801-0F4F-9B75-5C55D4F1CB94}">
      <text>
        <r>
          <rPr>
            <sz val="10"/>
            <color rgb="FF000000"/>
            <rFont val="Tahoma"/>
            <family val="2"/>
          </rPr>
          <t>Percentage of Opponent Scoring Chance Shots that were not Goals</t>
        </r>
      </text>
    </comment>
    <comment ref="AF15" authorId="0" shapeId="0" xr:uid="{80421ECE-3EC9-7B49-847F-FE8A4C14E6A2}">
      <text>
        <r>
          <rPr>
            <sz val="10"/>
            <color rgb="FF000000"/>
            <rFont val="Tahoma"/>
            <family val="2"/>
          </rPr>
          <t>Count of Team High Danger Scoring Chances</t>
        </r>
      </text>
    </comment>
    <comment ref="AG15" authorId="0" shapeId="0" xr:uid="{58C82B9C-4C72-AB4E-A2C7-11DA71909CCC}">
      <text>
        <r>
          <rPr>
            <sz val="10"/>
            <color rgb="FF000000"/>
            <rFont val="Tahoma"/>
            <family val="2"/>
          </rPr>
          <t>Count of Opponent High Danger Scoring Chances</t>
        </r>
      </text>
    </comment>
    <comment ref="AH15" authorId="0" shapeId="0" xr:uid="{90D9F450-29CC-D545-9A8D-2D4EF8D02624}">
      <text>
        <r>
          <rPr>
            <sz val="10"/>
            <color rgb="FF000000"/>
            <rFont val="Tahoma"/>
            <family val="2"/>
          </rPr>
          <t>Percentage of Team's High Danger Scoring Chances versus Game's Total High Danger Scoring Chances</t>
        </r>
      </text>
    </comment>
    <comment ref="AI15" authorId="0" shapeId="0" xr:uid="{A237CAF2-81F9-8B48-A6ED-6772202590CA}">
      <text>
        <r>
          <rPr>
            <sz val="10"/>
            <color rgb="FF000000"/>
            <rFont val="Tahoma"/>
            <family val="2"/>
          </rPr>
          <t>Count of Team Goals off of High Danger Scoring Chances</t>
        </r>
      </text>
    </comment>
    <comment ref="AJ15" authorId="0" shapeId="0" xr:uid="{C5B4F16B-CD7C-9A4F-8BA0-66F83332E6BC}">
      <text>
        <r>
          <rPr>
            <sz val="10"/>
            <color rgb="FF000000"/>
            <rFont val="Tahoma"/>
            <family val="2"/>
          </rPr>
          <t>Count of Opponent Goals off of High Danger Scoring Chances</t>
        </r>
      </text>
    </comment>
    <comment ref="AK15" authorId="0" shapeId="0" xr:uid="{877FABA3-451E-2C44-B477-CEDAD5846E10}">
      <text>
        <r>
          <rPr>
            <sz val="10"/>
            <color rgb="FF000000"/>
            <rFont val="Tahoma"/>
            <family val="2"/>
          </rPr>
          <t>Percentage of Team's Goals off of High Danger Scoring Chances versus Game's Total Goals off of High Danger Scoring Chances</t>
        </r>
      </text>
    </comment>
    <comment ref="AL15" authorId="0" shapeId="0" xr:uid="{FA97788D-002E-A54E-B975-39A118B661D3}">
      <text>
        <r>
          <rPr>
            <sz val="10"/>
            <color rgb="FF000000"/>
            <rFont val="Tahoma"/>
            <family val="2"/>
          </rPr>
          <t xml:space="preserve">Percentage of Team High Danger Shots that were goals </t>
        </r>
      </text>
    </comment>
    <comment ref="AM15" authorId="0" shapeId="0" xr:uid="{4C92142A-9B91-5847-886E-165E2A8B8424}">
      <text>
        <r>
          <rPr>
            <sz val="10"/>
            <color rgb="FF000000"/>
            <rFont val="Tahoma"/>
            <family val="2"/>
          </rPr>
          <t>Percentage of Opponent High Danger Shots that were not goals</t>
        </r>
      </text>
    </comment>
    <comment ref="AN15" authorId="0" shapeId="0" xr:uid="{C8C30B63-C3DD-F04A-A1C4-CE93BA359F08}">
      <text>
        <r>
          <rPr>
            <sz val="10"/>
            <color rgb="FF000000"/>
            <rFont val="Tahoma"/>
            <family val="2"/>
          </rPr>
          <t>Shooting % For</t>
        </r>
      </text>
    </comment>
    <comment ref="AO15" authorId="0" shapeId="0" xr:uid="{E671A556-0237-3244-846A-86BCAB29DB53}">
      <text>
        <r>
          <rPr>
            <sz val="10"/>
            <color rgb="FF000000"/>
            <rFont val="Tahoma"/>
            <family val="2"/>
          </rPr>
          <t>Save % For</t>
        </r>
      </text>
    </comment>
    <comment ref="AP15" authorId="0" shapeId="0" xr:uid="{169E5469-A50D-734D-AB7E-4BE2C203E47F}">
      <text>
        <r>
          <rPr>
            <sz val="10"/>
            <color rgb="FF000000"/>
            <rFont val="Tahoma"/>
            <family val="2"/>
          </rPr>
          <t xml:space="preserve">Offensive Productivity
</t>
        </r>
        <r>
          <rPr>
            <sz val="10"/>
            <color rgb="FF000000"/>
            <rFont val="Tahoma"/>
            <family val="2"/>
          </rPr>
          <t>Shooting % + Save %</t>
        </r>
      </text>
    </comment>
    <comment ref="B28" authorId="0" shapeId="0" xr:uid="{6D761E78-4CA4-4C45-BFF6-8B93E59FD5E9}">
      <text>
        <r>
          <rPr>
            <sz val="10"/>
            <color rgb="FF000000"/>
            <rFont val="Tahoma"/>
            <family val="2"/>
          </rPr>
          <t>Games Played</t>
        </r>
      </text>
    </comment>
    <comment ref="C28" authorId="0" shapeId="0" xr:uid="{B20B932B-A158-B949-8594-35A2F2F3197A}">
      <text>
        <r>
          <rPr>
            <sz val="10"/>
            <color rgb="FF000000"/>
            <rFont val="Tahoma"/>
            <family val="2"/>
          </rPr>
          <t>Total Amount of Time Played</t>
        </r>
      </text>
    </comment>
    <comment ref="D28" authorId="0" shapeId="0" xr:uid="{5751E066-025F-EA43-B596-C6C96459718C}">
      <text>
        <r>
          <rPr>
            <sz val="10"/>
            <color rgb="FF000000"/>
            <rFont val="Tahoma"/>
            <family val="2"/>
          </rPr>
          <t>Wins</t>
        </r>
      </text>
    </comment>
    <comment ref="E28" authorId="0" shapeId="0" xr:uid="{AD87C08F-E9B6-744F-9414-FAA8CC90D76E}">
      <text>
        <r>
          <rPr>
            <sz val="10"/>
            <color rgb="FF000000"/>
            <rFont val="Tahoma"/>
            <family val="2"/>
          </rPr>
          <t>Losses</t>
        </r>
      </text>
    </comment>
    <comment ref="F28" authorId="0" shapeId="0" xr:uid="{6A6693D5-B19E-AB4A-A87A-3FD0F4523FD6}">
      <text>
        <r>
          <rPr>
            <sz val="10"/>
            <color rgb="FF000000"/>
            <rFont val="Tahoma"/>
            <family val="2"/>
          </rPr>
          <t>Overtime Losses</t>
        </r>
      </text>
    </comment>
    <comment ref="G28" authorId="0" shapeId="0" xr:uid="{ECD82D05-54AB-A643-B049-608766EAECEC}">
      <text>
        <r>
          <rPr>
            <sz val="10"/>
            <color rgb="FF000000"/>
            <rFont val="Tahoma"/>
            <family val="2"/>
          </rPr>
          <t>Number of Games won in regulation or overtime, but not in a shootout</t>
        </r>
      </text>
    </comment>
    <comment ref="H28" authorId="0" shapeId="0" xr:uid="{26A7B232-5DDA-D34B-B488-AFB7974F26FF}">
      <text>
        <r>
          <rPr>
            <sz val="10"/>
            <color rgb="FF000000"/>
            <rFont val="Tahoma"/>
            <family val="2"/>
          </rPr>
          <t>Power-Play %</t>
        </r>
      </text>
    </comment>
    <comment ref="I28" authorId="0" shapeId="0" xr:uid="{66727302-7031-D94E-8ECC-EF7E5164DE32}">
      <text>
        <r>
          <rPr>
            <sz val="10"/>
            <color rgb="FF000000"/>
            <rFont val="Tahoma"/>
            <family val="2"/>
          </rPr>
          <t xml:space="preserve">Corsi For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J28" authorId="0" shapeId="0" xr:uid="{B3BECB68-807C-714F-B80F-DE0CCA60D7D2}">
      <text>
        <r>
          <rPr>
            <sz val="10"/>
            <color rgb="FF000000"/>
            <rFont val="Tahoma"/>
            <family val="2"/>
          </rPr>
          <t xml:space="preserve">Corsi Against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K28" authorId="0" shapeId="0" xr:uid="{30280821-8432-0C42-9D3D-454F1D4861DC}">
      <text>
        <r>
          <rPr>
            <sz val="10"/>
            <color rgb="FF000000"/>
            <rFont val="Tahoma"/>
            <family val="2"/>
          </rPr>
          <t xml:space="preserve">Corsi For % at Even-Strength
</t>
        </r>
        <r>
          <rPr>
            <sz val="10"/>
            <color rgb="FF000000"/>
            <rFont val="Tahoma"/>
            <family val="2"/>
          </rPr>
          <t>CF / (CF + CA)</t>
        </r>
      </text>
    </comment>
    <comment ref="L28" authorId="0" shapeId="0" xr:uid="{A968CF3A-B641-B44E-A556-908EEF990220}">
      <text>
        <r>
          <rPr>
            <sz val="10"/>
            <color rgb="FF000000"/>
            <rFont val="Tahoma"/>
            <family val="2"/>
          </rPr>
          <t xml:space="preserve">Fenwick For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M28" authorId="0" shapeId="0" xr:uid="{6846E95C-5C1E-B446-BD9F-AF0F3AE94388}">
      <text>
        <r>
          <rPr>
            <sz val="10"/>
            <color rgb="FF000000"/>
            <rFont val="Tahoma"/>
            <family val="2"/>
          </rPr>
          <t xml:space="preserve">Fenwick Against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N28" authorId="0" shapeId="0" xr:uid="{BEC6A128-46B6-1A4C-857C-F3844FA2E61A}">
      <text>
        <r>
          <rPr>
            <sz val="10"/>
            <color rgb="FF000000"/>
            <rFont val="Tahoma"/>
            <family val="2"/>
          </rPr>
          <t xml:space="preserve">Fenwick For % at Even-Strength
</t>
        </r>
        <r>
          <rPr>
            <sz val="10"/>
            <color rgb="FF000000"/>
            <rFont val="Tahoma"/>
            <family val="2"/>
          </rPr>
          <t>FF / (FF + FA)</t>
        </r>
      </text>
    </comment>
    <comment ref="O28" authorId="0" shapeId="0" xr:uid="{32C5601B-673C-8149-A64A-82F79DA94AE3}">
      <text>
        <r>
          <rPr>
            <sz val="10"/>
            <color rgb="FF000000"/>
            <rFont val="Tahoma"/>
            <family val="2"/>
          </rPr>
          <t>Total Shots For</t>
        </r>
      </text>
    </comment>
    <comment ref="P28" authorId="0" shapeId="0" xr:uid="{6A55235C-A4AD-6446-A61F-619EDC578A65}">
      <text>
        <r>
          <rPr>
            <sz val="10"/>
            <color rgb="FF000000"/>
            <rFont val="Tahoma"/>
            <family val="2"/>
          </rPr>
          <t>Total Shots Against</t>
        </r>
      </text>
    </comment>
    <comment ref="Q28" authorId="0" shapeId="0" xr:uid="{9298B861-D665-2642-81EE-9D57285988EA}">
      <text>
        <r>
          <rPr>
            <sz val="10"/>
            <color rgb="FF000000"/>
            <rFont val="Tahoma"/>
            <family val="2"/>
          </rPr>
          <t>Percentage of Team Shos versus Game's Total Shots
SF*100/(SF+SA)</t>
        </r>
      </text>
    </comment>
    <comment ref="R28" authorId="0" shapeId="0" xr:uid="{620B25D3-64DC-2442-AFFA-544CB02F6408}">
      <text>
        <r>
          <rPr>
            <sz val="10"/>
            <color rgb="FF000000"/>
            <rFont val="Tahoma"/>
            <family val="2"/>
          </rPr>
          <t>Total Goals Scored</t>
        </r>
      </text>
    </comment>
    <comment ref="S28" authorId="0" shapeId="0" xr:uid="{4B9742C2-77D1-E749-9A88-695ADC79C9FB}">
      <text>
        <r>
          <rPr>
            <sz val="10"/>
            <color rgb="FF000000"/>
            <rFont val="Tahoma"/>
            <family val="2"/>
          </rPr>
          <t>Total Goals Allowed</t>
        </r>
      </text>
    </comment>
    <comment ref="T28" authorId="0" shapeId="0" xr:uid="{3C1BC59C-E6FA-D04D-AE8C-987EB9DF73F2}">
      <text>
        <r>
          <rPr>
            <sz val="10"/>
            <color rgb="FF000000"/>
            <rFont val="Tahoma"/>
            <family val="2"/>
          </rPr>
          <t>Percentage of Team's Goals versus Game's Total Goals
GF+100/(GF+GA)</t>
        </r>
      </text>
    </comment>
    <comment ref="U28" authorId="0" shapeId="0" xr:uid="{D7570041-CD85-D042-A470-B13A19747BA0}">
      <text>
        <r>
          <rPr>
            <sz val="10"/>
            <color rgb="FF000000"/>
            <rFont val="Tahoma"/>
            <family val="2"/>
          </rPr>
          <t>Expected Goals For</t>
        </r>
      </text>
    </comment>
    <comment ref="V28" authorId="0" shapeId="0" xr:uid="{84FAD79E-2A92-A94D-8697-FEFF03E069AC}">
      <text>
        <r>
          <rPr>
            <sz val="10"/>
            <color rgb="FF000000"/>
            <rFont val="Tahoma"/>
            <family val="2"/>
          </rPr>
          <t>Expected Goals Against</t>
        </r>
      </text>
    </comment>
    <comment ref="W28" authorId="0" shapeId="0" xr:uid="{8D9EADBC-99F7-D94C-8A5B-702B53188667}">
      <text>
        <r>
          <rPr>
            <sz val="10"/>
            <color rgb="FF000000"/>
            <rFont val="Tahoma"/>
            <family val="2"/>
          </rPr>
          <t>Percentage of Expected Team's Goals versus Expected Game's Total Goals</t>
        </r>
      </text>
    </comment>
    <comment ref="X28" authorId="0" shapeId="0" xr:uid="{198C232E-B943-0E47-AF4C-9128A04E1CA7}">
      <text>
        <r>
          <rPr>
            <sz val="10"/>
            <color rgb="FF000000"/>
            <rFont val="Tahoma"/>
            <family val="2"/>
          </rPr>
          <t>Total Scoring Chances For</t>
        </r>
      </text>
    </comment>
    <comment ref="Y28" authorId="0" shapeId="0" xr:uid="{6BBF2F46-618B-A248-A928-D12D2830EDA5}">
      <text>
        <r>
          <rPr>
            <sz val="10"/>
            <color rgb="FF000000"/>
            <rFont val="Tahoma"/>
            <family val="2"/>
          </rPr>
          <t>Total Scoring Chances Against</t>
        </r>
      </text>
    </comment>
    <comment ref="Z28" authorId="0" shapeId="0" xr:uid="{F928744E-63F2-E84B-BB88-802E77A754ED}">
      <text>
        <r>
          <rPr>
            <sz val="10"/>
            <color rgb="FF000000"/>
            <rFont val="Tahoma"/>
            <family val="2"/>
          </rPr>
          <t>Percentage of Team's Scoring Chances versus Game's Total Scoring Chances</t>
        </r>
      </text>
    </comment>
    <comment ref="AA28" authorId="0" shapeId="0" xr:uid="{A2848120-1EF9-F04E-BFFC-75EF3DC27AD7}">
      <text>
        <r>
          <rPr>
            <sz val="10"/>
            <color rgb="FF000000"/>
            <rFont val="Tahoma"/>
            <family val="2"/>
          </rPr>
          <t>Count of Team Shots that are Scoring Chances</t>
        </r>
      </text>
    </comment>
    <comment ref="AB28" authorId="0" shapeId="0" xr:uid="{26689BE8-9BAE-1A4D-BAD2-163F02AFA601}">
      <text>
        <r>
          <rPr>
            <sz val="10"/>
            <color rgb="FF000000"/>
            <rFont val="Tahoma"/>
            <family val="2"/>
          </rPr>
          <t>Count of Opponent Shots that are Scoring Chances</t>
        </r>
      </text>
    </comment>
    <comment ref="AC28" authorId="0" shapeId="0" xr:uid="{2FD8EF4F-7501-E94C-AA85-AA750789FBB9}">
      <text>
        <r>
          <rPr>
            <sz val="10"/>
            <color rgb="FF000000"/>
            <rFont val="Tahoma"/>
            <family val="2"/>
          </rPr>
          <t>Percentage of Team's Shots that are Scoring Chances versus the Game's Total Shots that are Scoring Chances</t>
        </r>
      </text>
    </comment>
    <comment ref="AD28" authorId="0" shapeId="0" xr:uid="{6FB03813-231D-BA40-8523-41DC564DEC77}">
      <text>
        <r>
          <rPr>
            <sz val="10"/>
            <color rgb="FF000000"/>
            <rFont val="Tahoma"/>
            <family val="2"/>
          </rPr>
          <t>Percentage of Team's Scoring Chance Shots that were Goals</t>
        </r>
      </text>
    </comment>
    <comment ref="AE28" authorId="0" shapeId="0" xr:uid="{2B334D6A-7DC9-9F4A-A181-33218BC82AB4}">
      <text>
        <r>
          <rPr>
            <sz val="10"/>
            <color rgb="FF000000"/>
            <rFont val="Tahoma"/>
            <family val="2"/>
          </rPr>
          <t>Percentage of Opponent Scoring Chance Shots that were not Goals</t>
        </r>
      </text>
    </comment>
    <comment ref="AF28" authorId="0" shapeId="0" xr:uid="{A3436D15-BA8A-CD4D-BB22-5DF4F6D635EC}">
      <text>
        <r>
          <rPr>
            <sz val="10"/>
            <color rgb="FF000000"/>
            <rFont val="Tahoma"/>
            <family val="2"/>
          </rPr>
          <t>Count of Team High Danger Scoring Chances</t>
        </r>
      </text>
    </comment>
    <comment ref="AG28" authorId="0" shapeId="0" xr:uid="{CF4D6748-6CE8-6E45-98CB-F4B8106FC350}">
      <text>
        <r>
          <rPr>
            <sz val="10"/>
            <color rgb="FF000000"/>
            <rFont val="Tahoma"/>
            <family val="2"/>
          </rPr>
          <t>Count of Opponent High Danger Scoring Chances</t>
        </r>
      </text>
    </comment>
    <comment ref="AH28" authorId="0" shapeId="0" xr:uid="{4EBA3B62-93DD-A540-A2A6-EBCE35A5FC21}">
      <text>
        <r>
          <rPr>
            <sz val="10"/>
            <color rgb="FF000000"/>
            <rFont val="Tahoma"/>
            <family val="2"/>
          </rPr>
          <t>Percentage of Team's High Danger Scoring Chances versus Game's Total High Danger Scoring Chances</t>
        </r>
      </text>
    </comment>
    <comment ref="AI28" authorId="0" shapeId="0" xr:uid="{ADA87709-30E8-6C4B-AE34-C33B3C96B286}">
      <text>
        <r>
          <rPr>
            <sz val="10"/>
            <color rgb="FF000000"/>
            <rFont val="Tahoma"/>
            <family val="2"/>
          </rPr>
          <t>Count of Team Goals off of High Danger Scoring Chances</t>
        </r>
      </text>
    </comment>
    <comment ref="AJ28" authorId="0" shapeId="0" xr:uid="{3F3B65ED-B9DF-644D-A956-6DDDE19EA938}">
      <text>
        <r>
          <rPr>
            <sz val="10"/>
            <color rgb="FF000000"/>
            <rFont val="Tahoma"/>
            <family val="2"/>
          </rPr>
          <t>Count of Opponent Goals off of High Danger Scoring Chances</t>
        </r>
      </text>
    </comment>
    <comment ref="AK28" authorId="0" shapeId="0" xr:uid="{4E970AB2-58E7-AB49-AFE6-976011D3859B}">
      <text>
        <r>
          <rPr>
            <sz val="10"/>
            <color rgb="FF000000"/>
            <rFont val="Tahoma"/>
            <family val="2"/>
          </rPr>
          <t>Percentage of Team's Goals off of High Danger Scoring Chances versus Game's Total Goals off of High Danger Scoring Chances</t>
        </r>
      </text>
    </comment>
    <comment ref="AL28" authorId="0" shapeId="0" xr:uid="{912B13DE-BF02-5647-8410-62453831D494}">
      <text>
        <r>
          <rPr>
            <sz val="10"/>
            <color rgb="FF000000"/>
            <rFont val="Tahoma"/>
            <family val="2"/>
          </rPr>
          <t xml:space="preserve">Percentage of Team High Danger Shots that were goals </t>
        </r>
      </text>
    </comment>
    <comment ref="AM28" authorId="0" shapeId="0" xr:uid="{8940EC61-9CD6-4A45-966E-761DD172EF0E}">
      <text>
        <r>
          <rPr>
            <sz val="10"/>
            <color rgb="FF000000"/>
            <rFont val="Tahoma"/>
            <family val="2"/>
          </rPr>
          <t>Percentage of Opponent High Danger Shots that were not goals</t>
        </r>
      </text>
    </comment>
    <comment ref="AN28" authorId="0" shapeId="0" xr:uid="{FD508B34-603B-294E-B07F-7848F20FA082}">
      <text>
        <r>
          <rPr>
            <sz val="10"/>
            <color rgb="FF000000"/>
            <rFont val="Tahoma"/>
            <family val="2"/>
          </rPr>
          <t>Shooting % For</t>
        </r>
      </text>
    </comment>
    <comment ref="AO28" authorId="0" shapeId="0" xr:uid="{0102F99C-2DB6-874C-BB45-D2DBE3B64F3C}">
      <text>
        <r>
          <rPr>
            <sz val="10"/>
            <color rgb="FF000000"/>
            <rFont val="Tahoma"/>
            <family val="2"/>
          </rPr>
          <t>Save % For</t>
        </r>
      </text>
    </comment>
    <comment ref="AP28" authorId="0" shapeId="0" xr:uid="{30FE5F71-BB7F-C345-8402-DD8BED7DA72A}">
      <text>
        <r>
          <rPr>
            <sz val="10"/>
            <color rgb="FF000000"/>
            <rFont val="Tahoma"/>
            <family val="2"/>
          </rPr>
          <t xml:space="preserve">Offensive Productivity
</t>
        </r>
        <r>
          <rPr>
            <sz val="10"/>
            <color rgb="FF000000"/>
            <rFont val="Tahoma"/>
            <family val="2"/>
          </rPr>
          <t>Shooting % + Save %</t>
        </r>
      </text>
    </comment>
    <comment ref="B42" authorId="0" shapeId="0" xr:uid="{9F066178-1BC8-D04B-820E-F57988713F28}">
      <text>
        <r>
          <rPr>
            <sz val="10"/>
            <color rgb="FF000000"/>
            <rFont val="Tahoma"/>
            <family val="2"/>
          </rPr>
          <t>Games Played</t>
        </r>
      </text>
    </comment>
    <comment ref="C42" authorId="0" shapeId="0" xr:uid="{EF240EAF-8ED0-6C49-97D4-1653C56CA20E}">
      <text>
        <r>
          <rPr>
            <sz val="10"/>
            <color rgb="FF000000"/>
            <rFont val="Tahoma"/>
            <family val="2"/>
          </rPr>
          <t>Total Amount of Time Played</t>
        </r>
      </text>
    </comment>
    <comment ref="D42" authorId="0" shapeId="0" xr:uid="{12BC75D4-DFAF-124F-94B5-519595C8A9F7}">
      <text>
        <r>
          <rPr>
            <sz val="10"/>
            <color rgb="FF000000"/>
            <rFont val="Tahoma"/>
            <family val="2"/>
          </rPr>
          <t>Wins</t>
        </r>
      </text>
    </comment>
    <comment ref="E42" authorId="0" shapeId="0" xr:uid="{7026FF45-2AE6-6541-8921-AF2F3F25B31A}">
      <text>
        <r>
          <rPr>
            <sz val="10"/>
            <color rgb="FF000000"/>
            <rFont val="Tahoma"/>
            <family val="2"/>
          </rPr>
          <t>Losses</t>
        </r>
      </text>
    </comment>
    <comment ref="F42" authorId="0" shapeId="0" xr:uid="{89D8EB36-7F14-7B49-B26E-0517678E5837}">
      <text>
        <r>
          <rPr>
            <sz val="10"/>
            <color rgb="FF000000"/>
            <rFont val="Tahoma"/>
            <family val="2"/>
          </rPr>
          <t>Overtime Losses</t>
        </r>
      </text>
    </comment>
    <comment ref="G42" authorId="0" shapeId="0" xr:uid="{275C0DD4-873C-C44B-8426-4298FE994F36}">
      <text>
        <r>
          <rPr>
            <sz val="10"/>
            <color rgb="FF000000"/>
            <rFont val="Tahoma"/>
            <family val="2"/>
          </rPr>
          <t>Number of Games won in regulation or overtime, but not in a shootout</t>
        </r>
      </text>
    </comment>
    <comment ref="H42" authorId="0" shapeId="0" xr:uid="{FA30C54A-9F72-7143-9FCE-61B7B22B4F80}">
      <text>
        <r>
          <rPr>
            <sz val="10"/>
            <color rgb="FF000000"/>
            <rFont val="Tahoma"/>
            <family val="2"/>
          </rPr>
          <t>Power-Play %</t>
        </r>
      </text>
    </comment>
    <comment ref="I42" authorId="0" shapeId="0" xr:uid="{9632E222-39D9-AC40-BB5D-DCD7B1F0AB38}">
      <text>
        <r>
          <rPr>
            <sz val="10"/>
            <color rgb="FF000000"/>
            <rFont val="Tahoma"/>
            <family val="2"/>
          </rPr>
          <t xml:space="preserve">Corsi For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J42" authorId="0" shapeId="0" xr:uid="{228B15BB-3C3B-234E-8BD3-56C91A0673C2}">
      <text>
        <r>
          <rPr>
            <sz val="10"/>
            <color rgb="FF000000"/>
            <rFont val="Tahoma"/>
            <family val="2"/>
          </rPr>
          <t xml:space="preserve">Corsi Against at Even-Strength
</t>
        </r>
        <r>
          <rPr>
            <sz val="10"/>
            <color rgb="FF000000"/>
            <rFont val="Tahoma"/>
            <family val="2"/>
          </rPr>
          <t>Shots + Blocks + Misses</t>
        </r>
      </text>
    </comment>
    <comment ref="K42" authorId="0" shapeId="0" xr:uid="{32965E2D-0E2D-8949-873B-B3E9EE26F82C}">
      <text>
        <r>
          <rPr>
            <sz val="10"/>
            <color rgb="FF000000"/>
            <rFont val="Tahoma"/>
            <family val="2"/>
          </rPr>
          <t xml:space="preserve">Corsi For % at Even-Strength
</t>
        </r>
        <r>
          <rPr>
            <sz val="10"/>
            <color rgb="FF000000"/>
            <rFont val="Tahoma"/>
            <family val="2"/>
          </rPr>
          <t>CF / (CF + CA)</t>
        </r>
      </text>
    </comment>
    <comment ref="L42" authorId="0" shapeId="0" xr:uid="{83145F9B-7568-AB47-9479-07DCD1283353}">
      <text>
        <r>
          <rPr>
            <sz val="10"/>
            <color rgb="FF000000"/>
            <rFont val="Tahoma"/>
            <family val="2"/>
          </rPr>
          <t xml:space="preserve">Fenwick For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M42" authorId="0" shapeId="0" xr:uid="{D1D4A6E6-9C54-B043-995B-3852DB5ACBA0}">
      <text>
        <r>
          <rPr>
            <sz val="10"/>
            <color rgb="FF000000"/>
            <rFont val="Tahoma"/>
            <family val="2"/>
          </rPr>
          <t xml:space="preserve">Fenwick Against at Even-Strength
</t>
        </r>
        <r>
          <rPr>
            <sz val="10"/>
            <color rgb="FF000000"/>
            <rFont val="Tahoma"/>
            <family val="2"/>
          </rPr>
          <t>Shots + Misses</t>
        </r>
      </text>
    </comment>
    <comment ref="N42" authorId="0" shapeId="0" xr:uid="{5E3EB8D2-585D-D444-ADA9-BBD6ABAD0AB7}">
      <text>
        <r>
          <rPr>
            <sz val="10"/>
            <color rgb="FF000000"/>
            <rFont val="Tahoma"/>
            <family val="2"/>
          </rPr>
          <t xml:space="preserve">Fenwick For % at Even-Strength
</t>
        </r>
        <r>
          <rPr>
            <sz val="10"/>
            <color rgb="FF000000"/>
            <rFont val="Tahoma"/>
            <family val="2"/>
          </rPr>
          <t>FF / (FF + FA)</t>
        </r>
      </text>
    </comment>
    <comment ref="O42" authorId="0" shapeId="0" xr:uid="{AB57581B-2630-694E-BCE9-8F83A155F084}">
      <text>
        <r>
          <rPr>
            <sz val="10"/>
            <color rgb="FF000000"/>
            <rFont val="Tahoma"/>
            <family val="2"/>
          </rPr>
          <t>Total Shots For</t>
        </r>
      </text>
    </comment>
    <comment ref="P42" authorId="0" shapeId="0" xr:uid="{31154F3C-41F0-C240-9263-7053327DCCEC}">
      <text>
        <r>
          <rPr>
            <sz val="10"/>
            <color rgb="FF000000"/>
            <rFont val="Tahoma"/>
            <family val="2"/>
          </rPr>
          <t>Total Shots Against</t>
        </r>
      </text>
    </comment>
    <comment ref="Q42" authorId="0" shapeId="0" xr:uid="{A0C18784-CFDF-B447-BB59-1032AC18ED6A}">
      <text>
        <r>
          <rPr>
            <sz val="10"/>
            <color rgb="FF000000"/>
            <rFont val="Tahoma"/>
            <family val="2"/>
          </rPr>
          <t>Percentage of Team Shos versus Game's Total Shots
SF*100/(SF+SA)</t>
        </r>
      </text>
    </comment>
    <comment ref="R42" authorId="0" shapeId="0" xr:uid="{B8EDBFED-B6C5-F64C-B47B-1D17EEC66623}">
      <text>
        <r>
          <rPr>
            <sz val="10"/>
            <color rgb="FF000000"/>
            <rFont val="Tahoma"/>
            <family val="2"/>
          </rPr>
          <t>Total Goals Scored</t>
        </r>
      </text>
    </comment>
    <comment ref="S42" authorId="0" shapeId="0" xr:uid="{D20E9196-3014-DE4E-AD46-802F9381125E}">
      <text>
        <r>
          <rPr>
            <sz val="10"/>
            <color rgb="FF000000"/>
            <rFont val="Tahoma"/>
            <family val="2"/>
          </rPr>
          <t>Total Goals Allowed</t>
        </r>
      </text>
    </comment>
    <comment ref="T42" authorId="0" shapeId="0" xr:uid="{7552A10F-807E-4D4B-9773-805AAB46B6F1}">
      <text>
        <r>
          <rPr>
            <sz val="10"/>
            <color rgb="FF000000"/>
            <rFont val="Tahoma"/>
            <family val="2"/>
          </rPr>
          <t>Percentage of Team's Goals versus Game's Total Goals
GF+100/(GF+GA)</t>
        </r>
      </text>
    </comment>
    <comment ref="U42" authorId="0" shapeId="0" xr:uid="{FEB96C91-B597-0B40-BA01-1B86D5EB05F3}">
      <text>
        <r>
          <rPr>
            <sz val="10"/>
            <color rgb="FF000000"/>
            <rFont val="Tahoma"/>
            <family val="2"/>
          </rPr>
          <t>Expected Goals For</t>
        </r>
      </text>
    </comment>
    <comment ref="V42" authorId="0" shapeId="0" xr:uid="{C2AACD9A-117F-A941-A36C-3CC73A18EC4A}">
      <text>
        <r>
          <rPr>
            <sz val="10"/>
            <color rgb="FF000000"/>
            <rFont val="Tahoma"/>
            <family val="2"/>
          </rPr>
          <t>Expected Goals Against</t>
        </r>
      </text>
    </comment>
    <comment ref="W42" authorId="0" shapeId="0" xr:uid="{6DB87A92-AE2A-9844-8DDA-EE319D600726}">
      <text>
        <r>
          <rPr>
            <sz val="10"/>
            <color rgb="FF000000"/>
            <rFont val="Tahoma"/>
            <family val="2"/>
          </rPr>
          <t>Percentage of Expected Team's Goals versus Expected Game's Total Goals</t>
        </r>
      </text>
    </comment>
    <comment ref="X42" authorId="0" shapeId="0" xr:uid="{FC044162-1B32-6641-8797-0D43606D73E8}">
      <text>
        <r>
          <rPr>
            <sz val="10"/>
            <color rgb="FF000000"/>
            <rFont val="Tahoma"/>
            <family val="2"/>
          </rPr>
          <t>Total Scoring Chances For</t>
        </r>
      </text>
    </comment>
    <comment ref="Y42" authorId="0" shapeId="0" xr:uid="{B28F36B6-88CE-9B4D-97BD-E87F0DC34C68}">
      <text>
        <r>
          <rPr>
            <sz val="10"/>
            <color rgb="FF000000"/>
            <rFont val="Tahoma"/>
            <family val="2"/>
          </rPr>
          <t>Total Scoring Chances Against</t>
        </r>
      </text>
    </comment>
    <comment ref="Z42" authorId="0" shapeId="0" xr:uid="{30BCE822-3522-504C-91A9-F532F06DBF61}">
      <text>
        <r>
          <rPr>
            <sz val="10"/>
            <color rgb="FF000000"/>
            <rFont val="Tahoma"/>
            <family val="2"/>
          </rPr>
          <t>Percentage of Team's Scoring Chances versus Game's Total Scoring Chances</t>
        </r>
      </text>
    </comment>
    <comment ref="AA42" authorId="0" shapeId="0" xr:uid="{6379E7F2-0B63-6F41-AFCF-9D61E6011D91}">
      <text>
        <r>
          <rPr>
            <sz val="10"/>
            <color rgb="FF000000"/>
            <rFont val="Tahoma"/>
            <family val="2"/>
          </rPr>
          <t>Count of Team Shots that are Scoring Chances</t>
        </r>
      </text>
    </comment>
    <comment ref="AB42" authorId="0" shapeId="0" xr:uid="{792F02BA-3FF7-FE4B-8741-7EAD253EC891}">
      <text>
        <r>
          <rPr>
            <sz val="10"/>
            <color rgb="FF000000"/>
            <rFont val="Tahoma"/>
            <family val="2"/>
          </rPr>
          <t>Count of Opponent Shots that are Scoring Chances</t>
        </r>
      </text>
    </comment>
    <comment ref="AC42" authorId="0" shapeId="0" xr:uid="{CFC754E5-20BF-6349-86CC-00B7D8DA2B33}">
      <text>
        <r>
          <rPr>
            <sz val="10"/>
            <color rgb="FF000000"/>
            <rFont val="Tahoma"/>
            <family val="2"/>
          </rPr>
          <t>Percentage of Team's Shots that are Scoring Chances versus the Game's Total Shots that are Scoring Chances</t>
        </r>
      </text>
    </comment>
    <comment ref="AD42" authorId="0" shapeId="0" xr:uid="{723028BB-5297-C649-8EED-A9371CDAFFF7}">
      <text>
        <r>
          <rPr>
            <sz val="10"/>
            <color rgb="FF000000"/>
            <rFont val="Tahoma"/>
            <family val="2"/>
          </rPr>
          <t>Percentage of Team's Scoring Chance Shots that were Goals</t>
        </r>
      </text>
    </comment>
    <comment ref="AE42" authorId="0" shapeId="0" xr:uid="{B30DAEA4-A9BC-B547-8578-5FD5520867DB}">
      <text>
        <r>
          <rPr>
            <sz val="10"/>
            <color rgb="FF000000"/>
            <rFont val="Tahoma"/>
            <family val="2"/>
          </rPr>
          <t>Percentage of Opponent Scoring Chance Shots that were not Goals</t>
        </r>
      </text>
    </comment>
    <comment ref="AF42" authorId="0" shapeId="0" xr:uid="{7C64890A-5A2C-924D-B071-9C3CFA597848}">
      <text>
        <r>
          <rPr>
            <sz val="10"/>
            <color rgb="FF000000"/>
            <rFont val="Tahoma"/>
            <family val="2"/>
          </rPr>
          <t>Count of Team High Danger Scoring Chances</t>
        </r>
      </text>
    </comment>
    <comment ref="AG42" authorId="0" shapeId="0" xr:uid="{42870039-7045-FE4E-A880-23DF45F0DD2C}">
      <text>
        <r>
          <rPr>
            <sz val="10"/>
            <color rgb="FF000000"/>
            <rFont val="Tahoma"/>
            <family val="2"/>
          </rPr>
          <t>Count of Opponent High Danger Scoring Chances</t>
        </r>
      </text>
    </comment>
    <comment ref="AH42" authorId="0" shapeId="0" xr:uid="{8B81B563-4454-2948-BE78-5BB65E26F8F7}">
      <text>
        <r>
          <rPr>
            <sz val="10"/>
            <color rgb="FF000000"/>
            <rFont val="Tahoma"/>
            <family val="2"/>
          </rPr>
          <t>Percentage of Team's High Danger Scoring Chances versus Game's Total High Danger Scoring Chances</t>
        </r>
      </text>
    </comment>
    <comment ref="AI42" authorId="0" shapeId="0" xr:uid="{C30FF0B1-514D-A046-A6A1-B67C157B11DD}">
      <text>
        <r>
          <rPr>
            <sz val="10"/>
            <color rgb="FF000000"/>
            <rFont val="Tahoma"/>
            <family val="2"/>
          </rPr>
          <t>Count of Team Goals off of High Danger Scoring Chances</t>
        </r>
      </text>
    </comment>
    <comment ref="AJ42" authorId="0" shapeId="0" xr:uid="{8CE32855-A266-9145-9C0D-8375970B3542}">
      <text>
        <r>
          <rPr>
            <sz val="10"/>
            <color rgb="FF000000"/>
            <rFont val="Tahoma"/>
            <family val="2"/>
          </rPr>
          <t>Count of Opponent Goals off of High Danger Scoring Chances</t>
        </r>
      </text>
    </comment>
    <comment ref="AK42" authorId="0" shapeId="0" xr:uid="{7CFEB242-2978-C247-BB92-7F8E6ED81201}">
      <text>
        <r>
          <rPr>
            <sz val="10"/>
            <color rgb="FF000000"/>
            <rFont val="Tahoma"/>
            <family val="2"/>
          </rPr>
          <t>Percentage of Team's Goals off of High Danger Scoring Chances versus Game's Total Goals off of High Danger Scoring Chances</t>
        </r>
      </text>
    </comment>
    <comment ref="AL42" authorId="0" shapeId="0" xr:uid="{186CD4AB-C453-5247-BBF1-4E5BE2F087C9}">
      <text>
        <r>
          <rPr>
            <sz val="10"/>
            <color rgb="FF000000"/>
            <rFont val="Tahoma"/>
            <family val="2"/>
          </rPr>
          <t xml:space="preserve">Percentage of Team High Danger Shots that were goals </t>
        </r>
      </text>
    </comment>
    <comment ref="AM42" authorId="0" shapeId="0" xr:uid="{A05B5350-C35F-3241-AA17-026829184181}">
      <text>
        <r>
          <rPr>
            <sz val="10"/>
            <color rgb="FF000000"/>
            <rFont val="Tahoma"/>
            <family val="2"/>
          </rPr>
          <t>Percentage of Opponent High Danger Shots that were not goals</t>
        </r>
      </text>
    </comment>
    <comment ref="AN42" authorId="0" shapeId="0" xr:uid="{8B1F40F4-B6D0-934F-A604-F1C4FB1EA724}">
      <text>
        <r>
          <rPr>
            <sz val="10"/>
            <color rgb="FF000000"/>
            <rFont val="Tahoma"/>
            <family val="2"/>
          </rPr>
          <t>Shooting % For</t>
        </r>
      </text>
    </comment>
    <comment ref="AO42" authorId="0" shapeId="0" xr:uid="{534CA2A7-3A79-8949-9ADF-E70BC39F29D0}">
      <text>
        <r>
          <rPr>
            <sz val="10"/>
            <color rgb="FF000000"/>
            <rFont val="Tahoma"/>
            <family val="2"/>
          </rPr>
          <t>Save % For</t>
        </r>
      </text>
    </comment>
    <comment ref="AP42" authorId="0" shapeId="0" xr:uid="{15AC253F-1A5D-E244-B3D7-29DB6BF15D71}">
      <text>
        <r>
          <rPr>
            <sz val="10"/>
            <color rgb="FF000000"/>
            <rFont val="Tahoma"/>
            <family val="2"/>
          </rPr>
          <t xml:space="preserve">Offensive Productivity
</t>
        </r>
        <r>
          <rPr>
            <sz val="10"/>
            <color rgb="FF000000"/>
            <rFont val="Tahoma"/>
            <family val="2"/>
          </rPr>
          <t>Shooting % + Save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F8" authorId="0" shapeId="0" xr:uid="{C7A4D5E8-A8F3-6049-A512-04FD401E3453}">
      <text>
        <r>
          <rPr>
            <sz val="10"/>
            <color rgb="FF000000"/>
            <rFont val="Tahoma"/>
            <family val="2"/>
          </rPr>
          <t>Games Played</t>
        </r>
      </text>
    </comment>
    <comment ref="G8" authorId="0" shapeId="0" xr:uid="{8C4AF5D8-542E-EB45-935A-8BE0A65DADC1}">
      <text>
        <r>
          <rPr>
            <sz val="10"/>
            <color rgb="FF000000"/>
            <rFont val="Tahoma"/>
            <family val="2"/>
          </rPr>
          <t>Goals</t>
        </r>
      </text>
    </comment>
    <comment ref="H8" authorId="0" shapeId="0" xr:uid="{7EDB77DD-C10F-D046-9834-9BF787722E1B}">
      <text>
        <r>
          <rPr>
            <sz val="10"/>
            <color rgb="FF000000"/>
            <rFont val="Tahoma"/>
            <family val="2"/>
          </rPr>
          <t>Assists</t>
        </r>
      </text>
    </comment>
    <comment ref="I8" authorId="0" shapeId="0" xr:uid="{0DD057ED-953D-BE40-9FBB-D7FE8C1FA0A9}">
      <text>
        <r>
          <rPr>
            <sz val="10"/>
            <color rgb="FF000000"/>
            <rFont val="Tahoma"/>
            <family val="2"/>
          </rPr>
          <t>Points</t>
        </r>
      </text>
    </comment>
    <comment ref="J8" authorId="0" shapeId="0" xr:uid="{4350149E-FDCA-D04A-98DE-F42BE8D8BCA8}">
      <text>
        <r>
          <rPr>
            <sz val="10"/>
            <color rgb="FF000000"/>
            <rFont val="Tahoma"/>
            <family val="2"/>
          </rPr>
          <t>Total Penalty Minutes</t>
        </r>
      </text>
    </comment>
    <comment ref="K8" authorId="0" shapeId="0" xr:uid="{4C3AA416-F23E-E148-98B3-A40ECFDB25AD}">
      <text>
        <r>
          <rPr>
            <sz val="10"/>
            <color rgb="FF000000"/>
            <rFont val="Tahoma"/>
            <family val="2"/>
          </rPr>
          <t>Time on Ice When Teams Scores minus when Opponents Score</t>
        </r>
      </text>
    </comment>
    <comment ref="M8" authorId="0" shapeId="0" xr:uid="{A1D5887E-00BB-0447-BE11-A3AF41C14477}">
      <text>
        <r>
          <rPr>
            <sz val="10"/>
            <color rgb="FF000000"/>
            <rFont val="Tahoma"/>
            <family val="2"/>
          </rPr>
          <t>Total Amount of Time Played</t>
        </r>
      </text>
    </comment>
    <comment ref="N8" authorId="0" shapeId="0" xr:uid="{0B054A55-1292-5742-8693-10CA72AAD8E4}">
      <text>
        <r>
          <rPr>
            <sz val="10"/>
            <color rgb="FF000000"/>
            <rFont val="Tahoma"/>
            <family val="2"/>
          </rPr>
          <t>Average Time on Ice
- Even Strength</t>
        </r>
      </text>
    </comment>
    <comment ref="O8" authorId="0" shapeId="0" xr:uid="{897ED52E-6C9E-F14B-851E-A71716072611}">
      <text>
        <r>
          <rPr>
            <sz val="10"/>
            <color rgb="FF000000"/>
            <rFont val="Tahoma"/>
            <family val="2"/>
          </rPr>
          <t>Average Time on Ice 
- Power Play</t>
        </r>
      </text>
    </comment>
    <comment ref="P8" authorId="0" shapeId="0" xr:uid="{FC4D1953-C79D-5648-8F9C-BBE28FEEB9E0}">
      <text>
        <r>
          <rPr>
            <sz val="10"/>
            <color rgb="FF000000"/>
            <rFont val="Tahoma"/>
            <family val="2"/>
          </rPr>
          <t xml:space="preserve">Average Time on Ice
</t>
        </r>
        <r>
          <rPr>
            <sz val="10"/>
            <color rgb="FF000000"/>
            <rFont val="Tahoma"/>
            <family val="2"/>
          </rPr>
          <t>Short-handed</t>
        </r>
      </text>
    </comment>
    <comment ref="R8" authorId="0" shapeId="0" xr:uid="{ABD40490-60A0-0645-8D25-02B39607585E}">
      <text>
        <r>
          <rPr>
            <sz val="10"/>
            <color rgb="FF000000"/>
            <rFont val="Tahoma"/>
            <family val="2"/>
          </rPr>
          <t>Even-Strength Goals</t>
        </r>
      </text>
    </comment>
    <comment ref="S8" authorId="0" shapeId="0" xr:uid="{0D4E6525-CB49-0344-A21D-85B91E77B0C9}">
      <text>
        <r>
          <rPr>
            <sz val="10"/>
            <color rgb="FF000000"/>
            <rFont val="Tahoma"/>
            <family val="2"/>
          </rPr>
          <t>Total Power-Play Goals</t>
        </r>
      </text>
    </comment>
    <comment ref="T8" authorId="0" shapeId="0" xr:uid="{22E6A337-6B42-A34B-891B-D6D69BB4F2F6}">
      <text>
        <r>
          <rPr>
            <sz val="10"/>
            <color rgb="FF000000"/>
            <rFont val="Tahoma"/>
            <family val="2"/>
          </rPr>
          <t>Total Short-Handed Goals</t>
        </r>
      </text>
    </comment>
    <comment ref="U8" authorId="0" shapeId="0" xr:uid="{A00F1599-4F9C-6349-80DE-041B5AA3288B}">
      <text>
        <r>
          <rPr>
            <sz val="10"/>
            <color rgb="FF000000"/>
            <rFont val="Tahoma"/>
            <family val="2"/>
          </rPr>
          <t>Total Game-Winning Goals</t>
        </r>
      </text>
    </comment>
    <comment ref="V8" authorId="0" shapeId="0" xr:uid="{A96B8C6B-D9A3-DD47-A861-805282F5A615}">
      <text>
        <r>
          <rPr>
            <sz val="10"/>
            <color rgb="FF000000"/>
            <rFont val="Tahoma"/>
            <family val="2"/>
          </rPr>
          <t>Total Overtime Goals</t>
        </r>
      </text>
    </comment>
    <comment ref="X8" authorId="0" shapeId="0" xr:uid="{9C8CC96E-3083-FC48-AF3E-ACB2D5B9B56B}">
      <text>
        <r>
          <rPr>
            <sz val="10"/>
            <color rgb="FF000000"/>
            <rFont val="Tahoma"/>
            <family val="2"/>
          </rPr>
          <t>Total Even-Strength Assists</t>
        </r>
      </text>
    </comment>
    <comment ref="Y8" authorId="0" shapeId="0" xr:uid="{58097F31-9E42-2349-AA5B-B655559DC1F3}">
      <text>
        <r>
          <rPr>
            <sz val="10"/>
            <color rgb="FF000000"/>
            <rFont val="Tahoma"/>
            <family val="2"/>
          </rPr>
          <t>Total Power-Play Assists</t>
        </r>
      </text>
    </comment>
    <comment ref="Z8" authorId="0" shapeId="0" xr:uid="{A68B3558-7531-DD40-B1B0-CDAA79D46B64}">
      <text>
        <r>
          <rPr>
            <sz val="10"/>
            <color rgb="FF000000"/>
            <rFont val="Tahoma"/>
            <family val="2"/>
          </rPr>
          <t>Total Short-Handed Assists</t>
        </r>
      </text>
    </comment>
    <comment ref="AA8" authorId="0" shapeId="0" xr:uid="{0E014FE0-7597-9948-AB5B-F710DED89478}">
      <text>
        <r>
          <rPr>
            <sz val="10"/>
            <color rgb="FF000000"/>
            <rFont val="Tahoma"/>
            <family val="2"/>
          </rPr>
          <t>Total Game-Winning Assists</t>
        </r>
      </text>
    </comment>
    <comment ref="AB8" authorId="0" shapeId="0" xr:uid="{954E3364-88F8-764A-A9A5-1405435D1E77}">
      <text>
        <r>
          <rPr>
            <sz val="10"/>
            <color rgb="FF000000"/>
            <rFont val="Tahoma"/>
            <family val="2"/>
          </rPr>
          <t>Total Overtime Assists</t>
        </r>
      </text>
    </comment>
    <comment ref="AD8" authorId="0" shapeId="0" xr:uid="{A249ACBA-C66D-6C4E-82A6-4E819AC61DED}">
      <text>
        <r>
          <rPr>
            <sz val="10"/>
            <color rgb="FF000000"/>
            <rFont val="Tahoma"/>
            <family val="2"/>
          </rPr>
          <t>Total Even-Strength Points</t>
        </r>
      </text>
    </comment>
    <comment ref="AE8" authorId="0" shapeId="0" xr:uid="{E46C507B-EBAB-C94D-9A8B-1EE9A429F13A}">
      <text>
        <r>
          <rPr>
            <sz val="10"/>
            <color rgb="FF000000"/>
            <rFont val="Tahoma"/>
            <family val="2"/>
          </rPr>
          <t>Total Power-Play Points</t>
        </r>
      </text>
    </comment>
    <comment ref="AF8" authorId="0" shapeId="0" xr:uid="{EF18F727-FC3B-544D-8A5F-1B83E47897C3}">
      <text>
        <r>
          <rPr>
            <sz val="10"/>
            <color rgb="FF000000"/>
            <rFont val="Tahoma"/>
            <family val="2"/>
          </rPr>
          <t>Total Short-Handed Points</t>
        </r>
      </text>
    </comment>
    <comment ref="AG8" authorId="0" shapeId="0" xr:uid="{834B83AB-8ACA-9940-A786-E26CE0BB535C}">
      <text>
        <r>
          <rPr>
            <sz val="10"/>
            <color rgb="FF000000"/>
            <rFont val="Tahoma"/>
            <family val="2"/>
          </rPr>
          <t>Total Game-Winning Points</t>
        </r>
      </text>
    </comment>
    <comment ref="AH8" authorId="0" shapeId="0" xr:uid="{C11641B7-604B-624E-B57F-B8FCC19243F3}">
      <text>
        <r>
          <rPr>
            <sz val="10"/>
            <color rgb="FF000000"/>
            <rFont val="Tahoma"/>
            <family val="2"/>
          </rPr>
          <t>Total Overtime Points</t>
        </r>
      </text>
    </comment>
    <comment ref="AI8" authorId="0" shapeId="0" xr:uid="{986B0D2F-A8D5-374C-BE8D-7856953DA7C5}">
      <text>
        <r>
          <rPr>
            <sz val="10"/>
            <color rgb="FF000000"/>
            <rFont val="Tahoma"/>
            <family val="2"/>
          </rPr>
          <t>Percentage of Points Score on Power-Play</t>
        </r>
      </text>
    </comment>
    <comment ref="AK8" authorId="0" shapeId="0" xr:uid="{97A4751D-1FC9-4841-9DCF-42938DD554C6}">
      <text>
        <r>
          <rPr>
            <sz val="10"/>
            <color rgb="FF000000"/>
            <rFont val="Tahoma"/>
            <family val="2"/>
          </rPr>
          <t>Goals per 60 minutes of Ice Time</t>
        </r>
      </text>
    </comment>
    <comment ref="AL8" authorId="0" shapeId="0" xr:uid="{FC57057B-D1B0-DA43-8E8B-44A04F5E7A13}">
      <text>
        <r>
          <rPr>
            <sz val="10"/>
            <color rgb="FF000000"/>
            <rFont val="Tahoma"/>
            <family val="2"/>
          </rPr>
          <t>Assists per 60 minutes of Ice Time</t>
        </r>
      </text>
    </comment>
    <comment ref="AM8" authorId="0" shapeId="0" xr:uid="{DCE86703-9A07-A948-9196-773E27353785}">
      <text>
        <r>
          <rPr>
            <sz val="10"/>
            <color rgb="FF000000"/>
            <rFont val="Tahoma"/>
            <family val="2"/>
          </rPr>
          <t>Points per 60 minutes of Ice Time</t>
        </r>
      </text>
    </comment>
    <comment ref="AO8" authorId="0" shapeId="0" xr:uid="{EFDB800F-7A6D-CD4E-A2B9-91C719D82C10}">
      <text>
        <r>
          <rPr>
            <sz val="10"/>
            <color rgb="FF000000"/>
            <rFont val="Tahoma"/>
            <family val="2"/>
          </rPr>
          <t>Even-Strength Goals per 60 minutes of Ice Time</t>
        </r>
      </text>
    </comment>
    <comment ref="AP8" authorId="0" shapeId="0" xr:uid="{0E2F428C-D068-5F4C-9E3E-72C7F52EF8BA}">
      <text>
        <r>
          <rPr>
            <sz val="10"/>
            <color rgb="FF000000"/>
            <rFont val="Tahoma"/>
            <family val="2"/>
          </rPr>
          <t>Even-Strength Assists per 60 minutes of Ice Time</t>
        </r>
      </text>
    </comment>
    <comment ref="AQ8" authorId="0" shapeId="0" xr:uid="{E39837EE-36AA-9D4C-B1E5-9695304D644A}">
      <text>
        <r>
          <rPr>
            <sz val="10"/>
            <color rgb="FF000000"/>
            <rFont val="Tahoma"/>
            <family val="2"/>
          </rPr>
          <t>Even-Strength Points per 60 minutes of Ice Time</t>
        </r>
      </text>
    </comment>
    <comment ref="AS8" authorId="0" shapeId="0" xr:uid="{6185A50F-86DA-EF43-8EC5-26396851EC32}">
      <text>
        <r>
          <rPr>
            <sz val="10"/>
            <color rgb="FF000000"/>
            <rFont val="Tahoma"/>
            <family val="2"/>
          </rPr>
          <t>Power-Play Goals per 60 minutes of Ice Time</t>
        </r>
      </text>
    </comment>
    <comment ref="AT8" authorId="0" shapeId="0" xr:uid="{0E4B636B-3337-D44A-A2BC-8C2D39FB13FA}">
      <text>
        <r>
          <rPr>
            <sz val="10"/>
            <color rgb="FF000000"/>
            <rFont val="Tahoma"/>
            <family val="2"/>
          </rPr>
          <t>Power-Play Assists per 60 minutes of Ice Time</t>
        </r>
      </text>
    </comment>
    <comment ref="AU8" authorId="0" shapeId="0" xr:uid="{65C58ED5-7A43-484E-9273-5822097904D8}">
      <text>
        <r>
          <rPr>
            <sz val="10"/>
            <color rgb="FF000000"/>
            <rFont val="Tahoma"/>
            <family val="2"/>
          </rPr>
          <t>Power-Play Points per 60 minutes of Ice Time</t>
        </r>
      </text>
    </comment>
    <comment ref="AW8" authorId="0" shapeId="0" xr:uid="{2CE9F1C9-5AE4-BD4A-8A19-8EC294A32D0E}">
      <text>
        <r>
          <rPr>
            <sz val="10"/>
            <color rgb="FF000000"/>
            <rFont val="Tahoma"/>
            <family val="2"/>
          </rPr>
          <t>Goals per Games Played</t>
        </r>
      </text>
    </comment>
    <comment ref="AX8" authorId="0" shapeId="0" xr:uid="{08B86E55-3D2F-1A4A-A68B-8CFF76FFDE97}">
      <text>
        <r>
          <rPr>
            <sz val="10"/>
            <color rgb="FF000000"/>
            <rFont val="Tahoma"/>
            <family val="2"/>
          </rPr>
          <t>Assists per Games Played</t>
        </r>
      </text>
    </comment>
    <comment ref="AY8" authorId="0" shapeId="0" xr:uid="{64EF8C42-1A23-4D43-9EA9-111E46473475}">
      <text>
        <r>
          <rPr>
            <sz val="10"/>
            <color rgb="FF000000"/>
            <rFont val="Tahoma"/>
            <family val="2"/>
          </rPr>
          <t>Points per Games Played</t>
        </r>
      </text>
    </comment>
    <comment ref="BA8" authorId="0" shapeId="0" xr:uid="{083F2471-3C61-0046-97BE-243CF87B40EA}">
      <text>
        <r>
          <rPr>
            <sz val="10"/>
            <color rgb="FF000000"/>
            <rFont val="Tahoma"/>
            <family val="2"/>
          </rPr>
          <t>Total Shots</t>
        </r>
      </text>
    </comment>
    <comment ref="BB8" authorId="0" shapeId="0" xr:uid="{EE9E151C-67FB-B944-A054-1DE040676C25}">
      <text>
        <r>
          <rPr>
            <sz val="10"/>
            <color rgb="FF000000"/>
            <rFont val="Tahoma"/>
            <family val="2"/>
          </rPr>
          <t>Shooting Percentage</t>
        </r>
      </text>
    </comment>
    <comment ref="BD8" authorId="0" shapeId="0" xr:uid="{6392AE3F-B427-D744-86B6-352D8123DB0A}">
      <text>
        <r>
          <rPr>
            <sz val="10"/>
            <color rgb="FF000000"/>
            <rFont val="Tahoma"/>
            <family val="2"/>
          </rPr>
          <t>Total Hits</t>
        </r>
      </text>
    </comment>
    <comment ref="BE8" authorId="0" shapeId="0" xr:uid="{47DD7347-41B3-4049-BE36-5496F8376F18}">
      <text>
        <r>
          <rPr>
            <sz val="10"/>
            <color rgb="FF000000"/>
            <rFont val="Tahoma"/>
            <family val="2"/>
          </rPr>
          <t>Total Blocked Shots</t>
        </r>
      </text>
    </comment>
    <comment ref="BG8" authorId="0" shapeId="0" xr:uid="{B5F1E1F5-4CCD-B14B-A5D4-232EF86E9A7F}">
      <text>
        <r>
          <rPr>
            <sz val="10"/>
            <color rgb="FF000000"/>
            <rFont val="Tahoma"/>
            <family val="2"/>
          </rPr>
          <t>Total Face-Off Wins</t>
        </r>
      </text>
    </comment>
    <comment ref="BH8" authorId="0" shapeId="0" xr:uid="{0E8EC5F4-02B8-494C-B844-8AAC8CA1ED85}">
      <text>
        <r>
          <rPr>
            <sz val="10"/>
            <color rgb="FF000000"/>
            <rFont val="Tahoma"/>
            <family val="2"/>
          </rPr>
          <t>Total Face-Off Losses</t>
        </r>
      </text>
    </comment>
    <comment ref="BI8" authorId="0" shapeId="0" xr:uid="{C231E22F-5A5C-8A46-BC52-83BFA0898069}">
      <text>
        <r>
          <rPr>
            <sz val="10"/>
            <color rgb="FF000000"/>
            <rFont val="Tahoma"/>
            <family val="2"/>
          </rPr>
          <t>Face-Off Winning Percentage</t>
        </r>
      </text>
    </comment>
  </commentList>
</comments>
</file>

<file path=xl/sharedStrings.xml><?xml version="1.0" encoding="utf-8"?>
<sst xmlns="http://schemas.openxmlformats.org/spreadsheetml/2006/main" count="826" uniqueCount="251">
  <si>
    <t>GP</t>
  </si>
  <si>
    <t>DATE</t>
  </si>
  <si>
    <t>OPPONENT</t>
  </si>
  <si>
    <t>GF</t>
  </si>
  <si>
    <t>GA</t>
  </si>
  <si>
    <t>RESULT</t>
  </si>
  <si>
    <t>OT</t>
  </si>
  <si>
    <t>TEAM</t>
  </si>
  <si>
    <t>S</t>
  </si>
  <si>
    <t>PIM</t>
  </si>
  <si>
    <t>PPG</t>
  </si>
  <si>
    <t>PPO</t>
  </si>
  <si>
    <t>SHG</t>
  </si>
  <si>
    <t>ADVANCED</t>
  </si>
  <si>
    <t>CF</t>
  </si>
  <si>
    <t>CA</t>
  </si>
  <si>
    <t>CF%</t>
  </si>
  <si>
    <t>FF</t>
  </si>
  <si>
    <t>FA</t>
  </si>
  <si>
    <t>FF%</t>
  </si>
  <si>
    <t>FOW</t>
  </si>
  <si>
    <t>FOL</t>
  </si>
  <si>
    <t>FO%</t>
  </si>
  <si>
    <t>oZS%</t>
  </si>
  <si>
    <t>PDO</t>
  </si>
  <si>
    <t>LOCATION</t>
  </si>
  <si>
    <t>OTHER</t>
  </si>
  <si>
    <t>G DIFF</t>
  </si>
  <si>
    <t>S DIFF</t>
  </si>
  <si>
    <t>FO</t>
  </si>
  <si>
    <t>S+ %</t>
  </si>
  <si>
    <t>S- %</t>
  </si>
  <si>
    <t>SV+ %</t>
  </si>
  <si>
    <t>PP%</t>
  </si>
  <si>
    <t>PK%</t>
  </si>
  <si>
    <t>BLK+ %</t>
  </si>
  <si>
    <t>BLK- %</t>
  </si>
  <si>
    <t>TOI</t>
  </si>
  <si>
    <t>SF</t>
  </si>
  <si>
    <t>SA</t>
  </si>
  <si>
    <t>SF%</t>
  </si>
  <si>
    <t>GF%</t>
  </si>
  <si>
    <t>xGF</t>
  </si>
  <si>
    <t>xGA</t>
  </si>
  <si>
    <t>xGF%</t>
  </si>
  <si>
    <t>SCF</t>
  </si>
  <si>
    <t>SCA</t>
  </si>
  <si>
    <t>SCF%</t>
  </si>
  <si>
    <t>SCSF</t>
  </si>
  <si>
    <t>SCSA</t>
  </si>
  <si>
    <t>SCSF%</t>
  </si>
  <si>
    <t>SCGF</t>
  </si>
  <si>
    <t>SCGA</t>
  </si>
  <si>
    <t>SCGF%</t>
  </si>
  <si>
    <t>SCSH%</t>
  </si>
  <si>
    <t>SCSV%</t>
  </si>
  <si>
    <t>HDCF</t>
  </si>
  <si>
    <t>HDCA</t>
  </si>
  <si>
    <t>HDCF%</t>
  </si>
  <si>
    <t>HDSF</t>
  </si>
  <si>
    <t>HDSA</t>
  </si>
  <si>
    <t>HDSF%</t>
  </si>
  <si>
    <t>HDGF</t>
  </si>
  <si>
    <t>HDGA</t>
  </si>
  <si>
    <t>HDGF%</t>
  </si>
  <si>
    <t>HDSH%</t>
  </si>
  <si>
    <t>HDSV%</t>
  </si>
  <si>
    <t>SH%</t>
  </si>
  <si>
    <t>5v4 POWER PLAY</t>
  </si>
  <si>
    <t>4v5 PENALTY KILL</t>
  </si>
  <si>
    <t>5v5 EVEN STRENGTH</t>
  </si>
  <si>
    <t>G</t>
  </si>
  <si>
    <t>A</t>
  </si>
  <si>
    <t>P</t>
  </si>
  <si>
    <t>+/-</t>
  </si>
  <si>
    <t>ES</t>
  </si>
  <si>
    <t>PP</t>
  </si>
  <si>
    <t>SH</t>
  </si>
  <si>
    <t>ESG</t>
  </si>
  <si>
    <t>GWG</t>
  </si>
  <si>
    <t>OTG</t>
  </si>
  <si>
    <t>ESA</t>
  </si>
  <si>
    <t>PPA</t>
  </si>
  <si>
    <t>SHA</t>
  </si>
  <si>
    <t>GWA</t>
  </si>
  <si>
    <t>OTA</t>
  </si>
  <si>
    <t>ESP</t>
  </si>
  <si>
    <t>PPP</t>
  </si>
  <si>
    <t>SHP</t>
  </si>
  <si>
    <t>GWP</t>
  </si>
  <si>
    <t>OTP</t>
  </si>
  <si>
    <t>PPP%</t>
  </si>
  <si>
    <t>G/60</t>
  </si>
  <si>
    <t>A/60</t>
  </si>
  <si>
    <t>P/60</t>
  </si>
  <si>
    <t>ESG/60</t>
  </si>
  <si>
    <t>ESA/60</t>
  </si>
  <si>
    <t>ESP/60</t>
  </si>
  <si>
    <t>PPG/60</t>
  </si>
  <si>
    <t>PPA/60</t>
  </si>
  <si>
    <t>PPP/60</t>
  </si>
  <si>
    <t>G/GP</t>
  </si>
  <si>
    <t>A/GP</t>
  </si>
  <si>
    <t>P/GP</t>
  </si>
  <si>
    <t>SHOTS</t>
  </si>
  <si>
    <t>HITS</t>
  </si>
  <si>
    <t>BS</t>
  </si>
  <si>
    <t>RK</t>
  </si>
  <si>
    <t>NAME</t>
  </si>
  <si>
    <t>AGE</t>
  </si>
  <si>
    <t>POS</t>
  </si>
  <si>
    <t>OVERALL</t>
  </si>
  <si>
    <t>BIO</t>
  </si>
  <si>
    <t>TIME ON ICE</t>
  </si>
  <si>
    <t>GOALS</t>
  </si>
  <si>
    <t>ASSISTS</t>
  </si>
  <si>
    <t>POINTS</t>
  </si>
  <si>
    <t>PER/60 - ALL SITUATIONS</t>
  </si>
  <si>
    <t>PER/60 - EVEN STRENGTH</t>
  </si>
  <si>
    <t>PER/60 - POWER PLAY</t>
  </si>
  <si>
    <t>PER/GAME</t>
  </si>
  <si>
    <t>DEFENSIVE</t>
  </si>
  <si>
    <t>FACE OFF</t>
  </si>
  <si>
    <t>SV-%</t>
  </si>
  <si>
    <t>SITUATION</t>
  </si>
  <si>
    <t>VS</t>
  </si>
  <si>
    <t>W</t>
  </si>
  <si>
    <t>L</t>
  </si>
  <si>
    <t>OTL</t>
  </si>
  <si>
    <t>ROW</t>
  </si>
  <si>
    <t>P%</t>
  </si>
  <si>
    <t>Columbus Blue Jackets</t>
  </si>
  <si>
    <t>New York Islanders</t>
  </si>
  <si>
    <t>Philadelphia Flyers</t>
  </si>
  <si>
    <t>Washington Capitals</t>
  </si>
  <si>
    <t>Pittsburgh Penguins</t>
  </si>
  <si>
    <t>New Jersey Devils</t>
  </si>
  <si>
    <t>New York Rangers</t>
  </si>
  <si>
    <t>vs Division</t>
  </si>
  <si>
    <t>Tampa Bay Lightning</t>
  </si>
  <si>
    <t>Buffalo Sabres</t>
  </si>
  <si>
    <t>Toronto Maple Leafs</t>
  </si>
  <si>
    <t>Florida Panthers</t>
  </si>
  <si>
    <t>Boston Bruins</t>
  </si>
  <si>
    <t>Detroit Red Wings</t>
  </si>
  <si>
    <t>vs Rest of Conference</t>
  </si>
  <si>
    <t>San Jose Sharks</t>
  </si>
  <si>
    <t>Seattle Kraken</t>
  </si>
  <si>
    <t>Edmonton Oilers</t>
  </si>
  <si>
    <t>Calgary Flames</t>
  </si>
  <si>
    <t>Vancouver Canucks</t>
  </si>
  <si>
    <t>Colorado Avalanche</t>
  </si>
  <si>
    <t>Chicago Blackhawks</t>
  </si>
  <si>
    <t>Minnesota Wild</t>
  </si>
  <si>
    <t>Winnipeg Jets</t>
  </si>
  <si>
    <t>Arizona Coyotes</t>
  </si>
  <si>
    <t>St Louis Blues</t>
  </si>
  <si>
    <t>Los Angeles Kings</t>
  </si>
  <si>
    <t>Anaheim Ducks</t>
  </si>
  <si>
    <t>Dallas Stars</t>
  </si>
  <si>
    <t>Nashville Predators</t>
  </si>
  <si>
    <t>vs Out of Conference</t>
  </si>
  <si>
    <t>FORM</t>
  </si>
  <si>
    <t>TOTAL</t>
  </si>
  <si>
    <t>AVERAGE</t>
  </si>
  <si>
    <t>PDO%</t>
  </si>
  <si>
    <t>Montreal Canadiens</t>
  </si>
  <si>
    <t>Ottawa Senators</t>
  </si>
  <si>
    <t>Vegas Golden Knights</t>
  </si>
  <si>
    <t>Martin Necas</t>
  </si>
  <si>
    <t>Sebastian Aho</t>
  </si>
  <si>
    <t>Andrei Svechnikov</t>
  </si>
  <si>
    <t>Brent Burns</t>
  </si>
  <si>
    <t>Jesperi Kotkaniemi</t>
  </si>
  <si>
    <t>Brady Skjei</t>
  </si>
  <si>
    <t>Seth Jarvis</t>
  </si>
  <si>
    <t>Jordan Staal</t>
  </si>
  <si>
    <t>Stefan Noesen</t>
  </si>
  <si>
    <t>Jordan Martinook</t>
  </si>
  <si>
    <t>Brett Pesce</t>
  </si>
  <si>
    <t>Jesper Fast</t>
  </si>
  <si>
    <t>Jaccob Slavin</t>
  </si>
  <si>
    <t>Paul Stastny</t>
  </si>
  <si>
    <t>Jalen Chatfield</t>
  </si>
  <si>
    <t>Calvin de Haan</t>
  </si>
  <si>
    <t>Derek Stepan</t>
  </si>
  <si>
    <t>Shayne Gostisbehere</t>
  </si>
  <si>
    <t>Jack Drury</t>
  </si>
  <si>
    <t>Max Pacioretty</t>
  </si>
  <si>
    <t>Dylan Coghlan</t>
  </si>
  <si>
    <t>Frederik Andersen</t>
  </si>
  <si>
    <t>Ondrej Kase</t>
  </si>
  <si>
    <t>Maxime Lajoie</t>
  </si>
  <si>
    <t>Antti Raanta</t>
  </si>
  <si>
    <t>Pyotr Kochetkov</t>
  </si>
  <si>
    <t>Teuvo Teräväinen</t>
  </si>
  <si>
    <t>Jesse Puljujärvi</t>
  </si>
  <si>
    <t>CAROLINA HURRICANES - GAME STATS</t>
  </si>
  <si>
    <t>CAROLINA HURRICANES - TEAM STATS</t>
  </si>
  <si>
    <t>TEAM STATS - BY SITUATION</t>
  </si>
  <si>
    <t>TEAM STATS - BY OPPONENT (DIVISION)</t>
  </si>
  <si>
    <t>TEAM STATS - BY OPPONENT (CONFERENCE)</t>
  </si>
  <si>
    <t>TEAM STATS - BY OPPONENT (OUT OF CONFERENCE)</t>
  </si>
  <si>
    <t>CAROLINA HURRICANES - PLAYER STATS</t>
  </si>
  <si>
    <t/>
  </si>
  <si>
    <t>W1</t>
  </si>
  <si>
    <t>@</t>
  </si>
  <si>
    <t>W2</t>
  </si>
  <si>
    <t>W3</t>
  </si>
  <si>
    <t>L1</t>
  </si>
  <si>
    <t>L2</t>
  </si>
  <si>
    <t>SO</t>
  </si>
  <si>
    <t>W4</t>
  </si>
  <si>
    <t>L3</t>
  </si>
  <si>
    <t>L4</t>
  </si>
  <si>
    <t>L5</t>
  </si>
  <si>
    <t>St. Louis Blues</t>
  </si>
  <si>
    <t>W5</t>
  </si>
  <si>
    <t>W6</t>
  </si>
  <si>
    <t>W7</t>
  </si>
  <si>
    <t>W8</t>
  </si>
  <si>
    <t>W9</t>
  </si>
  <si>
    <t>W10</t>
  </si>
  <si>
    <t>W11</t>
  </si>
  <si>
    <t>3938:17</t>
  </si>
  <si>
    <t>403:57</t>
  </si>
  <si>
    <t>416:49</t>
  </si>
  <si>
    <t>185:00</t>
  </si>
  <si>
    <t>240:00</t>
  </si>
  <si>
    <t>244:34</t>
  </si>
  <si>
    <t>242:43</t>
  </si>
  <si>
    <t>245:00</t>
  </si>
  <si>
    <t>1582:17</t>
  </si>
  <si>
    <t>180:00</t>
  </si>
  <si>
    <t>188:19</t>
  </si>
  <si>
    <t>184:19</t>
  </si>
  <si>
    <t>1462:38</t>
  </si>
  <si>
    <t>120:55</t>
  </si>
  <si>
    <t>120:00</t>
  </si>
  <si>
    <t>124:30</t>
  </si>
  <si>
    <t>125:00</t>
  </si>
  <si>
    <t>121:55</t>
  </si>
  <si>
    <t>121:12</t>
  </si>
  <si>
    <t>122:10</t>
  </si>
  <si>
    <t>124:06</t>
  </si>
  <si>
    <t>121:56</t>
  </si>
  <si>
    <t>123:53</t>
  </si>
  <si>
    <t>1945:37</t>
  </si>
  <si>
    <t>F</t>
  </si>
  <si>
    <t>D</t>
  </si>
  <si>
    <t>SV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</si>
</sst>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mm/dd/yyyy;@"/>
    <numFmt numFmtId="166" formatCode="hh:mm"/>
    <numFmt numFmtId="167" formatCode="\+#,###;&quot;-&quot;#,###;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E11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0" fontId="2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0" fontId="0" fillId="0" borderId="4" xfId="1" applyNumberFormat="1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0" fontId="0" fillId="4" borderId="4" xfId="1" applyNumberFormat="1" applyFon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/>
    <xf numFmtId="10" fontId="0" fillId="0" borderId="4" xfId="1" applyNumberFormat="1" applyFont="1" applyBorder="1"/>
    <xf numFmtId="2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20" fontId="0" fillId="4" borderId="4" xfId="0" applyNumberFormat="1" applyFill="1" applyBorder="1" applyAlignment="1">
      <alignment horizontal="center" vertical="center"/>
    </xf>
    <xf numFmtId="2" fontId="0" fillId="4" borderId="4" xfId="0" applyNumberFormat="1" applyFill="1" applyBorder="1"/>
    <xf numFmtId="0" fontId="0" fillId="4" borderId="4" xfId="0" applyFill="1" applyBorder="1"/>
    <xf numFmtId="10" fontId="0" fillId="4" borderId="4" xfId="1" applyNumberFormat="1" applyFont="1" applyFill="1" applyBorder="1"/>
    <xf numFmtId="0" fontId="0" fillId="0" borderId="0" xfId="0" quotePrefix="1"/>
    <xf numFmtId="0" fontId="2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E1126"/>
      <color rgb="FFD9E0E7"/>
      <color rgb="FFA4A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626D-7AEF-C34C-B0E9-27D7CB3B0363}">
  <sheetPr codeName="Sheet1"/>
  <dimension ref="A1:AS95"/>
  <sheetViews>
    <sheetView workbookViewId="0">
      <selection activeCell="D20" sqref="D20"/>
    </sheetView>
  </sheetViews>
  <sheetFormatPr baseColWidth="10" defaultRowHeight="16" x14ac:dyDescent="0.2"/>
  <cols>
    <col min="1" max="1" width="8.83203125" customWidth="1"/>
    <col min="4" max="4" width="23.33203125" customWidth="1"/>
    <col min="5" max="9" width="8.83203125" customWidth="1"/>
    <col min="10" max="10" width="2.83203125" customWidth="1"/>
    <col min="11" max="15" width="8.83203125" customWidth="1"/>
    <col min="16" max="16" width="2.83203125" customWidth="1"/>
    <col min="17" max="21" width="8.83203125" customWidth="1"/>
    <col min="22" max="22" width="2.83203125" customWidth="1"/>
    <col min="23" max="24" width="8.83203125" customWidth="1"/>
    <col min="25" max="25" width="10.83203125" customWidth="1"/>
    <col min="26" max="27" width="8.83203125" customWidth="1"/>
    <col min="28" max="28" width="10.83203125" customWidth="1"/>
    <col min="29" max="30" width="8.83203125" customWidth="1"/>
    <col min="31" max="33" width="10.83203125" customWidth="1"/>
    <col min="34" max="34" width="2.83203125" customWidth="1"/>
    <col min="35" max="37" width="8.83203125" customWidth="1"/>
  </cols>
  <sheetData>
    <row r="1" spans="1:45" ht="32" customHeight="1" x14ac:dyDescent="0.2">
      <c r="A1" s="38" t="s">
        <v>197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</row>
    <row r="2" spans="1:45" ht="24" customHeight="1" x14ac:dyDescent="0.2">
      <c r="A2" s="39" t="str">
        <f>"2022 - '23 SEASON | "&amp;G94&amp;" ("&amp;(LEFT(G94,2)*2)+RIGHT(G94,1)&amp;" PTS.)"</f>
        <v>2022 - '23 SEASON | 52-21-9 (113 PTS.)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</row>
    <row r="4" spans="1:45" x14ac:dyDescent="0.2">
      <c r="F4" s="34"/>
      <c r="G4" s="34"/>
      <c r="H4" s="34"/>
    </row>
    <row r="7" spans="1:45" x14ac:dyDescent="0.2">
      <c r="A7" s="37" t="s">
        <v>111</v>
      </c>
      <c r="B7" s="37"/>
      <c r="C7" s="37"/>
      <c r="D7" s="37"/>
      <c r="E7" s="37"/>
      <c r="F7" s="37"/>
      <c r="G7" s="37"/>
      <c r="H7" s="37"/>
      <c r="I7" s="37"/>
      <c r="K7" s="37" t="s">
        <v>7</v>
      </c>
      <c r="L7" s="37"/>
      <c r="M7" s="37"/>
      <c r="N7" s="37"/>
      <c r="O7" s="37"/>
      <c r="Q7" s="37" t="s">
        <v>2</v>
      </c>
      <c r="R7" s="37"/>
      <c r="S7" s="37"/>
      <c r="T7" s="37"/>
      <c r="U7" s="37"/>
      <c r="W7" s="37" t="s">
        <v>13</v>
      </c>
      <c r="X7" s="37"/>
      <c r="Y7" s="37"/>
      <c r="Z7" s="37"/>
      <c r="AA7" s="37"/>
      <c r="AB7" s="37"/>
      <c r="AC7" s="37"/>
      <c r="AD7" s="37"/>
      <c r="AE7" s="37"/>
      <c r="AF7" s="37"/>
      <c r="AG7" s="37"/>
      <c r="AI7" s="37" t="s">
        <v>26</v>
      </c>
      <c r="AJ7" s="37"/>
      <c r="AK7" s="37"/>
      <c r="AL7" s="37"/>
      <c r="AM7" s="37"/>
      <c r="AN7" s="37"/>
      <c r="AO7" s="37"/>
      <c r="AP7" s="37"/>
      <c r="AQ7" s="37"/>
      <c r="AR7" s="37"/>
      <c r="AS7" s="37"/>
    </row>
    <row r="8" spans="1:45" x14ac:dyDescent="0.2">
      <c r="A8" s="8" t="s">
        <v>0</v>
      </c>
      <c r="B8" s="8" t="s">
        <v>1</v>
      </c>
      <c r="C8" s="8" t="s">
        <v>25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162</v>
      </c>
      <c r="K8" s="8" t="s">
        <v>8</v>
      </c>
      <c r="L8" s="8" t="s">
        <v>9</v>
      </c>
      <c r="M8" s="8" t="s">
        <v>10</v>
      </c>
      <c r="N8" s="8" t="s">
        <v>11</v>
      </c>
      <c r="O8" s="8" t="s">
        <v>12</v>
      </c>
      <c r="Q8" s="8" t="s">
        <v>8</v>
      </c>
      <c r="R8" s="8" t="s">
        <v>9</v>
      </c>
      <c r="S8" s="8" t="s">
        <v>10</v>
      </c>
      <c r="T8" s="8" t="s">
        <v>11</v>
      </c>
      <c r="U8" s="8" t="s">
        <v>12</v>
      </c>
      <c r="W8" s="8" t="s">
        <v>14</v>
      </c>
      <c r="X8" s="8" t="s">
        <v>15</v>
      </c>
      <c r="Y8" s="8" t="s">
        <v>16</v>
      </c>
      <c r="Z8" s="8" t="s">
        <v>17</v>
      </c>
      <c r="AA8" s="8" t="s">
        <v>18</v>
      </c>
      <c r="AB8" s="8" t="s">
        <v>19</v>
      </c>
      <c r="AC8" s="8" t="s">
        <v>20</v>
      </c>
      <c r="AD8" s="8" t="s">
        <v>21</v>
      </c>
      <c r="AE8" s="8" t="s">
        <v>22</v>
      </c>
      <c r="AF8" s="8" t="s">
        <v>23</v>
      </c>
      <c r="AG8" s="8" t="s">
        <v>165</v>
      </c>
      <c r="AI8" s="8" t="s">
        <v>27</v>
      </c>
      <c r="AJ8" s="8" t="s">
        <v>28</v>
      </c>
      <c r="AK8" s="8" t="s">
        <v>29</v>
      </c>
      <c r="AL8" s="8" t="s">
        <v>30</v>
      </c>
      <c r="AM8" s="8" t="s">
        <v>31</v>
      </c>
      <c r="AN8" s="8" t="s">
        <v>32</v>
      </c>
      <c r="AO8" s="8" t="s">
        <v>123</v>
      </c>
      <c r="AP8" s="8" t="s">
        <v>33</v>
      </c>
      <c r="AQ8" s="8" t="s">
        <v>34</v>
      </c>
      <c r="AR8" s="8" t="s">
        <v>35</v>
      </c>
      <c r="AS8" s="8" t="s">
        <v>36</v>
      </c>
    </row>
    <row r="9" spans="1:45" x14ac:dyDescent="0.2">
      <c r="A9" s="9">
        <v>1</v>
      </c>
      <c r="B9" s="10">
        <v>44846</v>
      </c>
      <c r="C9" s="9" t="s">
        <v>204</v>
      </c>
      <c r="D9" s="9" t="s">
        <v>131</v>
      </c>
      <c r="E9" s="9">
        <v>4</v>
      </c>
      <c r="F9" s="9">
        <v>1</v>
      </c>
      <c r="G9" s="9" t="s">
        <v>126</v>
      </c>
      <c r="H9" s="9" t="s">
        <v>204</v>
      </c>
      <c r="I9" s="9" t="s">
        <v>205</v>
      </c>
      <c r="K9" s="9">
        <v>43</v>
      </c>
      <c r="L9" s="9">
        <v>4</v>
      </c>
      <c r="M9" s="9">
        <v>0</v>
      </c>
      <c r="N9" s="9">
        <v>2</v>
      </c>
      <c r="O9" s="9">
        <v>0</v>
      </c>
      <c r="Q9" s="9">
        <v>32</v>
      </c>
      <c r="R9" s="9">
        <v>4</v>
      </c>
      <c r="S9" s="9">
        <v>0</v>
      </c>
      <c r="T9" s="9">
        <v>2</v>
      </c>
      <c r="U9" s="9">
        <v>0</v>
      </c>
      <c r="W9" s="9">
        <v>84</v>
      </c>
      <c r="X9" s="9">
        <v>50</v>
      </c>
      <c r="Y9" s="11">
        <v>0.627</v>
      </c>
      <c r="Z9" s="9">
        <v>64</v>
      </c>
      <c r="AA9" s="9">
        <v>41</v>
      </c>
      <c r="AB9" s="11">
        <v>0.61</v>
      </c>
      <c r="AC9" s="9">
        <v>37</v>
      </c>
      <c r="AD9" s="9">
        <v>27</v>
      </c>
      <c r="AE9" s="11">
        <v>0.57799999999999996</v>
      </c>
      <c r="AF9" s="11">
        <v>0.53100000000000003</v>
      </c>
      <c r="AG9" s="11">
        <v>1.0760000000000001</v>
      </c>
      <c r="AI9" s="12">
        <f>IFERROR(E9-F9,"")</f>
        <v>3</v>
      </c>
      <c r="AJ9" s="12">
        <f>IFERROR(K9-Q9,"")</f>
        <v>11</v>
      </c>
      <c r="AK9" s="9">
        <f>IFERROR(AC9+AD9,"")</f>
        <v>64</v>
      </c>
      <c r="AL9" s="11">
        <f>IFERROR((K9/(K9+Q9)),0)</f>
        <v>0.57333333333333336</v>
      </c>
      <c r="AM9" s="11">
        <f>IFERROR((Q9/(K9+Q9)),0)</f>
        <v>0.42666666666666669</v>
      </c>
      <c r="AN9" s="13">
        <f>IFERROR((((Q9-F9)/Q9)*0.01),0)</f>
        <v>9.6874999999999999E-3</v>
      </c>
      <c r="AO9" s="13">
        <f>IFERROR((((K9-E9)/K9)*0.01),0)</f>
        <v>9.0697674418604643E-3</v>
      </c>
      <c r="AP9" s="11">
        <f>IFERROR((M9/N9),0)</f>
        <v>0</v>
      </c>
      <c r="AQ9" s="11">
        <f>IFERROR((((T9-S9)/T9)*1),0)</f>
        <v>1</v>
      </c>
      <c r="AR9" s="11">
        <f>IFERROR(((X9-AA9)/X9),0)</f>
        <v>0.18</v>
      </c>
      <c r="AS9" s="11">
        <f>IFERROR(((W9-Z9)/W9),0)</f>
        <v>0.23809523809523808</v>
      </c>
    </row>
    <row r="10" spans="1:45" x14ac:dyDescent="0.2">
      <c r="A10" s="14">
        <v>2</v>
      </c>
      <c r="B10" s="15">
        <v>44848</v>
      </c>
      <c r="C10" s="14" t="s">
        <v>206</v>
      </c>
      <c r="D10" s="14" t="s">
        <v>146</v>
      </c>
      <c r="E10" s="14">
        <v>2</v>
      </c>
      <c r="F10" s="14">
        <v>1</v>
      </c>
      <c r="G10" s="14" t="s">
        <v>126</v>
      </c>
      <c r="H10" s="14" t="s">
        <v>204</v>
      </c>
      <c r="I10" s="14" t="s">
        <v>207</v>
      </c>
      <c r="K10" s="14">
        <v>35</v>
      </c>
      <c r="L10" s="14">
        <v>15</v>
      </c>
      <c r="M10" s="14">
        <v>0</v>
      </c>
      <c r="N10" s="14">
        <v>3</v>
      </c>
      <c r="O10" s="14">
        <v>0</v>
      </c>
      <c r="Q10" s="14">
        <v>19</v>
      </c>
      <c r="R10" s="14">
        <v>11</v>
      </c>
      <c r="S10" s="14">
        <v>0</v>
      </c>
      <c r="T10" s="14">
        <v>5</v>
      </c>
      <c r="U10" s="14">
        <v>0</v>
      </c>
      <c r="W10" s="14">
        <v>55</v>
      </c>
      <c r="X10" s="14">
        <v>23</v>
      </c>
      <c r="Y10" s="16">
        <v>0.70499999999999996</v>
      </c>
      <c r="Z10" s="14">
        <v>35</v>
      </c>
      <c r="AA10" s="14">
        <v>16</v>
      </c>
      <c r="AB10" s="16">
        <v>0.68599999999999994</v>
      </c>
      <c r="AC10" s="14">
        <v>28</v>
      </c>
      <c r="AD10" s="14">
        <v>21</v>
      </c>
      <c r="AE10" s="16">
        <v>0.57100000000000006</v>
      </c>
      <c r="AF10" s="16">
        <v>0.65800000000000003</v>
      </c>
      <c r="AG10" s="16">
        <v>0.98799999999999999</v>
      </c>
      <c r="AI10" s="17">
        <f t="shared" ref="AI10:AI73" si="0">IFERROR(E10-F10,"")</f>
        <v>1</v>
      </c>
      <c r="AJ10" s="17">
        <f t="shared" ref="AJ10:AJ73" si="1">IFERROR(K10-Q10,"")</f>
        <v>16</v>
      </c>
      <c r="AK10" s="14">
        <f t="shared" ref="AK10:AK73" si="2">IFERROR(AC10+AD10,"")</f>
        <v>49</v>
      </c>
      <c r="AL10" s="16">
        <f t="shared" ref="AL10:AL73" si="3">IFERROR((K10/(K10+Q10)),0)</f>
        <v>0.64814814814814814</v>
      </c>
      <c r="AM10" s="16">
        <f t="shared" ref="AM10:AM73" si="4">IFERROR((Q10/(K10+Q10)),0)</f>
        <v>0.35185185185185186</v>
      </c>
      <c r="AN10" s="18">
        <f t="shared" ref="AN10:AN73" si="5">IFERROR((((Q10-F10)/Q10)*0.01),0)</f>
        <v>9.4736842105263147E-3</v>
      </c>
      <c r="AO10" s="18">
        <f t="shared" ref="AO10:AO73" si="6">IFERROR((((K10-E10)/K10)*0.01),0)</f>
        <v>9.4285714285714285E-3</v>
      </c>
      <c r="AP10" s="16">
        <f t="shared" ref="AP10:AP73" si="7">IFERROR((M10/N10),0)</f>
        <v>0</v>
      </c>
      <c r="AQ10" s="16">
        <f t="shared" ref="AQ10:AQ73" si="8">IFERROR((((T10-S10)/T10)*1),0)</f>
        <v>1</v>
      </c>
      <c r="AR10" s="16">
        <f t="shared" ref="AR10:AR73" si="9">IFERROR(((X10-AA10)/X10),0)</f>
        <v>0.30434782608695654</v>
      </c>
      <c r="AS10" s="16">
        <f t="shared" ref="AS10:AS73" si="10">IFERROR(((W10-Z10)/W10),0)</f>
        <v>0.36363636363636365</v>
      </c>
    </row>
    <row r="11" spans="1:45" x14ac:dyDescent="0.2">
      <c r="A11" s="9">
        <v>3</v>
      </c>
      <c r="B11" s="10">
        <v>44851</v>
      </c>
      <c r="C11" s="9" t="s">
        <v>206</v>
      </c>
      <c r="D11" s="9" t="s">
        <v>147</v>
      </c>
      <c r="E11" s="9">
        <v>5</v>
      </c>
      <c r="F11" s="9">
        <v>1</v>
      </c>
      <c r="G11" s="9" t="s">
        <v>126</v>
      </c>
      <c r="H11" s="9" t="s">
        <v>204</v>
      </c>
      <c r="I11" s="9" t="s">
        <v>208</v>
      </c>
      <c r="K11" s="9">
        <v>34</v>
      </c>
      <c r="L11" s="9">
        <v>10</v>
      </c>
      <c r="M11" s="9">
        <v>2</v>
      </c>
      <c r="N11" s="9">
        <v>5</v>
      </c>
      <c r="O11" s="9">
        <v>0</v>
      </c>
      <c r="Q11" s="9">
        <v>23</v>
      </c>
      <c r="R11" s="9">
        <v>10</v>
      </c>
      <c r="S11" s="9">
        <v>1</v>
      </c>
      <c r="T11" s="9">
        <v>5</v>
      </c>
      <c r="U11" s="9">
        <v>0</v>
      </c>
      <c r="W11" s="9">
        <v>52</v>
      </c>
      <c r="X11" s="9">
        <v>30</v>
      </c>
      <c r="Y11" s="11">
        <v>0.63400000000000001</v>
      </c>
      <c r="Z11" s="9">
        <v>38</v>
      </c>
      <c r="AA11" s="9">
        <v>22</v>
      </c>
      <c r="AB11" s="11">
        <v>0.63300000000000001</v>
      </c>
      <c r="AC11" s="9">
        <v>24</v>
      </c>
      <c r="AD11" s="9">
        <v>21</v>
      </c>
      <c r="AE11" s="11">
        <v>0.53300000000000003</v>
      </c>
      <c r="AF11" s="11">
        <v>0.625</v>
      </c>
      <c r="AG11" s="11">
        <v>1.115</v>
      </c>
      <c r="AI11" s="12">
        <f t="shared" si="0"/>
        <v>4</v>
      </c>
      <c r="AJ11" s="12">
        <f t="shared" si="1"/>
        <v>11</v>
      </c>
      <c r="AK11" s="9">
        <f t="shared" si="2"/>
        <v>45</v>
      </c>
      <c r="AL11" s="11">
        <f t="shared" si="3"/>
        <v>0.59649122807017541</v>
      </c>
      <c r="AM11" s="11">
        <f t="shared" si="4"/>
        <v>0.40350877192982454</v>
      </c>
      <c r="AN11" s="13">
        <f t="shared" si="5"/>
        <v>9.5652173913043492E-3</v>
      </c>
      <c r="AO11" s="13">
        <f t="shared" si="6"/>
        <v>8.5294117647058826E-3</v>
      </c>
      <c r="AP11" s="11">
        <f t="shared" si="7"/>
        <v>0.4</v>
      </c>
      <c r="AQ11" s="11">
        <f t="shared" si="8"/>
        <v>0.8</v>
      </c>
      <c r="AR11" s="11">
        <f t="shared" si="9"/>
        <v>0.26666666666666666</v>
      </c>
      <c r="AS11" s="11">
        <f t="shared" si="10"/>
        <v>0.26923076923076922</v>
      </c>
    </row>
    <row r="12" spans="1:45" x14ac:dyDescent="0.2">
      <c r="A12" s="14">
        <v>4</v>
      </c>
      <c r="B12" s="15">
        <v>44854</v>
      </c>
      <c r="C12" s="14" t="s">
        <v>206</v>
      </c>
      <c r="D12" s="14" t="s">
        <v>148</v>
      </c>
      <c r="E12" s="14">
        <v>4</v>
      </c>
      <c r="F12" s="14">
        <v>6</v>
      </c>
      <c r="G12" s="14" t="s">
        <v>127</v>
      </c>
      <c r="H12" s="14" t="s">
        <v>204</v>
      </c>
      <c r="I12" s="14" t="s">
        <v>209</v>
      </c>
      <c r="K12" s="14">
        <v>40</v>
      </c>
      <c r="L12" s="14">
        <v>10</v>
      </c>
      <c r="M12" s="14">
        <v>2</v>
      </c>
      <c r="N12" s="14">
        <v>5</v>
      </c>
      <c r="O12" s="14">
        <v>0</v>
      </c>
      <c r="Q12" s="14">
        <v>33</v>
      </c>
      <c r="R12" s="14">
        <v>10</v>
      </c>
      <c r="S12" s="14">
        <v>2</v>
      </c>
      <c r="T12" s="14">
        <v>5</v>
      </c>
      <c r="U12" s="14">
        <v>1</v>
      </c>
      <c r="W12" s="14">
        <v>56</v>
      </c>
      <c r="X12" s="14">
        <v>43</v>
      </c>
      <c r="Y12" s="16">
        <v>0.56600000000000006</v>
      </c>
      <c r="Z12" s="14">
        <v>40</v>
      </c>
      <c r="AA12" s="14">
        <v>32</v>
      </c>
      <c r="AB12" s="16">
        <v>0.55600000000000005</v>
      </c>
      <c r="AC12" s="14">
        <v>29</v>
      </c>
      <c r="AD12" s="14">
        <v>32</v>
      </c>
      <c r="AE12" s="16">
        <v>0.47500000000000003</v>
      </c>
      <c r="AF12" s="16">
        <v>0.58600000000000008</v>
      </c>
      <c r="AG12" s="16">
        <v>0.95099999999999996</v>
      </c>
      <c r="AI12" s="17">
        <f t="shared" si="0"/>
        <v>-2</v>
      </c>
      <c r="AJ12" s="17">
        <f t="shared" si="1"/>
        <v>7</v>
      </c>
      <c r="AK12" s="14">
        <f t="shared" si="2"/>
        <v>61</v>
      </c>
      <c r="AL12" s="16">
        <f t="shared" si="3"/>
        <v>0.54794520547945202</v>
      </c>
      <c r="AM12" s="16">
        <f t="shared" si="4"/>
        <v>0.45205479452054792</v>
      </c>
      <c r="AN12" s="18">
        <f t="shared" si="5"/>
        <v>8.1818181818181825E-3</v>
      </c>
      <c r="AO12" s="18">
        <f t="shared" si="6"/>
        <v>9.0000000000000011E-3</v>
      </c>
      <c r="AP12" s="16">
        <f t="shared" si="7"/>
        <v>0.4</v>
      </c>
      <c r="AQ12" s="16">
        <f t="shared" si="8"/>
        <v>0.6</v>
      </c>
      <c r="AR12" s="16">
        <f t="shared" si="9"/>
        <v>0.2558139534883721</v>
      </c>
      <c r="AS12" s="16">
        <f t="shared" si="10"/>
        <v>0.2857142857142857</v>
      </c>
    </row>
    <row r="13" spans="1:45" x14ac:dyDescent="0.2">
      <c r="A13" s="9">
        <v>5</v>
      </c>
      <c r="B13" s="10">
        <v>44856</v>
      </c>
      <c r="C13" s="9" t="s">
        <v>206</v>
      </c>
      <c r="D13" s="9" t="s">
        <v>149</v>
      </c>
      <c r="E13" s="9">
        <v>2</v>
      </c>
      <c r="F13" s="9">
        <v>3</v>
      </c>
      <c r="G13" s="9" t="s">
        <v>127</v>
      </c>
      <c r="H13" s="9" t="s">
        <v>6</v>
      </c>
      <c r="I13" s="9" t="s">
        <v>210</v>
      </c>
      <c r="K13" s="9">
        <v>27</v>
      </c>
      <c r="L13" s="9">
        <v>8</v>
      </c>
      <c r="M13" s="9">
        <v>0</v>
      </c>
      <c r="N13" s="9">
        <v>4</v>
      </c>
      <c r="O13" s="9">
        <v>0</v>
      </c>
      <c r="Q13" s="9">
        <v>32</v>
      </c>
      <c r="R13" s="9">
        <v>8</v>
      </c>
      <c r="S13" s="9">
        <v>1</v>
      </c>
      <c r="T13" s="9">
        <v>4</v>
      </c>
      <c r="U13" s="9">
        <v>0</v>
      </c>
      <c r="W13" s="9">
        <v>47</v>
      </c>
      <c r="X13" s="9">
        <v>31</v>
      </c>
      <c r="Y13" s="11">
        <v>0.60299999999999998</v>
      </c>
      <c r="Z13" s="9">
        <v>33</v>
      </c>
      <c r="AA13" s="9">
        <v>25</v>
      </c>
      <c r="AB13" s="11">
        <v>0.56899999999999995</v>
      </c>
      <c r="AC13" s="9">
        <v>22</v>
      </c>
      <c r="AD13" s="9">
        <v>15</v>
      </c>
      <c r="AE13" s="11">
        <v>0.59499999999999997</v>
      </c>
      <c r="AF13" s="11">
        <v>0.63200000000000001</v>
      </c>
      <c r="AG13" s="11">
        <v>0.9870000000000001</v>
      </c>
      <c r="AI13" s="12">
        <f t="shared" si="0"/>
        <v>-1</v>
      </c>
      <c r="AJ13" s="12">
        <f t="shared" si="1"/>
        <v>-5</v>
      </c>
      <c r="AK13" s="9">
        <f t="shared" si="2"/>
        <v>37</v>
      </c>
      <c r="AL13" s="11">
        <f t="shared" si="3"/>
        <v>0.4576271186440678</v>
      </c>
      <c r="AM13" s="11">
        <f t="shared" si="4"/>
        <v>0.5423728813559322</v>
      </c>
      <c r="AN13" s="13">
        <f t="shared" si="5"/>
        <v>9.0624999999999994E-3</v>
      </c>
      <c r="AO13" s="13">
        <f t="shared" si="6"/>
        <v>9.2592592592592587E-3</v>
      </c>
      <c r="AP13" s="11">
        <f t="shared" si="7"/>
        <v>0</v>
      </c>
      <c r="AQ13" s="11">
        <f t="shared" si="8"/>
        <v>0.75</v>
      </c>
      <c r="AR13" s="11">
        <f t="shared" si="9"/>
        <v>0.19354838709677419</v>
      </c>
      <c r="AS13" s="11">
        <f t="shared" si="10"/>
        <v>0.2978723404255319</v>
      </c>
    </row>
    <row r="14" spans="1:45" x14ac:dyDescent="0.2">
      <c r="A14" s="14">
        <v>6</v>
      </c>
      <c r="B14" s="15">
        <v>44858</v>
      </c>
      <c r="C14" s="14" t="s">
        <v>206</v>
      </c>
      <c r="D14" s="14" t="s">
        <v>150</v>
      </c>
      <c r="E14" s="14">
        <v>3</v>
      </c>
      <c r="F14" s="14">
        <v>2</v>
      </c>
      <c r="G14" s="14" t="s">
        <v>126</v>
      </c>
      <c r="H14" s="14" t="s">
        <v>204</v>
      </c>
      <c r="I14" s="14" t="s">
        <v>205</v>
      </c>
      <c r="K14" s="14">
        <v>39</v>
      </c>
      <c r="L14" s="14">
        <v>4</v>
      </c>
      <c r="M14" s="14">
        <v>1</v>
      </c>
      <c r="N14" s="14">
        <v>3</v>
      </c>
      <c r="O14" s="14">
        <v>0</v>
      </c>
      <c r="Q14" s="14">
        <v>16</v>
      </c>
      <c r="R14" s="14">
        <v>6</v>
      </c>
      <c r="S14" s="14">
        <v>1</v>
      </c>
      <c r="T14" s="14">
        <v>2</v>
      </c>
      <c r="U14" s="14">
        <v>0</v>
      </c>
      <c r="W14" s="14">
        <v>62</v>
      </c>
      <c r="X14" s="14">
        <v>34</v>
      </c>
      <c r="Y14" s="16">
        <v>0.64599999999999991</v>
      </c>
      <c r="Z14" s="14">
        <v>50</v>
      </c>
      <c r="AA14" s="14">
        <v>20</v>
      </c>
      <c r="AB14" s="16">
        <v>0.71400000000000008</v>
      </c>
      <c r="AC14" s="14">
        <v>38</v>
      </c>
      <c r="AD14" s="14">
        <v>22</v>
      </c>
      <c r="AE14" s="16">
        <v>0.63300000000000001</v>
      </c>
      <c r="AF14" s="16">
        <v>0.56399999999999995</v>
      </c>
      <c r="AG14" s="16">
        <v>0.97400000000000009</v>
      </c>
      <c r="AI14" s="17">
        <f t="shared" si="0"/>
        <v>1</v>
      </c>
      <c r="AJ14" s="17">
        <f t="shared" si="1"/>
        <v>23</v>
      </c>
      <c r="AK14" s="14">
        <f t="shared" si="2"/>
        <v>60</v>
      </c>
      <c r="AL14" s="16">
        <f t="shared" si="3"/>
        <v>0.70909090909090911</v>
      </c>
      <c r="AM14" s="16">
        <f t="shared" si="4"/>
        <v>0.29090909090909089</v>
      </c>
      <c r="AN14" s="18">
        <f t="shared" si="5"/>
        <v>8.7500000000000008E-3</v>
      </c>
      <c r="AO14" s="18">
        <f t="shared" si="6"/>
        <v>9.2307692307692316E-3</v>
      </c>
      <c r="AP14" s="16">
        <f t="shared" si="7"/>
        <v>0.33333333333333331</v>
      </c>
      <c r="AQ14" s="16">
        <f t="shared" si="8"/>
        <v>0.5</v>
      </c>
      <c r="AR14" s="16">
        <f t="shared" si="9"/>
        <v>0.41176470588235292</v>
      </c>
      <c r="AS14" s="16">
        <f t="shared" si="10"/>
        <v>0.19354838709677419</v>
      </c>
    </row>
    <row r="15" spans="1:45" x14ac:dyDescent="0.2">
      <c r="A15" s="9">
        <v>7</v>
      </c>
      <c r="B15" s="10">
        <v>44862</v>
      </c>
      <c r="C15" s="9" t="s">
        <v>204</v>
      </c>
      <c r="D15" s="9" t="s">
        <v>132</v>
      </c>
      <c r="E15" s="9">
        <v>2</v>
      </c>
      <c r="F15" s="9">
        <v>6</v>
      </c>
      <c r="G15" s="9" t="s">
        <v>127</v>
      </c>
      <c r="H15" s="9" t="s">
        <v>204</v>
      </c>
      <c r="I15" s="9" t="s">
        <v>209</v>
      </c>
      <c r="K15" s="9">
        <v>35</v>
      </c>
      <c r="L15" s="9">
        <v>2</v>
      </c>
      <c r="M15" s="9">
        <v>0</v>
      </c>
      <c r="N15" s="9">
        <v>3</v>
      </c>
      <c r="O15" s="9">
        <v>0</v>
      </c>
      <c r="Q15" s="9">
        <v>32</v>
      </c>
      <c r="R15" s="9">
        <v>6</v>
      </c>
      <c r="S15" s="9">
        <v>0</v>
      </c>
      <c r="T15" s="9">
        <v>1</v>
      </c>
      <c r="U15" s="9">
        <v>1</v>
      </c>
      <c r="W15" s="9">
        <v>73</v>
      </c>
      <c r="X15" s="9">
        <v>45</v>
      </c>
      <c r="Y15" s="11">
        <v>0.61899999999999999</v>
      </c>
      <c r="Z15" s="9">
        <v>49</v>
      </c>
      <c r="AA15" s="9">
        <v>36</v>
      </c>
      <c r="AB15" s="11">
        <v>0.57600000000000007</v>
      </c>
      <c r="AC15" s="9">
        <v>32</v>
      </c>
      <c r="AD15" s="9">
        <v>25</v>
      </c>
      <c r="AE15" s="11">
        <v>0.56100000000000005</v>
      </c>
      <c r="AF15" s="11">
        <v>0.70599999999999996</v>
      </c>
      <c r="AG15" s="11">
        <v>0.91</v>
      </c>
      <c r="AI15" s="12">
        <f t="shared" si="0"/>
        <v>-4</v>
      </c>
      <c r="AJ15" s="12">
        <f t="shared" si="1"/>
        <v>3</v>
      </c>
      <c r="AK15" s="9">
        <f t="shared" si="2"/>
        <v>57</v>
      </c>
      <c r="AL15" s="11">
        <f t="shared" si="3"/>
        <v>0.52238805970149249</v>
      </c>
      <c r="AM15" s="11">
        <f t="shared" si="4"/>
        <v>0.47761194029850745</v>
      </c>
      <c r="AN15" s="13">
        <f t="shared" si="5"/>
        <v>8.1250000000000003E-3</v>
      </c>
      <c r="AO15" s="13">
        <f t="shared" si="6"/>
        <v>9.4285714285714285E-3</v>
      </c>
      <c r="AP15" s="11">
        <f t="shared" si="7"/>
        <v>0</v>
      </c>
      <c r="AQ15" s="11">
        <f t="shared" si="8"/>
        <v>1</v>
      </c>
      <c r="AR15" s="11">
        <f t="shared" si="9"/>
        <v>0.2</v>
      </c>
      <c r="AS15" s="11">
        <f t="shared" si="10"/>
        <v>0.32876712328767121</v>
      </c>
    </row>
    <row r="16" spans="1:45" x14ac:dyDescent="0.2">
      <c r="A16" s="14">
        <v>8</v>
      </c>
      <c r="B16" s="15">
        <v>44863</v>
      </c>
      <c r="C16" s="14" t="s">
        <v>206</v>
      </c>
      <c r="D16" s="14" t="s">
        <v>133</v>
      </c>
      <c r="E16" s="14">
        <v>4</v>
      </c>
      <c r="F16" s="14">
        <v>3</v>
      </c>
      <c r="G16" s="14" t="s">
        <v>126</v>
      </c>
      <c r="H16" s="14" t="s">
        <v>6</v>
      </c>
      <c r="I16" s="14" t="s">
        <v>205</v>
      </c>
      <c r="K16" s="14">
        <v>38</v>
      </c>
      <c r="L16" s="14">
        <v>14</v>
      </c>
      <c r="M16" s="14">
        <v>0</v>
      </c>
      <c r="N16" s="14">
        <v>4</v>
      </c>
      <c r="O16" s="14">
        <v>0</v>
      </c>
      <c r="Q16" s="14">
        <v>29</v>
      </c>
      <c r="R16" s="14">
        <v>10</v>
      </c>
      <c r="S16" s="14">
        <v>1</v>
      </c>
      <c r="T16" s="14">
        <v>6</v>
      </c>
      <c r="U16" s="14">
        <v>0</v>
      </c>
      <c r="W16" s="14">
        <v>52</v>
      </c>
      <c r="X16" s="14">
        <v>28</v>
      </c>
      <c r="Y16" s="16">
        <v>0.65</v>
      </c>
      <c r="Z16" s="14">
        <v>40</v>
      </c>
      <c r="AA16" s="14">
        <v>22</v>
      </c>
      <c r="AB16" s="16">
        <v>0.64500000000000002</v>
      </c>
      <c r="AC16" s="14">
        <v>20</v>
      </c>
      <c r="AD16" s="14">
        <v>24</v>
      </c>
      <c r="AE16" s="16">
        <v>0.45500000000000002</v>
      </c>
      <c r="AF16" s="16">
        <v>0.58200000000000007</v>
      </c>
      <c r="AG16" s="16">
        <v>1.038</v>
      </c>
      <c r="AI16" s="17">
        <f t="shared" si="0"/>
        <v>1</v>
      </c>
      <c r="AJ16" s="17">
        <f t="shared" si="1"/>
        <v>9</v>
      </c>
      <c r="AK16" s="14">
        <f t="shared" si="2"/>
        <v>44</v>
      </c>
      <c r="AL16" s="16">
        <f t="shared" si="3"/>
        <v>0.56716417910447758</v>
      </c>
      <c r="AM16" s="16">
        <f t="shared" si="4"/>
        <v>0.43283582089552236</v>
      </c>
      <c r="AN16" s="18">
        <f t="shared" si="5"/>
        <v>8.9655172413793099E-3</v>
      </c>
      <c r="AO16" s="18">
        <f t="shared" si="6"/>
        <v>8.9473684210526327E-3</v>
      </c>
      <c r="AP16" s="16">
        <f t="shared" si="7"/>
        <v>0</v>
      </c>
      <c r="AQ16" s="16">
        <f t="shared" si="8"/>
        <v>0.83333333333333337</v>
      </c>
      <c r="AR16" s="16">
        <f t="shared" si="9"/>
        <v>0.21428571428571427</v>
      </c>
      <c r="AS16" s="16">
        <f t="shared" si="10"/>
        <v>0.23076923076923078</v>
      </c>
    </row>
    <row r="17" spans="1:45" x14ac:dyDescent="0.2">
      <c r="A17" s="9">
        <v>9</v>
      </c>
      <c r="B17" s="10">
        <v>44865</v>
      </c>
      <c r="C17" s="9" t="s">
        <v>204</v>
      </c>
      <c r="D17" s="9" t="s">
        <v>134</v>
      </c>
      <c r="E17" s="9">
        <v>3</v>
      </c>
      <c r="F17" s="9">
        <v>2</v>
      </c>
      <c r="G17" s="9" t="s">
        <v>126</v>
      </c>
      <c r="H17" s="9" t="s">
        <v>211</v>
      </c>
      <c r="I17" s="9" t="s">
        <v>207</v>
      </c>
      <c r="K17" s="9">
        <v>35</v>
      </c>
      <c r="L17" s="9">
        <v>12</v>
      </c>
      <c r="M17" s="9">
        <v>1</v>
      </c>
      <c r="N17" s="9">
        <v>6</v>
      </c>
      <c r="O17" s="9">
        <v>0</v>
      </c>
      <c r="Q17" s="9">
        <v>20</v>
      </c>
      <c r="R17" s="9">
        <v>16</v>
      </c>
      <c r="S17" s="9">
        <v>1</v>
      </c>
      <c r="T17" s="9">
        <v>4</v>
      </c>
      <c r="U17" s="9">
        <v>0</v>
      </c>
      <c r="W17" s="9">
        <v>43</v>
      </c>
      <c r="X17" s="9">
        <v>27</v>
      </c>
      <c r="Y17" s="11">
        <v>0.61399999999999999</v>
      </c>
      <c r="Z17" s="9">
        <v>30</v>
      </c>
      <c r="AA17" s="9">
        <v>22</v>
      </c>
      <c r="AB17" s="11">
        <v>0.57700000000000007</v>
      </c>
      <c r="AC17" s="9">
        <v>21</v>
      </c>
      <c r="AD17" s="9">
        <v>20</v>
      </c>
      <c r="AE17" s="11">
        <v>0.51200000000000001</v>
      </c>
      <c r="AF17" s="11">
        <v>0.65200000000000002</v>
      </c>
      <c r="AG17" s="11">
        <v>0.98799999999999999</v>
      </c>
      <c r="AI17" s="12">
        <f t="shared" si="0"/>
        <v>1</v>
      </c>
      <c r="AJ17" s="12">
        <f t="shared" si="1"/>
        <v>15</v>
      </c>
      <c r="AK17" s="9">
        <f t="shared" si="2"/>
        <v>41</v>
      </c>
      <c r="AL17" s="11">
        <f t="shared" si="3"/>
        <v>0.63636363636363635</v>
      </c>
      <c r="AM17" s="11">
        <f t="shared" si="4"/>
        <v>0.36363636363636365</v>
      </c>
      <c r="AN17" s="13">
        <f t="shared" si="5"/>
        <v>9.0000000000000011E-3</v>
      </c>
      <c r="AO17" s="13">
        <f t="shared" si="6"/>
        <v>9.1428571428571435E-3</v>
      </c>
      <c r="AP17" s="11">
        <f t="shared" si="7"/>
        <v>0.16666666666666666</v>
      </c>
      <c r="AQ17" s="11">
        <f t="shared" si="8"/>
        <v>0.75</v>
      </c>
      <c r="AR17" s="11">
        <f t="shared" si="9"/>
        <v>0.18518518518518517</v>
      </c>
      <c r="AS17" s="11">
        <f t="shared" si="10"/>
        <v>0.30232558139534882</v>
      </c>
    </row>
    <row r="18" spans="1:45" x14ac:dyDescent="0.2">
      <c r="A18" s="14">
        <v>10</v>
      </c>
      <c r="B18" s="15">
        <v>44868</v>
      </c>
      <c r="C18" s="14" t="s">
        <v>206</v>
      </c>
      <c r="D18" s="14" t="s">
        <v>139</v>
      </c>
      <c r="E18" s="14">
        <v>4</v>
      </c>
      <c r="F18" s="14">
        <v>3</v>
      </c>
      <c r="G18" s="14" t="s">
        <v>126</v>
      </c>
      <c r="H18" s="14" t="s">
        <v>211</v>
      </c>
      <c r="I18" s="14" t="s">
        <v>208</v>
      </c>
      <c r="K18" s="14">
        <v>55</v>
      </c>
      <c r="L18" s="14">
        <v>12</v>
      </c>
      <c r="M18" s="14">
        <v>1</v>
      </c>
      <c r="N18" s="14">
        <v>6</v>
      </c>
      <c r="O18" s="14">
        <v>1</v>
      </c>
      <c r="Q18" s="14">
        <v>26</v>
      </c>
      <c r="R18" s="14">
        <v>12</v>
      </c>
      <c r="S18" s="14">
        <v>2</v>
      </c>
      <c r="T18" s="14">
        <v>5</v>
      </c>
      <c r="U18" s="14">
        <v>0</v>
      </c>
      <c r="W18" s="14">
        <v>61</v>
      </c>
      <c r="X18" s="14">
        <v>37</v>
      </c>
      <c r="Y18" s="16">
        <v>0.622</v>
      </c>
      <c r="Z18" s="14">
        <v>45</v>
      </c>
      <c r="AA18" s="14">
        <v>27</v>
      </c>
      <c r="AB18" s="16">
        <v>0.625</v>
      </c>
      <c r="AC18" s="14">
        <v>31</v>
      </c>
      <c r="AD18" s="14">
        <v>17</v>
      </c>
      <c r="AE18" s="16">
        <v>0.64599999999999991</v>
      </c>
      <c r="AF18" s="16">
        <v>0.748</v>
      </c>
      <c r="AG18" s="16">
        <v>0.97799999999999998</v>
      </c>
      <c r="AI18" s="17">
        <f t="shared" si="0"/>
        <v>1</v>
      </c>
      <c r="AJ18" s="17">
        <f t="shared" si="1"/>
        <v>29</v>
      </c>
      <c r="AK18" s="14">
        <f t="shared" si="2"/>
        <v>48</v>
      </c>
      <c r="AL18" s="16">
        <f t="shared" si="3"/>
        <v>0.67901234567901236</v>
      </c>
      <c r="AM18" s="16">
        <f t="shared" si="4"/>
        <v>0.32098765432098764</v>
      </c>
      <c r="AN18" s="18">
        <f t="shared" si="5"/>
        <v>8.8461538461538456E-3</v>
      </c>
      <c r="AO18" s="18">
        <f t="shared" si="6"/>
        <v>9.2727272727272728E-3</v>
      </c>
      <c r="AP18" s="16">
        <f t="shared" si="7"/>
        <v>0.16666666666666666</v>
      </c>
      <c r="AQ18" s="16">
        <f t="shared" si="8"/>
        <v>0.6</v>
      </c>
      <c r="AR18" s="16">
        <f t="shared" si="9"/>
        <v>0.27027027027027029</v>
      </c>
      <c r="AS18" s="16">
        <f t="shared" si="10"/>
        <v>0.26229508196721313</v>
      </c>
    </row>
    <row r="19" spans="1:45" x14ac:dyDescent="0.2">
      <c r="A19" s="9">
        <v>11</v>
      </c>
      <c r="B19" s="10">
        <v>44869</v>
      </c>
      <c r="C19" s="9" t="s">
        <v>204</v>
      </c>
      <c r="D19" s="9" t="s">
        <v>140</v>
      </c>
      <c r="E19" s="9">
        <v>5</v>
      </c>
      <c r="F19" s="9">
        <v>3</v>
      </c>
      <c r="G19" s="9" t="s">
        <v>126</v>
      </c>
      <c r="H19" s="9" t="s">
        <v>204</v>
      </c>
      <c r="I19" s="9" t="s">
        <v>212</v>
      </c>
      <c r="K19" s="9">
        <v>33</v>
      </c>
      <c r="L19" s="9">
        <v>12</v>
      </c>
      <c r="M19" s="9">
        <v>1</v>
      </c>
      <c r="N19" s="9">
        <v>4</v>
      </c>
      <c r="O19" s="9">
        <v>0</v>
      </c>
      <c r="Q19" s="9">
        <v>25</v>
      </c>
      <c r="R19" s="9">
        <v>10</v>
      </c>
      <c r="S19" s="9">
        <v>1</v>
      </c>
      <c r="T19" s="9">
        <v>5</v>
      </c>
      <c r="U19" s="9">
        <v>0</v>
      </c>
      <c r="W19" s="9">
        <v>38</v>
      </c>
      <c r="X19" s="9">
        <v>37</v>
      </c>
      <c r="Y19" s="11">
        <v>0.50700000000000001</v>
      </c>
      <c r="Z19" s="9">
        <v>32</v>
      </c>
      <c r="AA19" s="9">
        <v>29</v>
      </c>
      <c r="AB19" s="11">
        <v>0.52500000000000002</v>
      </c>
      <c r="AC19" s="9">
        <v>29</v>
      </c>
      <c r="AD19" s="9">
        <v>20</v>
      </c>
      <c r="AE19" s="11">
        <v>0.59200000000000008</v>
      </c>
      <c r="AF19" s="11">
        <v>0.48499999999999999</v>
      </c>
      <c r="AG19" s="11">
        <v>1.085</v>
      </c>
      <c r="AI19" s="12">
        <f t="shared" si="0"/>
        <v>2</v>
      </c>
      <c r="AJ19" s="12">
        <f t="shared" si="1"/>
        <v>8</v>
      </c>
      <c r="AK19" s="9">
        <f t="shared" si="2"/>
        <v>49</v>
      </c>
      <c r="AL19" s="11">
        <f t="shared" si="3"/>
        <v>0.56896551724137934</v>
      </c>
      <c r="AM19" s="11">
        <f t="shared" si="4"/>
        <v>0.43103448275862066</v>
      </c>
      <c r="AN19" s="13">
        <f t="shared" si="5"/>
        <v>8.8000000000000005E-3</v>
      </c>
      <c r="AO19" s="13">
        <f t="shared" si="6"/>
        <v>8.4848484848484857E-3</v>
      </c>
      <c r="AP19" s="11">
        <f t="shared" si="7"/>
        <v>0.25</v>
      </c>
      <c r="AQ19" s="11">
        <f t="shared" si="8"/>
        <v>0.8</v>
      </c>
      <c r="AR19" s="11">
        <f t="shared" si="9"/>
        <v>0.21621621621621623</v>
      </c>
      <c r="AS19" s="11">
        <f t="shared" si="10"/>
        <v>0.15789473684210525</v>
      </c>
    </row>
    <row r="20" spans="1:45" x14ac:dyDescent="0.2">
      <c r="A20" s="14">
        <v>12</v>
      </c>
      <c r="B20" s="15">
        <v>44871</v>
      </c>
      <c r="C20" s="14" t="s">
        <v>204</v>
      </c>
      <c r="D20" s="14" t="s">
        <v>141</v>
      </c>
      <c r="E20" s="14">
        <v>1</v>
      </c>
      <c r="F20" s="14">
        <v>3</v>
      </c>
      <c r="G20" s="14" t="s">
        <v>127</v>
      </c>
      <c r="H20" s="14" t="s">
        <v>204</v>
      </c>
      <c r="I20" s="14" t="s">
        <v>209</v>
      </c>
      <c r="K20" s="14">
        <v>30</v>
      </c>
      <c r="L20" s="14">
        <v>2</v>
      </c>
      <c r="M20" s="14">
        <v>1</v>
      </c>
      <c r="N20" s="14">
        <v>2</v>
      </c>
      <c r="O20" s="14">
        <v>0</v>
      </c>
      <c r="Q20" s="14">
        <v>21</v>
      </c>
      <c r="R20" s="14">
        <v>4</v>
      </c>
      <c r="S20" s="14">
        <v>0</v>
      </c>
      <c r="T20" s="14">
        <v>1</v>
      </c>
      <c r="U20" s="14">
        <v>0</v>
      </c>
      <c r="W20" s="14">
        <v>62</v>
      </c>
      <c r="X20" s="14">
        <v>42</v>
      </c>
      <c r="Y20" s="16">
        <v>0.59599999999999997</v>
      </c>
      <c r="Z20" s="14">
        <v>49</v>
      </c>
      <c r="AA20" s="14">
        <v>33</v>
      </c>
      <c r="AB20" s="16">
        <v>0.59799999999999998</v>
      </c>
      <c r="AC20" s="14">
        <v>30</v>
      </c>
      <c r="AD20" s="14">
        <v>30</v>
      </c>
      <c r="AE20" s="16">
        <v>0.5</v>
      </c>
      <c r="AF20" s="16">
        <v>0.57500000000000007</v>
      </c>
      <c r="AG20" s="16">
        <v>0.85</v>
      </c>
      <c r="AI20" s="17">
        <f t="shared" si="0"/>
        <v>-2</v>
      </c>
      <c r="AJ20" s="17">
        <f t="shared" si="1"/>
        <v>9</v>
      </c>
      <c r="AK20" s="14">
        <f t="shared" si="2"/>
        <v>60</v>
      </c>
      <c r="AL20" s="16">
        <f t="shared" si="3"/>
        <v>0.58823529411764708</v>
      </c>
      <c r="AM20" s="16">
        <f t="shared" si="4"/>
        <v>0.41176470588235292</v>
      </c>
      <c r="AN20" s="18">
        <f t="shared" si="5"/>
        <v>8.5714285714285719E-3</v>
      </c>
      <c r="AO20" s="18">
        <f t="shared" si="6"/>
        <v>9.6666666666666672E-3</v>
      </c>
      <c r="AP20" s="16">
        <f t="shared" si="7"/>
        <v>0.5</v>
      </c>
      <c r="AQ20" s="16">
        <f t="shared" si="8"/>
        <v>1</v>
      </c>
      <c r="AR20" s="16">
        <f t="shared" si="9"/>
        <v>0.21428571428571427</v>
      </c>
      <c r="AS20" s="16">
        <f t="shared" si="10"/>
        <v>0.20967741935483872</v>
      </c>
    </row>
    <row r="21" spans="1:45" x14ac:dyDescent="0.2">
      <c r="A21" s="9">
        <v>13</v>
      </c>
      <c r="B21" s="10">
        <v>44874</v>
      </c>
      <c r="C21" s="9" t="s">
        <v>206</v>
      </c>
      <c r="D21" s="9" t="s">
        <v>142</v>
      </c>
      <c r="E21" s="9">
        <v>0</v>
      </c>
      <c r="F21" s="9">
        <v>3</v>
      </c>
      <c r="G21" s="9" t="s">
        <v>127</v>
      </c>
      <c r="H21" s="9" t="s">
        <v>204</v>
      </c>
      <c r="I21" s="9" t="s">
        <v>210</v>
      </c>
      <c r="K21" s="9">
        <v>40</v>
      </c>
      <c r="L21" s="9">
        <v>8</v>
      </c>
      <c r="M21" s="9">
        <v>0</v>
      </c>
      <c r="N21" s="9">
        <v>3</v>
      </c>
      <c r="O21" s="9">
        <v>0</v>
      </c>
      <c r="Q21" s="9">
        <v>37</v>
      </c>
      <c r="R21" s="9">
        <v>6</v>
      </c>
      <c r="S21" s="9">
        <v>1</v>
      </c>
      <c r="T21" s="9">
        <v>4</v>
      </c>
      <c r="U21" s="9">
        <v>0</v>
      </c>
      <c r="W21" s="9">
        <v>50</v>
      </c>
      <c r="X21" s="9">
        <v>38</v>
      </c>
      <c r="Y21" s="11">
        <v>0.56799999999999995</v>
      </c>
      <c r="Z21" s="9">
        <v>36</v>
      </c>
      <c r="AA21" s="9">
        <v>31</v>
      </c>
      <c r="AB21" s="11">
        <v>0.53700000000000003</v>
      </c>
      <c r="AC21" s="9">
        <v>26</v>
      </c>
      <c r="AD21" s="9">
        <v>22</v>
      </c>
      <c r="AE21" s="11">
        <v>0.54200000000000004</v>
      </c>
      <c r="AF21" s="11">
        <v>0.56000000000000005</v>
      </c>
      <c r="AG21" s="11">
        <v>0.90500000000000003</v>
      </c>
      <c r="AI21" s="12">
        <f t="shared" si="0"/>
        <v>-3</v>
      </c>
      <c r="AJ21" s="12">
        <f t="shared" si="1"/>
        <v>3</v>
      </c>
      <c r="AK21" s="9">
        <f t="shared" si="2"/>
        <v>48</v>
      </c>
      <c r="AL21" s="11">
        <f t="shared" si="3"/>
        <v>0.51948051948051943</v>
      </c>
      <c r="AM21" s="11">
        <f t="shared" si="4"/>
        <v>0.48051948051948051</v>
      </c>
      <c r="AN21" s="13">
        <f t="shared" si="5"/>
        <v>9.1891891891891907E-3</v>
      </c>
      <c r="AO21" s="13">
        <f t="shared" si="6"/>
        <v>0.01</v>
      </c>
      <c r="AP21" s="11">
        <f t="shared" si="7"/>
        <v>0</v>
      </c>
      <c r="AQ21" s="11">
        <f t="shared" si="8"/>
        <v>0.75</v>
      </c>
      <c r="AR21" s="11">
        <f t="shared" si="9"/>
        <v>0.18421052631578946</v>
      </c>
      <c r="AS21" s="11">
        <f t="shared" si="10"/>
        <v>0.28000000000000003</v>
      </c>
    </row>
    <row r="22" spans="1:45" x14ac:dyDescent="0.2">
      <c r="A22" s="14">
        <v>14</v>
      </c>
      <c r="B22" s="15">
        <v>44875</v>
      </c>
      <c r="C22" s="14" t="s">
        <v>204</v>
      </c>
      <c r="D22" s="14" t="s">
        <v>148</v>
      </c>
      <c r="E22" s="14">
        <v>7</v>
      </c>
      <c r="F22" s="14">
        <v>2</v>
      </c>
      <c r="G22" s="14" t="s">
        <v>126</v>
      </c>
      <c r="H22" s="14" t="s">
        <v>204</v>
      </c>
      <c r="I22" s="14" t="s">
        <v>205</v>
      </c>
      <c r="K22" s="14">
        <v>32</v>
      </c>
      <c r="L22" s="14">
        <v>4</v>
      </c>
      <c r="M22" s="14">
        <v>1</v>
      </c>
      <c r="N22" s="14">
        <v>4</v>
      </c>
      <c r="O22" s="14">
        <v>0</v>
      </c>
      <c r="Q22" s="14">
        <v>22</v>
      </c>
      <c r="R22" s="14">
        <v>8</v>
      </c>
      <c r="S22" s="14">
        <v>1</v>
      </c>
      <c r="T22" s="14">
        <v>2</v>
      </c>
      <c r="U22" s="14">
        <v>0</v>
      </c>
      <c r="W22" s="14">
        <v>62</v>
      </c>
      <c r="X22" s="14">
        <v>39</v>
      </c>
      <c r="Y22" s="16">
        <v>0.61399999999999999</v>
      </c>
      <c r="Z22" s="14">
        <v>47</v>
      </c>
      <c r="AA22" s="14">
        <v>34</v>
      </c>
      <c r="AB22" s="16">
        <v>0.57999999999999996</v>
      </c>
      <c r="AC22" s="14">
        <v>27</v>
      </c>
      <c r="AD22" s="14">
        <v>19</v>
      </c>
      <c r="AE22" s="16">
        <v>0.58700000000000008</v>
      </c>
      <c r="AF22" s="16">
        <v>0.53800000000000003</v>
      </c>
      <c r="AG22" s="16">
        <v>1.1479999999999999</v>
      </c>
      <c r="AI22" s="17">
        <f t="shared" si="0"/>
        <v>5</v>
      </c>
      <c r="AJ22" s="17">
        <f t="shared" si="1"/>
        <v>10</v>
      </c>
      <c r="AK22" s="14">
        <f t="shared" si="2"/>
        <v>46</v>
      </c>
      <c r="AL22" s="16">
        <f t="shared" si="3"/>
        <v>0.59259259259259256</v>
      </c>
      <c r="AM22" s="16">
        <f t="shared" si="4"/>
        <v>0.40740740740740738</v>
      </c>
      <c r="AN22" s="18">
        <f t="shared" si="5"/>
        <v>9.0909090909090905E-3</v>
      </c>
      <c r="AO22" s="18">
        <f t="shared" si="6"/>
        <v>7.8125E-3</v>
      </c>
      <c r="AP22" s="16">
        <f t="shared" si="7"/>
        <v>0.25</v>
      </c>
      <c r="AQ22" s="16">
        <f t="shared" si="8"/>
        <v>0.5</v>
      </c>
      <c r="AR22" s="16">
        <f t="shared" si="9"/>
        <v>0.12820512820512819</v>
      </c>
      <c r="AS22" s="16">
        <f t="shared" si="10"/>
        <v>0.24193548387096775</v>
      </c>
    </row>
    <row r="23" spans="1:45" x14ac:dyDescent="0.2">
      <c r="A23" s="9">
        <v>15</v>
      </c>
      <c r="B23" s="10">
        <v>44877</v>
      </c>
      <c r="C23" s="9" t="s">
        <v>206</v>
      </c>
      <c r="D23" s="9" t="s">
        <v>151</v>
      </c>
      <c r="E23" s="9">
        <v>1</v>
      </c>
      <c r="F23" s="9">
        <v>4</v>
      </c>
      <c r="G23" s="9" t="s">
        <v>127</v>
      </c>
      <c r="H23" s="9" t="s">
        <v>204</v>
      </c>
      <c r="I23" s="9" t="s">
        <v>209</v>
      </c>
      <c r="K23" s="9">
        <v>25</v>
      </c>
      <c r="L23" s="9">
        <v>8</v>
      </c>
      <c r="M23" s="9">
        <v>0</v>
      </c>
      <c r="N23" s="9">
        <v>5</v>
      </c>
      <c r="O23" s="9">
        <v>0</v>
      </c>
      <c r="Q23" s="9">
        <v>28</v>
      </c>
      <c r="R23" s="9">
        <v>10</v>
      </c>
      <c r="S23" s="9">
        <v>1</v>
      </c>
      <c r="T23" s="9">
        <v>4</v>
      </c>
      <c r="U23" s="9">
        <v>0</v>
      </c>
      <c r="W23" s="9">
        <v>50</v>
      </c>
      <c r="X23" s="9">
        <v>20</v>
      </c>
      <c r="Y23" s="11">
        <v>0.71400000000000008</v>
      </c>
      <c r="Z23" s="9">
        <v>36</v>
      </c>
      <c r="AA23" s="9">
        <v>16</v>
      </c>
      <c r="AB23" s="11">
        <v>0.69200000000000006</v>
      </c>
      <c r="AC23" s="9">
        <v>21</v>
      </c>
      <c r="AD23" s="9">
        <v>15</v>
      </c>
      <c r="AE23" s="11">
        <v>0.58299999999999996</v>
      </c>
      <c r="AF23" s="11">
        <v>0.622</v>
      </c>
      <c r="AG23" s="11">
        <v>0.84200000000000008</v>
      </c>
      <c r="AI23" s="12">
        <f t="shared" si="0"/>
        <v>-3</v>
      </c>
      <c r="AJ23" s="12">
        <f t="shared" si="1"/>
        <v>-3</v>
      </c>
      <c r="AK23" s="9">
        <f t="shared" si="2"/>
        <v>36</v>
      </c>
      <c r="AL23" s="11">
        <f t="shared" si="3"/>
        <v>0.47169811320754718</v>
      </c>
      <c r="AM23" s="11">
        <f t="shared" si="4"/>
        <v>0.52830188679245282</v>
      </c>
      <c r="AN23" s="13">
        <f t="shared" si="5"/>
        <v>8.5714285714285719E-3</v>
      </c>
      <c r="AO23" s="13">
        <f t="shared" si="6"/>
        <v>9.5999999999999992E-3</v>
      </c>
      <c r="AP23" s="11">
        <f t="shared" si="7"/>
        <v>0</v>
      </c>
      <c r="AQ23" s="11">
        <f t="shared" si="8"/>
        <v>0.75</v>
      </c>
      <c r="AR23" s="11">
        <f t="shared" si="9"/>
        <v>0.2</v>
      </c>
      <c r="AS23" s="11">
        <f t="shared" si="10"/>
        <v>0.28000000000000003</v>
      </c>
    </row>
    <row r="24" spans="1:45" x14ac:dyDescent="0.2">
      <c r="A24" s="14">
        <v>16</v>
      </c>
      <c r="B24" s="15">
        <v>44879</v>
      </c>
      <c r="C24" s="14" t="s">
        <v>206</v>
      </c>
      <c r="D24" s="14" t="s">
        <v>152</v>
      </c>
      <c r="E24" s="14">
        <v>3</v>
      </c>
      <c r="F24" s="14">
        <v>0</v>
      </c>
      <c r="G24" s="14" t="s">
        <v>126</v>
      </c>
      <c r="H24" s="14" t="s">
        <v>204</v>
      </c>
      <c r="I24" s="14" t="s">
        <v>205</v>
      </c>
      <c r="K24" s="14">
        <v>32</v>
      </c>
      <c r="L24" s="14">
        <v>8</v>
      </c>
      <c r="M24" s="14">
        <v>0</v>
      </c>
      <c r="N24" s="14">
        <v>3</v>
      </c>
      <c r="O24" s="14">
        <v>0</v>
      </c>
      <c r="Q24" s="14">
        <v>27</v>
      </c>
      <c r="R24" s="14">
        <v>6</v>
      </c>
      <c r="S24" s="14">
        <v>0</v>
      </c>
      <c r="T24" s="14">
        <v>4</v>
      </c>
      <c r="U24" s="14">
        <v>0</v>
      </c>
      <c r="W24" s="14">
        <v>43</v>
      </c>
      <c r="X24" s="14">
        <v>27</v>
      </c>
      <c r="Y24" s="16">
        <v>0.61399999999999999</v>
      </c>
      <c r="Z24" s="14">
        <v>32</v>
      </c>
      <c r="AA24" s="14">
        <v>21</v>
      </c>
      <c r="AB24" s="16">
        <v>0.60399999999999998</v>
      </c>
      <c r="AC24" s="14">
        <v>19</v>
      </c>
      <c r="AD24" s="14">
        <v>24</v>
      </c>
      <c r="AE24" s="16">
        <v>0.44200000000000006</v>
      </c>
      <c r="AF24" s="16">
        <v>0.48499999999999999</v>
      </c>
      <c r="AG24" s="16">
        <v>1.143</v>
      </c>
      <c r="AI24" s="17">
        <f t="shared" si="0"/>
        <v>3</v>
      </c>
      <c r="AJ24" s="17">
        <f t="shared" si="1"/>
        <v>5</v>
      </c>
      <c r="AK24" s="14">
        <f t="shared" si="2"/>
        <v>43</v>
      </c>
      <c r="AL24" s="16">
        <f t="shared" si="3"/>
        <v>0.5423728813559322</v>
      </c>
      <c r="AM24" s="16">
        <f t="shared" si="4"/>
        <v>0.4576271186440678</v>
      </c>
      <c r="AN24" s="18">
        <f t="shared" si="5"/>
        <v>0.01</v>
      </c>
      <c r="AO24" s="18">
        <f t="shared" si="6"/>
        <v>9.0624999999999994E-3</v>
      </c>
      <c r="AP24" s="16">
        <f t="shared" si="7"/>
        <v>0</v>
      </c>
      <c r="AQ24" s="16">
        <f t="shared" si="8"/>
        <v>1</v>
      </c>
      <c r="AR24" s="16">
        <f t="shared" si="9"/>
        <v>0.22222222222222221</v>
      </c>
      <c r="AS24" s="16">
        <f t="shared" si="10"/>
        <v>0.2558139534883721</v>
      </c>
    </row>
    <row r="25" spans="1:45" x14ac:dyDescent="0.2">
      <c r="A25" s="9">
        <v>17</v>
      </c>
      <c r="B25" s="10">
        <v>44882</v>
      </c>
      <c r="C25" s="9" t="s">
        <v>204</v>
      </c>
      <c r="D25" s="9" t="s">
        <v>151</v>
      </c>
      <c r="E25" s="9">
        <v>2</v>
      </c>
      <c r="F25" s="9">
        <v>3</v>
      </c>
      <c r="G25" s="9" t="s">
        <v>127</v>
      </c>
      <c r="H25" s="9" t="s">
        <v>6</v>
      </c>
      <c r="I25" s="9" t="s">
        <v>209</v>
      </c>
      <c r="K25" s="9">
        <v>48</v>
      </c>
      <c r="L25" s="9">
        <v>8</v>
      </c>
      <c r="M25" s="9">
        <v>0</v>
      </c>
      <c r="N25" s="9">
        <v>4</v>
      </c>
      <c r="O25" s="9">
        <v>0</v>
      </c>
      <c r="Q25" s="9">
        <v>15</v>
      </c>
      <c r="R25" s="9">
        <v>10</v>
      </c>
      <c r="S25" s="9">
        <v>1</v>
      </c>
      <c r="T25" s="9">
        <v>3</v>
      </c>
      <c r="U25" s="9">
        <v>0</v>
      </c>
      <c r="W25" s="9">
        <v>62</v>
      </c>
      <c r="X25" s="9">
        <v>25</v>
      </c>
      <c r="Y25" s="11">
        <v>0.71299999999999997</v>
      </c>
      <c r="Z25" s="9">
        <v>49</v>
      </c>
      <c r="AA25" s="9">
        <v>19</v>
      </c>
      <c r="AB25" s="11">
        <v>0.72099999999999997</v>
      </c>
      <c r="AC25" s="9">
        <v>35</v>
      </c>
      <c r="AD25" s="9">
        <v>15</v>
      </c>
      <c r="AE25" s="11">
        <v>0.70000000000000007</v>
      </c>
      <c r="AF25" s="11">
        <v>0.71799999999999997</v>
      </c>
      <c r="AG25" s="11">
        <v>0.88600000000000001</v>
      </c>
      <c r="AI25" s="12">
        <f t="shared" si="0"/>
        <v>-1</v>
      </c>
      <c r="AJ25" s="12">
        <f t="shared" si="1"/>
        <v>33</v>
      </c>
      <c r="AK25" s="9">
        <f t="shared" si="2"/>
        <v>50</v>
      </c>
      <c r="AL25" s="11">
        <f t="shared" si="3"/>
        <v>0.76190476190476186</v>
      </c>
      <c r="AM25" s="11">
        <f t="shared" si="4"/>
        <v>0.23809523809523808</v>
      </c>
      <c r="AN25" s="13">
        <f t="shared" si="5"/>
        <v>8.0000000000000002E-3</v>
      </c>
      <c r="AO25" s="13">
        <f t="shared" si="6"/>
        <v>9.5833333333333343E-3</v>
      </c>
      <c r="AP25" s="11">
        <f t="shared" si="7"/>
        <v>0</v>
      </c>
      <c r="AQ25" s="11">
        <f t="shared" si="8"/>
        <v>0.66666666666666663</v>
      </c>
      <c r="AR25" s="11">
        <f t="shared" si="9"/>
        <v>0.24</v>
      </c>
      <c r="AS25" s="11">
        <f t="shared" si="10"/>
        <v>0.20967741935483872</v>
      </c>
    </row>
    <row r="26" spans="1:45" x14ac:dyDescent="0.2">
      <c r="A26" s="14">
        <v>18</v>
      </c>
      <c r="B26" s="15">
        <v>44884</v>
      </c>
      <c r="C26" s="14" t="s">
        <v>206</v>
      </c>
      <c r="D26" s="14" t="s">
        <v>153</v>
      </c>
      <c r="E26" s="14">
        <v>1</v>
      </c>
      <c r="F26" s="14">
        <v>2</v>
      </c>
      <c r="G26" s="14" t="s">
        <v>127</v>
      </c>
      <c r="H26" s="14" t="s">
        <v>6</v>
      </c>
      <c r="I26" s="14" t="s">
        <v>210</v>
      </c>
      <c r="K26" s="14">
        <v>21</v>
      </c>
      <c r="L26" s="14">
        <v>4</v>
      </c>
      <c r="M26" s="14">
        <v>0</v>
      </c>
      <c r="N26" s="14">
        <v>2</v>
      </c>
      <c r="O26" s="14">
        <v>0</v>
      </c>
      <c r="Q26" s="14">
        <v>21</v>
      </c>
      <c r="R26" s="14">
        <v>6</v>
      </c>
      <c r="S26" s="14">
        <v>0</v>
      </c>
      <c r="T26" s="14">
        <v>1</v>
      </c>
      <c r="U26" s="14">
        <v>0</v>
      </c>
      <c r="W26" s="14">
        <v>53</v>
      </c>
      <c r="X26" s="14">
        <v>46</v>
      </c>
      <c r="Y26" s="16">
        <v>0.53500000000000003</v>
      </c>
      <c r="Z26" s="14">
        <v>37</v>
      </c>
      <c r="AA26" s="14">
        <v>33</v>
      </c>
      <c r="AB26" s="16">
        <v>0.52900000000000003</v>
      </c>
      <c r="AC26" s="14">
        <v>23</v>
      </c>
      <c r="AD26" s="14">
        <v>37</v>
      </c>
      <c r="AE26" s="16">
        <v>0.38300000000000001</v>
      </c>
      <c r="AF26" s="16">
        <v>0.436</v>
      </c>
      <c r="AG26" s="16">
        <v>0.95000000000000007</v>
      </c>
      <c r="AI26" s="17">
        <f t="shared" si="0"/>
        <v>-1</v>
      </c>
      <c r="AJ26" s="17">
        <f t="shared" si="1"/>
        <v>0</v>
      </c>
      <c r="AK26" s="14">
        <f t="shared" si="2"/>
        <v>60</v>
      </c>
      <c r="AL26" s="16">
        <f t="shared" si="3"/>
        <v>0.5</v>
      </c>
      <c r="AM26" s="16">
        <f t="shared" si="4"/>
        <v>0.5</v>
      </c>
      <c r="AN26" s="18">
        <f t="shared" si="5"/>
        <v>9.0476190476190474E-3</v>
      </c>
      <c r="AO26" s="18">
        <f t="shared" si="6"/>
        <v>9.5238095238095229E-3</v>
      </c>
      <c r="AP26" s="16">
        <f t="shared" si="7"/>
        <v>0</v>
      </c>
      <c r="AQ26" s="16">
        <f t="shared" si="8"/>
        <v>1</v>
      </c>
      <c r="AR26" s="16">
        <f t="shared" si="9"/>
        <v>0.28260869565217389</v>
      </c>
      <c r="AS26" s="16">
        <f t="shared" si="10"/>
        <v>0.30188679245283018</v>
      </c>
    </row>
    <row r="27" spans="1:45" x14ac:dyDescent="0.2">
      <c r="A27" s="9">
        <v>19</v>
      </c>
      <c r="B27" s="10">
        <v>44886</v>
      </c>
      <c r="C27" s="9" t="s">
        <v>206</v>
      </c>
      <c r="D27" s="9" t="s">
        <v>154</v>
      </c>
      <c r="E27" s="9">
        <v>3</v>
      </c>
      <c r="F27" s="9">
        <v>4</v>
      </c>
      <c r="G27" s="9" t="s">
        <v>127</v>
      </c>
      <c r="H27" s="9" t="s">
        <v>6</v>
      </c>
      <c r="I27" s="9" t="s">
        <v>213</v>
      </c>
      <c r="K27" s="9">
        <v>27</v>
      </c>
      <c r="L27" s="9">
        <v>6</v>
      </c>
      <c r="M27" s="9">
        <v>0</v>
      </c>
      <c r="N27" s="9">
        <v>2</v>
      </c>
      <c r="O27" s="9">
        <v>0</v>
      </c>
      <c r="Q27" s="9">
        <v>23</v>
      </c>
      <c r="R27" s="9">
        <v>4</v>
      </c>
      <c r="S27" s="9">
        <v>0</v>
      </c>
      <c r="T27" s="9">
        <v>3</v>
      </c>
      <c r="U27" s="9">
        <v>0</v>
      </c>
      <c r="W27" s="9">
        <v>69</v>
      </c>
      <c r="X27" s="9">
        <v>35</v>
      </c>
      <c r="Y27" s="11">
        <v>0.66300000000000003</v>
      </c>
      <c r="Z27" s="9">
        <v>51</v>
      </c>
      <c r="AA27" s="9">
        <v>27</v>
      </c>
      <c r="AB27" s="11">
        <v>0.65400000000000003</v>
      </c>
      <c r="AC27" s="9">
        <v>19</v>
      </c>
      <c r="AD27" s="9">
        <v>13</v>
      </c>
      <c r="AE27" s="11">
        <v>0.59399999999999997</v>
      </c>
      <c r="AF27" s="11">
        <v>0.505</v>
      </c>
      <c r="AG27" s="11">
        <v>0.92</v>
      </c>
      <c r="AI27" s="12">
        <f t="shared" si="0"/>
        <v>-1</v>
      </c>
      <c r="AJ27" s="12">
        <f t="shared" si="1"/>
        <v>4</v>
      </c>
      <c r="AK27" s="9">
        <f t="shared" si="2"/>
        <v>32</v>
      </c>
      <c r="AL27" s="11">
        <f t="shared" si="3"/>
        <v>0.54</v>
      </c>
      <c r="AM27" s="11">
        <f t="shared" si="4"/>
        <v>0.46</v>
      </c>
      <c r="AN27" s="13">
        <f t="shared" si="5"/>
        <v>8.2608695652173908E-3</v>
      </c>
      <c r="AO27" s="13">
        <f t="shared" si="6"/>
        <v>8.8888888888888889E-3</v>
      </c>
      <c r="AP27" s="11">
        <f t="shared" si="7"/>
        <v>0</v>
      </c>
      <c r="AQ27" s="11">
        <f t="shared" si="8"/>
        <v>1</v>
      </c>
      <c r="AR27" s="11">
        <f t="shared" si="9"/>
        <v>0.22857142857142856</v>
      </c>
      <c r="AS27" s="11">
        <f t="shared" si="10"/>
        <v>0.2608695652173913</v>
      </c>
    </row>
    <row r="28" spans="1:45" x14ac:dyDescent="0.2">
      <c r="A28" s="14">
        <v>20</v>
      </c>
      <c r="B28" s="15">
        <v>44888</v>
      </c>
      <c r="C28" s="14" t="s">
        <v>204</v>
      </c>
      <c r="D28" s="14" t="s">
        <v>155</v>
      </c>
      <c r="E28" s="14">
        <v>0</v>
      </c>
      <c r="F28" s="14">
        <v>4</v>
      </c>
      <c r="G28" s="14" t="s">
        <v>127</v>
      </c>
      <c r="H28" s="14" t="s">
        <v>204</v>
      </c>
      <c r="I28" s="14" t="s">
        <v>214</v>
      </c>
      <c r="K28" s="14">
        <v>36</v>
      </c>
      <c r="L28" s="14">
        <v>11</v>
      </c>
      <c r="M28" s="14">
        <v>0</v>
      </c>
      <c r="N28" s="14">
        <v>4</v>
      </c>
      <c r="O28" s="14">
        <v>0</v>
      </c>
      <c r="Q28" s="14">
        <v>27</v>
      </c>
      <c r="R28" s="14">
        <v>13</v>
      </c>
      <c r="S28" s="14">
        <v>0</v>
      </c>
      <c r="T28" s="14">
        <v>3</v>
      </c>
      <c r="U28" s="14">
        <v>0</v>
      </c>
      <c r="W28" s="14">
        <v>65</v>
      </c>
      <c r="X28" s="14">
        <v>32</v>
      </c>
      <c r="Y28" s="16">
        <v>0.67</v>
      </c>
      <c r="Z28" s="14">
        <v>40</v>
      </c>
      <c r="AA28" s="14">
        <v>23</v>
      </c>
      <c r="AB28" s="16">
        <v>0.63500000000000001</v>
      </c>
      <c r="AC28" s="14">
        <v>22</v>
      </c>
      <c r="AD28" s="14">
        <v>25</v>
      </c>
      <c r="AE28" s="16">
        <v>0.46799999999999997</v>
      </c>
      <c r="AF28" s="16">
        <v>0.77400000000000002</v>
      </c>
      <c r="AG28" s="16">
        <v>0.77800000000000002</v>
      </c>
      <c r="AI28" s="17">
        <f t="shared" si="0"/>
        <v>-4</v>
      </c>
      <c r="AJ28" s="17">
        <f t="shared" si="1"/>
        <v>9</v>
      </c>
      <c r="AK28" s="14">
        <f t="shared" si="2"/>
        <v>47</v>
      </c>
      <c r="AL28" s="16">
        <f t="shared" si="3"/>
        <v>0.5714285714285714</v>
      </c>
      <c r="AM28" s="16">
        <f t="shared" si="4"/>
        <v>0.42857142857142855</v>
      </c>
      <c r="AN28" s="18">
        <f t="shared" si="5"/>
        <v>8.518518518518519E-3</v>
      </c>
      <c r="AO28" s="18">
        <f t="shared" si="6"/>
        <v>0.01</v>
      </c>
      <c r="AP28" s="16">
        <f t="shared" si="7"/>
        <v>0</v>
      </c>
      <c r="AQ28" s="16">
        <f t="shared" si="8"/>
        <v>1</v>
      </c>
      <c r="AR28" s="16">
        <f t="shared" si="9"/>
        <v>0.28125</v>
      </c>
      <c r="AS28" s="16">
        <f t="shared" si="10"/>
        <v>0.38461538461538464</v>
      </c>
    </row>
    <row r="29" spans="1:45" x14ac:dyDescent="0.2">
      <c r="A29" s="9">
        <v>21</v>
      </c>
      <c r="B29" s="10">
        <v>44890</v>
      </c>
      <c r="C29" s="9" t="s">
        <v>204</v>
      </c>
      <c r="D29" s="9" t="s">
        <v>143</v>
      </c>
      <c r="E29" s="9">
        <v>2</v>
      </c>
      <c r="F29" s="9">
        <v>3</v>
      </c>
      <c r="G29" s="9" t="s">
        <v>127</v>
      </c>
      <c r="H29" s="9" t="s">
        <v>6</v>
      </c>
      <c r="I29" s="9" t="s">
        <v>215</v>
      </c>
      <c r="K29" s="9">
        <v>36</v>
      </c>
      <c r="L29" s="9">
        <v>12</v>
      </c>
      <c r="M29" s="9">
        <v>2</v>
      </c>
      <c r="N29" s="9">
        <v>6</v>
      </c>
      <c r="O29" s="9">
        <v>0</v>
      </c>
      <c r="Q29" s="9">
        <v>41</v>
      </c>
      <c r="R29" s="9">
        <v>12</v>
      </c>
      <c r="S29" s="9">
        <v>1</v>
      </c>
      <c r="T29" s="9">
        <v>6</v>
      </c>
      <c r="U29" s="9">
        <v>0</v>
      </c>
      <c r="W29" s="9">
        <v>29</v>
      </c>
      <c r="X29" s="9">
        <v>48</v>
      </c>
      <c r="Y29" s="11">
        <v>0.37700000000000006</v>
      </c>
      <c r="Z29" s="9">
        <v>27</v>
      </c>
      <c r="AA29" s="9">
        <v>36</v>
      </c>
      <c r="AB29" s="11">
        <v>0.42899999999999999</v>
      </c>
      <c r="AC29" s="9">
        <v>19</v>
      </c>
      <c r="AD29" s="9">
        <v>31</v>
      </c>
      <c r="AE29" s="11">
        <v>0.38</v>
      </c>
      <c r="AF29" s="11">
        <v>0.54500000000000004</v>
      </c>
      <c r="AG29" s="11">
        <v>0.93099999999999994</v>
      </c>
      <c r="AI29" s="12">
        <f t="shared" si="0"/>
        <v>-1</v>
      </c>
      <c r="AJ29" s="12">
        <f t="shared" si="1"/>
        <v>-5</v>
      </c>
      <c r="AK29" s="9">
        <f t="shared" si="2"/>
        <v>50</v>
      </c>
      <c r="AL29" s="11">
        <f t="shared" si="3"/>
        <v>0.46753246753246752</v>
      </c>
      <c r="AM29" s="11">
        <f t="shared" si="4"/>
        <v>0.53246753246753242</v>
      </c>
      <c r="AN29" s="13">
        <f t="shared" si="5"/>
        <v>9.2682926829268306E-3</v>
      </c>
      <c r="AO29" s="13">
        <f t="shared" si="6"/>
        <v>9.4444444444444445E-3</v>
      </c>
      <c r="AP29" s="11">
        <f t="shared" si="7"/>
        <v>0.33333333333333331</v>
      </c>
      <c r="AQ29" s="11">
        <f t="shared" si="8"/>
        <v>0.83333333333333337</v>
      </c>
      <c r="AR29" s="11">
        <f t="shared" si="9"/>
        <v>0.25</v>
      </c>
      <c r="AS29" s="11">
        <f t="shared" si="10"/>
        <v>6.8965517241379309E-2</v>
      </c>
    </row>
    <row r="30" spans="1:45" x14ac:dyDescent="0.2">
      <c r="A30" s="14">
        <v>22</v>
      </c>
      <c r="B30" s="15">
        <v>44891</v>
      </c>
      <c r="C30" s="14" t="s">
        <v>206</v>
      </c>
      <c r="D30" s="14" t="s">
        <v>149</v>
      </c>
      <c r="E30" s="14">
        <v>3</v>
      </c>
      <c r="F30" s="14">
        <v>2</v>
      </c>
      <c r="G30" s="14" t="s">
        <v>126</v>
      </c>
      <c r="H30" s="14" t="s">
        <v>204</v>
      </c>
      <c r="I30" s="14" t="s">
        <v>205</v>
      </c>
      <c r="K30" s="14">
        <v>33</v>
      </c>
      <c r="L30" s="14">
        <v>8</v>
      </c>
      <c r="M30" s="14">
        <v>2</v>
      </c>
      <c r="N30" s="14">
        <v>3</v>
      </c>
      <c r="O30" s="14">
        <v>0</v>
      </c>
      <c r="Q30" s="14">
        <v>20</v>
      </c>
      <c r="R30" s="14">
        <v>8</v>
      </c>
      <c r="S30" s="14">
        <v>1</v>
      </c>
      <c r="T30" s="14">
        <v>3</v>
      </c>
      <c r="U30" s="14">
        <v>0</v>
      </c>
      <c r="W30" s="14">
        <v>56</v>
      </c>
      <c r="X30" s="14">
        <v>39</v>
      </c>
      <c r="Y30" s="16">
        <v>0.58899999999999997</v>
      </c>
      <c r="Z30" s="14">
        <v>44</v>
      </c>
      <c r="AA30" s="14">
        <v>29</v>
      </c>
      <c r="AB30" s="16">
        <v>0.60299999999999998</v>
      </c>
      <c r="AC30" s="14">
        <v>18</v>
      </c>
      <c r="AD30" s="14">
        <v>29</v>
      </c>
      <c r="AE30" s="16">
        <v>0.38300000000000001</v>
      </c>
      <c r="AF30" s="16">
        <v>0.63</v>
      </c>
      <c r="AG30" s="16">
        <v>0.97200000000000009</v>
      </c>
      <c r="AI30" s="17">
        <f t="shared" si="0"/>
        <v>1</v>
      </c>
      <c r="AJ30" s="17">
        <f t="shared" si="1"/>
        <v>13</v>
      </c>
      <c r="AK30" s="14">
        <f t="shared" si="2"/>
        <v>47</v>
      </c>
      <c r="AL30" s="16">
        <f t="shared" si="3"/>
        <v>0.62264150943396224</v>
      </c>
      <c r="AM30" s="16">
        <f t="shared" si="4"/>
        <v>0.37735849056603776</v>
      </c>
      <c r="AN30" s="18">
        <f t="shared" si="5"/>
        <v>9.0000000000000011E-3</v>
      </c>
      <c r="AO30" s="18">
        <f t="shared" si="6"/>
        <v>9.0909090909090905E-3</v>
      </c>
      <c r="AP30" s="16">
        <f t="shared" si="7"/>
        <v>0.66666666666666663</v>
      </c>
      <c r="AQ30" s="16">
        <f t="shared" si="8"/>
        <v>0.66666666666666663</v>
      </c>
      <c r="AR30" s="16">
        <f t="shared" si="9"/>
        <v>0.25641025641025639</v>
      </c>
      <c r="AS30" s="16">
        <f t="shared" si="10"/>
        <v>0.21428571428571427</v>
      </c>
    </row>
    <row r="31" spans="1:45" x14ac:dyDescent="0.2">
      <c r="A31" s="9">
        <v>23</v>
      </c>
      <c r="B31" s="10">
        <v>44894</v>
      </c>
      <c r="C31" s="9" t="s">
        <v>204</v>
      </c>
      <c r="D31" s="9" t="s">
        <v>135</v>
      </c>
      <c r="E31" s="9">
        <v>3</v>
      </c>
      <c r="F31" s="9">
        <v>2</v>
      </c>
      <c r="G31" s="9" t="s">
        <v>126</v>
      </c>
      <c r="H31" s="9" t="s">
        <v>6</v>
      </c>
      <c r="I31" s="9" t="s">
        <v>207</v>
      </c>
      <c r="K31" s="9">
        <v>39</v>
      </c>
      <c r="L31" s="9">
        <v>4</v>
      </c>
      <c r="M31" s="9">
        <v>0</v>
      </c>
      <c r="N31" s="9">
        <v>2</v>
      </c>
      <c r="O31" s="9">
        <v>0</v>
      </c>
      <c r="Q31" s="9">
        <v>32</v>
      </c>
      <c r="R31" s="9">
        <v>4</v>
      </c>
      <c r="S31" s="9">
        <v>0</v>
      </c>
      <c r="T31" s="9">
        <v>2</v>
      </c>
      <c r="U31" s="9">
        <v>0</v>
      </c>
      <c r="W31" s="9">
        <v>57</v>
      </c>
      <c r="X31" s="9">
        <v>50</v>
      </c>
      <c r="Y31" s="11">
        <v>0.53300000000000003</v>
      </c>
      <c r="Z31" s="9">
        <v>46</v>
      </c>
      <c r="AA31" s="9">
        <v>36</v>
      </c>
      <c r="AB31" s="11">
        <v>0.56100000000000005</v>
      </c>
      <c r="AC31" s="9">
        <v>26</v>
      </c>
      <c r="AD31" s="9">
        <v>22</v>
      </c>
      <c r="AE31" s="11">
        <v>0.54200000000000004</v>
      </c>
      <c r="AF31" s="11">
        <v>0.48499999999999999</v>
      </c>
      <c r="AG31" s="11">
        <v>1.0209999999999999</v>
      </c>
      <c r="AI31" s="12">
        <f t="shared" si="0"/>
        <v>1</v>
      </c>
      <c r="AJ31" s="12">
        <f t="shared" si="1"/>
        <v>7</v>
      </c>
      <c r="AK31" s="9">
        <f t="shared" si="2"/>
        <v>48</v>
      </c>
      <c r="AL31" s="11">
        <f t="shared" si="3"/>
        <v>0.54929577464788737</v>
      </c>
      <c r="AM31" s="11">
        <f t="shared" si="4"/>
        <v>0.45070422535211269</v>
      </c>
      <c r="AN31" s="13">
        <f t="shared" si="5"/>
        <v>9.3749999999999997E-3</v>
      </c>
      <c r="AO31" s="13">
        <f t="shared" si="6"/>
        <v>9.2307692307692316E-3</v>
      </c>
      <c r="AP31" s="11">
        <f t="shared" si="7"/>
        <v>0</v>
      </c>
      <c r="AQ31" s="11">
        <f t="shared" si="8"/>
        <v>1</v>
      </c>
      <c r="AR31" s="11">
        <f t="shared" si="9"/>
        <v>0.28000000000000003</v>
      </c>
      <c r="AS31" s="11">
        <f t="shared" si="10"/>
        <v>0.19298245614035087</v>
      </c>
    </row>
    <row r="32" spans="1:45" x14ac:dyDescent="0.2">
      <c r="A32" s="14">
        <v>24</v>
      </c>
      <c r="B32" s="15">
        <v>44896</v>
      </c>
      <c r="C32" s="14" t="s">
        <v>206</v>
      </c>
      <c r="D32" s="14" t="s">
        <v>216</v>
      </c>
      <c r="E32" s="14">
        <v>6</v>
      </c>
      <c r="F32" s="14">
        <v>4</v>
      </c>
      <c r="G32" s="14" t="s">
        <v>126</v>
      </c>
      <c r="H32" s="14" t="s">
        <v>204</v>
      </c>
      <c r="I32" s="14" t="s">
        <v>208</v>
      </c>
      <c r="K32" s="14">
        <v>36</v>
      </c>
      <c r="L32" s="14">
        <v>6</v>
      </c>
      <c r="M32" s="14">
        <v>1</v>
      </c>
      <c r="N32" s="14">
        <v>1</v>
      </c>
      <c r="O32" s="14">
        <v>0</v>
      </c>
      <c r="Q32" s="14">
        <v>26</v>
      </c>
      <c r="R32" s="14">
        <v>2</v>
      </c>
      <c r="S32" s="14">
        <v>2</v>
      </c>
      <c r="T32" s="14">
        <v>3</v>
      </c>
      <c r="U32" s="14">
        <v>0</v>
      </c>
      <c r="W32" s="14">
        <v>52</v>
      </c>
      <c r="X32" s="14">
        <v>32</v>
      </c>
      <c r="Y32" s="16">
        <v>0.61899999999999999</v>
      </c>
      <c r="Z32" s="14">
        <v>44</v>
      </c>
      <c r="AA32" s="14">
        <v>28</v>
      </c>
      <c r="AB32" s="16">
        <v>0.61099999999999999</v>
      </c>
      <c r="AC32" s="14">
        <v>28</v>
      </c>
      <c r="AD32" s="14">
        <v>17</v>
      </c>
      <c r="AE32" s="16">
        <v>0.622</v>
      </c>
      <c r="AF32" s="16">
        <v>0.37</v>
      </c>
      <c r="AG32" s="16">
        <v>1.0609999999999999</v>
      </c>
      <c r="AI32" s="17">
        <f t="shared" si="0"/>
        <v>2</v>
      </c>
      <c r="AJ32" s="17">
        <f t="shared" si="1"/>
        <v>10</v>
      </c>
      <c r="AK32" s="14">
        <f t="shared" si="2"/>
        <v>45</v>
      </c>
      <c r="AL32" s="16">
        <f t="shared" si="3"/>
        <v>0.58064516129032262</v>
      </c>
      <c r="AM32" s="16">
        <f t="shared" si="4"/>
        <v>0.41935483870967744</v>
      </c>
      <c r="AN32" s="18">
        <f t="shared" si="5"/>
        <v>8.4615384615384613E-3</v>
      </c>
      <c r="AO32" s="18">
        <f t="shared" si="6"/>
        <v>8.3333333333333332E-3</v>
      </c>
      <c r="AP32" s="16">
        <f t="shared" si="7"/>
        <v>1</v>
      </c>
      <c r="AQ32" s="16">
        <f t="shared" si="8"/>
        <v>0.33333333333333331</v>
      </c>
      <c r="AR32" s="16">
        <f t="shared" si="9"/>
        <v>0.125</v>
      </c>
      <c r="AS32" s="16">
        <f t="shared" si="10"/>
        <v>0.15384615384615385</v>
      </c>
    </row>
    <row r="33" spans="1:45" x14ac:dyDescent="0.2">
      <c r="A33" s="9">
        <v>25</v>
      </c>
      <c r="B33" s="10">
        <v>44898</v>
      </c>
      <c r="C33" s="9" t="s">
        <v>206</v>
      </c>
      <c r="D33" s="9" t="s">
        <v>157</v>
      </c>
      <c r="E33" s="9">
        <v>4</v>
      </c>
      <c r="F33" s="9">
        <v>2</v>
      </c>
      <c r="G33" s="9" t="s">
        <v>126</v>
      </c>
      <c r="H33" s="9" t="s">
        <v>204</v>
      </c>
      <c r="I33" s="9" t="s">
        <v>212</v>
      </c>
      <c r="K33" s="9">
        <v>31</v>
      </c>
      <c r="L33" s="9">
        <v>8</v>
      </c>
      <c r="M33" s="9">
        <v>1</v>
      </c>
      <c r="N33" s="9">
        <v>3</v>
      </c>
      <c r="O33" s="9">
        <v>0</v>
      </c>
      <c r="Q33" s="9">
        <v>33</v>
      </c>
      <c r="R33" s="9">
        <v>6</v>
      </c>
      <c r="S33" s="9">
        <v>1</v>
      </c>
      <c r="T33" s="9">
        <v>4</v>
      </c>
      <c r="U33" s="9">
        <v>0</v>
      </c>
      <c r="W33" s="9">
        <v>50</v>
      </c>
      <c r="X33" s="9">
        <v>55</v>
      </c>
      <c r="Y33" s="11">
        <v>0.47600000000000003</v>
      </c>
      <c r="Z33" s="9">
        <v>45</v>
      </c>
      <c r="AA33" s="9">
        <v>40</v>
      </c>
      <c r="AB33" s="11">
        <v>0.52900000000000003</v>
      </c>
      <c r="AC33" s="9">
        <v>22</v>
      </c>
      <c r="AD33" s="9">
        <v>29</v>
      </c>
      <c r="AE33" s="11">
        <v>0.43100000000000005</v>
      </c>
      <c r="AF33" s="11">
        <v>0.39299999999999996</v>
      </c>
      <c r="AG33" s="11">
        <v>1.07</v>
      </c>
      <c r="AI33" s="12">
        <f t="shared" si="0"/>
        <v>2</v>
      </c>
      <c r="AJ33" s="12">
        <f t="shared" si="1"/>
        <v>-2</v>
      </c>
      <c r="AK33" s="9">
        <f t="shared" si="2"/>
        <v>51</v>
      </c>
      <c r="AL33" s="11">
        <f t="shared" si="3"/>
        <v>0.484375</v>
      </c>
      <c r="AM33" s="11">
        <f t="shared" si="4"/>
        <v>0.515625</v>
      </c>
      <c r="AN33" s="13">
        <f t="shared" si="5"/>
        <v>9.3939393939393954E-3</v>
      </c>
      <c r="AO33" s="13">
        <f t="shared" si="6"/>
        <v>8.7096774193548398E-3</v>
      </c>
      <c r="AP33" s="11">
        <f t="shared" si="7"/>
        <v>0.33333333333333331</v>
      </c>
      <c r="AQ33" s="11">
        <f t="shared" si="8"/>
        <v>0.75</v>
      </c>
      <c r="AR33" s="11">
        <f t="shared" si="9"/>
        <v>0.27272727272727271</v>
      </c>
      <c r="AS33" s="11">
        <f t="shared" si="10"/>
        <v>0.1</v>
      </c>
    </row>
    <row r="34" spans="1:45" x14ac:dyDescent="0.2">
      <c r="A34" s="14">
        <v>26</v>
      </c>
      <c r="B34" s="15">
        <v>44901</v>
      </c>
      <c r="C34" s="14" t="s">
        <v>206</v>
      </c>
      <c r="D34" s="14" t="s">
        <v>158</v>
      </c>
      <c r="E34" s="14">
        <v>3</v>
      </c>
      <c r="F34" s="14">
        <v>4</v>
      </c>
      <c r="G34" s="14" t="s">
        <v>127</v>
      </c>
      <c r="H34" s="14" t="s">
        <v>6</v>
      </c>
      <c r="I34" s="14" t="s">
        <v>209</v>
      </c>
      <c r="K34" s="14">
        <v>37</v>
      </c>
      <c r="L34" s="14">
        <v>4</v>
      </c>
      <c r="M34" s="14">
        <v>0</v>
      </c>
      <c r="N34" s="14">
        <v>2</v>
      </c>
      <c r="O34" s="14">
        <v>0</v>
      </c>
      <c r="Q34" s="14">
        <v>30</v>
      </c>
      <c r="R34" s="14">
        <v>4</v>
      </c>
      <c r="S34" s="14">
        <v>0</v>
      </c>
      <c r="T34" s="14">
        <v>2</v>
      </c>
      <c r="U34" s="14">
        <v>0</v>
      </c>
      <c r="W34" s="14">
        <v>63</v>
      </c>
      <c r="X34" s="14">
        <v>45</v>
      </c>
      <c r="Y34" s="16">
        <v>0.58299999999999996</v>
      </c>
      <c r="Z34" s="14">
        <v>45</v>
      </c>
      <c r="AA34" s="14">
        <v>29</v>
      </c>
      <c r="AB34" s="16">
        <v>0.60799999999999998</v>
      </c>
      <c r="AC34" s="14">
        <v>27</v>
      </c>
      <c r="AD34" s="14">
        <v>22</v>
      </c>
      <c r="AE34" s="16">
        <v>0.55100000000000005</v>
      </c>
      <c r="AF34" s="16">
        <v>0.60599999999999998</v>
      </c>
      <c r="AG34" s="16">
        <v>0.92700000000000005</v>
      </c>
      <c r="AI34" s="17">
        <f t="shared" si="0"/>
        <v>-1</v>
      </c>
      <c r="AJ34" s="17">
        <f t="shared" si="1"/>
        <v>7</v>
      </c>
      <c r="AK34" s="14">
        <f t="shared" si="2"/>
        <v>49</v>
      </c>
      <c r="AL34" s="16">
        <f t="shared" si="3"/>
        <v>0.55223880597014929</v>
      </c>
      <c r="AM34" s="16">
        <f t="shared" si="4"/>
        <v>0.44776119402985076</v>
      </c>
      <c r="AN34" s="18">
        <f t="shared" si="5"/>
        <v>8.666666666666668E-3</v>
      </c>
      <c r="AO34" s="18">
        <f t="shared" si="6"/>
        <v>9.1891891891891907E-3</v>
      </c>
      <c r="AP34" s="16">
        <f t="shared" si="7"/>
        <v>0</v>
      </c>
      <c r="AQ34" s="16">
        <f t="shared" si="8"/>
        <v>1</v>
      </c>
      <c r="AR34" s="16">
        <f t="shared" si="9"/>
        <v>0.35555555555555557</v>
      </c>
      <c r="AS34" s="16">
        <f t="shared" si="10"/>
        <v>0.2857142857142857</v>
      </c>
    </row>
    <row r="35" spans="1:45" x14ac:dyDescent="0.2">
      <c r="A35" s="9">
        <v>27</v>
      </c>
      <c r="B35" s="10">
        <v>44905</v>
      </c>
      <c r="C35" s="9" t="s">
        <v>206</v>
      </c>
      <c r="D35" s="9" t="s">
        <v>132</v>
      </c>
      <c r="E35" s="9">
        <v>3</v>
      </c>
      <c r="F35" s="9">
        <v>0</v>
      </c>
      <c r="G35" s="9" t="s">
        <v>126</v>
      </c>
      <c r="H35" s="9" t="s">
        <v>204</v>
      </c>
      <c r="I35" s="9" t="s">
        <v>205</v>
      </c>
      <c r="K35" s="9">
        <v>29</v>
      </c>
      <c r="L35" s="9">
        <v>6</v>
      </c>
      <c r="M35" s="9">
        <v>0</v>
      </c>
      <c r="N35" s="9">
        <v>2</v>
      </c>
      <c r="O35" s="9">
        <v>0</v>
      </c>
      <c r="Q35" s="9">
        <v>16</v>
      </c>
      <c r="R35" s="9">
        <v>4</v>
      </c>
      <c r="S35" s="9">
        <v>0</v>
      </c>
      <c r="T35" s="9">
        <v>3</v>
      </c>
      <c r="U35" s="9">
        <v>0</v>
      </c>
      <c r="W35" s="9">
        <v>69</v>
      </c>
      <c r="X35" s="9">
        <v>35</v>
      </c>
      <c r="Y35" s="11">
        <v>0.66300000000000003</v>
      </c>
      <c r="Z35" s="9">
        <v>39</v>
      </c>
      <c r="AA35" s="9">
        <v>21</v>
      </c>
      <c r="AB35" s="11">
        <v>0.65</v>
      </c>
      <c r="AC35" s="9">
        <v>21</v>
      </c>
      <c r="AD35" s="9">
        <v>12</v>
      </c>
      <c r="AE35" s="11">
        <v>0.63600000000000001</v>
      </c>
      <c r="AF35" s="11">
        <v>0.72700000000000009</v>
      </c>
      <c r="AG35" s="11">
        <v>1.1300000000000001</v>
      </c>
      <c r="AI35" s="12">
        <f t="shared" si="0"/>
        <v>3</v>
      </c>
      <c r="AJ35" s="12">
        <f t="shared" si="1"/>
        <v>13</v>
      </c>
      <c r="AK35" s="9">
        <f t="shared" si="2"/>
        <v>33</v>
      </c>
      <c r="AL35" s="11">
        <f t="shared" si="3"/>
        <v>0.64444444444444449</v>
      </c>
      <c r="AM35" s="11">
        <f t="shared" si="4"/>
        <v>0.35555555555555557</v>
      </c>
      <c r="AN35" s="13">
        <f t="shared" si="5"/>
        <v>0.01</v>
      </c>
      <c r="AO35" s="13">
        <f t="shared" si="6"/>
        <v>8.9655172413793099E-3</v>
      </c>
      <c r="AP35" s="11">
        <f t="shared" si="7"/>
        <v>0</v>
      </c>
      <c r="AQ35" s="11">
        <f t="shared" si="8"/>
        <v>1</v>
      </c>
      <c r="AR35" s="11">
        <f t="shared" si="9"/>
        <v>0.4</v>
      </c>
      <c r="AS35" s="11">
        <f t="shared" si="10"/>
        <v>0.43478260869565216</v>
      </c>
    </row>
    <row r="36" spans="1:45" x14ac:dyDescent="0.2">
      <c r="A36" s="14">
        <v>28</v>
      </c>
      <c r="B36" s="15">
        <v>44908</v>
      </c>
      <c r="C36" s="14" t="s">
        <v>206</v>
      </c>
      <c r="D36" s="14" t="s">
        <v>144</v>
      </c>
      <c r="E36" s="14">
        <v>1</v>
      </c>
      <c r="F36" s="14">
        <v>0</v>
      </c>
      <c r="G36" s="14" t="s">
        <v>126</v>
      </c>
      <c r="H36" s="14" t="s">
        <v>204</v>
      </c>
      <c r="I36" s="14" t="s">
        <v>207</v>
      </c>
      <c r="K36" s="14">
        <v>27</v>
      </c>
      <c r="L36" s="14">
        <v>6</v>
      </c>
      <c r="M36" s="14">
        <v>1</v>
      </c>
      <c r="N36" s="14">
        <v>2</v>
      </c>
      <c r="O36" s="14">
        <v>0</v>
      </c>
      <c r="Q36" s="14">
        <v>27</v>
      </c>
      <c r="R36" s="14">
        <v>4</v>
      </c>
      <c r="S36" s="14">
        <v>0</v>
      </c>
      <c r="T36" s="14">
        <v>3</v>
      </c>
      <c r="U36" s="14">
        <v>0</v>
      </c>
      <c r="W36" s="14">
        <v>51</v>
      </c>
      <c r="X36" s="14">
        <v>43</v>
      </c>
      <c r="Y36" s="16">
        <v>0.54300000000000004</v>
      </c>
      <c r="Z36" s="14">
        <v>36</v>
      </c>
      <c r="AA36" s="14">
        <v>36</v>
      </c>
      <c r="AB36" s="16">
        <v>0.5</v>
      </c>
      <c r="AC36" s="14">
        <v>27</v>
      </c>
      <c r="AD36" s="14">
        <v>25</v>
      </c>
      <c r="AE36" s="16">
        <v>0.51900000000000002</v>
      </c>
      <c r="AF36" s="16">
        <v>0.48200000000000004</v>
      </c>
      <c r="AG36" s="16">
        <v>1</v>
      </c>
      <c r="AI36" s="17">
        <f t="shared" si="0"/>
        <v>1</v>
      </c>
      <c r="AJ36" s="17">
        <f t="shared" si="1"/>
        <v>0</v>
      </c>
      <c r="AK36" s="14">
        <f t="shared" si="2"/>
        <v>52</v>
      </c>
      <c r="AL36" s="16">
        <f t="shared" si="3"/>
        <v>0.5</v>
      </c>
      <c r="AM36" s="16">
        <f t="shared" si="4"/>
        <v>0.5</v>
      </c>
      <c r="AN36" s="18">
        <f t="shared" si="5"/>
        <v>0.01</v>
      </c>
      <c r="AO36" s="18">
        <f t="shared" si="6"/>
        <v>9.6296296296296286E-3</v>
      </c>
      <c r="AP36" s="16">
        <f t="shared" si="7"/>
        <v>0.5</v>
      </c>
      <c r="AQ36" s="16">
        <f t="shared" si="8"/>
        <v>1</v>
      </c>
      <c r="AR36" s="16">
        <f t="shared" si="9"/>
        <v>0.16279069767441862</v>
      </c>
      <c r="AS36" s="16">
        <f t="shared" si="10"/>
        <v>0.29411764705882354</v>
      </c>
    </row>
    <row r="37" spans="1:45" x14ac:dyDescent="0.2">
      <c r="A37" s="9">
        <v>29</v>
      </c>
      <c r="B37" s="10">
        <v>44910</v>
      </c>
      <c r="C37" s="9" t="s">
        <v>206</v>
      </c>
      <c r="D37" s="9" t="s">
        <v>147</v>
      </c>
      <c r="E37" s="9">
        <v>3</v>
      </c>
      <c r="F37" s="9">
        <v>2</v>
      </c>
      <c r="G37" s="9" t="s">
        <v>126</v>
      </c>
      <c r="H37" s="9" t="s">
        <v>204</v>
      </c>
      <c r="I37" s="9" t="s">
        <v>208</v>
      </c>
      <c r="K37" s="9">
        <v>39</v>
      </c>
      <c r="L37" s="9">
        <v>4</v>
      </c>
      <c r="M37" s="9">
        <v>0</v>
      </c>
      <c r="N37" s="9">
        <v>2</v>
      </c>
      <c r="O37" s="9">
        <v>0</v>
      </c>
      <c r="Q37" s="9">
        <v>17</v>
      </c>
      <c r="R37" s="9">
        <v>4</v>
      </c>
      <c r="S37" s="9">
        <v>0</v>
      </c>
      <c r="T37" s="9">
        <v>2</v>
      </c>
      <c r="U37" s="9">
        <v>0</v>
      </c>
      <c r="W37" s="9">
        <v>58</v>
      </c>
      <c r="X37" s="9">
        <v>29</v>
      </c>
      <c r="Y37" s="11">
        <v>0.66700000000000004</v>
      </c>
      <c r="Z37" s="9">
        <v>45</v>
      </c>
      <c r="AA37" s="9">
        <v>21</v>
      </c>
      <c r="AB37" s="11">
        <v>0.68200000000000005</v>
      </c>
      <c r="AC37" s="9">
        <v>22</v>
      </c>
      <c r="AD37" s="9">
        <v>21</v>
      </c>
      <c r="AE37" s="11">
        <v>0.51200000000000001</v>
      </c>
      <c r="AF37" s="11">
        <v>0.44400000000000001</v>
      </c>
      <c r="AG37" s="11">
        <v>0.95200000000000007</v>
      </c>
      <c r="AI37" s="12">
        <f t="shared" si="0"/>
        <v>1</v>
      </c>
      <c r="AJ37" s="12">
        <f t="shared" si="1"/>
        <v>22</v>
      </c>
      <c r="AK37" s="9">
        <f t="shared" si="2"/>
        <v>43</v>
      </c>
      <c r="AL37" s="11">
        <f t="shared" si="3"/>
        <v>0.6964285714285714</v>
      </c>
      <c r="AM37" s="11">
        <f t="shared" si="4"/>
        <v>0.30357142857142855</v>
      </c>
      <c r="AN37" s="13">
        <f t="shared" si="5"/>
        <v>8.8235294117647058E-3</v>
      </c>
      <c r="AO37" s="13">
        <f t="shared" si="6"/>
        <v>9.2307692307692316E-3</v>
      </c>
      <c r="AP37" s="11">
        <f t="shared" si="7"/>
        <v>0</v>
      </c>
      <c r="AQ37" s="11">
        <f t="shared" si="8"/>
        <v>1</v>
      </c>
      <c r="AR37" s="11">
        <f t="shared" si="9"/>
        <v>0.27586206896551724</v>
      </c>
      <c r="AS37" s="11">
        <f t="shared" si="10"/>
        <v>0.22413793103448276</v>
      </c>
    </row>
    <row r="38" spans="1:45" x14ac:dyDescent="0.2">
      <c r="A38" s="14">
        <v>30</v>
      </c>
      <c r="B38" s="15">
        <v>44912</v>
      </c>
      <c r="C38" s="14" t="s">
        <v>204</v>
      </c>
      <c r="D38" s="14" t="s">
        <v>159</v>
      </c>
      <c r="E38" s="14">
        <v>5</v>
      </c>
      <c r="F38" s="14">
        <v>4</v>
      </c>
      <c r="G38" s="14" t="s">
        <v>126</v>
      </c>
      <c r="H38" s="14" t="s">
        <v>6</v>
      </c>
      <c r="I38" s="14" t="s">
        <v>212</v>
      </c>
      <c r="K38" s="14">
        <v>38</v>
      </c>
      <c r="L38" s="14">
        <v>14</v>
      </c>
      <c r="M38" s="14">
        <v>2</v>
      </c>
      <c r="N38" s="14">
        <v>4</v>
      </c>
      <c r="O38" s="14">
        <v>0</v>
      </c>
      <c r="Q38" s="14">
        <v>30</v>
      </c>
      <c r="R38" s="14">
        <v>12</v>
      </c>
      <c r="S38" s="14">
        <v>2</v>
      </c>
      <c r="T38" s="14">
        <v>5</v>
      </c>
      <c r="U38" s="14">
        <v>0</v>
      </c>
      <c r="W38" s="14">
        <v>57</v>
      </c>
      <c r="X38" s="14">
        <v>44</v>
      </c>
      <c r="Y38" s="16">
        <v>0.56399999999999995</v>
      </c>
      <c r="Z38" s="14">
        <v>43</v>
      </c>
      <c r="AA38" s="14">
        <v>30</v>
      </c>
      <c r="AB38" s="16">
        <v>0.58899999999999997</v>
      </c>
      <c r="AC38" s="14">
        <v>30</v>
      </c>
      <c r="AD38" s="14">
        <v>32</v>
      </c>
      <c r="AE38" s="16">
        <v>0.48399999999999999</v>
      </c>
      <c r="AF38" s="16">
        <v>0.53</v>
      </c>
      <c r="AG38" s="16">
        <v>1.0070000000000001</v>
      </c>
      <c r="AI38" s="17">
        <f t="shared" si="0"/>
        <v>1</v>
      </c>
      <c r="AJ38" s="17">
        <f t="shared" si="1"/>
        <v>8</v>
      </c>
      <c r="AK38" s="14">
        <f t="shared" si="2"/>
        <v>62</v>
      </c>
      <c r="AL38" s="16">
        <f t="shared" si="3"/>
        <v>0.55882352941176472</v>
      </c>
      <c r="AM38" s="16">
        <f t="shared" si="4"/>
        <v>0.44117647058823528</v>
      </c>
      <c r="AN38" s="18">
        <f t="shared" si="5"/>
        <v>8.666666666666668E-3</v>
      </c>
      <c r="AO38" s="18">
        <f t="shared" si="6"/>
        <v>8.6842105263157908E-3</v>
      </c>
      <c r="AP38" s="16">
        <f t="shared" si="7"/>
        <v>0.5</v>
      </c>
      <c r="AQ38" s="16">
        <f t="shared" si="8"/>
        <v>0.6</v>
      </c>
      <c r="AR38" s="16">
        <f t="shared" si="9"/>
        <v>0.31818181818181818</v>
      </c>
      <c r="AS38" s="16">
        <f t="shared" si="10"/>
        <v>0.24561403508771928</v>
      </c>
    </row>
    <row r="39" spans="1:45" x14ac:dyDescent="0.2">
      <c r="A39" s="9">
        <v>31</v>
      </c>
      <c r="B39" s="10">
        <v>44913</v>
      </c>
      <c r="C39" s="9" t="s">
        <v>204</v>
      </c>
      <c r="D39" s="9" t="s">
        <v>135</v>
      </c>
      <c r="E39" s="9">
        <v>3</v>
      </c>
      <c r="F39" s="9">
        <v>2</v>
      </c>
      <c r="G39" s="9" t="s">
        <v>126</v>
      </c>
      <c r="H39" s="9" t="s">
        <v>204</v>
      </c>
      <c r="I39" s="9" t="s">
        <v>217</v>
      </c>
      <c r="K39" s="9">
        <v>29</v>
      </c>
      <c r="L39" s="9">
        <v>10</v>
      </c>
      <c r="M39" s="9">
        <v>0</v>
      </c>
      <c r="N39" s="9">
        <v>3</v>
      </c>
      <c r="O39" s="9">
        <v>0</v>
      </c>
      <c r="Q39" s="9">
        <v>25</v>
      </c>
      <c r="R39" s="9">
        <v>6</v>
      </c>
      <c r="S39" s="9">
        <v>1</v>
      </c>
      <c r="T39" s="9">
        <v>5</v>
      </c>
      <c r="U39" s="9">
        <v>0</v>
      </c>
      <c r="W39" s="9">
        <v>45</v>
      </c>
      <c r="X39" s="9">
        <v>43</v>
      </c>
      <c r="Y39" s="11">
        <v>0.51100000000000001</v>
      </c>
      <c r="Z39" s="9">
        <v>34</v>
      </c>
      <c r="AA39" s="9">
        <v>35</v>
      </c>
      <c r="AB39" s="11">
        <v>0.49299999999999999</v>
      </c>
      <c r="AC39" s="9">
        <v>22</v>
      </c>
      <c r="AD39" s="9">
        <v>20</v>
      </c>
      <c r="AE39" s="11">
        <v>0.52400000000000002</v>
      </c>
      <c r="AF39" s="11">
        <v>0.4</v>
      </c>
      <c r="AG39" s="11">
        <v>1.0629999999999999</v>
      </c>
      <c r="AI39" s="12">
        <f t="shared" si="0"/>
        <v>1</v>
      </c>
      <c r="AJ39" s="12">
        <f t="shared" si="1"/>
        <v>4</v>
      </c>
      <c r="AK39" s="9">
        <f t="shared" si="2"/>
        <v>42</v>
      </c>
      <c r="AL39" s="11">
        <f t="shared" si="3"/>
        <v>0.53703703703703709</v>
      </c>
      <c r="AM39" s="11">
        <f t="shared" si="4"/>
        <v>0.46296296296296297</v>
      </c>
      <c r="AN39" s="13">
        <f t="shared" si="5"/>
        <v>9.1999999999999998E-3</v>
      </c>
      <c r="AO39" s="13">
        <f t="shared" si="6"/>
        <v>8.9655172413793099E-3</v>
      </c>
      <c r="AP39" s="11">
        <f t="shared" si="7"/>
        <v>0</v>
      </c>
      <c r="AQ39" s="11">
        <f t="shared" si="8"/>
        <v>0.8</v>
      </c>
      <c r="AR39" s="11">
        <f t="shared" si="9"/>
        <v>0.18604651162790697</v>
      </c>
      <c r="AS39" s="11">
        <f t="shared" si="10"/>
        <v>0.24444444444444444</v>
      </c>
    </row>
    <row r="40" spans="1:45" x14ac:dyDescent="0.2">
      <c r="A40" s="14">
        <v>32</v>
      </c>
      <c r="B40" s="15">
        <v>44915</v>
      </c>
      <c r="C40" s="14" t="s">
        <v>204</v>
      </c>
      <c r="D40" s="14" t="s">
        <v>136</v>
      </c>
      <c r="E40" s="14">
        <v>4</v>
      </c>
      <c r="F40" s="14">
        <v>1</v>
      </c>
      <c r="G40" s="14" t="s">
        <v>126</v>
      </c>
      <c r="H40" s="14" t="s">
        <v>204</v>
      </c>
      <c r="I40" s="14" t="s">
        <v>218</v>
      </c>
      <c r="K40" s="14">
        <v>20</v>
      </c>
      <c r="L40" s="14">
        <v>8</v>
      </c>
      <c r="M40" s="14">
        <v>0</v>
      </c>
      <c r="N40" s="14">
        <v>4</v>
      </c>
      <c r="O40" s="14">
        <v>1</v>
      </c>
      <c r="Q40" s="14">
        <v>38</v>
      </c>
      <c r="R40" s="14">
        <v>8</v>
      </c>
      <c r="S40" s="14">
        <v>0</v>
      </c>
      <c r="T40" s="14">
        <v>4</v>
      </c>
      <c r="U40" s="14">
        <v>0</v>
      </c>
      <c r="W40" s="14">
        <v>31</v>
      </c>
      <c r="X40" s="14">
        <v>47</v>
      </c>
      <c r="Y40" s="16">
        <v>0.39700000000000002</v>
      </c>
      <c r="Z40" s="14">
        <v>26</v>
      </c>
      <c r="AA40" s="14">
        <v>38</v>
      </c>
      <c r="AB40" s="16">
        <v>0.40600000000000003</v>
      </c>
      <c r="AC40" s="14">
        <v>23</v>
      </c>
      <c r="AD40" s="14">
        <v>17</v>
      </c>
      <c r="AE40" s="16">
        <v>0.57500000000000007</v>
      </c>
      <c r="AF40" s="16">
        <v>0.29600000000000004</v>
      </c>
      <c r="AG40" s="16">
        <v>1.1620000000000001</v>
      </c>
      <c r="AI40" s="17">
        <f t="shared" si="0"/>
        <v>3</v>
      </c>
      <c r="AJ40" s="17">
        <f t="shared" si="1"/>
        <v>-18</v>
      </c>
      <c r="AK40" s="14">
        <f t="shared" si="2"/>
        <v>40</v>
      </c>
      <c r="AL40" s="16">
        <f t="shared" si="3"/>
        <v>0.34482758620689657</v>
      </c>
      <c r="AM40" s="16">
        <f t="shared" si="4"/>
        <v>0.65517241379310343</v>
      </c>
      <c r="AN40" s="18">
        <f t="shared" si="5"/>
        <v>9.7368421052631583E-3</v>
      </c>
      <c r="AO40" s="18">
        <f t="shared" si="6"/>
        <v>8.0000000000000002E-3</v>
      </c>
      <c r="AP40" s="16">
        <f t="shared" si="7"/>
        <v>0</v>
      </c>
      <c r="AQ40" s="16">
        <f t="shared" si="8"/>
        <v>1</v>
      </c>
      <c r="AR40" s="16">
        <f t="shared" si="9"/>
        <v>0.19148936170212766</v>
      </c>
      <c r="AS40" s="16">
        <f t="shared" si="10"/>
        <v>0.16129032258064516</v>
      </c>
    </row>
    <row r="41" spans="1:45" x14ac:dyDescent="0.2">
      <c r="A41" s="9">
        <v>33</v>
      </c>
      <c r="B41" s="10">
        <v>44917</v>
      </c>
      <c r="C41" s="9" t="s">
        <v>204</v>
      </c>
      <c r="D41" s="9" t="s">
        <v>135</v>
      </c>
      <c r="E41" s="9">
        <v>4</v>
      </c>
      <c r="F41" s="9">
        <v>3</v>
      </c>
      <c r="G41" s="9" t="s">
        <v>126</v>
      </c>
      <c r="H41" s="9" t="s">
        <v>6</v>
      </c>
      <c r="I41" s="9" t="s">
        <v>219</v>
      </c>
      <c r="K41" s="9">
        <v>36</v>
      </c>
      <c r="L41" s="9">
        <v>8</v>
      </c>
      <c r="M41" s="9">
        <v>0</v>
      </c>
      <c r="N41" s="9">
        <v>5</v>
      </c>
      <c r="O41" s="9">
        <v>0</v>
      </c>
      <c r="Q41" s="9">
        <v>27</v>
      </c>
      <c r="R41" s="9">
        <v>12</v>
      </c>
      <c r="S41" s="9">
        <v>1</v>
      </c>
      <c r="T41" s="9">
        <v>3</v>
      </c>
      <c r="U41" s="9">
        <v>1</v>
      </c>
      <c r="W41" s="9">
        <v>66</v>
      </c>
      <c r="X41" s="9">
        <v>37</v>
      </c>
      <c r="Y41" s="11">
        <v>0.6409999999999999</v>
      </c>
      <c r="Z41" s="9">
        <v>44</v>
      </c>
      <c r="AA41" s="9">
        <v>30</v>
      </c>
      <c r="AB41" s="11">
        <v>0.59499999999999997</v>
      </c>
      <c r="AC41" s="9">
        <v>25</v>
      </c>
      <c r="AD41" s="9">
        <v>34</v>
      </c>
      <c r="AE41" s="11">
        <v>0.42399999999999999</v>
      </c>
      <c r="AF41" s="11">
        <v>0.59</v>
      </c>
      <c r="AG41" s="11">
        <v>1.081</v>
      </c>
      <c r="AI41" s="12">
        <f t="shared" si="0"/>
        <v>1</v>
      </c>
      <c r="AJ41" s="12">
        <f t="shared" si="1"/>
        <v>9</v>
      </c>
      <c r="AK41" s="9">
        <f t="shared" si="2"/>
        <v>59</v>
      </c>
      <c r="AL41" s="11">
        <f t="shared" si="3"/>
        <v>0.5714285714285714</v>
      </c>
      <c r="AM41" s="11">
        <f t="shared" si="4"/>
        <v>0.42857142857142855</v>
      </c>
      <c r="AN41" s="13">
        <f t="shared" si="5"/>
        <v>8.8888888888888889E-3</v>
      </c>
      <c r="AO41" s="13">
        <f t="shared" si="6"/>
        <v>8.8888888888888889E-3</v>
      </c>
      <c r="AP41" s="11">
        <f t="shared" si="7"/>
        <v>0</v>
      </c>
      <c r="AQ41" s="11">
        <f t="shared" si="8"/>
        <v>0.66666666666666663</v>
      </c>
      <c r="AR41" s="11">
        <f t="shared" si="9"/>
        <v>0.1891891891891892</v>
      </c>
      <c r="AS41" s="11">
        <f t="shared" si="10"/>
        <v>0.33333333333333331</v>
      </c>
    </row>
    <row r="42" spans="1:45" x14ac:dyDescent="0.2">
      <c r="A42" s="14">
        <v>34</v>
      </c>
      <c r="B42" s="15">
        <v>44918</v>
      </c>
      <c r="C42" s="14" t="s">
        <v>206</v>
      </c>
      <c r="D42" s="14" t="s">
        <v>133</v>
      </c>
      <c r="E42" s="14">
        <v>6</v>
      </c>
      <c r="F42" s="14">
        <v>5</v>
      </c>
      <c r="G42" s="14" t="s">
        <v>126</v>
      </c>
      <c r="H42" s="14" t="s">
        <v>204</v>
      </c>
      <c r="I42" s="14" t="s">
        <v>220</v>
      </c>
      <c r="K42" s="14">
        <v>37</v>
      </c>
      <c r="L42" s="14">
        <v>4</v>
      </c>
      <c r="M42" s="14">
        <v>2</v>
      </c>
      <c r="N42" s="14">
        <v>4</v>
      </c>
      <c r="O42" s="14">
        <v>0</v>
      </c>
      <c r="Q42" s="14">
        <v>31</v>
      </c>
      <c r="R42" s="14">
        <v>8</v>
      </c>
      <c r="S42" s="14">
        <v>0</v>
      </c>
      <c r="T42" s="14">
        <v>2</v>
      </c>
      <c r="U42" s="14">
        <v>2</v>
      </c>
      <c r="W42" s="14">
        <v>58</v>
      </c>
      <c r="X42" s="14">
        <v>40</v>
      </c>
      <c r="Y42" s="16">
        <v>0.59200000000000008</v>
      </c>
      <c r="Z42" s="14">
        <v>43</v>
      </c>
      <c r="AA42" s="14">
        <v>34</v>
      </c>
      <c r="AB42" s="16">
        <v>0.55799999999999994</v>
      </c>
      <c r="AC42" s="14">
        <v>29</v>
      </c>
      <c r="AD42" s="14">
        <v>25</v>
      </c>
      <c r="AE42" s="16">
        <v>0.53700000000000003</v>
      </c>
      <c r="AF42" s="16">
        <v>0.42600000000000005</v>
      </c>
      <c r="AG42" s="16">
        <v>1</v>
      </c>
      <c r="AI42" s="17">
        <f t="shared" si="0"/>
        <v>1</v>
      </c>
      <c r="AJ42" s="17">
        <f t="shared" si="1"/>
        <v>6</v>
      </c>
      <c r="AK42" s="14">
        <f t="shared" si="2"/>
        <v>54</v>
      </c>
      <c r="AL42" s="16">
        <f t="shared" si="3"/>
        <v>0.54411764705882348</v>
      </c>
      <c r="AM42" s="16">
        <f t="shared" si="4"/>
        <v>0.45588235294117646</v>
      </c>
      <c r="AN42" s="18">
        <f t="shared" si="5"/>
        <v>8.3870967741935497E-3</v>
      </c>
      <c r="AO42" s="18">
        <f t="shared" si="6"/>
        <v>8.3783783783783778E-3</v>
      </c>
      <c r="AP42" s="16">
        <f t="shared" si="7"/>
        <v>0.5</v>
      </c>
      <c r="AQ42" s="16">
        <f t="shared" si="8"/>
        <v>1</v>
      </c>
      <c r="AR42" s="16">
        <f t="shared" si="9"/>
        <v>0.15</v>
      </c>
      <c r="AS42" s="16">
        <f t="shared" si="10"/>
        <v>0.25862068965517243</v>
      </c>
    </row>
    <row r="43" spans="1:45" x14ac:dyDescent="0.2">
      <c r="A43" s="9">
        <v>35</v>
      </c>
      <c r="B43" s="10">
        <v>44922</v>
      </c>
      <c r="C43" s="9" t="s">
        <v>204</v>
      </c>
      <c r="D43" s="9" t="s">
        <v>152</v>
      </c>
      <c r="E43" s="9">
        <v>3</v>
      </c>
      <c r="F43" s="9">
        <v>0</v>
      </c>
      <c r="G43" s="9" t="s">
        <v>126</v>
      </c>
      <c r="H43" s="9" t="s">
        <v>204</v>
      </c>
      <c r="I43" s="9" t="s">
        <v>221</v>
      </c>
      <c r="K43" s="9">
        <v>49</v>
      </c>
      <c r="L43" s="9">
        <v>6</v>
      </c>
      <c r="M43" s="9">
        <v>0</v>
      </c>
      <c r="N43" s="9">
        <v>3</v>
      </c>
      <c r="O43" s="9">
        <v>0</v>
      </c>
      <c r="Q43" s="9">
        <v>24</v>
      </c>
      <c r="R43" s="9">
        <v>6</v>
      </c>
      <c r="S43" s="9">
        <v>0</v>
      </c>
      <c r="T43" s="9">
        <v>3</v>
      </c>
      <c r="U43" s="9">
        <v>0</v>
      </c>
      <c r="W43" s="9">
        <v>65</v>
      </c>
      <c r="X43" s="9">
        <v>43</v>
      </c>
      <c r="Y43" s="11">
        <v>0.60200000000000009</v>
      </c>
      <c r="Z43" s="9">
        <v>54</v>
      </c>
      <c r="AA43" s="9">
        <v>28</v>
      </c>
      <c r="AB43" s="11">
        <v>0.65900000000000003</v>
      </c>
      <c r="AC43" s="9">
        <v>19</v>
      </c>
      <c r="AD43" s="9">
        <v>21</v>
      </c>
      <c r="AE43" s="11">
        <v>0.47500000000000003</v>
      </c>
      <c r="AF43" s="11">
        <v>0.48299999999999998</v>
      </c>
      <c r="AG43" s="11">
        <v>1.071</v>
      </c>
      <c r="AI43" s="12">
        <f t="shared" si="0"/>
        <v>3</v>
      </c>
      <c r="AJ43" s="12">
        <f t="shared" si="1"/>
        <v>25</v>
      </c>
      <c r="AK43" s="9">
        <f t="shared" si="2"/>
        <v>40</v>
      </c>
      <c r="AL43" s="11">
        <f t="shared" si="3"/>
        <v>0.67123287671232879</v>
      </c>
      <c r="AM43" s="11">
        <f t="shared" si="4"/>
        <v>0.32876712328767121</v>
      </c>
      <c r="AN43" s="13">
        <f t="shared" si="5"/>
        <v>0.01</v>
      </c>
      <c r="AO43" s="13">
        <f t="shared" si="6"/>
        <v>9.3877551020408161E-3</v>
      </c>
      <c r="AP43" s="11">
        <f t="shared" si="7"/>
        <v>0</v>
      </c>
      <c r="AQ43" s="11">
        <f t="shared" si="8"/>
        <v>1</v>
      </c>
      <c r="AR43" s="11">
        <f t="shared" si="9"/>
        <v>0.34883720930232559</v>
      </c>
      <c r="AS43" s="11">
        <f t="shared" si="10"/>
        <v>0.16923076923076924</v>
      </c>
    </row>
    <row r="44" spans="1:45" x14ac:dyDescent="0.2">
      <c r="A44" s="14">
        <v>36</v>
      </c>
      <c r="B44" s="15">
        <v>44925</v>
      </c>
      <c r="C44" s="14" t="s">
        <v>204</v>
      </c>
      <c r="D44" s="14" t="s">
        <v>142</v>
      </c>
      <c r="E44" s="14">
        <v>4</v>
      </c>
      <c r="F44" s="14">
        <v>0</v>
      </c>
      <c r="G44" s="14" t="s">
        <v>126</v>
      </c>
      <c r="H44" s="14" t="s">
        <v>204</v>
      </c>
      <c r="I44" s="14" t="s">
        <v>222</v>
      </c>
      <c r="K44" s="14">
        <v>34</v>
      </c>
      <c r="L44" s="14">
        <v>14</v>
      </c>
      <c r="M44" s="14">
        <v>3</v>
      </c>
      <c r="N44" s="14">
        <v>5</v>
      </c>
      <c r="O44" s="14">
        <v>0</v>
      </c>
      <c r="Q44" s="14">
        <v>19</v>
      </c>
      <c r="R44" s="14">
        <v>12</v>
      </c>
      <c r="S44" s="14">
        <v>0</v>
      </c>
      <c r="T44" s="14">
        <v>6</v>
      </c>
      <c r="U44" s="14">
        <v>0</v>
      </c>
      <c r="W44" s="14">
        <v>36</v>
      </c>
      <c r="X44" s="14">
        <v>35</v>
      </c>
      <c r="Y44" s="16">
        <v>0.50700000000000001</v>
      </c>
      <c r="Z44" s="14">
        <v>31</v>
      </c>
      <c r="AA44" s="14">
        <v>27</v>
      </c>
      <c r="AB44" s="16">
        <v>0.53400000000000003</v>
      </c>
      <c r="AC44" s="14">
        <v>29</v>
      </c>
      <c r="AD44" s="14">
        <v>24</v>
      </c>
      <c r="AE44" s="16">
        <v>0.54700000000000004</v>
      </c>
      <c r="AF44" s="16">
        <v>0.48600000000000004</v>
      </c>
      <c r="AG44" s="16">
        <v>1.04</v>
      </c>
      <c r="AI44" s="17">
        <f t="shared" si="0"/>
        <v>4</v>
      </c>
      <c r="AJ44" s="17">
        <f t="shared" si="1"/>
        <v>15</v>
      </c>
      <c r="AK44" s="14">
        <f t="shared" si="2"/>
        <v>53</v>
      </c>
      <c r="AL44" s="16">
        <f t="shared" si="3"/>
        <v>0.64150943396226412</v>
      </c>
      <c r="AM44" s="16">
        <f t="shared" si="4"/>
        <v>0.35849056603773582</v>
      </c>
      <c r="AN44" s="18">
        <f t="shared" si="5"/>
        <v>0.01</v>
      </c>
      <c r="AO44" s="18">
        <f t="shared" si="6"/>
        <v>8.8235294117647058E-3</v>
      </c>
      <c r="AP44" s="16">
        <f t="shared" si="7"/>
        <v>0.6</v>
      </c>
      <c r="AQ44" s="16">
        <f t="shared" si="8"/>
        <v>1</v>
      </c>
      <c r="AR44" s="16">
        <f t="shared" si="9"/>
        <v>0.22857142857142856</v>
      </c>
      <c r="AS44" s="16">
        <f t="shared" si="10"/>
        <v>0.1388888888888889</v>
      </c>
    </row>
    <row r="45" spans="1:45" x14ac:dyDescent="0.2">
      <c r="A45" s="9">
        <v>37</v>
      </c>
      <c r="B45" s="10">
        <v>44927</v>
      </c>
      <c r="C45" s="9" t="s">
        <v>204</v>
      </c>
      <c r="D45" s="9" t="s">
        <v>136</v>
      </c>
      <c r="E45" s="9">
        <v>5</v>
      </c>
      <c r="F45" s="9">
        <v>4</v>
      </c>
      <c r="G45" s="9" t="s">
        <v>126</v>
      </c>
      <c r="H45" s="9" t="s">
        <v>211</v>
      </c>
      <c r="I45" s="9" t="s">
        <v>223</v>
      </c>
      <c r="K45" s="9">
        <v>47</v>
      </c>
      <c r="L45" s="9">
        <v>8</v>
      </c>
      <c r="M45" s="9">
        <v>1</v>
      </c>
      <c r="N45" s="9">
        <v>4</v>
      </c>
      <c r="O45" s="9">
        <v>1</v>
      </c>
      <c r="Q45" s="9">
        <v>28</v>
      </c>
      <c r="R45" s="9">
        <v>10</v>
      </c>
      <c r="S45" s="9">
        <v>0</v>
      </c>
      <c r="T45" s="9">
        <v>3</v>
      </c>
      <c r="U45" s="9">
        <v>0</v>
      </c>
      <c r="W45" s="9">
        <v>67</v>
      </c>
      <c r="X45" s="9">
        <v>37</v>
      </c>
      <c r="Y45" s="11">
        <v>0.64400000000000002</v>
      </c>
      <c r="Z45" s="9">
        <v>49</v>
      </c>
      <c r="AA45" s="9">
        <v>30</v>
      </c>
      <c r="AB45" s="11">
        <v>0.62</v>
      </c>
      <c r="AC45" s="9">
        <v>33</v>
      </c>
      <c r="AD45" s="9">
        <v>26</v>
      </c>
      <c r="AE45" s="11">
        <v>0.55900000000000005</v>
      </c>
      <c r="AF45" s="11">
        <v>0.70200000000000007</v>
      </c>
      <c r="AG45" s="11">
        <v>0.87400000000000011</v>
      </c>
      <c r="AI45" s="12">
        <f t="shared" si="0"/>
        <v>1</v>
      </c>
      <c r="AJ45" s="12">
        <f t="shared" si="1"/>
        <v>19</v>
      </c>
      <c r="AK45" s="9">
        <f t="shared" si="2"/>
        <v>59</v>
      </c>
      <c r="AL45" s="11">
        <f t="shared" si="3"/>
        <v>0.62666666666666671</v>
      </c>
      <c r="AM45" s="11">
        <f t="shared" si="4"/>
        <v>0.37333333333333335</v>
      </c>
      <c r="AN45" s="13">
        <f t="shared" si="5"/>
        <v>8.5714285714285719E-3</v>
      </c>
      <c r="AO45" s="13">
        <f t="shared" si="6"/>
        <v>8.9361702127659579E-3</v>
      </c>
      <c r="AP45" s="11">
        <f t="shared" si="7"/>
        <v>0.25</v>
      </c>
      <c r="AQ45" s="11">
        <f t="shared" si="8"/>
        <v>1</v>
      </c>
      <c r="AR45" s="11">
        <f t="shared" si="9"/>
        <v>0.1891891891891892</v>
      </c>
      <c r="AS45" s="11">
        <f t="shared" si="10"/>
        <v>0.26865671641791045</v>
      </c>
    </row>
    <row r="46" spans="1:45" x14ac:dyDescent="0.2">
      <c r="A46" s="14">
        <v>38</v>
      </c>
      <c r="B46" s="15">
        <v>44929</v>
      </c>
      <c r="C46" s="14" t="s">
        <v>206</v>
      </c>
      <c r="D46" s="14" t="s">
        <v>137</v>
      </c>
      <c r="E46" s="14">
        <v>3</v>
      </c>
      <c r="F46" s="14">
        <v>5</v>
      </c>
      <c r="G46" s="14" t="s">
        <v>127</v>
      </c>
      <c r="H46" s="14" t="s">
        <v>204</v>
      </c>
      <c r="I46" s="14" t="s">
        <v>209</v>
      </c>
      <c r="K46" s="14">
        <v>23</v>
      </c>
      <c r="L46" s="14">
        <v>12</v>
      </c>
      <c r="M46" s="14">
        <v>0</v>
      </c>
      <c r="N46" s="14">
        <v>3</v>
      </c>
      <c r="O46" s="14">
        <v>0</v>
      </c>
      <c r="Q46" s="14">
        <v>31</v>
      </c>
      <c r="R46" s="14">
        <v>8</v>
      </c>
      <c r="S46" s="14">
        <v>3</v>
      </c>
      <c r="T46" s="14">
        <v>5</v>
      </c>
      <c r="U46" s="14">
        <v>0</v>
      </c>
      <c r="W46" s="14">
        <v>34</v>
      </c>
      <c r="X46" s="14">
        <v>37</v>
      </c>
      <c r="Y46" s="16">
        <v>0.47899999999999998</v>
      </c>
      <c r="Z46" s="14">
        <v>23</v>
      </c>
      <c r="AA46" s="14">
        <v>29</v>
      </c>
      <c r="AB46" s="16">
        <v>0.44200000000000006</v>
      </c>
      <c r="AC46" s="14">
        <v>16</v>
      </c>
      <c r="AD46" s="14">
        <v>22</v>
      </c>
      <c r="AE46" s="16">
        <v>0.42100000000000004</v>
      </c>
      <c r="AF46" s="16">
        <v>0.28699999999999998</v>
      </c>
      <c r="AG46" s="16">
        <v>1.097</v>
      </c>
      <c r="AI46" s="17">
        <f t="shared" si="0"/>
        <v>-2</v>
      </c>
      <c r="AJ46" s="17">
        <f t="shared" si="1"/>
        <v>-8</v>
      </c>
      <c r="AK46" s="14">
        <f t="shared" si="2"/>
        <v>38</v>
      </c>
      <c r="AL46" s="16">
        <f t="shared" si="3"/>
        <v>0.42592592592592593</v>
      </c>
      <c r="AM46" s="16">
        <f t="shared" si="4"/>
        <v>0.57407407407407407</v>
      </c>
      <c r="AN46" s="18">
        <f t="shared" si="5"/>
        <v>8.3870967741935497E-3</v>
      </c>
      <c r="AO46" s="18">
        <f t="shared" si="6"/>
        <v>8.6956521739130436E-3</v>
      </c>
      <c r="AP46" s="16">
        <f t="shared" si="7"/>
        <v>0</v>
      </c>
      <c r="AQ46" s="16">
        <f t="shared" si="8"/>
        <v>0.4</v>
      </c>
      <c r="AR46" s="16">
        <f t="shared" si="9"/>
        <v>0.21621621621621623</v>
      </c>
      <c r="AS46" s="16">
        <f t="shared" si="10"/>
        <v>0.3235294117647059</v>
      </c>
    </row>
    <row r="47" spans="1:45" x14ac:dyDescent="0.2">
      <c r="A47" s="9">
        <v>39</v>
      </c>
      <c r="B47" s="10">
        <v>44931</v>
      </c>
      <c r="C47" s="9" t="s">
        <v>206</v>
      </c>
      <c r="D47" s="9" t="s">
        <v>160</v>
      </c>
      <c r="E47" s="9">
        <v>3</v>
      </c>
      <c r="F47" s="9">
        <v>5</v>
      </c>
      <c r="G47" s="9" t="s">
        <v>127</v>
      </c>
      <c r="H47" s="9" t="s">
        <v>204</v>
      </c>
      <c r="I47" s="9" t="s">
        <v>210</v>
      </c>
      <c r="K47" s="9">
        <v>67</v>
      </c>
      <c r="L47" s="9">
        <v>8</v>
      </c>
      <c r="M47" s="9">
        <v>1</v>
      </c>
      <c r="N47" s="9">
        <v>4</v>
      </c>
      <c r="O47" s="9">
        <v>0</v>
      </c>
      <c r="Q47" s="9">
        <v>25</v>
      </c>
      <c r="R47" s="9">
        <v>10</v>
      </c>
      <c r="S47" s="9">
        <v>1</v>
      </c>
      <c r="T47" s="9">
        <v>3</v>
      </c>
      <c r="U47" s="9">
        <v>0</v>
      </c>
      <c r="W47" s="9">
        <v>85</v>
      </c>
      <c r="X47" s="9">
        <v>40</v>
      </c>
      <c r="Y47" s="11">
        <v>0.68</v>
      </c>
      <c r="Z47" s="9">
        <v>70</v>
      </c>
      <c r="AA47" s="9">
        <v>27</v>
      </c>
      <c r="AB47" s="11">
        <v>0.72200000000000009</v>
      </c>
      <c r="AC47" s="9">
        <v>34</v>
      </c>
      <c r="AD47" s="9">
        <v>23</v>
      </c>
      <c r="AE47" s="11">
        <v>0.59599999999999997</v>
      </c>
      <c r="AF47" s="11">
        <v>0.69500000000000006</v>
      </c>
      <c r="AG47" s="11">
        <v>0.84599999999999997</v>
      </c>
      <c r="AI47" s="12">
        <f t="shared" si="0"/>
        <v>-2</v>
      </c>
      <c r="AJ47" s="12">
        <f t="shared" si="1"/>
        <v>42</v>
      </c>
      <c r="AK47" s="9">
        <f t="shared" si="2"/>
        <v>57</v>
      </c>
      <c r="AL47" s="11">
        <f t="shared" si="3"/>
        <v>0.72826086956521741</v>
      </c>
      <c r="AM47" s="11">
        <f t="shared" si="4"/>
        <v>0.27173913043478259</v>
      </c>
      <c r="AN47" s="13">
        <f t="shared" si="5"/>
        <v>8.0000000000000002E-3</v>
      </c>
      <c r="AO47" s="13">
        <f t="shared" si="6"/>
        <v>9.5522388059701493E-3</v>
      </c>
      <c r="AP47" s="11">
        <f t="shared" si="7"/>
        <v>0.25</v>
      </c>
      <c r="AQ47" s="11">
        <f t="shared" si="8"/>
        <v>0.66666666666666663</v>
      </c>
      <c r="AR47" s="11">
        <f t="shared" si="9"/>
        <v>0.32500000000000001</v>
      </c>
      <c r="AS47" s="11">
        <f t="shared" si="10"/>
        <v>0.17647058823529413</v>
      </c>
    </row>
    <row r="48" spans="1:45" x14ac:dyDescent="0.2">
      <c r="A48" s="14">
        <v>40</v>
      </c>
      <c r="B48" s="15">
        <v>44933</v>
      </c>
      <c r="C48" s="14" t="s">
        <v>204</v>
      </c>
      <c r="D48" s="14" t="s">
        <v>131</v>
      </c>
      <c r="E48" s="14">
        <v>3</v>
      </c>
      <c r="F48" s="14">
        <v>4</v>
      </c>
      <c r="G48" s="14" t="s">
        <v>127</v>
      </c>
      <c r="H48" s="14" t="s">
        <v>211</v>
      </c>
      <c r="I48" s="14" t="s">
        <v>213</v>
      </c>
      <c r="K48" s="14">
        <v>42</v>
      </c>
      <c r="L48" s="14">
        <v>12</v>
      </c>
      <c r="M48" s="14">
        <v>2</v>
      </c>
      <c r="N48" s="14">
        <v>6</v>
      </c>
      <c r="O48" s="14">
        <v>0</v>
      </c>
      <c r="Q48" s="14">
        <v>18</v>
      </c>
      <c r="R48" s="14">
        <v>14</v>
      </c>
      <c r="S48" s="14">
        <v>2</v>
      </c>
      <c r="T48" s="14">
        <v>5</v>
      </c>
      <c r="U48" s="14">
        <v>0</v>
      </c>
      <c r="W48" s="14">
        <v>53</v>
      </c>
      <c r="X48" s="14">
        <v>20</v>
      </c>
      <c r="Y48" s="16">
        <v>0.72599999999999998</v>
      </c>
      <c r="Z48" s="14">
        <v>41</v>
      </c>
      <c r="AA48" s="14">
        <v>15</v>
      </c>
      <c r="AB48" s="16">
        <v>0.7320000000000001</v>
      </c>
      <c r="AC48" s="14">
        <v>23</v>
      </c>
      <c r="AD48" s="14">
        <v>20</v>
      </c>
      <c r="AE48" s="16">
        <v>0.53500000000000003</v>
      </c>
      <c r="AF48" s="16">
        <v>0.65900000000000003</v>
      </c>
      <c r="AG48" s="16">
        <v>0.94000000000000006</v>
      </c>
      <c r="AI48" s="17">
        <f t="shared" si="0"/>
        <v>-1</v>
      </c>
      <c r="AJ48" s="17">
        <f t="shared" si="1"/>
        <v>24</v>
      </c>
      <c r="AK48" s="14">
        <f t="shared" si="2"/>
        <v>43</v>
      </c>
      <c r="AL48" s="16">
        <f t="shared" si="3"/>
        <v>0.7</v>
      </c>
      <c r="AM48" s="16">
        <f t="shared" si="4"/>
        <v>0.3</v>
      </c>
      <c r="AN48" s="18">
        <f t="shared" si="5"/>
        <v>7.7777777777777784E-3</v>
      </c>
      <c r="AO48" s="18">
        <f t="shared" si="6"/>
        <v>9.285714285714286E-3</v>
      </c>
      <c r="AP48" s="16">
        <f t="shared" si="7"/>
        <v>0.33333333333333331</v>
      </c>
      <c r="AQ48" s="16">
        <f t="shared" si="8"/>
        <v>0.6</v>
      </c>
      <c r="AR48" s="16">
        <f t="shared" si="9"/>
        <v>0.25</v>
      </c>
      <c r="AS48" s="16">
        <f t="shared" si="10"/>
        <v>0.22641509433962265</v>
      </c>
    </row>
    <row r="49" spans="1:45" x14ac:dyDescent="0.2">
      <c r="A49" s="9">
        <v>41</v>
      </c>
      <c r="B49" s="10">
        <v>44936</v>
      </c>
      <c r="C49" s="9" t="s">
        <v>206</v>
      </c>
      <c r="D49" s="9" t="s">
        <v>136</v>
      </c>
      <c r="E49" s="9">
        <v>3</v>
      </c>
      <c r="F49" s="9">
        <v>5</v>
      </c>
      <c r="G49" s="9" t="s">
        <v>127</v>
      </c>
      <c r="H49" s="9" t="s">
        <v>204</v>
      </c>
      <c r="I49" s="9" t="s">
        <v>214</v>
      </c>
      <c r="K49" s="9">
        <v>28</v>
      </c>
      <c r="L49" s="9">
        <v>8</v>
      </c>
      <c r="M49" s="9">
        <v>0</v>
      </c>
      <c r="N49" s="9">
        <v>3</v>
      </c>
      <c r="O49" s="9">
        <v>2</v>
      </c>
      <c r="Q49" s="9">
        <v>22</v>
      </c>
      <c r="R49" s="9">
        <v>6</v>
      </c>
      <c r="S49" s="9">
        <v>0</v>
      </c>
      <c r="T49" s="9">
        <v>4</v>
      </c>
      <c r="U49" s="9">
        <v>0</v>
      </c>
      <c r="W49" s="9">
        <v>66</v>
      </c>
      <c r="X49" s="9">
        <v>33</v>
      </c>
      <c r="Y49" s="11">
        <v>0.66700000000000004</v>
      </c>
      <c r="Z49" s="9">
        <v>42</v>
      </c>
      <c r="AA49" s="9">
        <v>26</v>
      </c>
      <c r="AB49" s="11">
        <v>0.61799999999999999</v>
      </c>
      <c r="AC49" s="9">
        <v>25</v>
      </c>
      <c r="AD49" s="9">
        <v>23</v>
      </c>
      <c r="AE49" s="11">
        <v>0.52100000000000002</v>
      </c>
      <c r="AF49" s="11">
        <v>0.59</v>
      </c>
      <c r="AG49" s="11">
        <v>0.77500000000000002</v>
      </c>
      <c r="AI49" s="12">
        <f t="shared" si="0"/>
        <v>-2</v>
      </c>
      <c r="AJ49" s="12">
        <f t="shared" si="1"/>
        <v>6</v>
      </c>
      <c r="AK49" s="9">
        <f t="shared" si="2"/>
        <v>48</v>
      </c>
      <c r="AL49" s="11">
        <f t="shared" si="3"/>
        <v>0.56000000000000005</v>
      </c>
      <c r="AM49" s="11">
        <f t="shared" si="4"/>
        <v>0.44</v>
      </c>
      <c r="AN49" s="13">
        <f t="shared" si="5"/>
        <v>7.7272727272727276E-3</v>
      </c>
      <c r="AO49" s="13">
        <f t="shared" si="6"/>
        <v>8.9285714285714298E-3</v>
      </c>
      <c r="AP49" s="11">
        <f t="shared" si="7"/>
        <v>0</v>
      </c>
      <c r="AQ49" s="11">
        <f t="shared" si="8"/>
        <v>1</v>
      </c>
      <c r="AR49" s="11">
        <f t="shared" si="9"/>
        <v>0.21212121212121213</v>
      </c>
      <c r="AS49" s="11">
        <f t="shared" si="10"/>
        <v>0.36363636363636365</v>
      </c>
    </row>
    <row r="50" spans="1:45" x14ac:dyDescent="0.2">
      <c r="A50" s="14">
        <v>42</v>
      </c>
      <c r="B50" s="15">
        <v>44938</v>
      </c>
      <c r="C50" s="14" t="s">
        <v>204</v>
      </c>
      <c r="D50" s="14" t="s">
        <v>131</v>
      </c>
      <c r="E50" s="14">
        <v>6</v>
      </c>
      <c r="F50" s="14">
        <v>2</v>
      </c>
      <c r="G50" s="14" t="s">
        <v>126</v>
      </c>
      <c r="H50" s="14" t="s">
        <v>204</v>
      </c>
      <c r="I50" s="14" t="s">
        <v>205</v>
      </c>
      <c r="K50" s="14">
        <v>41</v>
      </c>
      <c r="L50" s="14">
        <v>8</v>
      </c>
      <c r="M50" s="14">
        <v>0</v>
      </c>
      <c r="N50" s="14">
        <v>4</v>
      </c>
      <c r="O50" s="14">
        <v>1</v>
      </c>
      <c r="Q50" s="14">
        <v>23</v>
      </c>
      <c r="R50" s="14">
        <v>10</v>
      </c>
      <c r="S50" s="14">
        <v>0</v>
      </c>
      <c r="T50" s="14">
        <v>3</v>
      </c>
      <c r="U50" s="14">
        <v>0</v>
      </c>
      <c r="W50" s="14">
        <v>58</v>
      </c>
      <c r="X50" s="14">
        <v>34</v>
      </c>
      <c r="Y50" s="16">
        <v>0.63</v>
      </c>
      <c r="Z50" s="14">
        <v>41</v>
      </c>
      <c r="AA50" s="14">
        <v>26</v>
      </c>
      <c r="AB50" s="16">
        <v>0.61199999999999999</v>
      </c>
      <c r="AC50" s="14">
        <v>28</v>
      </c>
      <c r="AD50" s="14">
        <v>24</v>
      </c>
      <c r="AE50" s="16">
        <v>0.53800000000000003</v>
      </c>
      <c r="AF50" s="16">
        <v>0.61399999999999999</v>
      </c>
      <c r="AG50" s="16">
        <v>1.056</v>
      </c>
      <c r="AI50" s="17">
        <f t="shared" si="0"/>
        <v>4</v>
      </c>
      <c r="AJ50" s="17">
        <f t="shared" si="1"/>
        <v>18</v>
      </c>
      <c r="AK50" s="14">
        <f t="shared" si="2"/>
        <v>52</v>
      </c>
      <c r="AL50" s="16">
        <f t="shared" si="3"/>
        <v>0.640625</v>
      </c>
      <c r="AM50" s="16">
        <f t="shared" si="4"/>
        <v>0.359375</v>
      </c>
      <c r="AN50" s="18">
        <f t="shared" si="5"/>
        <v>9.1304347826086946E-3</v>
      </c>
      <c r="AO50" s="18">
        <f t="shared" si="6"/>
        <v>8.5365853658536592E-3</v>
      </c>
      <c r="AP50" s="16">
        <f t="shared" si="7"/>
        <v>0</v>
      </c>
      <c r="AQ50" s="16">
        <f t="shared" si="8"/>
        <v>1</v>
      </c>
      <c r="AR50" s="16">
        <f t="shared" si="9"/>
        <v>0.23529411764705882</v>
      </c>
      <c r="AS50" s="16">
        <f t="shared" si="10"/>
        <v>0.29310344827586204</v>
      </c>
    </row>
    <row r="51" spans="1:45" x14ac:dyDescent="0.2">
      <c r="A51" s="9">
        <v>43</v>
      </c>
      <c r="B51" s="10">
        <v>44940</v>
      </c>
      <c r="C51" s="9" t="s">
        <v>204</v>
      </c>
      <c r="D51" s="9" t="s">
        <v>135</v>
      </c>
      <c r="E51" s="9">
        <v>2</v>
      </c>
      <c r="F51" s="9">
        <v>1</v>
      </c>
      <c r="G51" s="9" t="s">
        <v>126</v>
      </c>
      <c r="H51" s="9" t="s">
        <v>204</v>
      </c>
      <c r="I51" s="9" t="s">
        <v>207</v>
      </c>
      <c r="K51" s="9">
        <v>36</v>
      </c>
      <c r="L51" s="9">
        <v>12</v>
      </c>
      <c r="M51" s="9">
        <v>0</v>
      </c>
      <c r="N51" s="9">
        <v>2</v>
      </c>
      <c r="O51" s="9">
        <v>0</v>
      </c>
      <c r="Q51" s="9">
        <v>35</v>
      </c>
      <c r="R51" s="9">
        <v>4</v>
      </c>
      <c r="S51" s="9">
        <v>1</v>
      </c>
      <c r="T51" s="9">
        <v>6</v>
      </c>
      <c r="U51" s="9">
        <v>0</v>
      </c>
      <c r="W51" s="9">
        <v>53</v>
      </c>
      <c r="X51" s="9">
        <v>51</v>
      </c>
      <c r="Y51" s="11">
        <v>0.51</v>
      </c>
      <c r="Z51" s="9">
        <v>44</v>
      </c>
      <c r="AA51" s="9">
        <v>39</v>
      </c>
      <c r="AB51" s="11">
        <v>0.53</v>
      </c>
      <c r="AC51" s="9">
        <v>24</v>
      </c>
      <c r="AD51" s="9">
        <v>19</v>
      </c>
      <c r="AE51" s="11">
        <v>0.55799999999999994</v>
      </c>
      <c r="AF51" s="11">
        <v>0.53300000000000003</v>
      </c>
      <c r="AG51" s="11">
        <v>1.0740000000000001</v>
      </c>
      <c r="AI51" s="12">
        <f t="shared" si="0"/>
        <v>1</v>
      </c>
      <c r="AJ51" s="12">
        <f t="shared" si="1"/>
        <v>1</v>
      </c>
      <c r="AK51" s="9">
        <f t="shared" si="2"/>
        <v>43</v>
      </c>
      <c r="AL51" s="11">
        <f t="shared" si="3"/>
        <v>0.50704225352112675</v>
      </c>
      <c r="AM51" s="11">
        <f t="shared" si="4"/>
        <v>0.49295774647887325</v>
      </c>
      <c r="AN51" s="13">
        <f t="shared" si="5"/>
        <v>9.7142857142857152E-3</v>
      </c>
      <c r="AO51" s="13">
        <f t="shared" si="6"/>
        <v>9.4444444444444445E-3</v>
      </c>
      <c r="AP51" s="11">
        <f t="shared" si="7"/>
        <v>0</v>
      </c>
      <c r="AQ51" s="11">
        <f t="shared" si="8"/>
        <v>0.83333333333333337</v>
      </c>
      <c r="AR51" s="11">
        <f t="shared" si="9"/>
        <v>0.23529411764705882</v>
      </c>
      <c r="AS51" s="11">
        <f t="shared" si="10"/>
        <v>0.16981132075471697</v>
      </c>
    </row>
    <row r="52" spans="1:45" x14ac:dyDescent="0.2">
      <c r="A52" s="14">
        <v>44</v>
      </c>
      <c r="B52" s="15">
        <v>44941</v>
      </c>
      <c r="C52" s="14" t="s">
        <v>206</v>
      </c>
      <c r="D52" s="14" t="s">
        <v>150</v>
      </c>
      <c r="E52" s="14">
        <v>3</v>
      </c>
      <c r="F52" s="14">
        <v>4</v>
      </c>
      <c r="G52" s="14" t="s">
        <v>127</v>
      </c>
      <c r="H52" s="14" t="s">
        <v>211</v>
      </c>
      <c r="I52" s="14" t="s">
        <v>209</v>
      </c>
      <c r="K52" s="14">
        <v>32</v>
      </c>
      <c r="L52" s="14">
        <v>2</v>
      </c>
      <c r="M52" s="14">
        <v>0</v>
      </c>
      <c r="N52" s="14">
        <v>2</v>
      </c>
      <c r="O52" s="14">
        <v>0</v>
      </c>
      <c r="Q52" s="14">
        <v>32</v>
      </c>
      <c r="R52" s="14">
        <v>4</v>
      </c>
      <c r="S52" s="14">
        <v>0</v>
      </c>
      <c r="T52" s="14">
        <v>1</v>
      </c>
      <c r="U52" s="14">
        <v>0</v>
      </c>
      <c r="W52" s="14">
        <v>65</v>
      </c>
      <c r="X52" s="14">
        <v>47</v>
      </c>
      <c r="Y52" s="16">
        <v>0.57999999999999996</v>
      </c>
      <c r="Z52" s="14">
        <v>49</v>
      </c>
      <c r="AA52" s="14">
        <v>36</v>
      </c>
      <c r="AB52" s="16">
        <v>0.57600000000000007</v>
      </c>
      <c r="AC52" s="14">
        <v>31</v>
      </c>
      <c r="AD52" s="14">
        <v>27</v>
      </c>
      <c r="AE52" s="16">
        <v>0.53400000000000003</v>
      </c>
      <c r="AF52" s="16">
        <v>0.57100000000000006</v>
      </c>
      <c r="AG52" s="16">
        <v>0.99</v>
      </c>
      <c r="AI52" s="17">
        <f t="shared" si="0"/>
        <v>-1</v>
      </c>
      <c r="AJ52" s="17">
        <f t="shared" si="1"/>
        <v>0</v>
      </c>
      <c r="AK52" s="14">
        <f t="shared" si="2"/>
        <v>58</v>
      </c>
      <c r="AL52" s="16">
        <f t="shared" si="3"/>
        <v>0.5</v>
      </c>
      <c r="AM52" s="16">
        <f t="shared" si="4"/>
        <v>0.5</v>
      </c>
      <c r="AN52" s="18">
        <f t="shared" si="5"/>
        <v>8.7500000000000008E-3</v>
      </c>
      <c r="AO52" s="18">
        <f t="shared" si="6"/>
        <v>9.0624999999999994E-3</v>
      </c>
      <c r="AP52" s="16">
        <f t="shared" si="7"/>
        <v>0</v>
      </c>
      <c r="AQ52" s="16">
        <f t="shared" si="8"/>
        <v>1</v>
      </c>
      <c r="AR52" s="16">
        <f t="shared" si="9"/>
        <v>0.23404255319148937</v>
      </c>
      <c r="AS52" s="16">
        <f t="shared" si="10"/>
        <v>0.24615384615384617</v>
      </c>
    </row>
    <row r="53" spans="1:45" x14ac:dyDescent="0.2">
      <c r="A53" s="9">
        <v>45</v>
      </c>
      <c r="B53" s="10">
        <v>44945</v>
      </c>
      <c r="C53" s="9" t="s">
        <v>204</v>
      </c>
      <c r="D53" s="9" t="s">
        <v>153</v>
      </c>
      <c r="E53" s="9">
        <v>5</v>
      </c>
      <c r="F53" s="9">
        <v>2</v>
      </c>
      <c r="G53" s="9" t="s">
        <v>126</v>
      </c>
      <c r="H53" s="9" t="s">
        <v>204</v>
      </c>
      <c r="I53" s="9" t="s">
        <v>205</v>
      </c>
      <c r="K53" s="9">
        <v>29</v>
      </c>
      <c r="L53" s="9">
        <v>21</v>
      </c>
      <c r="M53" s="9">
        <v>2</v>
      </c>
      <c r="N53" s="9">
        <v>7</v>
      </c>
      <c r="O53" s="9">
        <v>1</v>
      </c>
      <c r="Q53" s="9">
        <v>31</v>
      </c>
      <c r="R53" s="9">
        <v>24</v>
      </c>
      <c r="S53" s="9">
        <v>1</v>
      </c>
      <c r="T53" s="9">
        <v>4</v>
      </c>
      <c r="U53" s="9">
        <v>0</v>
      </c>
      <c r="W53" s="9">
        <v>38</v>
      </c>
      <c r="X53" s="9">
        <v>38</v>
      </c>
      <c r="Y53" s="11">
        <v>0.5</v>
      </c>
      <c r="Z53" s="9">
        <v>25</v>
      </c>
      <c r="AA53" s="9">
        <v>26</v>
      </c>
      <c r="AB53" s="11">
        <v>0.49</v>
      </c>
      <c r="AC53" s="9">
        <v>16</v>
      </c>
      <c r="AD53" s="9">
        <v>20</v>
      </c>
      <c r="AE53" s="11">
        <v>0.44400000000000001</v>
      </c>
      <c r="AF53" s="11">
        <v>0.5</v>
      </c>
      <c r="AG53" s="11">
        <v>1.0840000000000001</v>
      </c>
      <c r="AI53" s="12">
        <f t="shared" si="0"/>
        <v>3</v>
      </c>
      <c r="AJ53" s="12">
        <f t="shared" si="1"/>
        <v>-2</v>
      </c>
      <c r="AK53" s="9">
        <f t="shared" si="2"/>
        <v>36</v>
      </c>
      <c r="AL53" s="11">
        <f t="shared" si="3"/>
        <v>0.48333333333333334</v>
      </c>
      <c r="AM53" s="11">
        <f t="shared" si="4"/>
        <v>0.51666666666666672</v>
      </c>
      <c r="AN53" s="13">
        <f t="shared" si="5"/>
        <v>9.3548387096774183E-3</v>
      </c>
      <c r="AO53" s="13">
        <f t="shared" si="6"/>
        <v>8.2758620689655175E-3</v>
      </c>
      <c r="AP53" s="11">
        <f t="shared" si="7"/>
        <v>0.2857142857142857</v>
      </c>
      <c r="AQ53" s="11">
        <f t="shared" si="8"/>
        <v>0.75</v>
      </c>
      <c r="AR53" s="11">
        <f t="shared" si="9"/>
        <v>0.31578947368421051</v>
      </c>
      <c r="AS53" s="11">
        <f t="shared" si="10"/>
        <v>0.34210526315789475</v>
      </c>
    </row>
    <row r="54" spans="1:45" x14ac:dyDescent="0.2">
      <c r="A54" s="14">
        <v>46</v>
      </c>
      <c r="B54" s="15">
        <v>44947</v>
      </c>
      <c r="C54" s="14" t="s">
        <v>204</v>
      </c>
      <c r="D54" s="14" t="s">
        <v>132</v>
      </c>
      <c r="E54" s="14">
        <v>5</v>
      </c>
      <c r="F54" s="14">
        <v>2</v>
      </c>
      <c r="G54" s="14" t="s">
        <v>126</v>
      </c>
      <c r="H54" s="14" t="s">
        <v>204</v>
      </c>
      <c r="I54" s="14" t="s">
        <v>207</v>
      </c>
      <c r="K54" s="14">
        <v>26</v>
      </c>
      <c r="L54" s="14">
        <v>8</v>
      </c>
      <c r="M54" s="14">
        <v>0</v>
      </c>
      <c r="N54" s="14">
        <v>3</v>
      </c>
      <c r="O54" s="14">
        <v>0</v>
      </c>
      <c r="Q54" s="14">
        <v>31</v>
      </c>
      <c r="R54" s="14">
        <v>10</v>
      </c>
      <c r="S54" s="14">
        <v>0</v>
      </c>
      <c r="T54" s="14">
        <v>2</v>
      </c>
      <c r="U54" s="14">
        <v>0</v>
      </c>
      <c r="W54" s="14">
        <v>57</v>
      </c>
      <c r="X54" s="14">
        <v>52</v>
      </c>
      <c r="Y54" s="16">
        <v>0.52300000000000002</v>
      </c>
      <c r="Z54" s="14">
        <v>41</v>
      </c>
      <c r="AA54" s="14">
        <v>37</v>
      </c>
      <c r="AB54" s="16">
        <v>0.52600000000000002</v>
      </c>
      <c r="AC54" s="14">
        <v>27</v>
      </c>
      <c r="AD54" s="14">
        <v>27</v>
      </c>
      <c r="AE54" s="16">
        <v>0.5</v>
      </c>
      <c r="AF54" s="16">
        <v>0.47500000000000003</v>
      </c>
      <c r="AG54" s="16">
        <v>1.1259999999999999</v>
      </c>
      <c r="AI54" s="17">
        <f t="shared" si="0"/>
        <v>3</v>
      </c>
      <c r="AJ54" s="17">
        <f t="shared" si="1"/>
        <v>-5</v>
      </c>
      <c r="AK54" s="14">
        <f t="shared" si="2"/>
        <v>54</v>
      </c>
      <c r="AL54" s="16">
        <f t="shared" si="3"/>
        <v>0.45614035087719296</v>
      </c>
      <c r="AM54" s="16">
        <f t="shared" si="4"/>
        <v>0.54385964912280704</v>
      </c>
      <c r="AN54" s="18">
        <f t="shared" si="5"/>
        <v>9.3548387096774183E-3</v>
      </c>
      <c r="AO54" s="18">
        <f t="shared" si="6"/>
        <v>8.076923076923077E-3</v>
      </c>
      <c r="AP54" s="16">
        <f t="shared" si="7"/>
        <v>0</v>
      </c>
      <c r="AQ54" s="16">
        <f t="shared" si="8"/>
        <v>1</v>
      </c>
      <c r="AR54" s="16">
        <f t="shared" si="9"/>
        <v>0.28846153846153844</v>
      </c>
      <c r="AS54" s="16">
        <f t="shared" si="10"/>
        <v>0.2807017543859649</v>
      </c>
    </row>
    <row r="55" spans="1:45" x14ac:dyDescent="0.2">
      <c r="A55" s="9">
        <v>47</v>
      </c>
      <c r="B55" s="10">
        <v>44951</v>
      </c>
      <c r="C55" s="9" t="s">
        <v>204</v>
      </c>
      <c r="D55" s="9" t="s">
        <v>159</v>
      </c>
      <c r="E55" s="9">
        <v>3</v>
      </c>
      <c r="F55" s="9">
        <v>2</v>
      </c>
      <c r="G55" s="9" t="s">
        <v>126</v>
      </c>
      <c r="H55" s="9" t="s">
        <v>6</v>
      </c>
      <c r="I55" s="9" t="s">
        <v>208</v>
      </c>
      <c r="K55" s="9">
        <v>24</v>
      </c>
      <c r="L55" s="9">
        <v>9</v>
      </c>
      <c r="M55" s="9">
        <v>0</v>
      </c>
      <c r="N55" s="9">
        <v>2</v>
      </c>
      <c r="O55" s="9">
        <v>1</v>
      </c>
      <c r="Q55" s="9">
        <v>21</v>
      </c>
      <c r="R55" s="9">
        <v>9</v>
      </c>
      <c r="S55" s="9">
        <v>0</v>
      </c>
      <c r="T55" s="9">
        <v>2</v>
      </c>
      <c r="U55" s="9">
        <v>0</v>
      </c>
      <c r="W55" s="9">
        <v>52</v>
      </c>
      <c r="X55" s="9">
        <v>32</v>
      </c>
      <c r="Y55" s="11">
        <v>0.61899999999999999</v>
      </c>
      <c r="Z55" s="9">
        <v>34</v>
      </c>
      <c r="AA55" s="9">
        <v>24</v>
      </c>
      <c r="AB55" s="11">
        <v>0.58600000000000008</v>
      </c>
      <c r="AC55" s="9">
        <v>33</v>
      </c>
      <c r="AD55" s="9">
        <v>23</v>
      </c>
      <c r="AE55" s="11">
        <v>0.58899999999999997</v>
      </c>
      <c r="AF55" s="11">
        <v>0.48600000000000004</v>
      </c>
      <c r="AG55" s="11">
        <v>0.996</v>
      </c>
      <c r="AI55" s="12">
        <f t="shared" si="0"/>
        <v>1</v>
      </c>
      <c r="AJ55" s="12">
        <f t="shared" si="1"/>
        <v>3</v>
      </c>
      <c r="AK55" s="9">
        <f t="shared" si="2"/>
        <v>56</v>
      </c>
      <c r="AL55" s="11">
        <f t="shared" si="3"/>
        <v>0.53333333333333333</v>
      </c>
      <c r="AM55" s="11">
        <f t="shared" si="4"/>
        <v>0.46666666666666667</v>
      </c>
      <c r="AN55" s="13">
        <f t="shared" si="5"/>
        <v>9.0476190476190474E-3</v>
      </c>
      <c r="AO55" s="13">
        <f t="shared" si="6"/>
        <v>8.7500000000000008E-3</v>
      </c>
      <c r="AP55" s="11">
        <f t="shared" si="7"/>
        <v>0</v>
      </c>
      <c r="AQ55" s="11">
        <f t="shared" si="8"/>
        <v>1</v>
      </c>
      <c r="AR55" s="11">
        <f t="shared" si="9"/>
        <v>0.25</v>
      </c>
      <c r="AS55" s="11">
        <f t="shared" si="10"/>
        <v>0.34615384615384615</v>
      </c>
    </row>
    <row r="56" spans="1:45" x14ac:dyDescent="0.2">
      <c r="A56" s="14">
        <v>48</v>
      </c>
      <c r="B56" s="15">
        <v>44953</v>
      </c>
      <c r="C56" s="14" t="s">
        <v>206</v>
      </c>
      <c r="D56" s="14" t="s">
        <v>146</v>
      </c>
      <c r="E56" s="14">
        <v>5</v>
      </c>
      <c r="F56" s="14">
        <v>4</v>
      </c>
      <c r="G56" s="14" t="s">
        <v>126</v>
      </c>
      <c r="H56" s="14" t="s">
        <v>6</v>
      </c>
      <c r="I56" s="14" t="s">
        <v>212</v>
      </c>
      <c r="K56" s="14">
        <v>36</v>
      </c>
      <c r="L56" s="14">
        <v>4</v>
      </c>
      <c r="M56" s="14">
        <v>1</v>
      </c>
      <c r="N56" s="14">
        <v>2</v>
      </c>
      <c r="O56" s="14">
        <v>0</v>
      </c>
      <c r="Q56" s="14">
        <v>30</v>
      </c>
      <c r="R56" s="14">
        <v>4</v>
      </c>
      <c r="S56" s="14">
        <v>0</v>
      </c>
      <c r="T56" s="14">
        <v>2</v>
      </c>
      <c r="U56" s="14">
        <v>0</v>
      </c>
      <c r="W56" s="14">
        <v>60</v>
      </c>
      <c r="X56" s="14">
        <v>46</v>
      </c>
      <c r="Y56" s="16">
        <v>0.56600000000000006</v>
      </c>
      <c r="Z56" s="14">
        <v>45</v>
      </c>
      <c r="AA56" s="14">
        <v>34</v>
      </c>
      <c r="AB56" s="16">
        <v>0.57000000000000006</v>
      </c>
      <c r="AC56" s="14">
        <v>29</v>
      </c>
      <c r="AD56" s="14">
        <v>28</v>
      </c>
      <c r="AE56" s="16">
        <v>0.50900000000000001</v>
      </c>
      <c r="AF56" s="16">
        <v>0.56100000000000005</v>
      </c>
      <c r="AG56" s="16">
        <v>0.9840000000000001</v>
      </c>
      <c r="AI56" s="17">
        <f t="shared" si="0"/>
        <v>1</v>
      </c>
      <c r="AJ56" s="17">
        <f t="shared" si="1"/>
        <v>6</v>
      </c>
      <c r="AK56" s="14">
        <f t="shared" si="2"/>
        <v>57</v>
      </c>
      <c r="AL56" s="16">
        <f t="shared" si="3"/>
        <v>0.54545454545454541</v>
      </c>
      <c r="AM56" s="16">
        <f t="shared" si="4"/>
        <v>0.45454545454545453</v>
      </c>
      <c r="AN56" s="18">
        <f t="shared" si="5"/>
        <v>8.666666666666668E-3</v>
      </c>
      <c r="AO56" s="18">
        <f t="shared" si="6"/>
        <v>8.611111111111111E-3</v>
      </c>
      <c r="AP56" s="16">
        <f t="shared" si="7"/>
        <v>0.5</v>
      </c>
      <c r="AQ56" s="16">
        <f t="shared" si="8"/>
        <v>1</v>
      </c>
      <c r="AR56" s="16">
        <f t="shared" si="9"/>
        <v>0.2608695652173913</v>
      </c>
      <c r="AS56" s="16">
        <f t="shared" si="10"/>
        <v>0.25</v>
      </c>
    </row>
    <row r="57" spans="1:45" x14ac:dyDescent="0.2">
      <c r="A57" s="9">
        <v>49</v>
      </c>
      <c r="B57" s="10">
        <v>44955</v>
      </c>
      <c r="C57" s="9" t="s">
        <v>206</v>
      </c>
      <c r="D57" s="9" t="s">
        <v>143</v>
      </c>
      <c r="E57" s="9">
        <v>4</v>
      </c>
      <c r="F57" s="9">
        <v>1</v>
      </c>
      <c r="G57" s="9" t="s">
        <v>126</v>
      </c>
      <c r="H57" s="9" t="s">
        <v>204</v>
      </c>
      <c r="I57" s="9" t="s">
        <v>217</v>
      </c>
      <c r="K57" s="9">
        <v>36</v>
      </c>
      <c r="L57" s="9">
        <v>14</v>
      </c>
      <c r="M57" s="9">
        <v>1</v>
      </c>
      <c r="N57" s="9">
        <v>4</v>
      </c>
      <c r="O57" s="9">
        <v>1</v>
      </c>
      <c r="Q57" s="9">
        <v>25</v>
      </c>
      <c r="R57" s="9">
        <v>10</v>
      </c>
      <c r="S57" s="9">
        <v>0</v>
      </c>
      <c r="T57" s="9">
        <v>6</v>
      </c>
      <c r="U57" s="9">
        <v>0</v>
      </c>
      <c r="W57" s="9">
        <v>39</v>
      </c>
      <c r="X57" s="9">
        <v>26</v>
      </c>
      <c r="Y57" s="11">
        <v>0.6</v>
      </c>
      <c r="Z57" s="9">
        <v>34</v>
      </c>
      <c r="AA57" s="9">
        <v>22</v>
      </c>
      <c r="AB57" s="11">
        <v>0.6070000000000001</v>
      </c>
      <c r="AC57" s="9">
        <v>17</v>
      </c>
      <c r="AD57" s="9">
        <v>24</v>
      </c>
      <c r="AE57" s="11">
        <v>0.41500000000000004</v>
      </c>
      <c r="AF57" s="11">
        <v>0.5</v>
      </c>
      <c r="AG57" s="11">
        <v>1.0129999999999999</v>
      </c>
      <c r="AI57" s="12">
        <f t="shared" si="0"/>
        <v>3</v>
      </c>
      <c r="AJ57" s="12">
        <f t="shared" si="1"/>
        <v>11</v>
      </c>
      <c r="AK57" s="9">
        <f t="shared" si="2"/>
        <v>41</v>
      </c>
      <c r="AL57" s="11">
        <f t="shared" si="3"/>
        <v>0.5901639344262295</v>
      </c>
      <c r="AM57" s="11">
        <f t="shared" si="4"/>
        <v>0.4098360655737705</v>
      </c>
      <c r="AN57" s="13">
        <f t="shared" si="5"/>
        <v>9.5999999999999992E-3</v>
      </c>
      <c r="AO57" s="13">
        <f t="shared" si="6"/>
        <v>8.8888888888888889E-3</v>
      </c>
      <c r="AP57" s="11">
        <f t="shared" si="7"/>
        <v>0.25</v>
      </c>
      <c r="AQ57" s="11">
        <f t="shared" si="8"/>
        <v>1</v>
      </c>
      <c r="AR57" s="11">
        <f t="shared" si="9"/>
        <v>0.15384615384615385</v>
      </c>
      <c r="AS57" s="11">
        <f t="shared" si="10"/>
        <v>0.12820512820512819</v>
      </c>
    </row>
    <row r="58" spans="1:45" x14ac:dyDescent="0.2">
      <c r="A58" s="14">
        <v>50</v>
      </c>
      <c r="B58" s="15">
        <v>44957</v>
      </c>
      <c r="C58" s="14" t="s">
        <v>204</v>
      </c>
      <c r="D58" s="14" t="s">
        <v>157</v>
      </c>
      <c r="E58" s="14">
        <v>5</v>
      </c>
      <c r="F58" s="14">
        <v>4</v>
      </c>
      <c r="G58" s="14" t="s">
        <v>126</v>
      </c>
      <c r="H58" s="14" t="s">
        <v>6</v>
      </c>
      <c r="I58" s="14" t="s">
        <v>218</v>
      </c>
      <c r="K58" s="14">
        <v>30</v>
      </c>
      <c r="L58" s="14">
        <v>4</v>
      </c>
      <c r="M58" s="14">
        <v>2</v>
      </c>
      <c r="N58" s="14">
        <v>2</v>
      </c>
      <c r="O58" s="14">
        <v>0</v>
      </c>
      <c r="Q58" s="14">
        <v>21</v>
      </c>
      <c r="R58" s="14">
        <v>4</v>
      </c>
      <c r="S58" s="14">
        <v>1</v>
      </c>
      <c r="T58" s="14">
        <v>2</v>
      </c>
      <c r="U58" s="14">
        <v>0</v>
      </c>
      <c r="W58" s="14">
        <v>61</v>
      </c>
      <c r="X58" s="14">
        <v>35</v>
      </c>
      <c r="Y58" s="16">
        <v>0.63500000000000001</v>
      </c>
      <c r="Z58" s="14">
        <v>48</v>
      </c>
      <c r="AA58" s="14">
        <v>28</v>
      </c>
      <c r="AB58" s="16">
        <v>0.63200000000000001</v>
      </c>
      <c r="AC58" s="14">
        <v>34</v>
      </c>
      <c r="AD58" s="14">
        <v>26</v>
      </c>
      <c r="AE58" s="16">
        <v>0.56700000000000006</v>
      </c>
      <c r="AF58" s="16">
        <v>0.68799999999999994</v>
      </c>
      <c r="AG58" s="16">
        <v>0.95700000000000007</v>
      </c>
      <c r="AI58" s="17">
        <f t="shared" si="0"/>
        <v>1</v>
      </c>
      <c r="AJ58" s="17">
        <f t="shared" si="1"/>
        <v>9</v>
      </c>
      <c r="AK58" s="14">
        <f t="shared" si="2"/>
        <v>60</v>
      </c>
      <c r="AL58" s="16">
        <f t="shared" si="3"/>
        <v>0.58823529411764708</v>
      </c>
      <c r="AM58" s="16">
        <f t="shared" si="4"/>
        <v>0.41176470588235292</v>
      </c>
      <c r="AN58" s="18">
        <f t="shared" si="5"/>
        <v>8.0952380952380963E-3</v>
      </c>
      <c r="AO58" s="18">
        <f t="shared" si="6"/>
        <v>8.3333333333333332E-3</v>
      </c>
      <c r="AP58" s="16">
        <f t="shared" si="7"/>
        <v>1</v>
      </c>
      <c r="AQ58" s="16">
        <f t="shared" si="8"/>
        <v>0.5</v>
      </c>
      <c r="AR58" s="16">
        <f t="shared" si="9"/>
        <v>0.2</v>
      </c>
      <c r="AS58" s="16">
        <f t="shared" si="10"/>
        <v>0.21311475409836064</v>
      </c>
    </row>
    <row r="59" spans="1:45" x14ac:dyDescent="0.2">
      <c r="A59" s="9">
        <v>51</v>
      </c>
      <c r="B59" s="10">
        <v>44958</v>
      </c>
      <c r="C59" s="9" t="s">
        <v>204</v>
      </c>
      <c r="D59" s="9" t="s">
        <v>140</v>
      </c>
      <c r="E59" s="9">
        <v>5</v>
      </c>
      <c r="F59" s="9">
        <v>1</v>
      </c>
      <c r="G59" s="9" t="s">
        <v>126</v>
      </c>
      <c r="H59" s="9" t="s">
        <v>204</v>
      </c>
      <c r="I59" s="9" t="s">
        <v>219</v>
      </c>
      <c r="K59" s="9">
        <v>34</v>
      </c>
      <c r="L59" s="9">
        <v>8</v>
      </c>
      <c r="M59" s="9">
        <v>1</v>
      </c>
      <c r="N59" s="9">
        <v>2</v>
      </c>
      <c r="O59" s="9">
        <v>1</v>
      </c>
      <c r="Q59" s="9">
        <v>30</v>
      </c>
      <c r="R59" s="9">
        <v>4</v>
      </c>
      <c r="S59" s="9">
        <v>0</v>
      </c>
      <c r="T59" s="9">
        <v>4</v>
      </c>
      <c r="U59" s="9">
        <v>0</v>
      </c>
      <c r="W59" s="9">
        <v>48</v>
      </c>
      <c r="X59" s="9">
        <v>43</v>
      </c>
      <c r="Y59" s="11">
        <v>0.52700000000000002</v>
      </c>
      <c r="Z59" s="9">
        <v>33</v>
      </c>
      <c r="AA59" s="9">
        <v>34</v>
      </c>
      <c r="AB59" s="11">
        <v>0.49299999999999999</v>
      </c>
      <c r="AC59" s="9">
        <v>27</v>
      </c>
      <c r="AD59" s="9">
        <v>16</v>
      </c>
      <c r="AE59" s="11">
        <v>0.628</v>
      </c>
      <c r="AF59" s="11">
        <v>0.39299999999999996</v>
      </c>
      <c r="AG59" s="11">
        <v>1.0649999999999999</v>
      </c>
      <c r="AI59" s="12">
        <f t="shared" si="0"/>
        <v>4</v>
      </c>
      <c r="AJ59" s="12">
        <f t="shared" si="1"/>
        <v>4</v>
      </c>
      <c r="AK59" s="9">
        <f t="shared" si="2"/>
        <v>43</v>
      </c>
      <c r="AL59" s="11">
        <f t="shared" si="3"/>
        <v>0.53125</v>
      </c>
      <c r="AM59" s="11">
        <f t="shared" si="4"/>
        <v>0.46875</v>
      </c>
      <c r="AN59" s="13">
        <f t="shared" si="5"/>
        <v>9.6666666666666672E-3</v>
      </c>
      <c r="AO59" s="13">
        <f t="shared" si="6"/>
        <v>8.5294117647058826E-3</v>
      </c>
      <c r="AP59" s="11">
        <f t="shared" si="7"/>
        <v>0.5</v>
      </c>
      <c r="AQ59" s="11">
        <f t="shared" si="8"/>
        <v>1</v>
      </c>
      <c r="AR59" s="11">
        <f t="shared" si="9"/>
        <v>0.20930232558139536</v>
      </c>
      <c r="AS59" s="11">
        <f t="shared" si="10"/>
        <v>0.3125</v>
      </c>
    </row>
    <row r="60" spans="1:45" x14ac:dyDescent="0.2">
      <c r="A60" s="14">
        <v>52</v>
      </c>
      <c r="B60" s="15">
        <v>44968</v>
      </c>
      <c r="C60" s="14" t="s">
        <v>204</v>
      </c>
      <c r="D60" s="14" t="s">
        <v>137</v>
      </c>
      <c r="E60" s="14">
        <v>2</v>
      </c>
      <c r="F60" s="14">
        <v>6</v>
      </c>
      <c r="G60" s="14" t="s">
        <v>127</v>
      </c>
      <c r="H60" s="14" t="s">
        <v>204</v>
      </c>
      <c r="I60" s="14" t="s">
        <v>209</v>
      </c>
      <c r="K60" s="14">
        <v>29</v>
      </c>
      <c r="L60" s="14">
        <v>2</v>
      </c>
      <c r="M60" s="14">
        <v>0</v>
      </c>
      <c r="N60" s="14">
        <v>2</v>
      </c>
      <c r="O60" s="14">
        <v>0</v>
      </c>
      <c r="Q60" s="14">
        <v>19</v>
      </c>
      <c r="R60" s="14">
        <v>4</v>
      </c>
      <c r="S60" s="14">
        <v>1</v>
      </c>
      <c r="T60" s="14">
        <v>1</v>
      </c>
      <c r="U60" s="14">
        <v>0</v>
      </c>
      <c r="W60" s="14">
        <v>59</v>
      </c>
      <c r="X60" s="14">
        <v>37</v>
      </c>
      <c r="Y60" s="16">
        <v>0.61499999999999999</v>
      </c>
      <c r="Z60" s="14">
        <v>45</v>
      </c>
      <c r="AA60" s="14">
        <v>29</v>
      </c>
      <c r="AB60" s="16">
        <v>0.60799999999999998</v>
      </c>
      <c r="AC60" s="14">
        <v>31</v>
      </c>
      <c r="AD60" s="14">
        <v>25</v>
      </c>
      <c r="AE60" s="16">
        <v>0.55400000000000005</v>
      </c>
      <c r="AF60" s="16">
        <v>0.67599999999999993</v>
      </c>
      <c r="AG60" s="16">
        <v>0.78599999999999992</v>
      </c>
      <c r="AI60" s="17">
        <f t="shared" si="0"/>
        <v>-4</v>
      </c>
      <c r="AJ60" s="17">
        <f t="shared" si="1"/>
        <v>10</v>
      </c>
      <c r="AK60" s="14">
        <f t="shared" si="2"/>
        <v>56</v>
      </c>
      <c r="AL60" s="16">
        <f t="shared" si="3"/>
        <v>0.60416666666666663</v>
      </c>
      <c r="AM60" s="16">
        <f t="shared" si="4"/>
        <v>0.39583333333333331</v>
      </c>
      <c r="AN60" s="18">
        <f t="shared" si="5"/>
        <v>6.842105263157895E-3</v>
      </c>
      <c r="AO60" s="18">
        <f t="shared" si="6"/>
        <v>9.3103448275862061E-3</v>
      </c>
      <c r="AP60" s="16">
        <f t="shared" si="7"/>
        <v>0</v>
      </c>
      <c r="AQ60" s="16">
        <f t="shared" si="8"/>
        <v>0</v>
      </c>
      <c r="AR60" s="16">
        <f t="shared" si="9"/>
        <v>0.21621621621621623</v>
      </c>
      <c r="AS60" s="16">
        <f t="shared" si="10"/>
        <v>0.23728813559322035</v>
      </c>
    </row>
    <row r="61" spans="1:45" x14ac:dyDescent="0.2">
      <c r="A61" s="9">
        <v>53</v>
      </c>
      <c r="B61" s="10">
        <v>44971</v>
      </c>
      <c r="C61" s="9" t="s">
        <v>206</v>
      </c>
      <c r="D61" s="9" t="s">
        <v>134</v>
      </c>
      <c r="E61" s="9">
        <v>3</v>
      </c>
      <c r="F61" s="9">
        <v>2</v>
      </c>
      <c r="G61" s="9" t="s">
        <v>126</v>
      </c>
      <c r="H61" s="9" t="s">
        <v>204</v>
      </c>
      <c r="I61" s="9" t="s">
        <v>205</v>
      </c>
      <c r="K61" s="9">
        <v>30</v>
      </c>
      <c r="L61" s="9">
        <v>6</v>
      </c>
      <c r="M61" s="9">
        <v>1</v>
      </c>
      <c r="N61" s="9">
        <v>1</v>
      </c>
      <c r="O61" s="9">
        <v>0</v>
      </c>
      <c r="Q61" s="9">
        <v>36</v>
      </c>
      <c r="R61" s="9">
        <v>2</v>
      </c>
      <c r="S61" s="9">
        <v>0</v>
      </c>
      <c r="T61" s="9">
        <v>3</v>
      </c>
      <c r="U61" s="9">
        <v>0</v>
      </c>
      <c r="W61" s="9">
        <v>58</v>
      </c>
      <c r="X61" s="9">
        <v>54</v>
      </c>
      <c r="Y61" s="11">
        <v>0.51800000000000002</v>
      </c>
      <c r="Z61" s="9">
        <v>45</v>
      </c>
      <c r="AA61" s="9">
        <v>41</v>
      </c>
      <c r="AB61" s="11">
        <v>0.52300000000000002</v>
      </c>
      <c r="AC61" s="9">
        <v>25</v>
      </c>
      <c r="AD61" s="9">
        <v>39</v>
      </c>
      <c r="AE61" s="11">
        <v>0.39100000000000001</v>
      </c>
      <c r="AF61" s="11">
        <v>0.45700000000000002</v>
      </c>
      <c r="AG61" s="11">
        <v>1.0070000000000001</v>
      </c>
      <c r="AI61" s="12">
        <f t="shared" si="0"/>
        <v>1</v>
      </c>
      <c r="AJ61" s="12">
        <f t="shared" si="1"/>
        <v>-6</v>
      </c>
      <c r="AK61" s="9">
        <f t="shared" si="2"/>
        <v>64</v>
      </c>
      <c r="AL61" s="11">
        <f t="shared" si="3"/>
        <v>0.45454545454545453</v>
      </c>
      <c r="AM61" s="11">
        <f t="shared" si="4"/>
        <v>0.54545454545454541</v>
      </c>
      <c r="AN61" s="13">
        <f t="shared" si="5"/>
        <v>9.4444444444444445E-3</v>
      </c>
      <c r="AO61" s="13">
        <f t="shared" si="6"/>
        <v>9.0000000000000011E-3</v>
      </c>
      <c r="AP61" s="11">
        <f t="shared" si="7"/>
        <v>1</v>
      </c>
      <c r="AQ61" s="11">
        <f t="shared" si="8"/>
        <v>1</v>
      </c>
      <c r="AR61" s="11">
        <f t="shared" si="9"/>
        <v>0.24074074074074073</v>
      </c>
      <c r="AS61" s="11">
        <f t="shared" si="10"/>
        <v>0.22413793103448276</v>
      </c>
    </row>
    <row r="62" spans="1:45" x14ac:dyDescent="0.2">
      <c r="A62" s="14">
        <v>54</v>
      </c>
      <c r="B62" s="15">
        <v>44973</v>
      </c>
      <c r="C62" s="14" t="s">
        <v>204</v>
      </c>
      <c r="D62" s="14" t="s">
        <v>166</v>
      </c>
      <c r="E62" s="14">
        <v>6</v>
      </c>
      <c r="F62" s="14">
        <v>2</v>
      </c>
      <c r="G62" s="14" t="s">
        <v>126</v>
      </c>
      <c r="H62" s="14" t="s">
        <v>204</v>
      </c>
      <c r="I62" s="14" t="s">
        <v>207</v>
      </c>
      <c r="K62" s="14">
        <v>41</v>
      </c>
      <c r="L62" s="14">
        <v>6</v>
      </c>
      <c r="M62" s="14">
        <v>0</v>
      </c>
      <c r="N62" s="14">
        <v>3</v>
      </c>
      <c r="O62" s="14">
        <v>1</v>
      </c>
      <c r="Q62" s="14">
        <v>22</v>
      </c>
      <c r="R62" s="14">
        <v>6</v>
      </c>
      <c r="S62" s="14">
        <v>1</v>
      </c>
      <c r="T62" s="14">
        <v>3</v>
      </c>
      <c r="U62" s="14">
        <v>0</v>
      </c>
      <c r="W62" s="14">
        <v>59</v>
      </c>
      <c r="X62" s="14">
        <v>29</v>
      </c>
      <c r="Y62" s="16">
        <v>0.67</v>
      </c>
      <c r="Z62" s="14">
        <v>50</v>
      </c>
      <c r="AA62" s="14">
        <v>25</v>
      </c>
      <c r="AB62" s="16">
        <v>0.66700000000000004</v>
      </c>
      <c r="AC62" s="14">
        <v>21</v>
      </c>
      <c r="AD62" s="14">
        <v>22</v>
      </c>
      <c r="AE62" s="16">
        <v>0.48799999999999999</v>
      </c>
      <c r="AF62" s="16">
        <v>0.6070000000000001</v>
      </c>
      <c r="AG62" s="16">
        <v>1.0920000000000001</v>
      </c>
      <c r="AI62" s="17">
        <f t="shared" si="0"/>
        <v>4</v>
      </c>
      <c r="AJ62" s="17">
        <f t="shared" si="1"/>
        <v>19</v>
      </c>
      <c r="AK62" s="14">
        <f t="shared" si="2"/>
        <v>43</v>
      </c>
      <c r="AL62" s="16">
        <f t="shared" si="3"/>
        <v>0.65079365079365081</v>
      </c>
      <c r="AM62" s="16">
        <f t="shared" si="4"/>
        <v>0.34920634920634919</v>
      </c>
      <c r="AN62" s="18">
        <f t="shared" si="5"/>
        <v>9.0909090909090905E-3</v>
      </c>
      <c r="AO62" s="18">
        <f t="shared" si="6"/>
        <v>8.5365853658536592E-3</v>
      </c>
      <c r="AP62" s="16">
        <f t="shared" si="7"/>
        <v>0</v>
      </c>
      <c r="AQ62" s="16">
        <f t="shared" si="8"/>
        <v>0.66666666666666663</v>
      </c>
      <c r="AR62" s="16">
        <f t="shared" si="9"/>
        <v>0.13793103448275862</v>
      </c>
      <c r="AS62" s="16">
        <f t="shared" si="10"/>
        <v>0.15254237288135594</v>
      </c>
    </row>
    <row r="63" spans="1:45" x14ac:dyDescent="0.2">
      <c r="A63" s="9">
        <v>55</v>
      </c>
      <c r="B63" s="10">
        <v>44975</v>
      </c>
      <c r="C63" s="9" t="s">
        <v>206</v>
      </c>
      <c r="D63" s="9" t="s">
        <v>134</v>
      </c>
      <c r="E63" s="9">
        <v>4</v>
      </c>
      <c r="F63" s="9">
        <v>1</v>
      </c>
      <c r="G63" s="9" t="s">
        <v>126</v>
      </c>
      <c r="H63" s="9" t="s">
        <v>204</v>
      </c>
      <c r="I63" s="9" t="s">
        <v>208</v>
      </c>
      <c r="K63" s="9">
        <v>35</v>
      </c>
      <c r="L63" s="9">
        <v>9</v>
      </c>
      <c r="M63" s="9">
        <v>1</v>
      </c>
      <c r="N63" s="9">
        <v>4</v>
      </c>
      <c r="O63" s="9">
        <v>0</v>
      </c>
      <c r="Q63" s="9">
        <v>25</v>
      </c>
      <c r="R63" s="9">
        <v>13</v>
      </c>
      <c r="S63" s="9">
        <v>0</v>
      </c>
      <c r="T63" s="9">
        <v>2</v>
      </c>
      <c r="U63" s="9">
        <v>0</v>
      </c>
      <c r="W63" s="9">
        <v>53</v>
      </c>
      <c r="X63" s="9">
        <v>36</v>
      </c>
      <c r="Y63" s="11">
        <v>0.59599999999999997</v>
      </c>
      <c r="Z63" s="9">
        <v>40</v>
      </c>
      <c r="AA63" s="9">
        <v>31</v>
      </c>
      <c r="AB63" s="11">
        <v>0.56299999999999994</v>
      </c>
      <c r="AC63" s="9">
        <v>32</v>
      </c>
      <c r="AD63" s="9">
        <v>33</v>
      </c>
      <c r="AE63" s="11">
        <v>0.49200000000000005</v>
      </c>
      <c r="AF63" s="11">
        <v>0.63200000000000001</v>
      </c>
      <c r="AG63" s="11">
        <v>1.0690000000000002</v>
      </c>
      <c r="AI63" s="12">
        <f t="shared" si="0"/>
        <v>3</v>
      </c>
      <c r="AJ63" s="12">
        <f t="shared" si="1"/>
        <v>10</v>
      </c>
      <c r="AK63" s="9">
        <f t="shared" si="2"/>
        <v>65</v>
      </c>
      <c r="AL63" s="11">
        <f t="shared" si="3"/>
        <v>0.58333333333333337</v>
      </c>
      <c r="AM63" s="11">
        <f t="shared" si="4"/>
        <v>0.41666666666666669</v>
      </c>
      <c r="AN63" s="13">
        <f t="shared" si="5"/>
        <v>9.5999999999999992E-3</v>
      </c>
      <c r="AO63" s="13">
        <f t="shared" si="6"/>
        <v>8.8571428571428568E-3</v>
      </c>
      <c r="AP63" s="11">
        <f t="shared" si="7"/>
        <v>0.25</v>
      </c>
      <c r="AQ63" s="11">
        <f t="shared" si="8"/>
        <v>1</v>
      </c>
      <c r="AR63" s="11">
        <f t="shared" si="9"/>
        <v>0.1388888888888889</v>
      </c>
      <c r="AS63" s="11">
        <f t="shared" si="10"/>
        <v>0.24528301886792453</v>
      </c>
    </row>
    <row r="64" spans="1:45" x14ac:dyDescent="0.2">
      <c r="A64" s="14">
        <v>56</v>
      </c>
      <c r="B64" s="15">
        <v>44978</v>
      </c>
      <c r="C64" s="14" t="s">
        <v>204</v>
      </c>
      <c r="D64" s="14" t="s">
        <v>216</v>
      </c>
      <c r="E64" s="14">
        <v>4</v>
      </c>
      <c r="F64" s="14">
        <v>1</v>
      </c>
      <c r="G64" s="14" t="s">
        <v>126</v>
      </c>
      <c r="H64" s="14" t="s">
        <v>204</v>
      </c>
      <c r="I64" s="14" t="s">
        <v>212</v>
      </c>
      <c r="K64" s="14">
        <v>36</v>
      </c>
      <c r="L64" s="14">
        <v>6</v>
      </c>
      <c r="M64" s="14">
        <v>0</v>
      </c>
      <c r="N64" s="14">
        <v>0</v>
      </c>
      <c r="O64" s="14">
        <v>0</v>
      </c>
      <c r="Q64" s="14">
        <v>36</v>
      </c>
      <c r="R64" s="14">
        <v>0</v>
      </c>
      <c r="S64" s="14">
        <v>0</v>
      </c>
      <c r="T64" s="14">
        <v>3</v>
      </c>
      <c r="U64" s="14">
        <v>0</v>
      </c>
      <c r="W64" s="14">
        <v>73</v>
      </c>
      <c r="X64" s="14">
        <v>46</v>
      </c>
      <c r="Y64" s="16">
        <v>0.61299999999999999</v>
      </c>
      <c r="Z64" s="14">
        <v>55</v>
      </c>
      <c r="AA64" s="14">
        <v>41</v>
      </c>
      <c r="AB64" s="16">
        <v>0.57299999999999995</v>
      </c>
      <c r="AC64" s="14">
        <v>35</v>
      </c>
      <c r="AD64" s="14">
        <v>23</v>
      </c>
      <c r="AE64" s="16">
        <v>0.60299999999999998</v>
      </c>
      <c r="AF64" s="16">
        <v>0.31</v>
      </c>
      <c r="AG64" s="16">
        <v>1.0790000000000002</v>
      </c>
      <c r="AI64" s="17">
        <f t="shared" si="0"/>
        <v>3</v>
      </c>
      <c r="AJ64" s="17">
        <f t="shared" si="1"/>
        <v>0</v>
      </c>
      <c r="AK64" s="14">
        <f t="shared" si="2"/>
        <v>58</v>
      </c>
      <c r="AL64" s="16">
        <f t="shared" si="3"/>
        <v>0.5</v>
      </c>
      <c r="AM64" s="16">
        <f t="shared" si="4"/>
        <v>0.5</v>
      </c>
      <c r="AN64" s="18">
        <f t="shared" si="5"/>
        <v>9.7222222222222224E-3</v>
      </c>
      <c r="AO64" s="18">
        <f t="shared" si="6"/>
        <v>8.8888888888888889E-3</v>
      </c>
      <c r="AP64" s="16">
        <f t="shared" si="7"/>
        <v>0</v>
      </c>
      <c r="AQ64" s="16">
        <f t="shared" si="8"/>
        <v>1</v>
      </c>
      <c r="AR64" s="16">
        <f t="shared" si="9"/>
        <v>0.10869565217391304</v>
      </c>
      <c r="AS64" s="16">
        <f t="shared" si="10"/>
        <v>0.24657534246575341</v>
      </c>
    </row>
    <row r="65" spans="1:45" x14ac:dyDescent="0.2">
      <c r="A65" s="9">
        <v>57</v>
      </c>
      <c r="B65" s="10">
        <v>44981</v>
      </c>
      <c r="C65" s="9" t="s">
        <v>204</v>
      </c>
      <c r="D65" s="9" t="s">
        <v>167</v>
      </c>
      <c r="E65" s="9">
        <v>4</v>
      </c>
      <c r="F65" s="9">
        <v>0</v>
      </c>
      <c r="G65" s="9" t="s">
        <v>126</v>
      </c>
      <c r="H65" s="9" t="s">
        <v>204</v>
      </c>
      <c r="I65" s="9" t="s">
        <v>217</v>
      </c>
      <c r="K65" s="9">
        <v>30</v>
      </c>
      <c r="L65" s="9">
        <v>10</v>
      </c>
      <c r="M65" s="9">
        <v>0</v>
      </c>
      <c r="N65" s="9">
        <v>2</v>
      </c>
      <c r="O65" s="9">
        <v>0</v>
      </c>
      <c r="Q65" s="9">
        <v>32</v>
      </c>
      <c r="R65" s="9">
        <v>4</v>
      </c>
      <c r="S65" s="9">
        <v>0</v>
      </c>
      <c r="T65" s="9">
        <v>5</v>
      </c>
      <c r="U65" s="9">
        <v>0</v>
      </c>
      <c r="W65" s="9">
        <v>59</v>
      </c>
      <c r="X65" s="9">
        <v>42</v>
      </c>
      <c r="Y65" s="11">
        <v>0.58399999999999996</v>
      </c>
      <c r="Z65" s="9">
        <v>47</v>
      </c>
      <c r="AA65" s="9">
        <v>36</v>
      </c>
      <c r="AB65" s="11">
        <v>0.56600000000000006</v>
      </c>
      <c r="AC65" s="9">
        <v>34</v>
      </c>
      <c r="AD65" s="9">
        <v>20</v>
      </c>
      <c r="AE65" s="11">
        <v>0.63</v>
      </c>
      <c r="AF65" s="11">
        <v>0.46200000000000002</v>
      </c>
      <c r="AG65" s="11">
        <v>1.143</v>
      </c>
      <c r="AI65" s="12">
        <f t="shared" si="0"/>
        <v>4</v>
      </c>
      <c r="AJ65" s="12">
        <f t="shared" si="1"/>
        <v>-2</v>
      </c>
      <c r="AK65" s="9">
        <f t="shared" si="2"/>
        <v>54</v>
      </c>
      <c r="AL65" s="11">
        <f t="shared" si="3"/>
        <v>0.4838709677419355</v>
      </c>
      <c r="AM65" s="11">
        <f t="shared" si="4"/>
        <v>0.5161290322580645</v>
      </c>
      <c r="AN65" s="13">
        <f t="shared" si="5"/>
        <v>0.01</v>
      </c>
      <c r="AO65" s="13">
        <f t="shared" si="6"/>
        <v>8.666666666666668E-3</v>
      </c>
      <c r="AP65" s="11">
        <f t="shared" si="7"/>
        <v>0</v>
      </c>
      <c r="AQ65" s="11">
        <f t="shared" si="8"/>
        <v>1</v>
      </c>
      <c r="AR65" s="11">
        <f t="shared" si="9"/>
        <v>0.14285714285714285</v>
      </c>
      <c r="AS65" s="11">
        <f t="shared" si="10"/>
        <v>0.20338983050847459</v>
      </c>
    </row>
    <row r="66" spans="1:45" x14ac:dyDescent="0.2">
      <c r="A66" s="14">
        <v>58</v>
      </c>
      <c r="B66" s="15">
        <v>44982</v>
      </c>
      <c r="C66" s="14" t="s">
        <v>204</v>
      </c>
      <c r="D66" s="14" t="s">
        <v>158</v>
      </c>
      <c r="E66" s="14">
        <v>2</v>
      </c>
      <c r="F66" s="14">
        <v>3</v>
      </c>
      <c r="G66" s="14" t="s">
        <v>127</v>
      </c>
      <c r="H66" s="14" t="s">
        <v>204</v>
      </c>
      <c r="I66" s="14" t="s">
        <v>209</v>
      </c>
      <c r="K66" s="14">
        <v>53</v>
      </c>
      <c r="L66" s="14">
        <v>6</v>
      </c>
      <c r="M66" s="14">
        <v>0</v>
      </c>
      <c r="N66" s="14">
        <v>4</v>
      </c>
      <c r="O66" s="14">
        <v>0</v>
      </c>
      <c r="Q66" s="14">
        <v>16</v>
      </c>
      <c r="R66" s="14">
        <v>8</v>
      </c>
      <c r="S66" s="14">
        <v>0</v>
      </c>
      <c r="T66" s="14">
        <v>3</v>
      </c>
      <c r="U66" s="14">
        <v>0</v>
      </c>
      <c r="W66" s="14">
        <v>72</v>
      </c>
      <c r="X66" s="14">
        <v>25</v>
      </c>
      <c r="Y66" s="16">
        <v>0.74199999999999999</v>
      </c>
      <c r="Z66" s="14">
        <v>57</v>
      </c>
      <c r="AA66" s="14">
        <v>19</v>
      </c>
      <c r="AB66" s="16">
        <v>0.75</v>
      </c>
      <c r="AC66" s="14">
        <v>24</v>
      </c>
      <c r="AD66" s="14">
        <v>24</v>
      </c>
      <c r="AE66" s="16">
        <v>0.5</v>
      </c>
      <c r="AF66" s="16">
        <v>0.76400000000000012</v>
      </c>
      <c r="AG66" s="16">
        <v>0.81500000000000006</v>
      </c>
      <c r="AI66" s="17">
        <f t="shared" si="0"/>
        <v>-1</v>
      </c>
      <c r="AJ66" s="17">
        <f t="shared" si="1"/>
        <v>37</v>
      </c>
      <c r="AK66" s="14">
        <f t="shared" si="2"/>
        <v>48</v>
      </c>
      <c r="AL66" s="16">
        <f t="shared" si="3"/>
        <v>0.76811594202898548</v>
      </c>
      <c r="AM66" s="16">
        <f t="shared" si="4"/>
        <v>0.2318840579710145</v>
      </c>
      <c r="AN66" s="18">
        <f t="shared" si="5"/>
        <v>8.1250000000000003E-3</v>
      </c>
      <c r="AO66" s="18">
        <f t="shared" si="6"/>
        <v>9.6226415094339632E-3</v>
      </c>
      <c r="AP66" s="16">
        <f t="shared" si="7"/>
        <v>0</v>
      </c>
      <c r="AQ66" s="16">
        <f t="shared" si="8"/>
        <v>1</v>
      </c>
      <c r="AR66" s="16">
        <f t="shared" si="9"/>
        <v>0.24</v>
      </c>
      <c r="AS66" s="16">
        <f t="shared" si="10"/>
        <v>0.20833333333333334</v>
      </c>
    </row>
    <row r="67" spans="1:45" x14ac:dyDescent="0.2">
      <c r="A67" s="9">
        <v>59</v>
      </c>
      <c r="B67" s="10">
        <v>44986</v>
      </c>
      <c r="C67" s="9" t="s">
        <v>204</v>
      </c>
      <c r="D67" s="9" t="s">
        <v>168</v>
      </c>
      <c r="E67" s="9">
        <v>2</v>
      </c>
      <c r="F67" s="9">
        <v>3</v>
      </c>
      <c r="G67" s="9" t="s">
        <v>127</v>
      </c>
      <c r="H67" s="9" t="s">
        <v>204</v>
      </c>
      <c r="I67" s="9" t="s">
        <v>210</v>
      </c>
      <c r="K67" s="9">
        <v>26</v>
      </c>
      <c r="L67" s="9">
        <v>2</v>
      </c>
      <c r="M67" s="9">
        <v>0</v>
      </c>
      <c r="N67" s="9">
        <v>0</v>
      </c>
      <c r="O67" s="9">
        <v>0</v>
      </c>
      <c r="Q67" s="9">
        <v>20</v>
      </c>
      <c r="R67" s="9">
        <v>0</v>
      </c>
      <c r="S67" s="9">
        <v>0</v>
      </c>
      <c r="T67" s="9">
        <v>1</v>
      </c>
      <c r="U67" s="9">
        <v>0</v>
      </c>
      <c r="W67" s="9">
        <v>63</v>
      </c>
      <c r="X67" s="9">
        <v>47</v>
      </c>
      <c r="Y67" s="11">
        <v>0.57299999999999995</v>
      </c>
      <c r="Z67" s="9">
        <v>44</v>
      </c>
      <c r="AA67" s="9">
        <v>31</v>
      </c>
      <c r="AB67" s="11">
        <v>0.58700000000000008</v>
      </c>
      <c r="AC67" s="9">
        <v>25</v>
      </c>
      <c r="AD67" s="9">
        <v>31</v>
      </c>
      <c r="AE67" s="11">
        <v>0.44600000000000001</v>
      </c>
      <c r="AF67" s="11">
        <v>0.77800000000000002</v>
      </c>
      <c r="AG67" s="11">
        <v>0.92700000000000005</v>
      </c>
      <c r="AI67" s="12">
        <f t="shared" si="0"/>
        <v>-1</v>
      </c>
      <c r="AJ67" s="12">
        <f t="shared" si="1"/>
        <v>6</v>
      </c>
      <c r="AK67" s="9">
        <f t="shared" si="2"/>
        <v>56</v>
      </c>
      <c r="AL67" s="11">
        <f t="shared" si="3"/>
        <v>0.56521739130434778</v>
      </c>
      <c r="AM67" s="11">
        <f t="shared" si="4"/>
        <v>0.43478260869565216</v>
      </c>
      <c r="AN67" s="13">
        <f t="shared" si="5"/>
        <v>8.5000000000000006E-3</v>
      </c>
      <c r="AO67" s="13">
        <f t="shared" si="6"/>
        <v>9.2307692307692316E-3</v>
      </c>
      <c r="AP67" s="11">
        <f t="shared" si="7"/>
        <v>0</v>
      </c>
      <c r="AQ67" s="11">
        <f t="shared" si="8"/>
        <v>1</v>
      </c>
      <c r="AR67" s="11">
        <f t="shared" si="9"/>
        <v>0.34042553191489361</v>
      </c>
      <c r="AS67" s="11">
        <f t="shared" si="10"/>
        <v>0.30158730158730157</v>
      </c>
    </row>
    <row r="68" spans="1:45" x14ac:dyDescent="0.2">
      <c r="A68" s="14">
        <v>60</v>
      </c>
      <c r="B68" s="15">
        <v>44988</v>
      </c>
      <c r="C68" s="14" t="s">
        <v>204</v>
      </c>
      <c r="D68" s="14" t="s">
        <v>155</v>
      </c>
      <c r="E68" s="14">
        <v>6</v>
      </c>
      <c r="F68" s="14">
        <v>1</v>
      </c>
      <c r="G68" s="14" t="s">
        <v>126</v>
      </c>
      <c r="H68" s="14" t="s">
        <v>204</v>
      </c>
      <c r="I68" s="14" t="s">
        <v>205</v>
      </c>
      <c r="K68" s="14">
        <v>42</v>
      </c>
      <c r="L68" s="14">
        <v>6</v>
      </c>
      <c r="M68" s="14">
        <v>3</v>
      </c>
      <c r="N68" s="14">
        <v>4</v>
      </c>
      <c r="O68" s="14">
        <v>0</v>
      </c>
      <c r="Q68" s="14">
        <v>18</v>
      </c>
      <c r="R68" s="14">
        <v>8</v>
      </c>
      <c r="S68" s="14">
        <v>0</v>
      </c>
      <c r="T68" s="14">
        <v>3</v>
      </c>
      <c r="U68" s="14">
        <v>0</v>
      </c>
      <c r="W68" s="14">
        <v>62</v>
      </c>
      <c r="X68" s="14">
        <v>30</v>
      </c>
      <c r="Y68" s="16">
        <v>0.67400000000000004</v>
      </c>
      <c r="Z68" s="14">
        <v>50</v>
      </c>
      <c r="AA68" s="14">
        <v>22</v>
      </c>
      <c r="AB68" s="16">
        <v>0.69400000000000006</v>
      </c>
      <c r="AC68" s="14">
        <v>24</v>
      </c>
      <c r="AD68" s="14">
        <v>21</v>
      </c>
      <c r="AE68" s="16">
        <v>0.53300000000000003</v>
      </c>
      <c r="AF68" s="16">
        <v>0.75</v>
      </c>
      <c r="AG68" s="16">
        <v>1.0229999999999999</v>
      </c>
      <c r="AI68" s="17">
        <f t="shared" si="0"/>
        <v>5</v>
      </c>
      <c r="AJ68" s="17">
        <f t="shared" si="1"/>
        <v>24</v>
      </c>
      <c r="AK68" s="14">
        <f t="shared" si="2"/>
        <v>45</v>
      </c>
      <c r="AL68" s="16">
        <f t="shared" si="3"/>
        <v>0.7</v>
      </c>
      <c r="AM68" s="16">
        <f t="shared" si="4"/>
        <v>0.3</v>
      </c>
      <c r="AN68" s="18">
        <f t="shared" si="5"/>
        <v>9.4444444444444445E-3</v>
      </c>
      <c r="AO68" s="18">
        <f t="shared" si="6"/>
        <v>8.5714285714285719E-3</v>
      </c>
      <c r="AP68" s="16">
        <f t="shared" si="7"/>
        <v>0.75</v>
      </c>
      <c r="AQ68" s="16">
        <f t="shared" si="8"/>
        <v>1</v>
      </c>
      <c r="AR68" s="16">
        <f t="shared" si="9"/>
        <v>0.26666666666666666</v>
      </c>
      <c r="AS68" s="16">
        <f t="shared" si="10"/>
        <v>0.19354838709677419</v>
      </c>
    </row>
    <row r="69" spans="1:45" x14ac:dyDescent="0.2">
      <c r="A69" s="9">
        <v>61</v>
      </c>
      <c r="B69" s="10">
        <v>44990</v>
      </c>
      <c r="C69" s="9" t="s">
        <v>206</v>
      </c>
      <c r="D69" s="9" t="s">
        <v>139</v>
      </c>
      <c r="E69" s="9">
        <v>6</v>
      </c>
      <c r="F69" s="9">
        <v>0</v>
      </c>
      <c r="G69" s="9" t="s">
        <v>126</v>
      </c>
      <c r="H69" s="9" t="s">
        <v>204</v>
      </c>
      <c r="I69" s="9" t="s">
        <v>207</v>
      </c>
      <c r="K69" s="9">
        <v>38</v>
      </c>
      <c r="L69" s="9">
        <v>16</v>
      </c>
      <c r="M69" s="9">
        <v>4</v>
      </c>
      <c r="N69" s="9">
        <v>5</v>
      </c>
      <c r="O69" s="9">
        <v>0</v>
      </c>
      <c r="Q69" s="9">
        <v>14</v>
      </c>
      <c r="R69" s="9">
        <v>22</v>
      </c>
      <c r="S69" s="9">
        <v>0</v>
      </c>
      <c r="T69" s="9">
        <v>2</v>
      </c>
      <c r="U69" s="9">
        <v>0</v>
      </c>
      <c r="W69" s="9">
        <v>37</v>
      </c>
      <c r="X69" s="9">
        <v>30</v>
      </c>
      <c r="Y69" s="11">
        <v>0.55200000000000005</v>
      </c>
      <c r="Z69" s="9">
        <v>30</v>
      </c>
      <c r="AA69" s="9">
        <v>21</v>
      </c>
      <c r="AB69" s="11">
        <v>0.58799999999999997</v>
      </c>
      <c r="AC69" s="9">
        <v>23</v>
      </c>
      <c r="AD69" s="9">
        <v>24</v>
      </c>
      <c r="AE69" s="11">
        <v>0.48899999999999999</v>
      </c>
      <c r="AF69" s="11">
        <v>0.58100000000000007</v>
      </c>
      <c r="AG69" s="11">
        <v>1.083</v>
      </c>
      <c r="AI69" s="12">
        <f t="shared" si="0"/>
        <v>6</v>
      </c>
      <c r="AJ69" s="12">
        <f t="shared" si="1"/>
        <v>24</v>
      </c>
      <c r="AK69" s="9">
        <f t="shared" si="2"/>
        <v>47</v>
      </c>
      <c r="AL69" s="11">
        <f t="shared" si="3"/>
        <v>0.73076923076923073</v>
      </c>
      <c r="AM69" s="11">
        <f t="shared" si="4"/>
        <v>0.26923076923076922</v>
      </c>
      <c r="AN69" s="13">
        <f t="shared" si="5"/>
        <v>0.01</v>
      </c>
      <c r="AO69" s="13">
        <f t="shared" si="6"/>
        <v>8.4210526315789472E-3</v>
      </c>
      <c r="AP69" s="11">
        <f t="shared" si="7"/>
        <v>0.8</v>
      </c>
      <c r="AQ69" s="11">
        <f t="shared" si="8"/>
        <v>1</v>
      </c>
      <c r="AR69" s="11">
        <f t="shared" si="9"/>
        <v>0.3</v>
      </c>
      <c r="AS69" s="11">
        <f t="shared" si="10"/>
        <v>0.1891891891891892</v>
      </c>
    </row>
    <row r="70" spans="1:45" x14ac:dyDescent="0.2">
      <c r="A70" s="14">
        <v>62</v>
      </c>
      <c r="B70" s="15">
        <v>44992</v>
      </c>
      <c r="C70" s="14" t="s">
        <v>206</v>
      </c>
      <c r="D70" s="14" t="s">
        <v>166</v>
      </c>
      <c r="E70" s="14">
        <v>4</v>
      </c>
      <c r="F70" s="14">
        <v>3</v>
      </c>
      <c r="G70" s="14" t="s">
        <v>126</v>
      </c>
      <c r="H70" s="14" t="s">
        <v>211</v>
      </c>
      <c r="I70" s="14" t="s">
        <v>208</v>
      </c>
      <c r="K70" s="14">
        <v>39</v>
      </c>
      <c r="L70" s="14">
        <v>10</v>
      </c>
      <c r="M70" s="14">
        <v>0</v>
      </c>
      <c r="N70" s="14">
        <v>2</v>
      </c>
      <c r="O70" s="14">
        <v>0</v>
      </c>
      <c r="Q70" s="14">
        <v>24</v>
      </c>
      <c r="R70" s="14">
        <v>6</v>
      </c>
      <c r="S70" s="14">
        <v>0</v>
      </c>
      <c r="T70" s="14">
        <v>4</v>
      </c>
      <c r="U70" s="14">
        <v>0</v>
      </c>
      <c r="W70" s="14">
        <v>79</v>
      </c>
      <c r="X70" s="14">
        <v>41</v>
      </c>
      <c r="Y70" s="16">
        <v>0.65800000000000003</v>
      </c>
      <c r="Z70" s="14">
        <v>56</v>
      </c>
      <c r="AA70" s="14">
        <v>34</v>
      </c>
      <c r="AB70" s="16">
        <v>0.622</v>
      </c>
      <c r="AC70" s="14">
        <v>30</v>
      </c>
      <c r="AD70" s="14">
        <v>24</v>
      </c>
      <c r="AE70" s="16">
        <v>0.55600000000000005</v>
      </c>
      <c r="AF70" s="16">
        <v>0.56200000000000006</v>
      </c>
      <c r="AG70" s="16">
        <v>0.95599999999999996</v>
      </c>
      <c r="AI70" s="17">
        <f t="shared" si="0"/>
        <v>1</v>
      </c>
      <c r="AJ70" s="17">
        <f t="shared" si="1"/>
        <v>15</v>
      </c>
      <c r="AK70" s="14">
        <f t="shared" si="2"/>
        <v>54</v>
      </c>
      <c r="AL70" s="16">
        <f t="shared" si="3"/>
        <v>0.61904761904761907</v>
      </c>
      <c r="AM70" s="16">
        <f t="shared" si="4"/>
        <v>0.38095238095238093</v>
      </c>
      <c r="AN70" s="18">
        <f t="shared" si="5"/>
        <v>8.7500000000000008E-3</v>
      </c>
      <c r="AO70" s="18">
        <f t="shared" si="6"/>
        <v>8.9743589743589754E-3</v>
      </c>
      <c r="AP70" s="16">
        <f t="shared" si="7"/>
        <v>0</v>
      </c>
      <c r="AQ70" s="16">
        <f t="shared" si="8"/>
        <v>1</v>
      </c>
      <c r="AR70" s="16">
        <f t="shared" si="9"/>
        <v>0.17073170731707318</v>
      </c>
      <c r="AS70" s="16">
        <f t="shared" si="10"/>
        <v>0.29113924050632911</v>
      </c>
    </row>
    <row r="71" spans="1:45" x14ac:dyDescent="0.2">
      <c r="A71" s="9">
        <v>63</v>
      </c>
      <c r="B71" s="10">
        <v>44994</v>
      </c>
      <c r="C71" s="9" t="s">
        <v>204</v>
      </c>
      <c r="D71" s="9" t="s">
        <v>133</v>
      </c>
      <c r="E71" s="9">
        <v>1</v>
      </c>
      <c r="F71" s="9">
        <v>0</v>
      </c>
      <c r="G71" s="9" t="s">
        <v>126</v>
      </c>
      <c r="H71" s="9" t="s">
        <v>204</v>
      </c>
      <c r="I71" s="9" t="s">
        <v>212</v>
      </c>
      <c r="K71" s="9">
        <v>29</v>
      </c>
      <c r="L71" s="9">
        <v>4</v>
      </c>
      <c r="M71" s="9">
        <v>1</v>
      </c>
      <c r="N71" s="9">
        <v>4</v>
      </c>
      <c r="O71" s="9">
        <v>0</v>
      </c>
      <c r="Q71" s="9">
        <v>19</v>
      </c>
      <c r="R71" s="9">
        <v>10</v>
      </c>
      <c r="S71" s="9">
        <v>0</v>
      </c>
      <c r="T71" s="9">
        <v>1</v>
      </c>
      <c r="U71" s="9">
        <v>0</v>
      </c>
      <c r="W71" s="9">
        <v>54</v>
      </c>
      <c r="X71" s="9">
        <v>28</v>
      </c>
      <c r="Y71" s="11">
        <v>0.65900000000000003</v>
      </c>
      <c r="Z71" s="9">
        <v>36</v>
      </c>
      <c r="AA71" s="9">
        <v>22</v>
      </c>
      <c r="AB71" s="11">
        <v>0.621</v>
      </c>
      <c r="AC71" s="9">
        <v>24</v>
      </c>
      <c r="AD71" s="9">
        <v>12</v>
      </c>
      <c r="AE71" s="11">
        <v>0.66700000000000004</v>
      </c>
      <c r="AF71" s="11">
        <v>0.52400000000000002</v>
      </c>
      <c r="AG71" s="11">
        <v>1</v>
      </c>
      <c r="AI71" s="12">
        <f t="shared" si="0"/>
        <v>1</v>
      </c>
      <c r="AJ71" s="12">
        <f t="shared" si="1"/>
        <v>10</v>
      </c>
      <c r="AK71" s="9">
        <f t="shared" si="2"/>
        <v>36</v>
      </c>
      <c r="AL71" s="11">
        <f t="shared" si="3"/>
        <v>0.60416666666666663</v>
      </c>
      <c r="AM71" s="11">
        <f t="shared" si="4"/>
        <v>0.39583333333333331</v>
      </c>
      <c r="AN71" s="13">
        <f t="shared" si="5"/>
        <v>0.01</v>
      </c>
      <c r="AO71" s="13">
        <f t="shared" si="6"/>
        <v>9.655172413793104E-3</v>
      </c>
      <c r="AP71" s="11">
        <f t="shared" si="7"/>
        <v>0.25</v>
      </c>
      <c r="AQ71" s="11">
        <f t="shared" si="8"/>
        <v>1</v>
      </c>
      <c r="AR71" s="11">
        <f t="shared" si="9"/>
        <v>0.21428571428571427</v>
      </c>
      <c r="AS71" s="11">
        <f t="shared" si="10"/>
        <v>0.33333333333333331</v>
      </c>
    </row>
    <row r="72" spans="1:45" x14ac:dyDescent="0.2">
      <c r="A72" s="14">
        <v>64</v>
      </c>
      <c r="B72" s="15">
        <v>44996</v>
      </c>
      <c r="C72" s="14" t="s">
        <v>204</v>
      </c>
      <c r="D72" s="14" t="s">
        <v>168</v>
      </c>
      <c r="E72" s="14">
        <v>0</v>
      </c>
      <c r="F72" s="14">
        <v>4</v>
      </c>
      <c r="G72" s="14" t="s">
        <v>127</v>
      </c>
      <c r="H72" s="14" t="s">
        <v>204</v>
      </c>
      <c r="I72" s="14" t="s">
        <v>209</v>
      </c>
      <c r="K72" s="14">
        <v>33</v>
      </c>
      <c r="L72" s="14">
        <v>2</v>
      </c>
      <c r="M72" s="14">
        <v>0</v>
      </c>
      <c r="N72" s="14">
        <v>1</v>
      </c>
      <c r="O72" s="14">
        <v>0</v>
      </c>
      <c r="Q72" s="14">
        <v>24</v>
      </c>
      <c r="R72" s="14">
        <v>2</v>
      </c>
      <c r="S72" s="14">
        <v>0</v>
      </c>
      <c r="T72" s="14">
        <v>1</v>
      </c>
      <c r="U72" s="14">
        <v>0</v>
      </c>
      <c r="W72" s="14">
        <v>69</v>
      </c>
      <c r="X72" s="14">
        <v>36</v>
      </c>
      <c r="Y72" s="16">
        <v>0.65700000000000003</v>
      </c>
      <c r="Z72" s="14">
        <v>50</v>
      </c>
      <c r="AA72" s="14">
        <v>28</v>
      </c>
      <c r="AB72" s="16">
        <v>0.6409999999999999</v>
      </c>
      <c r="AC72" s="14">
        <v>29</v>
      </c>
      <c r="AD72" s="14">
        <v>31</v>
      </c>
      <c r="AE72" s="16">
        <v>0.48299999999999998</v>
      </c>
      <c r="AF72" s="16">
        <v>0.6</v>
      </c>
      <c r="AG72" s="16">
        <v>0.82599999999999996</v>
      </c>
      <c r="AI72" s="17">
        <f t="shared" si="0"/>
        <v>-4</v>
      </c>
      <c r="AJ72" s="17">
        <f t="shared" si="1"/>
        <v>9</v>
      </c>
      <c r="AK72" s="14">
        <f t="shared" si="2"/>
        <v>60</v>
      </c>
      <c r="AL72" s="16">
        <f t="shared" si="3"/>
        <v>0.57894736842105265</v>
      </c>
      <c r="AM72" s="16">
        <f t="shared" si="4"/>
        <v>0.42105263157894735</v>
      </c>
      <c r="AN72" s="18">
        <f t="shared" si="5"/>
        <v>8.3333333333333332E-3</v>
      </c>
      <c r="AO72" s="18">
        <f t="shared" si="6"/>
        <v>0.01</v>
      </c>
      <c r="AP72" s="16">
        <f t="shared" si="7"/>
        <v>0</v>
      </c>
      <c r="AQ72" s="16">
        <f t="shared" si="8"/>
        <v>1</v>
      </c>
      <c r="AR72" s="16">
        <f t="shared" si="9"/>
        <v>0.22222222222222221</v>
      </c>
      <c r="AS72" s="16">
        <f t="shared" si="10"/>
        <v>0.27536231884057971</v>
      </c>
    </row>
    <row r="73" spans="1:45" x14ac:dyDescent="0.2">
      <c r="A73" s="9">
        <v>65</v>
      </c>
      <c r="B73" s="10">
        <v>44997</v>
      </c>
      <c r="C73" s="9" t="s">
        <v>206</v>
      </c>
      <c r="D73" s="9" t="s">
        <v>136</v>
      </c>
      <c r="E73" s="9">
        <v>0</v>
      </c>
      <c r="F73" s="9">
        <v>3</v>
      </c>
      <c r="G73" s="9" t="s">
        <v>127</v>
      </c>
      <c r="H73" s="9" t="s">
        <v>204</v>
      </c>
      <c r="I73" s="9" t="s">
        <v>210</v>
      </c>
      <c r="K73" s="9">
        <v>32</v>
      </c>
      <c r="L73" s="9">
        <v>6</v>
      </c>
      <c r="M73" s="9">
        <v>0</v>
      </c>
      <c r="N73" s="9">
        <v>3</v>
      </c>
      <c r="O73" s="9">
        <v>0</v>
      </c>
      <c r="Q73" s="9">
        <v>23</v>
      </c>
      <c r="R73" s="9">
        <v>8</v>
      </c>
      <c r="S73" s="9">
        <v>0</v>
      </c>
      <c r="T73" s="9">
        <v>2</v>
      </c>
      <c r="U73" s="9">
        <v>0</v>
      </c>
      <c r="W73" s="9">
        <v>61</v>
      </c>
      <c r="X73" s="9">
        <v>39</v>
      </c>
      <c r="Y73" s="11">
        <v>0.61</v>
      </c>
      <c r="Z73" s="9">
        <v>46</v>
      </c>
      <c r="AA73" s="9">
        <v>28</v>
      </c>
      <c r="AB73" s="11">
        <v>0.622</v>
      </c>
      <c r="AC73" s="9">
        <v>30</v>
      </c>
      <c r="AD73" s="9">
        <v>15</v>
      </c>
      <c r="AE73" s="11">
        <v>0.66700000000000004</v>
      </c>
      <c r="AF73" s="11">
        <v>0.7340000000000001</v>
      </c>
      <c r="AG73" s="11">
        <v>0.83299999999999996</v>
      </c>
      <c r="AI73" s="12">
        <f t="shared" si="0"/>
        <v>-3</v>
      </c>
      <c r="AJ73" s="12">
        <f t="shared" si="1"/>
        <v>9</v>
      </c>
      <c r="AK73" s="9">
        <f t="shared" si="2"/>
        <v>45</v>
      </c>
      <c r="AL73" s="11">
        <f t="shared" si="3"/>
        <v>0.58181818181818179</v>
      </c>
      <c r="AM73" s="11">
        <f t="shared" si="4"/>
        <v>0.41818181818181815</v>
      </c>
      <c r="AN73" s="13">
        <f t="shared" si="5"/>
        <v>8.6956521739130436E-3</v>
      </c>
      <c r="AO73" s="13">
        <f t="shared" si="6"/>
        <v>0.01</v>
      </c>
      <c r="AP73" s="11">
        <f t="shared" si="7"/>
        <v>0</v>
      </c>
      <c r="AQ73" s="11">
        <f t="shared" si="8"/>
        <v>1</v>
      </c>
      <c r="AR73" s="11">
        <f t="shared" si="9"/>
        <v>0.28205128205128205</v>
      </c>
      <c r="AS73" s="11">
        <f t="shared" si="10"/>
        <v>0.24590163934426229</v>
      </c>
    </row>
    <row r="74" spans="1:45" x14ac:dyDescent="0.2">
      <c r="A74" s="14">
        <v>66</v>
      </c>
      <c r="B74" s="15">
        <v>44999</v>
      </c>
      <c r="C74" s="14" t="s">
        <v>204</v>
      </c>
      <c r="D74" s="14" t="s">
        <v>154</v>
      </c>
      <c r="E74" s="14">
        <v>5</v>
      </c>
      <c r="F74" s="14">
        <v>3</v>
      </c>
      <c r="G74" s="14" t="s">
        <v>126</v>
      </c>
      <c r="H74" s="14" t="s">
        <v>204</v>
      </c>
      <c r="I74" s="14" t="s">
        <v>205</v>
      </c>
      <c r="K74" s="14">
        <v>25</v>
      </c>
      <c r="L74" s="14">
        <v>7</v>
      </c>
      <c r="M74" s="14">
        <v>0</v>
      </c>
      <c r="N74" s="14">
        <v>2</v>
      </c>
      <c r="O74" s="14">
        <v>0</v>
      </c>
      <c r="Q74" s="14">
        <v>24</v>
      </c>
      <c r="R74" s="14">
        <v>9</v>
      </c>
      <c r="S74" s="14">
        <v>0</v>
      </c>
      <c r="T74" s="14">
        <v>1</v>
      </c>
      <c r="U74" s="14">
        <v>0</v>
      </c>
      <c r="W74" s="14">
        <v>49</v>
      </c>
      <c r="X74" s="14">
        <v>38</v>
      </c>
      <c r="Y74" s="16">
        <v>0.56299999999999994</v>
      </c>
      <c r="Z74" s="14">
        <v>36</v>
      </c>
      <c r="AA74" s="14">
        <v>28</v>
      </c>
      <c r="AB74" s="16">
        <v>0.56299999999999994</v>
      </c>
      <c r="AC74" s="14">
        <v>22</v>
      </c>
      <c r="AD74" s="14">
        <v>18</v>
      </c>
      <c r="AE74" s="16">
        <v>0.55000000000000004</v>
      </c>
      <c r="AF74" s="16">
        <v>0.60899999999999999</v>
      </c>
      <c r="AG74" s="16">
        <v>1.0780000000000001</v>
      </c>
      <c r="AI74" s="17">
        <f t="shared" ref="AI74:AI90" si="11">IFERROR(E74-F74,"")</f>
        <v>2</v>
      </c>
      <c r="AJ74" s="17">
        <f t="shared" ref="AJ74:AJ90" si="12">IFERROR(K74-Q74,"")</f>
        <v>1</v>
      </c>
      <c r="AK74" s="14">
        <f t="shared" ref="AK74:AK90" si="13">IFERROR(AC74+AD74,"")</f>
        <v>40</v>
      </c>
      <c r="AL74" s="16">
        <f t="shared" ref="AL74:AL90" si="14">IFERROR((K74/(K74+Q74)),0)</f>
        <v>0.51020408163265307</v>
      </c>
      <c r="AM74" s="16">
        <f t="shared" ref="AM74:AM90" si="15">IFERROR((Q74/(K74+Q74)),0)</f>
        <v>0.48979591836734693</v>
      </c>
      <c r="AN74" s="18">
        <f t="shared" ref="AN74:AN90" si="16">IFERROR((((Q74-F74)/Q74)*0.01),0)</f>
        <v>8.7500000000000008E-3</v>
      </c>
      <c r="AO74" s="18">
        <f t="shared" ref="AO74:AO90" si="17">IFERROR((((K74-E74)/K74)*0.01),0)</f>
        <v>8.0000000000000002E-3</v>
      </c>
      <c r="AP74" s="16">
        <f t="shared" ref="AP74:AP90" si="18">IFERROR((M74/N74),0)</f>
        <v>0</v>
      </c>
      <c r="AQ74" s="16">
        <f t="shared" ref="AQ74:AQ90" si="19">IFERROR((((T74-S74)/T74)*1),0)</f>
        <v>1</v>
      </c>
      <c r="AR74" s="16">
        <f t="shared" ref="AR74:AR90" si="20">IFERROR(((X74-AA74)/X74),0)</f>
        <v>0.26315789473684209</v>
      </c>
      <c r="AS74" s="16">
        <f t="shared" ref="AS74:AS90" si="21">IFERROR(((W74-Z74)/W74),0)</f>
        <v>0.26530612244897961</v>
      </c>
    </row>
    <row r="75" spans="1:45" x14ac:dyDescent="0.2">
      <c r="A75" s="9">
        <v>67</v>
      </c>
      <c r="B75" s="10">
        <v>45002</v>
      </c>
      <c r="C75" s="9" t="s">
        <v>204</v>
      </c>
      <c r="D75" s="9" t="s">
        <v>141</v>
      </c>
      <c r="E75" s="9">
        <v>2</v>
      </c>
      <c r="F75" s="9">
        <v>5</v>
      </c>
      <c r="G75" s="9" t="s">
        <v>127</v>
      </c>
      <c r="H75" s="9" t="s">
        <v>204</v>
      </c>
      <c r="I75" s="9" t="s">
        <v>209</v>
      </c>
      <c r="K75" s="9">
        <v>34</v>
      </c>
      <c r="L75" s="9">
        <v>2</v>
      </c>
      <c r="M75" s="9">
        <v>0</v>
      </c>
      <c r="N75" s="9">
        <v>3</v>
      </c>
      <c r="O75" s="9">
        <v>0</v>
      </c>
      <c r="Q75" s="9">
        <v>24</v>
      </c>
      <c r="R75" s="9">
        <v>6</v>
      </c>
      <c r="S75" s="9">
        <v>1</v>
      </c>
      <c r="T75" s="9">
        <v>1</v>
      </c>
      <c r="U75" s="9">
        <v>0</v>
      </c>
      <c r="W75" s="9">
        <v>72</v>
      </c>
      <c r="X75" s="9">
        <v>36</v>
      </c>
      <c r="Y75" s="11">
        <v>0.66700000000000004</v>
      </c>
      <c r="Z75" s="9">
        <v>54</v>
      </c>
      <c r="AA75" s="9">
        <v>28</v>
      </c>
      <c r="AB75" s="11">
        <v>0.65900000000000003</v>
      </c>
      <c r="AC75" s="9">
        <v>21</v>
      </c>
      <c r="AD75" s="9">
        <v>26</v>
      </c>
      <c r="AE75" s="11">
        <v>0.44700000000000006</v>
      </c>
      <c r="AF75" s="11">
        <v>0.61299999999999999</v>
      </c>
      <c r="AG75" s="11">
        <v>0.88100000000000001</v>
      </c>
      <c r="AI75" s="12">
        <f t="shared" si="11"/>
        <v>-3</v>
      </c>
      <c r="AJ75" s="12">
        <f t="shared" si="12"/>
        <v>10</v>
      </c>
      <c r="AK75" s="9">
        <f t="shared" si="13"/>
        <v>47</v>
      </c>
      <c r="AL75" s="11">
        <f t="shared" si="14"/>
        <v>0.58620689655172409</v>
      </c>
      <c r="AM75" s="11">
        <f t="shared" si="15"/>
        <v>0.41379310344827586</v>
      </c>
      <c r="AN75" s="13">
        <f t="shared" si="16"/>
        <v>7.9166666666666656E-3</v>
      </c>
      <c r="AO75" s="13">
        <f t="shared" si="17"/>
        <v>9.4117647058823539E-3</v>
      </c>
      <c r="AP75" s="11">
        <f t="shared" si="18"/>
        <v>0</v>
      </c>
      <c r="AQ75" s="11">
        <f t="shared" si="19"/>
        <v>0</v>
      </c>
      <c r="AR75" s="11">
        <f t="shared" si="20"/>
        <v>0.22222222222222221</v>
      </c>
      <c r="AS75" s="11">
        <f t="shared" si="21"/>
        <v>0.25</v>
      </c>
    </row>
    <row r="76" spans="1:45" x14ac:dyDescent="0.2">
      <c r="A76" s="14">
        <v>68</v>
      </c>
      <c r="B76" s="15">
        <v>45003</v>
      </c>
      <c r="C76" s="14" t="s">
        <v>206</v>
      </c>
      <c r="D76" s="14" t="s">
        <v>133</v>
      </c>
      <c r="E76" s="14">
        <v>5</v>
      </c>
      <c r="F76" s="14">
        <v>4</v>
      </c>
      <c r="G76" s="14" t="s">
        <v>126</v>
      </c>
      <c r="H76" s="14" t="s">
        <v>6</v>
      </c>
      <c r="I76" s="14" t="s">
        <v>205</v>
      </c>
      <c r="K76" s="14">
        <v>34</v>
      </c>
      <c r="L76" s="14">
        <v>8</v>
      </c>
      <c r="M76" s="14">
        <v>1</v>
      </c>
      <c r="N76" s="14">
        <v>1</v>
      </c>
      <c r="O76" s="14">
        <v>0</v>
      </c>
      <c r="Q76" s="14">
        <v>33</v>
      </c>
      <c r="R76" s="14">
        <v>2</v>
      </c>
      <c r="S76" s="14">
        <v>1</v>
      </c>
      <c r="T76" s="14">
        <v>4</v>
      </c>
      <c r="U76" s="14">
        <v>0</v>
      </c>
      <c r="W76" s="14">
        <v>63</v>
      </c>
      <c r="X76" s="14">
        <v>36</v>
      </c>
      <c r="Y76" s="16">
        <v>0.63600000000000001</v>
      </c>
      <c r="Z76" s="14">
        <v>45</v>
      </c>
      <c r="AA76" s="14">
        <v>33</v>
      </c>
      <c r="AB76" s="16">
        <v>0.57700000000000007</v>
      </c>
      <c r="AC76" s="14">
        <v>28</v>
      </c>
      <c r="AD76" s="14">
        <v>28</v>
      </c>
      <c r="AE76" s="16">
        <v>0.5</v>
      </c>
      <c r="AF76" s="16">
        <v>0.54100000000000004</v>
      </c>
      <c r="AG76" s="16">
        <v>1.0129999999999999</v>
      </c>
      <c r="AI76" s="17">
        <f t="shared" si="11"/>
        <v>1</v>
      </c>
      <c r="AJ76" s="17">
        <f t="shared" si="12"/>
        <v>1</v>
      </c>
      <c r="AK76" s="14">
        <f t="shared" si="13"/>
        <v>56</v>
      </c>
      <c r="AL76" s="16">
        <f t="shared" si="14"/>
        <v>0.5074626865671642</v>
      </c>
      <c r="AM76" s="16">
        <f t="shared" si="15"/>
        <v>0.4925373134328358</v>
      </c>
      <c r="AN76" s="18">
        <f t="shared" si="16"/>
        <v>8.7878787878787872E-3</v>
      </c>
      <c r="AO76" s="18">
        <f t="shared" si="17"/>
        <v>8.5294117647058826E-3</v>
      </c>
      <c r="AP76" s="16">
        <f t="shared" si="18"/>
        <v>1</v>
      </c>
      <c r="AQ76" s="16">
        <f t="shared" si="19"/>
        <v>0.75</v>
      </c>
      <c r="AR76" s="16">
        <f t="shared" si="20"/>
        <v>8.3333333333333329E-2</v>
      </c>
      <c r="AS76" s="16">
        <f t="shared" si="21"/>
        <v>0.2857142857142857</v>
      </c>
    </row>
    <row r="77" spans="1:45" x14ac:dyDescent="0.2">
      <c r="A77" s="9">
        <v>69</v>
      </c>
      <c r="B77" s="10">
        <v>45006</v>
      </c>
      <c r="C77" s="9" t="s">
        <v>204</v>
      </c>
      <c r="D77" s="9" t="s">
        <v>137</v>
      </c>
      <c r="E77" s="9">
        <v>3</v>
      </c>
      <c r="F77" s="9">
        <v>2</v>
      </c>
      <c r="G77" s="9" t="s">
        <v>126</v>
      </c>
      <c r="H77" s="9" t="s">
        <v>204</v>
      </c>
      <c r="I77" s="9" t="s">
        <v>207</v>
      </c>
      <c r="K77" s="9">
        <v>39</v>
      </c>
      <c r="L77" s="9">
        <v>6</v>
      </c>
      <c r="M77" s="9">
        <v>0</v>
      </c>
      <c r="N77" s="9">
        <v>1</v>
      </c>
      <c r="O77" s="9">
        <v>0</v>
      </c>
      <c r="Q77" s="9">
        <v>31</v>
      </c>
      <c r="R77" s="9">
        <v>2</v>
      </c>
      <c r="S77" s="9">
        <v>0</v>
      </c>
      <c r="T77" s="9">
        <v>3</v>
      </c>
      <c r="U77" s="9">
        <v>0</v>
      </c>
      <c r="W77" s="9">
        <v>60</v>
      </c>
      <c r="X77" s="9">
        <v>39</v>
      </c>
      <c r="Y77" s="11">
        <v>0.60599999999999998</v>
      </c>
      <c r="Z77" s="9">
        <v>48</v>
      </c>
      <c r="AA77" s="9">
        <v>33</v>
      </c>
      <c r="AB77" s="11">
        <v>0.59299999999999997</v>
      </c>
      <c r="AC77" s="9">
        <v>27</v>
      </c>
      <c r="AD77" s="9">
        <v>29</v>
      </c>
      <c r="AE77" s="11">
        <v>0.48200000000000004</v>
      </c>
      <c r="AF77" s="11">
        <v>0.75</v>
      </c>
      <c r="AG77" s="11">
        <v>1.0050000000000001</v>
      </c>
      <c r="AI77" s="12">
        <f t="shared" si="11"/>
        <v>1</v>
      </c>
      <c r="AJ77" s="12">
        <f t="shared" si="12"/>
        <v>8</v>
      </c>
      <c r="AK77" s="9">
        <f t="shared" si="13"/>
        <v>56</v>
      </c>
      <c r="AL77" s="11">
        <f t="shared" si="14"/>
        <v>0.55714285714285716</v>
      </c>
      <c r="AM77" s="11">
        <f t="shared" si="15"/>
        <v>0.44285714285714284</v>
      </c>
      <c r="AN77" s="13">
        <f t="shared" si="16"/>
        <v>9.3548387096774183E-3</v>
      </c>
      <c r="AO77" s="13">
        <f t="shared" si="17"/>
        <v>9.2307692307692316E-3</v>
      </c>
      <c r="AP77" s="11">
        <f t="shared" si="18"/>
        <v>0</v>
      </c>
      <c r="AQ77" s="11">
        <f t="shared" si="19"/>
        <v>1</v>
      </c>
      <c r="AR77" s="11">
        <f t="shared" si="20"/>
        <v>0.15384615384615385</v>
      </c>
      <c r="AS77" s="11">
        <f t="shared" si="21"/>
        <v>0.2</v>
      </c>
    </row>
    <row r="78" spans="1:45" x14ac:dyDescent="0.2">
      <c r="A78" s="14">
        <v>70</v>
      </c>
      <c r="B78" s="15">
        <v>45008</v>
      </c>
      <c r="C78" s="14" t="s">
        <v>206</v>
      </c>
      <c r="D78" s="14" t="s">
        <v>137</v>
      </c>
      <c r="E78" s="14">
        <v>1</v>
      </c>
      <c r="F78" s="14">
        <v>2</v>
      </c>
      <c r="G78" s="14" t="s">
        <v>127</v>
      </c>
      <c r="H78" s="14" t="s">
        <v>204</v>
      </c>
      <c r="I78" s="14" t="s">
        <v>209</v>
      </c>
      <c r="K78" s="14">
        <v>30</v>
      </c>
      <c r="L78" s="14">
        <v>6</v>
      </c>
      <c r="M78" s="14">
        <v>0</v>
      </c>
      <c r="N78" s="14">
        <v>3</v>
      </c>
      <c r="O78" s="14">
        <v>0</v>
      </c>
      <c r="Q78" s="14">
        <v>16</v>
      </c>
      <c r="R78" s="14">
        <v>6</v>
      </c>
      <c r="S78" s="14">
        <v>0</v>
      </c>
      <c r="T78" s="14">
        <v>3</v>
      </c>
      <c r="U78" s="14">
        <v>0</v>
      </c>
      <c r="W78" s="14">
        <v>56</v>
      </c>
      <c r="X78" s="14">
        <v>22</v>
      </c>
      <c r="Y78" s="16">
        <v>0.71799999999999997</v>
      </c>
      <c r="Z78" s="14">
        <v>42</v>
      </c>
      <c r="AA78" s="14">
        <v>16</v>
      </c>
      <c r="AB78" s="16">
        <v>0.72400000000000009</v>
      </c>
      <c r="AC78" s="14">
        <v>24</v>
      </c>
      <c r="AD78" s="14">
        <v>19</v>
      </c>
      <c r="AE78" s="16">
        <v>0.55799999999999994</v>
      </c>
      <c r="AF78" s="16">
        <v>0.81500000000000006</v>
      </c>
      <c r="AG78" s="16">
        <v>0.86900000000000011</v>
      </c>
      <c r="AI78" s="17">
        <f t="shared" si="11"/>
        <v>-1</v>
      </c>
      <c r="AJ78" s="17">
        <f t="shared" si="12"/>
        <v>14</v>
      </c>
      <c r="AK78" s="14">
        <f t="shared" si="13"/>
        <v>43</v>
      </c>
      <c r="AL78" s="16">
        <f t="shared" si="14"/>
        <v>0.65217391304347827</v>
      </c>
      <c r="AM78" s="16">
        <f t="shared" si="15"/>
        <v>0.34782608695652173</v>
      </c>
      <c r="AN78" s="18">
        <f t="shared" si="16"/>
        <v>8.7500000000000008E-3</v>
      </c>
      <c r="AO78" s="18">
        <f t="shared" si="17"/>
        <v>9.6666666666666672E-3</v>
      </c>
      <c r="AP78" s="16">
        <f t="shared" si="18"/>
        <v>0</v>
      </c>
      <c r="AQ78" s="16">
        <f t="shared" si="19"/>
        <v>1</v>
      </c>
      <c r="AR78" s="16">
        <f t="shared" si="20"/>
        <v>0.27272727272727271</v>
      </c>
      <c r="AS78" s="16">
        <f t="shared" si="21"/>
        <v>0.25</v>
      </c>
    </row>
    <row r="79" spans="1:45" x14ac:dyDescent="0.2">
      <c r="A79" s="9">
        <v>71</v>
      </c>
      <c r="B79" s="10">
        <v>45010</v>
      </c>
      <c r="C79" s="9" t="s">
        <v>206</v>
      </c>
      <c r="D79" s="9" t="s">
        <v>141</v>
      </c>
      <c r="E79" s="9">
        <v>5</v>
      </c>
      <c r="F79" s="9">
        <v>3</v>
      </c>
      <c r="G79" s="9" t="s">
        <v>126</v>
      </c>
      <c r="H79" s="9" t="s">
        <v>204</v>
      </c>
      <c r="I79" s="9" t="s">
        <v>205</v>
      </c>
      <c r="K79" s="9">
        <v>28</v>
      </c>
      <c r="L79" s="9">
        <v>6</v>
      </c>
      <c r="M79" s="9">
        <v>1</v>
      </c>
      <c r="N79" s="9">
        <v>2</v>
      </c>
      <c r="O79" s="9">
        <v>0</v>
      </c>
      <c r="Q79" s="9">
        <v>44</v>
      </c>
      <c r="R79" s="9">
        <v>4</v>
      </c>
      <c r="S79" s="9">
        <v>0</v>
      </c>
      <c r="T79" s="9">
        <v>3</v>
      </c>
      <c r="U79" s="9">
        <v>0</v>
      </c>
      <c r="W79" s="9">
        <v>37</v>
      </c>
      <c r="X79" s="9">
        <v>62</v>
      </c>
      <c r="Y79" s="11">
        <v>0.374</v>
      </c>
      <c r="Z79" s="9">
        <v>27</v>
      </c>
      <c r="AA79" s="9">
        <v>46</v>
      </c>
      <c r="AB79" s="11">
        <v>0.37</v>
      </c>
      <c r="AC79" s="9">
        <v>29</v>
      </c>
      <c r="AD79" s="9">
        <v>18</v>
      </c>
      <c r="AE79" s="11">
        <v>0.61699999999999999</v>
      </c>
      <c r="AF79" s="11">
        <v>0.51900000000000002</v>
      </c>
      <c r="AG79" s="11">
        <v>1.1059999999999999</v>
      </c>
      <c r="AI79" s="12">
        <f t="shared" si="11"/>
        <v>2</v>
      </c>
      <c r="AJ79" s="12">
        <f t="shared" si="12"/>
        <v>-16</v>
      </c>
      <c r="AK79" s="9">
        <f t="shared" si="13"/>
        <v>47</v>
      </c>
      <c r="AL79" s="11">
        <f t="shared" si="14"/>
        <v>0.3888888888888889</v>
      </c>
      <c r="AM79" s="11">
        <f t="shared" si="15"/>
        <v>0.61111111111111116</v>
      </c>
      <c r="AN79" s="13">
        <f t="shared" si="16"/>
        <v>9.3181818181818175E-3</v>
      </c>
      <c r="AO79" s="13">
        <f t="shared" si="17"/>
        <v>8.2142857142857139E-3</v>
      </c>
      <c r="AP79" s="11">
        <f t="shared" si="18"/>
        <v>0.5</v>
      </c>
      <c r="AQ79" s="11">
        <f t="shared" si="19"/>
        <v>1</v>
      </c>
      <c r="AR79" s="11">
        <f t="shared" si="20"/>
        <v>0.25806451612903225</v>
      </c>
      <c r="AS79" s="11">
        <f t="shared" si="21"/>
        <v>0.27027027027027029</v>
      </c>
    </row>
    <row r="80" spans="1:45" x14ac:dyDescent="0.2">
      <c r="A80" s="14">
        <v>72</v>
      </c>
      <c r="B80" s="15">
        <v>45011</v>
      </c>
      <c r="C80" s="14" t="s">
        <v>206</v>
      </c>
      <c r="D80" s="14" t="s">
        <v>143</v>
      </c>
      <c r="E80" s="14">
        <v>3</v>
      </c>
      <c r="F80" s="14">
        <v>4</v>
      </c>
      <c r="G80" s="14" t="s">
        <v>127</v>
      </c>
      <c r="H80" s="14" t="s">
        <v>211</v>
      </c>
      <c r="I80" s="14" t="s">
        <v>209</v>
      </c>
      <c r="K80" s="14">
        <v>37</v>
      </c>
      <c r="L80" s="14">
        <v>4</v>
      </c>
      <c r="M80" s="14">
        <v>0</v>
      </c>
      <c r="N80" s="14">
        <v>3</v>
      </c>
      <c r="O80" s="14">
        <v>0</v>
      </c>
      <c r="Q80" s="14">
        <v>38</v>
      </c>
      <c r="R80" s="14">
        <v>6</v>
      </c>
      <c r="S80" s="14">
        <v>1</v>
      </c>
      <c r="T80" s="14">
        <v>2</v>
      </c>
      <c r="U80" s="14">
        <v>0</v>
      </c>
      <c r="W80" s="14">
        <v>70</v>
      </c>
      <c r="X80" s="14">
        <v>50</v>
      </c>
      <c r="Y80" s="16">
        <v>0.58299999999999996</v>
      </c>
      <c r="Z80" s="14">
        <v>53</v>
      </c>
      <c r="AA80" s="14">
        <v>41</v>
      </c>
      <c r="AB80" s="16">
        <v>0.56399999999999995</v>
      </c>
      <c r="AC80" s="14">
        <v>29</v>
      </c>
      <c r="AD80" s="14">
        <v>28</v>
      </c>
      <c r="AE80" s="16">
        <v>0.50900000000000001</v>
      </c>
      <c r="AF80" s="16">
        <v>0.66800000000000004</v>
      </c>
      <c r="AG80" s="16">
        <v>1.0370000000000001</v>
      </c>
      <c r="AI80" s="17">
        <f t="shared" si="11"/>
        <v>-1</v>
      </c>
      <c r="AJ80" s="17">
        <f t="shared" si="12"/>
        <v>-1</v>
      </c>
      <c r="AK80" s="14">
        <f t="shared" si="13"/>
        <v>57</v>
      </c>
      <c r="AL80" s="16">
        <f t="shared" si="14"/>
        <v>0.49333333333333335</v>
      </c>
      <c r="AM80" s="16">
        <f t="shared" si="15"/>
        <v>0.50666666666666671</v>
      </c>
      <c r="AN80" s="18">
        <f t="shared" si="16"/>
        <v>8.9473684210526327E-3</v>
      </c>
      <c r="AO80" s="18">
        <f t="shared" si="17"/>
        <v>9.1891891891891907E-3</v>
      </c>
      <c r="AP80" s="16">
        <f t="shared" si="18"/>
        <v>0</v>
      </c>
      <c r="AQ80" s="16">
        <f t="shared" si="19"/>
        <v>0.5</v>
      </c>
      <c r="AR80" s="16">
        <f t="shared" si="20"/>
        <v>0.18</v>
      </c>
      <c r="AS80" s="16">
        <f t="shared" si="21"/>
        <v>0.24285714285714285</v>
      </c>
    </row>
    <row r="81" spans="1:45" x14ac:dyDescent="0.2">
      <c r="A81" s="9">
        <v>73</v>
      </c>
      <c r="B81" s="10">
        <v>45013</v>
      </c>
      <c r="C81" s="9" t="s">
        <v>204</v>
      </c>
      <c r="D81" s="9" t="s">
        <v>139</v>
      </c>
      <c r="E81" s="9">
        <v>0</v>
      </c>
      <c r="F81" s="9">
        <v>4</v>
      </c>
      <c r="G81" s="9" t="s">
        <v>127</v>
      </c>
      <c r="H81" s="9" t="s">
        <v>204</v>
      </c>
      <c r="I81" s="9" t="s">
        <v>210</v>
      </c>
      <c r="K81" s="9">
        <v>31</v>
      </c>
      <c r="L81" s="9">
        <v>4</v>
      </c>
      <c r="M81" s="9">
        <v>0</v>
      </c>
      <c r="N81" s="9">
        <v>2</v>
      </c>
      <c r="O81" s="9">
        <v>0</v>
      </c>
      <c r="Q81" s="9">
        <v>21</v>
      </c>
      <c r="R81" s="9">
        <v>6</v>
      </c>
      <c r="S81" s="9">
        <v>0</v>
      </c>
      <c r="T81" s="9">
        <v>1</v>
      </c>
      <c r="U81" s="9">
        <v>0</v>
      </c>
      <c r="W81" s="9">
        <v>47</v>
      </c>
      <c r="X81" s="9">
        <v>45</v>
      </c>
      <c r="Y81" s="11">
        <v>0.51100000000000001</v>
      </c>
      <c r="Z81" s="9">
        <v>42</v>
      </c>
      <c r="AA81" s="9">
        <v>27</v>
      </c>
      <c r="AB81" s="11">
        <v>0.60899999999999999</v>
      </c>
      <c r="AC81" s="9">
        <v>24</v>
      </c>
      <c r="AD81" s="9">
        <v>23</v>
      </c>
      <c r="AE81" s="11">
        <v>0.51100000000000001</v>
      </c>
      <c r="AF81" s="11">
        <v>0.52800000000000002</v>
      </c>
      <c r="AG81" s="11">
        <v>0.77800000000000002</v>
      </c>
      <c r="AI81" s="12">
        <f t="shared" si="11"/>
        <v>-4</v>
      </c>
      <c r="AJ81" s="12">
        <f t="shared" si="12"/>
        <v>10</v>
      </c>
      <c r="AK81" s="9">
        <f t="shared" si="13"/>
        <v>47</v>
      </c>
      <c r="AL81" s="11">
        <f t="shared" si="14"/>
        <v>0.59615384615384615</v>
      </c>
      <c r="AM81" s="11">
        <f t="shared" si="15"/>
        <v>0.40384615384615385</v>
      </c>
      <c r="AN81" s="13">
        <f t="shared" si="16"/>
        <v>8.0952380952380963E-3</v>
      </c>
      <c r="AO81" s="13">
        <f t="shared" si="17"/>
        <v>0.01</v>
      </c>
      <c r="AP81" s="11">
        <f t="shared" si="18"/>
        <v>0</v>
      </c>
      <c r="AQ81" s="11">
        <f t="shared" si="19"/>
        <v>1</v>
      </c>
      <c r="AR81" s="11">
        <f t="shared" si="20"/>
        <v>0.4</v>
      </c>
      <c r="AS81" s="11">
        <f t="shared" si="21"/>
        <v>0.10638297872340426</v>
      </c>
    </row>
    <row r="82" spans="1:45" x14ac:dyDescent="0.2">
      <c r="A82" s="14">
        <v>74</v>
      </c>
      <c r="B82" s="15">
        <v>45015</v>
      </c>
      <c r="C82" s="14" t="s">
        <v>204</v>
      </c>
      <c r="D82" s="14" t="s">
        <v>144</v>
      </c>
      <c r="E82" s="14">
        <v>2</v>
      </c>
      <c r="F82" s="14">
        <v>3</v>
      </c>
      <c r="G82" s="14" t="s">
        <v>127</v>
      </c>
      <c r="H82" s="14" t="s">
        <v>204</v>
      </c>
      <c r="I82" s="14" t="s">
        <v>213</v>
      </c>
      <c r="K82" s="14">
        <v>33</v>
      </c>
      <c r="L82" s="14">
        <v>6</v>
      </c>
      <c r="M82" s="14">
        <v>0</v>
      </c>
      <c r="N82" s="14">
        <v>3</v>
      </c>
      <c r="O82" s="14">
        <v>0</v>
      </c>
      <c r="Q82" s="14">
        <v>22</v>
      </c>
      <c r="R82" s="14">
        <v>6</v>
      </c>
      <c r="S82" s="14">
        <v>1</v>
      </c>
      <c r="T82" s="14">
        <v>3</v>
      </c>
      <c r="U82" s="14">
        <v>0</v>
      </c>
      <c r="W82" s="14">
        <v>78</v>
      </c>
      <c r="X82" s="14">
        <v>28</v>
      </c>
      <c r="Y82" s="16">
        <v>0.73599999999999999</v>
      </c>
      <c r="Z82" s="14">
        <v>54</v>
      </c>
      <c r="AA82" s="14">
        <v>23</v>
      </c>
      <c r="AB82" s="16">
        <v>0.70099999999999996</v>
      </c>
      <c r="AC82" s="14">
        <v>24</v>
      </c>
      <c r="AD82" s="14">
        <v>27</v>
      </c>
      <c r="AE82" s="16">
        <v>0.47100000000000003</v>
      </c>
      <c r="AF82" s="16">
        <v>0.76300000000000001</v>
      </c>
      <c r="AG82" s="16">
        <v>0.94700000000000006</v>
      </c>
      <c r="AI82" s="17">
        <f t="shared" si="11"/>
        <v>-1</v>
      </c>
      <c r="AJ82" s="17">
        <f t="shared" si="12"/>
        <v>11</v>
      </c>
      <c r="AK82" s="14">
        <f t="shared" si="13"/>
        <v>51</v>
      </c>
      <c r="AL82" s="16">
        <f t="shared" si="14"/>
        <v>0.6</v>
      </c>
      <c r="AM82" s="16">
        <f t="shared" si="15"/>
        <v>0.4</v>
      </c>
      <c r="AN82" s="18">
        <f t="shared" si="16"/>
        <v>8.6363636363636365E-3</v>
      </c>
      <c r="AO82" s="18">
        <f t="shared" si="17"/>
        <v>9.3939393939393954E-3</v>
      </c>
      <c r="AP82" s="16">
        <f t="shared" si="18"/>
        <v>0</v>
      </c>
      <c r="AQ82" s="16">
        <f t="shared" si="19"/>
        <v>0.66666666666666663</v>
      </c>
      <c r="AR82" s="16">
        <f t="shared" si="20"/>
        <v>0.17857142857142858</v>
      </c>
      <c r="AS82" s="16">
        <f t="shared" si="21"/>
        <v>0.30769230769230771</v>
      </c>
    </row>
    <row r="83" spans="1:45" x14ac:dyDescent="0.2">
      <c r="A83" s="9">
        <v>75</v>
      </c>
      <c r="B83" s="10">
        <v>45017</v>
      </c>
      <c r="C83" s="9" t="s">
        <v>204</v>
      </c>
      <c r="D83" s="9" t="s">
        <v>166</v>
      </c>
      <c r="E83" s="9">
        <v>3</v>
      </c>
      <c r="F83" s="9">
        <v>0</v>
      </c>
      <c r="G83" s="9" t="s">
        <v>126</v>
      </c>
      <c r="H83" s="9" t="s">
        <v>204</v>
      </c>
      <c r="I83" s="9" t="s">
        <v>205</v>
      </c>
      <c r="K83" s="9">
        <v>50</v>
      </c>
      <c r="L83" s="9">
        <v>6</v>
      </c>
      <c r="M83" s="9">
        <v>1</v>
      </c>
      <c r="N83" s="9">
        <v>2</v>
      </c>
      <c r="O83" s="9">
        <v>0</v>
      </c>
      <c r="Q83" s="9">
        <v>14</v>
      </c>
      <c r="R83" s="9">
        <v>4</v>
      </c>
      <c r="S83" s="9">
        <v>0</v>
      </c>
      <c r="T83" s="9">
        <v>3</v>
      </c>
      <c r="U83" s="9">
        <v>0</v>
      </c>
      <c r="W83" s="9">
        <v>72</v>
      </c>
      <c r="X83" s="9">
        <v>23</v>
      </c>
      <c r="Y83" s="11">
        <v>0.75800000000000001</v>
      </c>
      <c r="Z83" s="9">
        <v>58</v>
      </c>
      <c r="AA83" s="9">
        <v>17</v>
      </c>
      <c r="AB83" s="11">
        <v>0.77300000000000002</v>
      </c>
      <c r="AC83" s="9">
        <v>27</v>
      </c>
      <c r="AD83" s="9">
        <v>17</v>
      </c>
      <c r="AE83" s="11">
        <v>0.61399999999999999</v>
      </c>
      <c r="AF83" s="11">
        <v>0.63</v>
      </c>
      <c r="AG83" s="11">
        <v>1.0429999999999999</v>
      </c>
      <c r="AI83" s="12">
        <f t="shared" si="11"/>
        <v>3</v>
      </c>
      <c r="AJ83" s="12">
        <f t="shared" si="12"/>
        <v>36</v>
      </c>
      <c r="AK83" s="9">
        <f t="shared" si="13"/>
        <v>44</v>
      </c>
      <c r="AL83" s="11">
        <f t="shared" si="14"/>
        <v>0.78125</v>
      </c>
      <c r="AM83" s="11">
        <f t="shared" si="15"/>
        <v>0.21875</v>
      </c>
      <c r="AN83" s="13">
        <f t="shared" si="16"/>
        <v>0.01</v>
      </c>
      <c r="AO83" s="13">
        <f t="shared" si="17"/>
        <v>9.4000000000000004E-3</v>
      </c>
      <c r="AP83" s="11">
        <f t="shared" si="18"/>
        <v>0.5</v>
      </c>
      <c r="AQ83" s="11">
        <f t="shared" si="19"/>
        <v>1</v>
      </c>
      <c r="AR83" s="11">
        <f t="shared" si="20"/>
        <v>0.2608695652173913</v>
      </c>
      <c r="AS83" s="11">
        <f t="shared" si="21"/>
        <v>0.19444444444444445</v>
      </c>
    </row>
    <row r="84" spans="1:45" x14ac:dyDescent="0.2">
      <c r="A84" s="14">
        <v>76</v>
      </c>
      <c r="B84" s="15">
        <v>45018</v>
      </c>
      <c r="C84" s="14" t="s">
        <v>204</v>
      </c>
      <c r="D84" s="14" t="s">
        <v>132</v>
      </c>
      <c r="E84" s="14">
        <v>2</v>
      </c>
      <c r="F84" s="14">
        <v>1</v>
      </c>
      <c r="G84" s="14" t="s">
        <v>126</v>
      </c>
      <c r="H84" s="14" t="s">
        <v>204</v>
      </c>
      <c r="I84" s="14" t="s">
        <v>207</v>
      </c>
      <c r="K84" s="14">
        <v>35</v>
      </c>
      <c r="L84" s="14">
        <v>4</v>
      </c>
      <c r="M84" s="14">
        <v>0</v>
      </c>
      <c r="N84" s="14">
        <v>2</v>
      </c>
      <c r="O84" s="14">
        <v>0</v>
      </c>
      <c r="Q84" s="14">
        <v>22</v>
      </c>
      <c r="R84" s="14">
        <v>4</v>
      </c>
      <c r="S84" s="14">
        <v>0</v>
      </c>
      <c r="T84" s="14">
        <v>2</v>
      </c>
      <c r="U84" s="14">
        <v>0</v>
      </c>
      <c r="W84" s="14">
        <v>58</v>
      </c>
      <c r="X84" s="14">
        <v>42</v>
      </c>
      <c r="Y84" s="16">
        <v>0.57999999999999996</v>
      </c>
      <c r="Z84" s="14">
        <v>42</v>
      </c>
      <c r="AA84" s="14">
        <v>30</v>
      </c>
      <c r="AB84" s="16">
        <v>0.58299999999999996</v>
      </c>
      <c r="AC84" s="14">
        <v>28</v>
      </c>
      <c r="AD84" s="14">
        <v>25</v>
      </c>
      <c r="AE84" s="16">
        <v>0.52800000000000002</v>
      </c>
      <c r="AF84" s="16">
        <v>0.52600000000000002</v>
      </c>
      <c r="AG84" s="16">
        <v>1.0190000000000001</v>
      </c>
      <c r="AI84" s="17">
        <f t="shared" si="11"/>
        <v>1</v>
      </c>
      <c r="AJ84" s="17">
        <f t="shared" si="12"/>
        <v>13</v>
      </c>
      <c r="AK84" s="14">
        <f t="shared" si="13"/>
        <v>53</v>
      </c>
      <c r="AL84" s="16">
        <f t="shared" si="14"/>
        <v>0.61403508771929827</v>
      </c>
      <c r="AM84" s="16">
        <f t="shared" si="15"/>
        <v>0.38596491228070173</v>
      </c>
      <c r="AN84" s="18">
        <f t="shared" si="16"/>
        <v>9.5454545454545462E-3</v>
      </c>
      <c r="AO84" s="18">
        <f t="shared" si="17"/>
        <v>9.4285714285714285E-3</v>
      </c>
      <c r="AP84" s="16">
        <f t="shared" si="18"/>
        <v>0</v>
      </c>
      <c r="AQ84" s="16">
        <f t="shared" si="19"/>
        <v>1</v>
      </c>
      <c r="AR84" s="16">
        <f t="shared" si="20"/>
        <v>0.2857142857142857</v>
      </c>
      <c r="AS84" s="16">
        <f t="shared" si="21"/>
        <v>0.27586206896551724</v>
      </c>
    </row>
    <row r="85" spans="1:45" x14ac:dyDescent="0.2">
      <c r="A85" s="9">
        <v>77</v>
      </c>
      <c r="B85" s="10">
        <v>45020</v>
      </c>
      <c r="C85" s="9" t="s">
        <v>206</v>
      </c>
      <c r="D85" s="9" t="s">
        <v>167</v>
      </c>
      <c r="E85" s="9">
        <v>3</v>
      </c>
      <c r="F85" s="9">
        <v>2</v>
      </c>
      <c r="G85" s="9" t="s">
        <v>126</v>
      </c>
      <c r="H85" s="9" t="s">
        <v>6</v>
      </c>
      <c r="I85" s="9" t="s">
        <v>208</v>
      </c>
      <c r="K85" s="9">
        <v>37</v>
      </c>
      <c r="L85" s="9">
        <v>8</v>
      </c>
      <c r="M85" s="9">
        <v>1</v>
      </c>
      <c r="N85" s="9">
        <v>5</v>
      </c>
      <c r="O85" s="9">
        <v>0</v>
      </c>
      <c r="Q85" s="9">
        <v>28</v>
      </c>
      <c r="R85" s="9">
        <v>10</v>
      </c>
      <c r="S85" s="9">
        <v>1</v>
      </c>
      <c r="T85" s="9">
        <v>4</v>
      </c>
      <c r="U85" s="9">
        <v>0</v>
      </c>
      <c r="W85" s="9">
        <v>52</v>
      </c>
      <c r="X85" s="9">
        <v>51</v>
      </c>
      <c r="Y85" s="11">
        <v>0.505</v>
      </c>
      <c r="Z85" s="9">
        <v>39</v>
      </c>
      <c r="AA85" s="9">
        <v>40</v>
      </c>
      <c r="AB85" s="11">
        <v>0.49399999999999999</v>
      </c>
      <c r="AC85" s="9">
        <v>27</v>
      </c>
      <c r="AD85" s="9">
        <v>17</v>
      </c>
      <c r="AE85" s="11">
        <v>0.61399999999999999</v>
      </c>
      <c r="AF85" s="11">
        <v>0.6070000000000001</v>
      </c>
      <c r="AG85" s="11">
        <v>1.034</v>
      </c>
      <c r="AI85" s="12">
        <f t="shared" si="11"/>
        <v>1</v>
      </c>
      <c r="AJ85" s="12">
        <f t="shared" si="12"/>
        <v>9</v>
      </c>
      <c r="AK85" s="9">
        <f t="shared" si="13"/>
        <v>44</v>
      </c>
      <c r="AL85" s="11">
        <f t="shared" si="14"/>
        <v>0.56923076923076921</v>
      </c>
      <c r="AM85" s="11">
        <f t="shared" si="15"/>
        <v>0.43076923076923079</v>
      </c>
      <c r="AN85" s="13">
        <f t="shared" si="16"/>
        <v>9.285714285714286E-3</v>
      </c>
      <c r="AO85" s="13">
        <f t="shared" si="17"/>
        <v>9.1891891891891907E-3</v>
      </c>
      <c r="AP85" s="11">
        <f t="shared" si="18"/>
        <v>0.2</v>
      </c>
      <c r="AQ85" s="11">
        <f t="shared" si="19"/>
        <v>0.75</v>
      </c>
      <c r="AR85" s="11">
        <f t="shared" si="20"/>
        <v>0.21568627450980393</v>
      </c>
      <c r="AS85" s="11">
        <f t="shared" si="21"/>
        <v>0.25</v>
      </c>
    </row>
    <row r="86" spans="1:45" x14ac:dyDescent="0.2">
      <c r="A86" s="14">
        <v>78</v>
      </c>
      <c r="B86" s="15">
        <v>45022</v>
      </c>
      <c r="C86" s="14" t="s">
        <v>206</v>
      </c>
      <c r="D86" s="14" t="s">
        <v>160</v>
      </c>
      <c r="E86" s="14">
        <v>0</v>
      </c>
      <c r="F86" s="14">
        <v>3</v>
      </c>
      <c r="G86" s="14" t="s">
        <v>127</v>
      </c>
      <c r="H86" s="14" t="s">
        <v>204</v>
      </c>
      <c r="I86" s="14" t="s">
        <v>209</v>
      </c>
      <c r="K86" s="14">
        <v>33</v>
      </c>
      <c r="L86" s="14">
        <v>2</v>
      </c>
      <c r="M86" s="14">
        <v>0</v>
      </c>
      <c r="N86" s="14">
        <v>2</v>
      </c>
      <c r="O86" s="14">
        <v>0</v>
      </c>
      <c r="Q86" s="14">
        <v>23</v>
      </c>
      <c r="R86" s="14">
        <v>4</v>
      </c>
      <c r="S86" s="14">
        <v>0</v>
      </c>
      <c r="T86" s="14">
        <v>1</v>
      </c>
      <c r="U86" s="14">
        <v>1</v>
      </c>
      <c r="W86" s="14">
        <v>73</v>
      </c>
      <c r="X86" s="14">
        <v>33</v>
      </c>
      <c r="Y86" s="16">
        <v>0.68900000000000006</v>
      </c>
      <c r="Z86" s="14">
        <v>48</v>
      </c>
      <c r="AA86" s="14">
        <v>30</v>
      </c>
      <c r="AB86" s="16">
        <v>0.61499999999999999</v>
      </c>
      <c r="AC86" s="14">
        <v>19</v>
      </c>
      <c r="AD86" s="14">
        <v>28</v>
      </c>
      <c r="AE86" s="16">
        <v>0.40399999999999997</v>
      </c>
      <c r="AF86" s="16">
        <v>0.64700000000000002</v>
      </c>
      <c r="AG86" s="16">
        <v>0.90500000000000003</v>
      </c>
      <c r="AI86" s="17">
        <f t="shared" si="11"/>
        <v>-3</v>
      </c>
      <c r="AJ86" s="17">
        <f t="shared" si="12"/>
        <v>10</v>
      </c>
      <c r="AK86" s="14">
        <f t="shared" si="13"/>
        <v>47</v>
      </c>
      <c r="AL86" s="16">
        <f t="shared" si="14"/>
        <v>0.5892857142857143</v>
      </c>
      <c r="AM86" s="16">
        <f t="shared" si="15"/>
        <v>0.4107142857142857</v>
      </c>
      <c r="AN86" s="18">
        <f t="shared" si="16"/>
        <v>8.6956521739130436E-3</v>
      </c>
      <c r="AO86" s="18">
        <f t="shared" si="17"/>
        <v>0.01</v>
      </c>
      <c r="AP86" s="16">
        <f t="shared" si="18"/>
        <v>0</v>
      </c>
      <c r="AQ86" s="16">
        <f t="shared" si="19"/>
        <v>1</v>
      </c>
      <c r="AR86" s="16">
        <f t="shared" si="20"/>
        <v>9.0909090909090912E-2</v>
      </c>
      <c r="AS86" s="16">
        <f t="shared" si="21"/>
        <v>0.34246575342465752</v>
      </c>
    </row>
    <row r="87" spans="1:45" x14ac:dyDescent="0.2">
      <c r="A87" s="9">
        <v>79</v>
      </c>
      <c r="B87" s="10">
        <v>45024</v>
      </c>
      <c r="C87" s="9" t="s">
        <v>204</v>
      </c>
      <c r="D87" s="9" t="s">
        <v>140</v>
      </c>
      <c r="E87" s="9">
        <v>3</v>
      </c>
      <c r="F87" s="9">
        <v>4</v>
      </c>
      <c r="G87" s="9" t="s">
        <v>127</v>
      </c>
      <c r="H87" s="9" t="s">
        <v>204</v>
      </c>
      <c r="I87" s="9" t="s">
        <v>210</v>
      </c>
      <c r="K87" s="9">
        <v>34</v>
      </c>
      <c r="L87" s="9">
        <v>8</v>
      </c>
      <c r="M87" s="9">
        <v>0</v>
      </c>
      <c r="N87" s="9">
        <v>2</v>
      </c>
      <c r="O87" s="9">
        <v>0</v>
      </c>
      <c r="Q87" s="9">
        <v>30</v>
      </c>
      <c r="R87" s="9">
        <v>4</v>
      </c>
      <c r="S87" s="9">
        <v>1</v>
      </c>
      <c r="T87" s="9">
        <v>4</v>
      </c>
      <c r="U87" s="9">
        <v>0</v>
      </c>
      <c r="W87" s="9">
        <v>65</v>
      </c>
      <c r="X87" s="9">
        <v>41</v>
      </c>
      <c r="Y87" s="11">
        <v>0.61299999999999999</v>
      </c>
      <c r="Z87" s="9">
        <v>50</v>
      </c>
      <c r="AA87" s="9">
        <v>36</v>
      </c>
      <c r="AB87" s="11">
        <v>0.58100000000000007</v>
      </c>
      <c r="AC87" s="9">
        <v>28</v>
      </c>
      <c r="AD87" s="9">
        <v>19</v>
      </c>
      <c r="AE87" s="11">
        <v>0.59599999999999997</v>
      </c>
      <c r="AF87" s="11">
        <v>0.629</v>
      </c>
      <c r="AG87" s="11">
        <v>0.97799999999999998</v>
      </c>
      <c r="AI87" s="12">
        <f t="shared" si="11"/>
        <v>-1</v>
      </c>
      <c r="AJ87" s="12">
        <f t="shared" si="12"/>
        <v>4</v>
      </c>
      <c r="AK87" s="9">
        <f t="shared" si="13"/>
        <v>47</v>
      </c>
      <c r="AL87" s="11">
        <f t="shared" si="14"/>
        <v>0.53125</v>
      </c>
      <c r="AM87" s="11">
        <f t="shared" si="15"/>
        <v>0.46875</v>
      </c>
      <c r="AN87" s="13">
        <f t="shared" si="16"/>
        <v>8.666666666666668E-3</v>
      </c>
      <c r="AO87" s="13">
        <f t="shared" si="17"/>
        <v>9.1176470588235289E-3</v>
      </c>
      <c r="AP87" s="11">
        <f t="shared" si="18"/>
        <v>0</v>
      </c>
      <c r="AQ87" s="11">
        <f t="shared" si="19"/>
        <v>0.75</v>
      </c>
      <c r="AR87" s="11">
        <f t="shared" si="20"/>
        <v>0.12195121951219512</v>
      </c>
      <c r="AS87" s="11">
        <f t="shared" si="21"/>
        <v>0.23076923076923078</v>
      </c>
    </row>
    <row r="88" spans="1:45" x14ac:dyDescent="0.2">
      <c r="A88" s="14">
        <v>80</v>
      </c>
      <c r="B88" s="15">
        <v>45026</v>
      </c>
      <c r="C88" s="14" t="s">
        <v>204</v>
      </c>
      <c r="D88" s="14" t="s">
        <v>167</v>
      </c>
      <c r="E88" s="14">
        <v>2</v>
      </c>
      <c r="F88" s="14">
        <v>3</v>
      </c>
      <c r="G88" s="14" t="s">
        <v>127</v>
      </c>
      <c r="H88" s="14" t="s">
        <v>204</v>
      </c>
      <c r="I88" s="14" t="s">
        <v>213</v>
      </c>
      <c r="K88" s="14">
        <v>29</v>
      </c>
      <c r="L88" s="14">
        <v>14</v>
      </c>
      <c r="M88" s="14">
        <v>1</v>
      </c>
      <c r="N88" s="14">
        <v>5</v>
      </c>
      <c r="O88" s="14">
        <v>0</v>
      </c>
      <c r="Q88" s="14">
        <v>32</v>
      </c>
      <c r="R88" s="14">
        <v>12</v>
      </c>
      <c r="S88" s="14">
        <v>0</v>
      </c>
      <c r="T88" s="14">
        <v>6</v>
      </c>
      <c r="U88" s="14">
        <v>0</v>
      </c>
      <c r="W88" s="14">
        <v>35</v>
      </c>
      <c r="X88" s="14">
        <v>34</v>
      </c>
      <c r="Y88" s="16">
        <v>0.50700000000000001</v>
      </c>
      <c r="Z88" s="14">
        <v>22</v>
      </c>
      <c r="AA88" s="14">
        <v>29</v>
      </c>
      <c r="AB88" s="16">
        <v>0.43100000000000005</v>
      </c>
      <c r="AC88" s="14">
        <v>16</v>
      </c>
      <c r="AD88" s="14">
        <v>24</v>
      </c>
      <c r="AE88" s="16">
        <v>0.4</v>
      </c>
      <c r="AF88" s="16">
        <v>0.59700000000000009</v>
      </c>
      <c r="AG88" s="16">
        <v>0.92500000000000004</v>
      </c>
      <c r="AI88" s="17">
        <f t="shared" si="11"/>
        <v>-1</v>
      </c>
      <c r="AJ88" s="17">
        <f t="shared" si="12"/>
        <v>-3</v>
      </c>
      <c r="AK88" s="14">
        <f t="shared" si="13"/>
        <v>40</v>
      </c>
      <c r="AL88" s="16">
        <f t="shared" si="14"/>
        <v>0.47540983606557374</v>
      </c>
      <c r="AM88" s="16">
        <f t="shared" si="15"/>
        <v>0.52459016393442626</v>
      </c>
      <c r="AN88" s="18">
        <f t="shared" si="16"/>
        <v>9.0624999999999994E-3</v>
      </c>
      <c r="AO88" s="18">
        <f t="shared" si="17"/>
        <v>9.3103448275862061E-3</v>
      </c>
      <c r="AP88" s="16">
        <f t="shared" si="18"/>
        <v>0.2</v>
      </c>
      <c r="AQ88" s="16">
        <f t="shared" si="19"/>
        <v>1</v>
      </c>
      <c r="AR88" s="16">
        <f t="shared" si="20"/>
        <v>0.14705882352941177</v>
      </c>
      <c r="AS88" s="16">
        <f t="shared" si="21"/>
        <v>0.37142857142857144</v>
      </c>
    </row>
    <row r="89" spans="1:45" x14ac:dyDescent="0.2">
      <c r="A89" s="9">
        <v>81</v>
      </c>
      <c r="B89" s="10">
        <v>45027</v>
      </c>
      <c r="C89" s="9" t="s">
        <v>206</v>
      </c>
      <c r="D89" s="9" t="s">
        <v>144</v>
      </c>
      <c r="E89" s="9">
        <v>4</v>
      </c>
      <c r="F89" s="9">
        <v>1</v>
      </c>
      <c r="G89" s="9" t="s">
        <v>126</v>
      </c>
      <c r="H89" s="9" t="s">
        <v>204</v>
      </c>
      <c r="I89" s="9" t="s">
        <v>205</v>
      </c>
      <c r="K89" s="9">
        <v>28</v>
      </c>
      <c r="L89" s="9">
        <v>4</v>
      </c>
      <c r="M89" s="9">
        <v>0</v>
      </c>
      <c r="N89" s="9">
        <v>1</v>
      </c>
      <c r="O89" s="9">
        <v>0</v>
      </c>
      <c r="Q89" s="9">
        <v>21</v>
      </c>
      <c r="R89" s="9">
        <v>2</v>
      </c>
      <c r="S89" s="9">
        <v>0</v>
      </c>
      <c r="T89" s="9">
        <v>2</v>
      </c>
      <c r="U89" s="9">
        <v>0</v>
      </c>
      <c r="W89" s="9">
        <v>47</v>
      </c>
      <c r="X89" s="9">
        <v>30</v>
      </c>
      <c r="Y89" s="11">
        <v>0.61</v>
      </c>
      <c r="Z89" s="9">
        <v>37</v>
      </c>
      <c r="AA89" s="9">
        <v>25</v>
      </c>
      <c r="AB89" s="11">
        <v>0.59700000000000009</v>
      </c>
      <c r="AC89" s="9">
        <v>21</v>
      </c>
      <c r="AD89" s="9">
        <v>27</v>
      </c>
      <c r="AE89" s="11">
        <v>0.438</v>
      </c>
      <c r="AF89" s="11">
        <v>0.41399999999999998</v>
      </c>
      <c r="AG89" s="11">
        <v>1.117</v>
      </c>
      <c r="AI89" s="12">
        <f t="shared" si="11"/>
        <v>3</v>
      </c>
      <c r="AJ89" s="12">
        <f t="shared" si="12"/>
        <v>7</v>
      </c>
      <c r="AK89" s="9">
        <f t="shared" si="13"/>
        <v>48</v>
      </c>
      <c r="AL89" s="11">
        <f t="shared" si="14"/>
        <v>0.5714285714285714</v>
      </c>
      <c r="AM89" s="11">
        <f t="shared" si="15"/>
        <v>0.42857142857142855</v>
      </c>
      <c r="AN89" s="13">
        <f t="shared" si="16"/>
        <v>9.5238095238095229E-3</v>
      </c>
      <c r="AO89" s="13">
        <f t="shared" si="17"/>
        <v>8.5714285714285719E-3</v>
      </c>
      <c r="AP89" s="11">
        <f t="shared" si="18"/>
        <v>0</v>
      </c>
      <c r="AQ89" s="11">
        <f t="shared" si="19"/>
        <v>1</v>
      </c>
      <c r="AR89" s="11">
        <f t="shared" si="20"/>
        <v>0.16666666666666666</v>
      </c>
      <c r="AS89" s="11">
        <f t="shared" si="21"/>
        <v>0.21276595744680851</v>
      </c>
    </row>
    <row r="90" spans="1:45" x14ac:dyDescent="0.2">
      <c r="A90" s="14">
        <v>82</v>
      </c>
      <c r="B90" s="15">
        <v>45029</v>
      </c>
      <c r="C90" s="14" t="s">
        <v>206</v>
      </c>
      <c r="D90" s="14" t="s">
        <v>142</v>
      </c>
      <c r="E90" s="14">
        <v>6</v>
      </c>
      <c r="F90" s="14">
        <v>4</v>
      </c>
      <c r="G90" s="14" t="s">
        <v>126</v>
      </c>
      <c r="H90" s="14" t="s">
        <v>204</v>
      </c>
      <c r="I90" s="14" t="s">
        <v>207</v>
      </c>
      <c r="K90" s="14">
        <v>36</v>
      </c>
      <c r="L90" s="14">
        <v>6</v>
      </c>
      <c r="M90" s="14">
        <v>0</v>
      </c>
      <c r="N90" s="14">
        <v>4</v>
      </c>
      <c r="O90" s="14">
        <v>0</v>
      </c>
      <c r="Q90" s="14">
        <v>34</v>
      </c>
      <c r="R90" s="14">
        <v>20</v>
      </c>
      <c r="S90" s="14">
        <v>0</v>
      </c>
      <c r="T90" s="14">
        <v>2</v>
      </c>
      <c r="U90" s="14">
        <v>0</v>
      </c>
      <c r="W90" s="14">
        <v>70</v>
      </c>
      <c r="X90" s="14">
        <v>56</v>
      </c>
      <c r="Y90" s="16">
        <v>0.55600000000000005</v>
      </c>
      <c r="Z90" s="14">
        <v>55</v>
      </c>
      <c r="AA90" s="14">
        <v>41</v>
      </c>
      <c r="AB90" s="16">
        <v>0.57299999999999995</v>
      </c>
      <c r="AC90" s="14">
        <v>21</v>
      </c>
      <c r="AD90" s="14">
        <v>32</v>
      </c>
      <c r="AE90" s="16">
        <v>0.39600000000000002</v>
      </c>
      <c r="AF90" s="16">
        <v>0.55799999999999994</v>
      </c>
      <c r="AG90" s="16">
        <v>1.06</v>
      </c>
      <c r="AI90" s="17">
        <f t="shared" si="11"/>
        <v>2</v>
      </c>
      <c r="AJ90" s="17">
        <f t="shared" si="12"/>
        <v>2</v>
      </c>
      <c r="AK90" s="14">
        <f t="shared" si="13"/>
        <v>53</v>
      </c>
      <c r="AL90" s="16">
        <f t="shared" si="14"/>
        <v>0.51428571428571423</v>
      </c>
      <c r="AM90" s="16">
        <f t="shared" si="15"/>
        <v>0.48571428571428571</v>
      </c>
      <c r="AN90" s="18">
        <f t="shared" si="16"/>
        <v>8.8235294117647058E-3</v>
      </c>
      <c r="AO90" s="18">
        <f t="shared" si="17"/>
        <v>8.3333333333333332E-3</v>
      </c>
      <c r="AP90" s="16">
        <f t="shared" si="18"/>
        <v>0</v>
      </c>
      <c r="AQ90" s="16">
        <f t="shared" si="19"/>
        <v>1</v>
      </c>
      <c r="AR90" s="16">
        <f t="shared" si="20"/>
        <v>0.26785714285714285</v>
      </c>
      <c r="AS90" s="16">
        <f t="shared" si="21"/>
        <v>0.21428571428571427</v>
      </c>
    </row>
    <row r="91" spans="1:45" ht="17" thickBot="1" x14ac:dyDescent="0.25">
      <c r="B91" s="3"/>
      <c r="Y91" s="1"/>
      <c r="AB91" s="1"/>
      <c r="AE91" s="1"/>
      <c r="AF91" s="1"/>
      <c r="AG91" s="1"/>
      <c r="AL91" s="1"/>
      <c r="AM91" s="1"/>
      <c r="AN91" s="2"/>
      <c r="AO91" s="2"/>
      <c r="AP91" s="1"/>
      <c r="AQ91" s="1"/>
      <c r="AR91" s="1"/>
      <c r="AS91" s="1"/>
    </row>
    <row r="92" spans="1:45" ht="17" thickBo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x14ac:dyDescent="0.2">
      <c r="A93" s="6"/>
      <c r="B93" s="6"/>
      <c r="C93" s="6"/>
      <c r="D93" s="6"/>
    </row>
    <row r="94" spans="1:45" x14ac:dyDescent="0.2">
      <c r="A94" s="40" t="s">
        <v>163</v>
      </c>
      <c r="B94" s="40"/>
      <c r="C94" s="40"/>
      <c r="D94" s="40"/>
      <c r="E94" s="9">
        <f>SUM(E9:E90)</f>
        <v>266</v>
      </c>
      <c r="F94" s="9">
        <f>SUM(F9:F90)</f>
        <v>213</v>
      </c>
      <c r="G94" s="9" t="str">
        <f>COUNTIF(G9:G90,"W")&amp;"-"&amp;COUNTIFS(G9:G90,"L",H9:H90,"")&amp;"-"&amp;(COUNTIFS(G9:G90,"L",H9:H90,"OT")+COUNTIFS(G9:G90,"L",H9:H90,"SO"))</f>
        <v>52-21-9</v>
      </c>
      <c r="H94" s="9">
        <f>COUNTIF(H9:H90,"??")</f>
        <v>22</v>
      </c>
      <c r="I94" s="22"/>
      <c r="K94" s="9">
        <f>SUM(K9:K90)</f>
        <v>2852</v>
      </c>
      <c r="L94" s="9">
        <f t="shared" ref="L94:O94" si="22">SUM(L9:L90)</f>
        <v>614</v>
      </c>
      <c r="M94" s="9">
        <f t="shared" si="22"/>
        <v>50</v>
      </c>
      <c r="N94" s="9">
        <f t="shared" si="22"/>
        <v>253</v>
      </c>
      <c r="O94" s="9">
        <f t="shared" si="22"/>
        <v>11</v>
      </c>
      <c r="Q94" s="9">
        <f>SUM(Q9:Q90)</f>
        <v>2132</v>
      </c>
      <c r="R94" s="9">
        <f t="shared" ref="R94:U94" si="23">SUM(R9:R90)</f>
        <v>613</v>
      </c>
      <c r="S94" s="9">
        <f t="shared" si="23"/>
        <v>40</v>
      </c>
      <c r="T94" s="9">
        <f t="shared" si="23"/>
        <v>256</v>
      </c>
      <c r="U94" s="9">
        <f t="shared" si="23"/>
        <v>6</v>
      </c>
      <c r="W94" s="9">
        <f>SUM(W9:W90)</f>
        <v>4680</v>
      </c>
      <c r="X94" s="9">
        <f>SUM(X9:X90)</f>
        <v>3111</v>
      </c>
      <c r="Y94" s="11">
        <f>SUM(W9:W90)/(SUM(W9:W90)+SUM(X9:X90))</f>
        <v>0.60069310743165194</v>
      </c>
      <c r="Z94" s="9">
        <f>SUM(Z9:Z90)</f>
        <v>3501</v>
      </c>
      <c r="AA94" s="9">
        <f>SUM(AA9:AA90)</f>
        <v>2391</v>
      </c>
      <c r="AB94" s="20">
        <f>SUM(Z9:Z90)/(SUM(Z9:Z90)+SUM(AA9:AA90))</f>
        <v>0.59419551934826886</v>
      </c>
      <c r="AC94" s="9">
        <f>SUM(AC9:AC90)</f>
        <v>2119</v>
      </c>
      <c r="AD94" s="9">
        <f>SUM(AD9:AD90)</f>
        <v>1922</v>
      </c>
      <c r="AE94" s="20">
        <f>SUM(AC9:AC90)/(SUM(AC9:AC90)+SUM(AD9:AD90))</f>
        <v>0.52437515466468698</v>
      </c>
      <c r="AF94" s="22"/>
      <c r="AG94" s="22"/>
      <c r="AI94" s="12">
        <f>SUM(AI9:AI90)</f>
        <v>53</v>
      </c>
      <c r="AJ94" s="12">
        <f t="shared" ref="AJ94:AK94" si="24">SUM(AJ9:AJ90)</f>
        <v>720</v>
      </c>
      <c r="AK94" s="9">
        <f t="shared" si="24"/>
        <v>4041</v>
      </c>
      <c r="AL94" s="11">
        <f>SUM(K9:K90)/(SUM(K9:K90)+SUM(Q9:Q90))</f>
        <v>0.57223113964687</v>
      </c>
      <c r="AM94" s="20">
        <f>SUM(Q9:Q90)/(SUM(K9:K90)+SUM(Q9:Q90))</f>
        <v>0.42776886035313</v>
      </c>
      <c r="AN94" s="21">
        <f>((SUM(Q9:Q90)-SUM(F9:F90))/SUM(Q9:Q90))*0.01</f>
        <v>9.0009380863039397E-3</v>
      </c>
      <c r="AO94" s="21">
        <f>((SUM(K9:K90)-SUM(E9:E90))/SUM(K9:K90))*0.01</f>
        <v>9.0673211781206169E-3</v>
      </c>
      <c r="AP94" s="11">
        <f>SUM(M9:M90)/SUM(N9:N90)</f>
        <v>0.19762845849802371</v>
      </c>
      <c r="AQ94" s="11">
        <f>(SUM(T9:T90)-SUM(S9:S90))/SUM(T9:T90)</f>
        <v>0.84375</v>
      </c>
      <c r="AR94" s="20">
        <f>(SUM(X9:X90)-SUM(AA9:AA90))/SUM(X9:X90)</f>
        <v>0.23143683702989393</v>
      </c>
      <c r="AS94" s="20">
        <f>(SUM(W9:W90)-SUM(Z9:Z90))/SUM(W9:W90)</f>
        <v>0.25192307692307692</v>
      </c>
    </row>
    <row r="95" spans="1:45" x14ac:dyDescent="0.2">
      <c r="A95" s="36" t="s">
        <v>164</v>
      </c>
      <c r="B95" s="36"/>
      <c r="C95" s="36"/>
      <c r="D95" s="36"/>
      <c r="E95" s="19">
        <f>AVERAGE(E9:E90)</f>
        <v>3.2439024390243905</v>
      </c>
      <c r="F95" s="19">
        <f>AVERAGE(F9:F90)</f>
        <v>2.5975609756097562</v>
      </c>
      <c r="G95" s="16">
        <f>COUNTIF(G9:G90,"W")/COUNTIF(G9:G90,"*")</f>
        <v>0.63414634146341464</v>
      </c>
      <c r="H95" s="16">
        <f>COUNTIF(H9:H90,"??")/COUNTIF(H9:H90,"*")</f>
        <v>0.26829268292682928</v>
      </c>
      <c r="I95" s="22"/>
      <c r="J95" s="5"/>
      <c r="K95" s="19">
        <f>AVERAGE(K9:K90)</f>
        <v>34.780487804878049</v>
      </c>
      <c r="L95" s="19">
        <f t="shared" ref="L95:O95" si="25">AVERAGE(L9:L90)</f>
        <v>7.4878048780487809</v>
      </c>
      <c r="M95" s="19">
        <f t="shared" si="25"/>
        <v>0.6097560975609756</v>
      </c>
      <c r="N95" s="19">
        <f t="shared" si="25"/>
        <v>3.0853658536585367</v>
      </c>
      <c r="O95" s="19">
        <f t="shared" si="25"/>
        <v>0.13414634146341464</v>
      </c>
      <c r="Q95" s="19">
        <f>AVERAGE(Q9:Q90)</f>
        <v>26</v>
      </c>
      <c r="R95" s="19">
        <f t="shared" ref="R95:U95" si="26">AVERAGE(R9:R90)</f>
        <v>7.475609756097561</v>
      </c>
      <c r="S95" s="19">
        <f t="shared" si="26"/>
        <v>0.48780487804878048</v>
      </c>
      <c r="T95" s="19">
        <f t="shared" si="26"/>
        <v>3.1219512195121952</v>
      </c>
      <c r="U95" s="19">
        <f t="shared" si="26"/>
        <v>7.3170731707317069E-2</v>
      </c>
      <c r="W95" s="19">
        <f>AVERAGE(W9:W90)</f>
        <v>57.073170731707314</v>
      </c>
      <c r="X95" s="19">
        <f t="shared" ref="X95:AG95" si="27">AVERAGE(X9:X90)</f>
        <v>37.939024390243901</v>
      </c>
      <c r="Y95" s="16">
        <f t="shared" si="27"/>
        <v>0.59954878048780491</v>
      </c>
      <c r="Z95" s="19">
        <f t="shared" si="27"/>
        <v>42.695121951219512</v>
      </c>
      <c r="AA95" s="19">
        <f t="shared" si="27"/>
        <v>29.158536585365855</v>
      </c>
      <c r="AB95" s="16">
        <f t="shared" si="27"/>
        <v>0.5934268292682926</v>
      </c>
      <c r="AC95" s="19">
        <f t="shared" si="27"/>
        <v>25.841463414634145</v>
      </c>
      <c r="AD95" s="19">
        <f t="shared" si="27"/>
        <v>23.439024390243901</v>
      </c>
      <c r="AE95" s="16">
        <f t="shared" si="27"/>
        <v>0.52609756097560956</v>
      </c>
      <c r="AF95" s="16">
        <f t="shared" si="27"/>
        <v>0.57292682926829275</v>
      </c>
      <c r="AG95" s="16">
        <f t="shared" si="27"/>
        <v>0.99159756097561014</v>
      </c>
      <c r="AI95" s="17">
        <f>AVERAGE(AI9:AI90)</f>
        <v>0.64634146341463417</v>
      </c>
      <c r="AJ95" s="17">
        <f t="shared" ref="AJ95:AS95" si="28">AVERAGE(AJ9:AJ90)</f>
        <v>8.7804878048780495</v>
      </c>
      <c r="AK95" s="19">
        <f t="shared" si="28"/>
        <v>49.280487804878049</v>
      </c>
      <c r="AL95" s="16">
        <f t="shared" si="28"/>
        <v>0.57243642692923269</v>
      </c>
      <c r="AM95" s="16">
        <f t="shared" si="28"/>
        <v>0.42756357307076731</v>
      </c>
      <c r="AN95" s="18">
        <f t="shared" si="28"/>
        <v>8.9771701516495016E-3</v>
      </c>
      <c r="AO95" s="18">
        <f t="shared" si="28"/>
        <v>9.0428459587743974E-3</v>
      </c>
      <c r="AP95" s="16">
        <f t="shared" si="28"/>
        <v>0.19169570267131242</v>
      </c>
      <c r="AQ95" s="16">
        <f t="shared" si="28"/>
        <v>0.85101626016260157</v>
      </c>
      <c r="AR95" s="16">
        <f t="shared" si="28"/>
        <v>0.22970596540782282</v>
      </c>
      <c r="AS95" s="16">
        <f t="shared" si="28"/>
        <v>0.24918650869129427</v>
      </c>
    </row>
  </sheetData>
  <mergeCells count="9">
    <mergeCell ref="A95:D95"/>
    <mergeCell ref="K7:O7"/>
    <mergeCell ref="Q7:U7"/>
    <mergeCell ref="W7:AG7"/>
    <mergeCell ref="A1:AS1"/>
    <mergeCell ref="A2:AS2"/>
    <mergeCell ref="A7:I7"/>
    <mergeCell ref="AI7:AS7"/>
    <mergeCell ref="A94:D94"/>
  </mergeCells>
  <pageMargins left="0.7" right="0.7" top="0.75" bottom="0.75" header="0.3" footer="0.3"/>
  <ignoredErrors>
    <ignoredError sqref="Y94 AB94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74B0-645E-CB46-87D8-A215D86568B3}">
  <sheetPr codeName="Sheet2"/>
  <dimension ref="A1:AS60"/>
  <sheetViews>
    <sheetView workbookViewId="0">
      <selection activeCell="A31" sqref="A31"/>
    </sheetView>
  </sheetViews>
  <sheetFormatPr baseColWidth="10" defaultRowHeight="16" x14ac:dyDescent="0.2"/>
  <cols>
    <col min="1" max="1" width="19.83203125" bestFit="1" customWidth="1"/>
    <col min="3" max="3" width="10.83203125" customWidth="1"/>
  </cols>
  <sheetData>
    <row r="1" spans="1:45" ht="32" customHeight="1" x14ac:dyDescent="0.2">
      <c r="A1" s="38" t="s">
        <v>198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</row>
    <row r="2" spans="1:45" ht="24" customHeight="1" x14ac:dyDescent="0.2">
      <c r="A2" s="39" t="str">
        <f>'Game Stats'!A2</f>
        <v>2022 - '23 SEASON | 52-21-9 (113 PTS.)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</row>
    <row r="4" spans="1:45" x14ac:dyDescent="0.2">
      <c r="B4" s="34"/>
      <c r="C4" s="34"/>
      <c r="D4" s="34"/>
    </row>
    <row r="6" spans="1:45" x14ac:dyDescent="0.2">
      <c r="B6" s="42"/>
    </row>
    <row r="7" spans="1:45" x14ac:dyDescent="0.2">
      <c r="A7" s="37" t="s">
        <v>199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</row>
    <row r="8" spans="1:45" x14ac:dyDescent="0.2">
      <c r="A8" s="8" t="s">
        <v>124</v>
      </c>
      <c r="B8" s="8" t="s">
        <v>0</v>
      </c>
      <c r="C8" s="8" t="s">
        <v>37</v>
      </c>
      <c r="D8" s="8" t="s">
        <v>14</v>
      </c>
      <c r="E8" s="8" t="s">
        <v>15</v>
      </c>
      <c r="F8" s="8" t="s">
        <v>16</v>
      </c>
      <c r="G8" s="8" t="s">
        <v>17</v>
      </c>
      <c r="H8" s="8" t="s">
        <v>18</v>
      </c>
      <c r="I8" s="8" t="s">
        <v>19</v>
      </c>
      <c r="J8" s="8" t="s">
        <v>38</v>
      </c>
      <c r="K8" s="8" t="s">
        <v>39</v>
      </c>
      <c r="L8" s="8" t="s">
        <v>40</v>
      </c>
      <c r="M8" s="8" t="s">
        <v>3</v>
      </c>
      <c r="N8" s="8" t="s">
        <v>4</v>
      </c>
      <c r="O8" s="8" t="s">
        <v>41</v>
      </c>
      <c r="P8" s="8" t="s">
        <v>42</v>
      </c>
      <c r="Q8" s="8" t="s">
        <v>43</v>
      </c>
      <c r="R8" s="8" t="s">
        <v>44</v>
      </c>
      <c r="S8" s="8" t="s">
        <v>45</v>
      </c>
      <c r="T8" s="8" t="s">
        <v>46</v>
      </c>
      <c r="U8" s="8" t="s">
        <v>47</v>
      </c>
      <c r="V8" s="8" t="s">
        <v>48</v>
      </c>
      <c r="W8" s="8" t="s">
        <v>49</v>
      </c>
      <c r="X8" s="8" t="s">
        <v>50</v>
      </c>
      <c r="Y8" s="8" t="s">
        <v>51</v>
      </c>
      <c r="Z8" s="8" t="s">
        <v>52</v>
      </c>
      <c r="AA8" s="8" t="s">
        <v>53</v>
      </c>
      <c r="AB8" s="8" t="s">
        <v>54</v>
      </c>
      <c r="AC8" s="8" t="s">
        <v>55</v>
      </c>
      <c r="AD8" s="8" t="s">
        <v>56</v>
      </c>
      <c r="AE8" s="8" t="s">
        <v>57</v>
      </c>
      <c r="AF8" s="8" t="s">
        <v>58</v>
      </c>
      <c r="AG8" s="8" t="s">
        <v>59</v>
      </c>
      <c r="AH8" s="8" t="s">
        <v>60</v>
      </c>
      <c r="AI8" s="8" t="s">
        <v>61</v>
      </c>
      <c r="AJ8" s="8" t="s">
        <v>62</v>
      </c>
      <c r="AK8" s="8" t="s">
        <v>63</v>
      </c>
      <c r="AL8" s="8" t="s">
        <v>64</v>
      </c>
      <c r="AM8" s="8" t="s">
        <v>65</v>
      </c>
      <c r="AN8" s="8" t="s">
        <v>66</v>
      </c>
      <c r="AO8" s="8" t="s">
        <v>67</v>
      </c>
      <c r="AP8" s="8" t="s">
        <v>250</v>
      </c>
      <c r="AQ8" s="8" t="s">
        <v>24</v>
      </c>
    </row>
    <row r="9" spans="1:45" x14ac:dyDescent="0.2">
      <c r="A9" s="9" t="s">
        <v>70</v>
      </c>
      <c r="B9" s="9">
        <v>82</v>
      </c>
      <c r="C9" s="26" t="s">
        <v>224</v>
      </c>
      <c r="D9" s="9">
        <v>4450</v>
      </c>
      <c r="E9" s="9">
        <v>2920</v>
      </c>
      <c r="F9" s="20">
        <v>0.6038</v>
      </c>
      <c r="G9" s="9">
        <v>3333</v>
      </c>
      <c r="H9" s="9">
        <v>2242</v>
      </c>
      <c r="I9" s="20">
        <v>0.5978</v>
      </c>
      <c r="J9" s="9">
        <v>2243</v>
      </c>
      <c r="K9" s="9">
        <v>1621</v>
      </c>
      <c r="L9" s="20">
        <v>0.58050000000000002</v>
      </c>
      <c r="M9" s="9">
        <v>174</v>
      </c>
      <c r="N9" s="9">
        <v>139</v>
      </c>
      <c r="O9" s="20">
        <v>0.55590000000000006</v>
      </c>
      <c r="P9" s="9">
        <v>207.75</v>
      </c>
      <c r="Q9" s="9">
        <v>139.38999999999999</v>
      </c>
      <c r="R9" s="20">
        <v>0.59850000000000003</v>
      </c>
      <c r="S9" s="9">
        <v>2157</v>
      </c>
      <c r="T9" s="9">
        <v>1429</v>
      </c>
      <c r="U9" s="9">
        <v>60.15</v>
      </c>
      <c r="V9" s="9">
        <v>1192</v>
      </c>
      <c r="W9" s="9">
        <v>874</v>
      </c>
      <c r="X9" s="20">
        <v>0.57700000000000007</v>
      </c>
      <c r="Y9" s="9">
        <v>148</v>
      </c>
      <c r="Z9" s="9">
        <v>121</v>
      </c>
      <c r="AA9" s="20">
        <v>0.55020000000000002</v>
      </c>
      <c r="AB9" s="20">
        <v>0.1242</v>
      </c>
      <c r="AC9" s="20">
        <v>0.86160000000000003</v>
      </c>
      <c r="AD9" s="9">
        <v>967</v>
      </c>
      <c r="AE9" s="9">
        <v>680</v>
      </c>
      <c r="AF9" s="20">
        <v>0.58710000000000007</v>
      </c>
      <c r="AG9" s="9">
        <v>653</v>
      </c>
      <c r="AH9" s="9">
        <v>477</v>
      </c>
      <c r="AI9" s="20">
        <v>0.57789999999999997</v>
      </c>
      <c r="AJ9" s="9">
        <v>102</v>
      </c>
      <c r="AK9" s="9">
        <v>72</v>
      </c>
      <c r="AL9" s="20">
        <v>0.58619999999999994</v>
      </c>
      <c r="AM9" s="20">
        <v>0.15620000000000001</v>
      </c>
      <c r="AN9" s="20">
        <v>0.84909999999999997</v>
      </c>
      <c r="AO9" s="20">
        <v>7.7600000000000002E-2</v>
      </c>
      <c r="AP9" s="20">
        <v>0.91430000000000011</v>
      </c>
      <c r="AQ9" s="20">
        <v>0.99199999999999999</v>
      </c>
    </row>
    <row r="10" spans="1:45" x14ac:dyDescent="0.2">
      <c r="A10" s="14" t="s">
        <v>68</v>
      </c>
      <c r="B10" s="14">
        <v>79</v>
      </c>
      <c r="C10" s="19" t="s">
        <v>225</v>
      </c>
      <c r="D10" s="14">
        <v>732</v>
      </c>
      <c r="E10" s="14">
        <v>95</v>
      </c>
      <c r="F10" s="16">
        <v>0.88510000000000011</v>
      </c>
      <c r="G10" s="14">
        <v>559</v>
      </c>
      <c r="H10" s="14">
        <v>85</v>
      </c>
      <c r="I10" s="16">
        <v>0.86799999999999999</v>
      </c>
      <c r="J10" s="14">
        <v>371</v>
      </c>
      <c r="K10" s="14">
        <v>69</v>
      </c>
      <c r="L10" s="16">
        <v>0.84319999999999995</v>
      </c>
      <c r="M10" s="14">
        <v>43</v>
      </c>
      <c r="N10" s="14">
        <v>5</v>
      </c>
      <c r="O10" s="16">
        <v>0.89580000000000004</v>
      </c>
      <c r="P10" s="14">
        <v>53.05</v>
      </c>
      <c r="Q10" s="14">
        <v>5.76</v>
      </c>
      <c r="R10" s="16">
        <v>0.90200000000000002</v>
      </c>
      <c r="S10" s="14">
        <v>390</v>
      </c>
      <c r="T10" s="14">
        <v>50</v>
      </c>
      <c r="U10" s="14">
        <v>88.64</v>
      </c>
      <c r="V10" s="14">
        <v>217</v>
      </c>
      <c r="W10" s="14">
        <v>35</v>
      </c>
      <c r="X10" s="16">
        <v>0.86109999999999998</v>
      </c>
      <c r="Y10" s="14">
        <v>35</v>
      </c>
      <c r="Z10" s="14">
        <v>5</v>
      </c>
      <c r="AA10" s="16">
        <v>0.875</v>
      </c>
      <c r="AB10" s="16">
        <v>0.1613</v>
      </c>
      <c r="AC10" s="16">
        <v>0.85709999999999997</v>
      </c>
      <c r="AD10" s="14">
        <v>166</v>
      </c>
      <c r="AE10" s="14">
        <v>21</v>
      </c>
      <c r="AF10" s="16">
        <v>0.88769999999999993</v>
      </c>
      <c r="AG10" s="14">
        <v>101</v>
      </c>
      <c r="AH10" s="14">
        <v>17</v>
      </c>
      <c r="AI10" s="16">
        <v>0.85590000000000011</v>
      </c>
      <c r="AJ10" s="14">
        <v>14</v>
      </c>
      <c r="AK10" s="14">
        <v>4</v>
      </c>
      <c r="AL10" s="16">
        <v>0.77780000000000005</v>
      </c>
      <c r="AM10" s="16">
        <v>0.1386</v>
      </c>
      <c r="AN10" s="16">
        <v>0.76470000000000005</v>
      </c>
      <c r="AO10" s="16">
        <v>0.1159</v>
      </c>
      <c r="AP10" s="16">
        <v>0.92749999999999999</v>
      </c>
      <c r="AQ10" s="16">
        <v>1.0429999999999999</v>
      </c>
    </row>
    <row r="11" spans="1:45" x14ac:dyDescent="0.2">
      <c r="A11" s="9" t="s">
        <v>69</v>
      </c>
      <c r="B11" s="9">
        <v>82</v>
      </c>
      <c r="C11" s="26" t="s">
        <v>226</v>
      </c>
      <c r="D11" s="9">
        <v>121</v>
      </c>
      <c r="E11" s="9">
        <v>513</v>
      </c>
      <c r="F11" s="20">
        <v>0.19090000000000001</v>
      </c>
      <c r="G11" s="9">
        <v>107</v>
      </c>
      <c r="H11" s="9">
        <v>415</v>
      </c>
      <c r="I11" s="20">
        <v>0.20500000000000002</v>
      </c>
      <c r="J11" s="9">
        <v>82</v>
      </c>
      <c r="K11" s="9">
        <v>306</v>
      </c>
      <c r="L11" s="20">
        <v>0.21129999999999999</v>
      </c>
      <c r="M11" s="9">
        <v>9</v>
      </c>
      <c r="N11" s="9">
        <v>36</v>
      </c>
      <c r="O11" s="20">
        <v>0.2</v>
      </c>
      <c r="P11" s="9">
        <v>7.61</v>
      </c>
      <c r="Q11" s="9">
        <v>48.06</v>
      </c>
      <c r="R11" s="20">
        <v>0.13670000000000002</v>
      </c>
      <c r="S11" s="9">
        <v>63</v>
      </c>
      <c r="T11" s="9">
        <v>324</v>
      </c>
      <c r="U11" s="9">
        <v>16.28</v>
      </c>
      <c r="V11" s="9">
        <v>45</v>
      </c>
      <c r="W11" s="9">
        <v>213</v>
      </c>
      <c r="X11" s="20">
        <v>0.17440000000000003</v>
      </c>
      <c r="Y11" s="9">
        <v>9</v>
      </c>
      <c r="Z11" s="9">
        <v>31</v>
      </c>
      <c r="AA11" s="20">
        <v>0.22500000000000001</v>
      </c>
      <c r="AB11" s="20">
        <v>0.2</v>
      </c>
      <c r="AC11" s="20">
        <v>0.85450000000000004</v>
      </c>
      <c r="AD11" s="9">
        <v>31</v>
      </c>
      <c r="AE11" s="9">
        <v>185</v>
      </c>
      <c r="AF11" s="20">
        <v>0.14349999999999999</v>
      </c>
      <c r="AG11" s="9">
        <v>24</v>
      </c>
      <c r="AH11" s="9">
        <v>127</v>
      </c>
      <c r="AI11" s="20">
        <v>0.15890000000000001</v>
      </c>
      <c r="AJ11" s="9">
        <v>6</v>
      </c>
      <c r="AK11" s="9">
        <v>21</v>
      </c>
      <c r="AL11" s="20">
        <v>0.22219999999999998</v>
      </c>
      <c r="AM11" s="20">
        <v>0.25</v>
      </c>
      <c r="AN11" s="20">
        <v>0.83460000000000001</v>
      </c>
      <c r="AO11" s="20">
        <v>0.10980000000000001</v>
      </c>
      <c r="AP11" s="20">
        <v>0.88239999999999996</v>
      </c>
      <c r="AQ11" s="20">
        <v>0.99199999999999999</v>
      </c>
    </row>
    <row r="14" spans="1:45" x14ac:dyDescent="0.2">
      <c r="A14" s="37" t="s">
        <v>200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</row>
    <row r="15" spans="1:45" x14ac:dyDescent="0.2">
      <c r="A15" s="8" t="s">
        <v>125</v>
      </c>
      <c r="B15" s="8" t="s">
        <v>0</v>
      </c>
      <c r="C15" s="8" t="s">
        <v>37</v>
      </c>
      <c r="D15" s="35" t="s">
        <v>126</v>
      </c>
      <c r="E15" s="8" t="s">
        <v>127</v>
      </c>
      <c r="F15" s="8" t="s">
        <v>128</v>
      </c>
      <c r="G15" s="8" t="s">
        <v>129</v>
      </c>
      <c r="H15" s="8" t="s">
        <v>130</v>
      </c>
      <c r="I15" s="8" t="s">
        <v>14</v>
      </c>
      <c r="J15" s="8" t="s">
        <v>15</v>
      </c>
      <c r="K15" s="8" t="s">
        <v>16</v>
      </c>
      <c r="L15" s="8" t="s">
        <v>17</v>
      </c>
      <c r="M15" s="8" t="s">
        <v>18</v>
      </c>
      <c r="N15" s="8" t="s">
        <v>19</v>
      </c>
      <c r="O15" s="8" t="s">
        <v>38</v>
      </c>
      <c r="P15" s="8" t="s">
        <v>39</v>
      </c>
      <c r="Q15" s="8" t="s">
        <v>40</v>
      </c>
      <c r="R15" s="8" t="s">
        <v>3</v>
      </c>
      <c r="S15" s="8" t="s">
        <v>4</v>
      </c>
      <c r="T15" s="8" t="s">
        <v>41</v>
      </c>
      <c r="U15" s="8" t="s">
        <v>42</v>
      </c>
      <c r="V15" s="8" t="s">
        <v>43</v>
      </c>
      <c r="W15" s="8" t="s">
        <v>44</v>
      </c>
      <c r="X15" s="8" t="s">
        <v>45</v>
      </c>
      <c r="Y15" s="8" t="s">
        <v>46</v>
      </c>
      <c r="Z15" s="8" t="s">
        <v>47</v>
      </c>
      <c r="AA15" s="8" t="s">
        <v>48</v>
      </c>
      <c r="AB15" s="8" t="s">
        <v>49</v>
      </c>
      <c r="AC15" s="8" t="s">
        <v>50</v>
      </c>
      <c r="AD15" s="8" t="s">
        <v>54</v>
      </c>
      <c r="AE15" s="8" t="s">
        <v>55</v>
      </c>
      <c r="AF15" s="8" t="s">
        <v>56</v>
      </c>
      <c r="AG15" s="8" t="s">
        <v>57</v>
      </c>
      <c r="AH15" s="8" t="s">
        <v>58</v>
      </c>
      <c r="AI15" s="8" t="s">
        <v>62</v>
      </c>
      <c r="AJ15" s="8" t="s">
        <v>63</v>
      </c>
      <c r="AK15" s="8" t="s">
        <v>64</v>
      </c>
      <c r="AL15" s="8" t="s">
        <v>65</v>
      </c>
      <c r="AM15" s="8" t="s">
        <v>66</v>
      </c>
      <c r="AN15" s="8" t="s">
        <v>67</v>
      </c>
      <c r="AO15" s="8" t="s">
        <v>250</v>
      </c>
      <c r="AP15" s="8" t="s">
        <v>24</v>
      </c>
    </row>
    <row r="16" spans="1:45" x14ac:dyDescent="0.2">
      <c r="A16" s="9" t="s">
        <v>131</v>
      </c>
      <c r="B16" s="9">
        <v>3</v>
      </c>
      <c r="C16" s="26" t="s">
        <v>227</v>
      </c>
      <c r="D16" s="9">
        <v>2</v>
      </c>
      <c r="E16" s="9">
        <v>0</v>
      </c>
      <c r="F16" s="9">
        <v>1</v>
      </c>
      <c r="G16" s="9">
        <v>2</v>
      </c>
      <c r="H16" s="20">
        <v>0.83299999999999996</v>
      </c>
      <c r="I16" s="9">
        <v>237</v>
      </c>
      <c r="J16" s="9">
        <v>119</v>
      </c>
      <c r="K16" s="20">
        <v>0.66569999999999996</v>
      </c>
      <c r="L16" s="9">
        <v>183</v>
      </c>
      <c r="M16" s="9">
        <v>97</v>
      </c>
      <c r="N16" s="20">
        <v>0.65359999999999996</v>
      </c>
      <c r="O16" s="9">
        <v>126</v>
      </c>
      <c r="P16" s="9">
        <v>73</v>
      </c>
      <c r="Q16" s="20">
        <v>0.63319999999999999</v>
      </c>
      <c r="R16" s="9">
        <v>13</v>
      </c>
      <c r="S16" s="9">
        <v>6</v>
      </c>
      <c r="T16" s="20">
        <v>0.68420000000000003</v>
      </c>
      <c r="U16" s="9">
        <v>11.5</v>
      </c>
      <c r="V16" s="9">
        <v>5.79</v>
      </c>
      <c r="W16" s="20">
        <v>0.66520000000000001</v>
      </c>
      <c r="X16" s="9">
        <v>110</v>
      </c>
      <c r="Y16" s="9">
        <v>63</v>
      </c>
      <c r="Z16" s="20">
        <v>0.63580000000000003</v>
      </c>
      <c r="AA16" s="9">
        <v>11</v>
      </c>
      <c r="AB16" s="9">
        <v>5</v>
      </c>
      <c r="AC16" s="20">
        <v>0.6875</v>
      </c>
      <c r="AD16" s="20">
        <v>0.15279999999999999</v>
      </c>
      <c r="AE16" s="20">
        <v>0.89360000000000006</v>
      </c>
      <c r="AF16" s="9">
        <v>50</v>
      </c>
      <c r="AG16" s="9">
        <v>24</v>
      </c>
      <c r="AH16" s="20">
        <v>0.67569999999999997</v>
      </c>
      <c r="AI16" s="9">
        <v>7</v>
      </c>
      <c r="AJ16" s="9">
        <v>3</v>
      </c>
      <c r="AK16" s="20">
        <v>0.70000000000000007</v>
      </c>
      <c r="AL16" s="20">
        <v>0.25</v>
      </c>
      <c r="AM16" s="20">
        <v>0.8125</v>
      </c>
      <c r="AN16" s="20">
        <v>0.1032</v>
      </c>
      <c r="AO16" s="20">
        <v>0.91780000000000006</v>
      </c>
      <c r="AP16" s="20">
        <v>1.0209999999999999</v>
      </c>
    </row>
    <row r="17" spans="1:42" x14ac:dyDescent="0.2">
      <c r="A17" s="14" t="s">
        <v>132</v>
      </c>
      <c r="B17" s="14">
        <v>4</v>
      </c>
      <c r="C17" s="19" t="s">
        <v>228</v>
      </c>
      <c r="D17" s="14">
        <v>3</v>
      </c>
      <c r="E17" s="14">
        <v>1</v>
      </c>
      <c r="F17" s="14">
        <v>0</v>
      </c>
      <c r="G17" s="14">
        <v>3</v>
      </c>
      <c r="H17" s="16">
        <v>0.75</v>
      </c>
      <c r="I17" s="14">
        <v>298</v>
      </c>
      <c r="J17" s="14">
        <v>190</v>
      </c>
      <c r="K17" s="16">
        <v>0.61070000000000002</v>
      </c>
      <c r="L17" s="14">
        <v>202</v>
      </c>
      <c r="M17" s="14">
        <v>135</v>
      </c>
      <c r="N17" s="16">
        <v>0.59940000000000004</v>
      </c>
      <c r="O17" s="14">
        <v>125</v>
      </c>
      <c r="P17" s="14">
        <v>101</v>
      </c>
      <c r="Q17" s="16">
        <v>0.55310000000000004</v>
      </c>
      <c r="R17" s="14">
        <v>12</v>
      </c>
      <c r="S17" s="14">
        <v>9</v>
      </c>
      <c r="T17" s="16">
        <v>0.57140000000000002</v>
      </c>
      <c r="U17" s="14">
        <v>14.84</v>
      </c>
      <c r="V17" s="14">
        <v>9.2799999999999994</v>
      </c>
      <c r="W17" s="16">
        <v>0.61509999999999998</v>
      </c>
      <c r="X17" s="14">
        <v>148</v>
      </c>
      <c r="Y17" s="14">
        <v>89</v>
      </c>
      <c r="Z17" s="16">
        <v>0.62450000000000006</v>
      </c>
      <c r="AA17" s="14">
        <v>11</v>
      </c>
      <c r="AB17" s="14">
        <v>8</v>
      </c>
      <c r="AC17" s="16">
        <v>0.57889999999999997</v>
      </c>
      <c r="AD17" s="16">
        <v>0.16420000000000001</v>
      </c>
      <c r="AE17" s="16">
        <v>0.84310000000000007</v>
      </c>
      <c r="AF17" s="14">
        <v>53</v>
      </c>
      <c r="AG17" s="14">
        <v>43</v>
      </c>
      <c r="AH17" s="16">
        <v>0.55210000000000004</v>
      </c>
      <c r="AI17" s="14">
        <v>7</v>
      </c>
      <c r="AJ17" s="14">
        <v>4</v>
      </c>
      <c r="AK17" s="16">
        <v>0.63639999999999997</v>
      </c>
      <c r="AL17" s="16">
        <v>0.26920000000000005</v>
      </c>
      <c r="AM17" s="16">
        <v>0.81819999999999993</v>
      </c>
      <c r="AN17" s="16">
        <v>9.6000000000000002E-2</v>
      </c>
      <c r="AO17" s="16">
        <v>0.91090000000000004</v>
      </c>
      <c r="AP17" s="16">
        <v>1.0069999999999999</v>
      </c>
    </row>
    <row r="18" spans="1:42" x14ac:dyDescent="0.2">
      <c r="A18" s="9" t="s">
        <v>133</v>
      </c>
      <c r="B18" s="9">
        <v>4</v>
      </c>
      <c r="C18" s="26" t="s">
        <v>229</v>
      </c>
      <c r="D18" s="9">
        <v>4</v>
      </c>
      <c r="E18" s="9">
        <v>0</v>
      </c>
      <c r="F18" s="9">
        <v>0</v>
      </c>
      <c r="G18" s="9">
        <v>4</v>
      </c>
      <c r="H18" s="20">
        <v>1</v>
      </c>
      <c r="I18" s="9">
        <v>281</v>
      </c>
      <c r="J18" s="9">
        <v>176</v>
      </c>
      <c r="K18" s="20">
        <v>0.6149</v>
      </c>
      <c r="L18" s="9">
        <v>205</v>
      </c>
      <c r="M18" s="9">
        <v>145</v>
      </c>
      <c r="N18" s="20">
        <v>0.5857</v>
      </c>
      <c r="O18" s="9">
        <v>138</v>
      </c>
      <c r="P18" s="9">
        <v>112</v>
      </c>
      <c r="Q18" s="20">
        <v>0.55200000000000005</v>
      </c>
      <c r="R18" s="9">
        <v>16</v>
      </c>
      <c r="S18" s="9">
        <v>12</v>
      </c>
      <c r="T18" s="20">
        <v>0.57140000000000002</v>
      </c>
      <c r="U18" s="9">
        <v>13.29</v>
      </c>
      <c r="V18" s="9">
        <v>11.03</v>
      </c>
      <c r="W18" s="20">
        <v>0.54649999999999999</v>
      </c>
      <c r="X18" s="9">
        <v>140</v>
      </c>
      <c r="Y18" s="9">
        <v>107</v>
      </c>
      <c r="Z18" s="20">
        <v>0.56679999999999997</v>
      </c>
      <c r="AA18" s="9">
        <v>12</v>
      </c>
      <c r="AB18" s="9">
        <v>11</v>
      </c>
      <c r="AC18" s="20">
        <v>0.52170000000000005</v>
      </c>
      <c r="AD18" s="20">
        <v>0.15789999999999998</v>
      </c>
      <c r="AE18" s="20">
        <v>0.84290000000000009</v>
      </c>
      <c r="AF18" s="9">
        <v>59</v>
      </c>
      <c r="AG18" s="9">
        <v>50</v>
      </c>
      <c r="AH18" s="20">
        <v>0.5413</v>
      </c>
      <c r="AI18" s="9">
        <v>7</v>
      </c>
      <c r="AJ18" s="9">
        <v>7</v>
      </c>
      <c r="AK18" s="20">
        <v>0.5</v>
      </c>
      <c r="AL18" s="20">
        <v>0.23329999999999998</v>
      </c>
      <c r="AM18" s="20">
        <v>0.75860000000000005</v>
      </c>
      <c r="AN18" s="20">
        <v>0.1159</v>
      </c>
      <c r="AO18" s="20">
        <v>0.89290000000000003</v>
      </c>
      <c r="AP18" s="20">
        <v>1.0089999999999999</v>
      </c>
    </row>
    <row r="19" spans="1:42" x14ac:dyDescent="0.2">
      <c r="A19" s="14" t="s">
        <v>134</v>
      </c>
      <c r="B19" s="14">
        <v>3</v>
      </c>
      <c r="C19" s="19" t="s">
        <v>227</v>
      </c>
      <c r="D19" s="14">
        <v>3</v>
      </c>
      <c r="E19" s="14">
        <v>0</v>
      </c>
      <c r="F19" s="14">
        <v>0</v>
      </c>
      <c r="G19" s="14">
        <v>2</v>
      </c>
      <c r="H19" s="16">
        <v>1</v>
      </c>
      <c r="I19" s="14">
        <v>215</v>
      </c>
      <c r="J19" s="14">
        <v>134</v>
      </c>
      <c r="K19" s="16">
        <v>0.61599999999999999</v>
      </c>
      <c r="L19" s="14">
        <v>158</v>
      </c>
      <c r="M19" s="14">
        <v>107</v>
      </c>
      <c r="N19" s="16">
        <v>0.59619999999999995</v>
      </c>
      <c r="O19" s="14">
        <v>100</v>
      </c>
      <c r="P19" s="14">
        <v>81</v>
      </c>
      <c r="Q19" s="16">
        <v>0.55249999999999999</v>
      </c>
      <c r="R19" s="14">
        <v>9</v>
      </c>
      <c r="S19" s="14">
        <v>5</v>
      </c>
      <c r="T19" s="16">
        <v>0.64290000000000003</v>
      </c>
      <c r="U19" s="14">
        <v>11.32</v>
      </c>
      <c r="V19" s="14">
        <v>7.31</v>
      </c>
      <c r="W19" s="16">
        <v>0.60750000000000004</v>
      </c>
      <c r="X19" s="14">
        <v>101</v>
      </c>
      <c r="Y19" s="14">
        <v>59</v>
      </c>
      <c r="Z19" s="16">
        <v>0.63130000000000008</v>
      </c>
      <c r="AA19" s="14">
        <v>8</v>
      </c>
      <c r="AB19" s="14">
        <v>3</v>
      </c>
      <c r="AC19" s="16">
        <v>0.72730000000000006</v>
      </c>
      <c r="AD19" s="16">
        <v>0.16670000000000001</v>
      </c>
      <c r="AE19" s="16">
        <v>0.92310000000000003</v>
      </c>
      <c r="AF19" s="14">
        <v>48</v>
      </c>
      <c r="AG19" s="14">
        <v>33</v>
      </c>
      <c r="AH19" s="16">
        <v>0.59260000000000002</v>
      </c>
      <c r="AI19" s="14">
        <v>6</v>
      </c>
      <c r="AJ19" s="14">
        <v>3</v>
      </c>
      <c r="AK19" s="16">
        <v>0.66670000000000007</v>
      </c>
      <c r="AL19" s="16">
        <v>0.24</v>
      </c>
      <c r="AM19" s="16">
        <v>0.875</v>
      </c>
      <c r="AN19" s="16">
        <v>0.09</v>
      </c>
      <c r="AO19" s="16">
        <v>0.93830000000000002</v>
      </c>
      <c r="AP19" s="16">
        <v>1.028</v>
      </c>
    </row>
    <row r="20" spans="1:42" x14ac:dyDescent="0.2">
      <c r="A20" s="9" t="s">
        <v>135</v>
      </c>
      <c r="B20" s="9">
        <v>4</v>
      </c>
      <c r="C20" s="26" t="s">
        <v>230</v>
      </c>
      <c r="D20" s="9">
        <v>4</v>
      </c>
      <c r="E20" s="9">
        <v>0</v>
      </c>
      <c r="F20" s="9">
        <v>0</v>
      </c>
      <c r="G20" s="9">
        <v>4</v>
      </c>
      <c r="H20" s="20">
        <v>1</v>
      </c>
      <c r="I20" s="9">
        <v>255</v>
      </c>
      <c r="J20" s="9">
        <v>216</v>
      </c>
      <c r="K20" s="20">
        <v>0.54139999999999999</v>
      </c>
      <c r="L20" s="9">
        <v>195</v>
      </c>
      <c r="M20" s="9">
        <v>169</v>
      </c>
      <c r="N20" s="20">
        <v>0.53570000000000007</v>
      </c>
      <c r="O20" s="9">
        <v>140</v>
      </c>
      <c r="P20" s="9">
        <v>119</v>
      </c>
      <c r="Q20" s="20">
        <v>0.54049999999999998</v>
      </c>
      <c r="R20" s="9">
        <v>12</v>
      </c>
      <c r="S20" s="9">
        <v>8</v>
      </c>
      <c r="T20" s="20">
        <v>0.6</v>
      </c>
      <c r="U20" s="9">
        <v>14.25</v>
      </c>
      <c r="V20" s="9">
        <v>11.76</v>
      </c>
      <c r="W20" s="20">
        <v>0.54790000000000005</v>
      </c>
      <c r="X20" s="9">
        <v>121</v>
      </c>
      <c r="Y20" s="9">
        <v>114</v>
      </c>
      <c r="Z20" s="20">
        <v>0.51490000000000002</v>
      </c>
      <c r="AA20" s="9">
        <v>10</v>
      </c>
      <c r="AB20" s="9">
        <v>8</v>
      </c>
      <c r="AC20" s="20">
        <v>0.55559999999999998</v>
      </c>
      <c r="AD20" s="20">
        <v>0.1333</v>
      </c>
      <c r="AE20" s="20">
        <v>0.871</v>
      </c>
      <c r="AF20" s="9">
        <v>59</v>
      </c>
      <c r="AG20" s="9">
        <v>57</v>
      </c>
      <c r="AH20" s="20">
        <v>0.50860000000000005</v>
      </c>
      <c r="AI20" s="9">
        <v>7</v>
      </c>
      <c r="AJ20" s="9">
        <v>7</v>
      </c>
      <c r="AK20" s="20">
        <v>0.5</v>
      </c>
      <c r="AL20" s="20">
        <v>0.18920000000000003</v>
      </c>
      <c r="AM20" s="20">
        <v>0.75</v>
      </c>
      <c r="AN20" s="20">
        <v>8.5699999999999998E-2</v>
      </c>
      <c r="AO20" s="20">
        <v>0.93280000000000007</v>
      </c>
      <c r="AP20" s="20">
        <v>1.018</v>
      </c>
    </row>
    <row r="21" spans="1:42" x14ac:dyDescent="0.2">
      <c r="A21" s="14" t="s">
        <v>136</v>
      </c>
      <c r="B21" s="14">
        <v>4</v>
      </c>
      <c r="C21" s="19" t="s">
        <v>231</v>
      </c>
      <c r="D21" s="14">
        <v>2</v>
      </c>
      <c r="E21" s="14">
        <v>2</v>
      </c>
      <c r="F21" s="14">
        <v>0</v>
      </c>
      <c r="G21" s="14">
        <v>1</v>
      </c>
      <c r="H21" s="16">
        <v>0.5</v>
      </c>
      <c r="I21" s="14">
        <v>286</v>
      </c>
      <c r="J21" s="14">
        <v>203</v>
      </c>
      <c r="K21" s="16">
        <v>0.58490000000000009</v>
      </c>
      <c r="L21" s="14">
        <v>205</v>
      </c>
      <c r="M21" s="14">
        <v>158</v>
      </c>
      <c r="N21" s="16">
        <v>0.56469999999999998</v>
      </c>
      <c r="O21" s="14">
        <v>127</v>
      </c>
      <c r="P21" s="14">
        <v>112</v>
      </c>
      <c r="Q21" s="16">
        <v>0.53139999999999998</v>
      </c>
      <c r="R21" s="14">
        <v>11</v>
      </c>
      <c r="S21" s="14">
        <v>13</v>
      </c>
      <c r="T21" s="16">
        <v>0.45829999999999999</v>
      </c>
      <c r="U21" s="14">
        <v>13.99</v>
      </c>
      <c r="V21" s="14">
        <v>14.51</v>
      </c>
      <c r="W21" s="16">
        <v>0.49080000000000001</v>
      </c>
      <c r="X21" s="14">
        <v>131</v>
      </c>
      <c r="Y21" s="14">
        <v>119</v>
      </c>
      <c r="Z21" s="16">
        <v>0.52400000000000002</v>
      </c>
      <c r="AA21" s="14">
        <v>10</v>
      </c>
      <c r="AB21" s="14">
        <v>12</v>
      </c>
      <c r="AC21" s="16">
        <v>0.45450000000000002</v>
      </c>
      <c r="AD21" s="16">
        <v>0.14929999999999999</v>
      </c>
      <c r="AE21" s="16">
        <v>0.83779999999999999</v>
      </c>
      <c r="AF21" s="14">
        <v>50</v>
      </c>
      <c r="AG21" s="14">
        <v>65</v>
      </c>
      <c r="AH21" s="16">
        <v>0.43479999999999996</v>
      </c>
      <c r="AI21" s="14">
        <v>6</v>
      </c>
      <c r="AJ21" s="14">
        <v>8</v>
      </c>
      <c r="AK21" s="16">
        <v>0.42859999999999998</v>
      </c>
      <c r="AL21" s="16">
        <v>0.22219999999999998</v>
      </c>
      <c r="AM21" s="16">
        <v>0.75</v>
      </c>
      <c r="AN21" s="16">
        <v>8.6599999999999996E-2</v>
      </c>
      <c r="AO21" s="16">
        <v>0.88390000000000002</v>
      </c>
      <c r="AP21" s="16">
        <v>0.97099999999999997</v>
      </c>
    </row>
    <row r="22" spans="1:42" x14ac:dyDescent="0.2">
      <c r="A22" s="9" t="s">
        <v>137</v>
      </c>
      <c r="B22" s="9">
        <v>4</v>
      </c>
      <c r="C22" s="26" t="s">
        <v>228</v>
      </c>
      <c r="D22" s="9">
        <v>1</v>
      </c>
      <c r="E22" s="9">
        <v>3</v>
      </c>
      <c r="F22" s="9">
        <v>0</v>
      </c>
      <c r="G22" s="9">
        <v>1</v>
      </c>
      <c r="H22" s="20">
        <v>0.25</v>
      </c>
      <c r="I22" s="9">
        <v>236</v>
      </c>
      <c r="J22" s="9">
        <v>171</v>
      </c>
      <c r="K22" s="20">
        <v>0.57990000000000008</v>
      </c>
      <c r="L22" s="9">
        <v>176</v>
      </c>
      <c r="M22" s="9">
        <v>136</v>
      </c>
      <c r="N22" s="20">
        <v>0.56409999999999993</v>
      </c>
      <c r="O22" s="9">
        <v>121</v>
      </c>
      <c r="P22" s="9">
        <v>97</v>
      </c>
      <c r="Q22" s="20">
        <v>0.55500000000000005</v>
      </c>
      <c r="R22" s="9">
        <v>9</v>
      </c>
      <c r="S22" s="9">
        <v>15</v>
      </c>
      <c r="T22" s="20">
        <v>0.375</v>
      </c>
      <c r="U22" s="9">
        <v>11.04</v>
      </c>
      <c r="V22" s="9">
        <v>11.25</v>
      </c>
      <c r="W22" s="20">
        <v>0.49540000000000001</v>
      </c>
      <c r="X22" s="9">
        <v>103</v>
      </c>
      <c r="Y22" s="9">
        <v>95</v>
      </c>
      <c r="Z22" s="20">
        <v>0.5202</v>
      </c>
      <c r="AA22" s="9">
        <v>6</v>
      </c>
      <c r="AB22" s="9">
        <v>12</v>
      </c>
      <c r="AC22" s="20">
        <v>0.33329999999999999</v>
      </c>
      <c r="AD22" s="20">
        <v>0.10710000000000001</v>
      </c>
      <c r="AE22" s="20">
        <v>0.77780000000000005</v>
      </c>
      <c r="AF22" s="9">
        <v>46</v>
      </c>
      <c r="AG22" s="9">
        <v>39</v>
      </c>
      <c r="AH22" s="20">
        <v>0.54120000000000001</v>
      </c>
      <c r="AI22" s="9">
        <v>4</v>
      </c>
      <c r="AJ22" s="9">
        <v>5</v>
      </c>
      <c r="AK22" s="20">
        <v>0.44439999999999996</v>
      </c>
      <c r="AL22" s="20">
        <v>0.1739</v>
      </c>
      <c r="AM22" s="20">
        <v>0.75</v>
      </c>
      <c r="AN22" s="20">
        <v>7.4400000000000008E-2</v>
      </c>
      <c r="AO22" s="20">
        <v>0.84540000000000004</v>
      </c>
      <c r="AP22" s="20">
        <v>0.92</v>
      </c>
    </row>
    <row r="23" spans="1:42" ht="8" customHeight="1" x14ac:dyDescent="0.2"/>
    <row r="24" spans="1:42" x14ac:dyDescent="0.2">
      <c r="A24" s="8" t="s">
        <v>138</v>
      </c>
      <c r="B24" s="9">
        <v>26</v>
      </c>
      <c r="C24" s="26" t="s">
        <v>232</v>
      </c>
      <c r="D24" s="9">
        <v>19</v>
      </c>
      <c r="E24" s="9">
        <v>6</v>
      </c>
      <c r="F24" s="9">
        <v>1</v>
      </c>
      <c r="G24" s="9">
        <v>17</v>
      </c>
      <c r="H24" s="20">
        <v>0.75</v>
      </c>
      <c r="I24" s="9">
        <v>1808</v>
      </c>
      <c r="J24" s="9">
        <v>1209</v>
      </c>
      <c r="K24" s="20">
        <v>0.59930000000000005</v>
      </c>
      <c r="L24" s="9">
        <v>1324</v>
      </c>
      <c r="M24" s="9">
        <v>947</v>
      </c>
      <c r="N24" s="20">
        <v>0.58299999999999996</v>
      </c>
      <c r="O24" s="9">
        <v>877</v>
      </c>
      <c r="P24" s="9">
        <v>695</v>
      </c>
      <c r="Q24" s="20">
        <v>0.55789999999999995</v>
      </c>
      <c r="R24" s="9">
        <v>82</v>
      </c>
      <c r="S24" s="9">
        <v>68</v>
      </c>
      <c r="T24" s="20">
        <v>0.54670000000000007</v>
      </c>
      <c r="U24" s="9">
        <v>90.23</v>
      </c>
      <c r="V24" s="9">
        <v>70.94</v>
      </c>
      <c r="W24" s="20">
        <v>0.55990000000000006</v>
      </c>
      <c r="X24" s="9">
        <v>854</v>
      </c>
      <c r="Y24" s="9">
        <v>646</v>
      </c>
      <c r="Z24" s="20">
        <v>0.56930000000000003</v>
      </c>
      <c r="AA24" s="9">
        <v>68</v>
      </c>
      <c r="AB24" s="9">
        <v>59</v>
      </c>
      <c r="AC24" s="20">
        <v>0.53539999999999999</v>
      </c>
      <c r="AD24" s="20">
        <v>0.14749999999999999</v>
      </c>
      <c r="AE24" s="20">
        <v>0.85140000000000005</v>
      </c>
      <c r="AF24" s="9">
        <v>365</v>
      </c>
      <c r="AG24" s="9">
        <v>311</v>
      </c>
      <c r="AH24" s="20">
        <v>0.53990000000000005</v>
      </c>
      <c r="AI24" s="9">
        <v>44</v>
      </c>
      <c r="AJ24" s="9">
        <v>37</v>
      </c>
      <c r="AK24" s="20">
        <v>0.54320000000000002</v>
      </c>
      <c r="AL24" s="20">
        <v>0.22450000000000001</v>
      </c>
      <c r="AM24" s="20">
        <v>0.78359999999999996</v>
      </c>
      <c r="AN24" s="20">
        <v>9.35E-2</v>
      </c>
      <c r="AO24" s="20">
        <v>0.9022</v>
      </c>
      <c r="AP24" s="20">
        <v>0.996</v>
      </c>
    </row>
    <row r="27" spans="1:42" x14ac:dyDescent="0.2">
      <c r="A27" s="37" t="s">
        <v>201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</row>
    <row r="28" spans="1:42" x14ac:dyDescent="0.2">
      <c r="A28" s="8" t="s">
        <v>125</v>
      </c>
      <c r="B28" s="8" t="s">
        <v>0</v>
      </c>
      <c r="C28" s="8" t="s">
        <v>37</v>
      </c>
      <c r="D28" s="35" t="s">
        <v>126</v>
      </c>
      <c r="E28" s="8" t="s">
        <v>127</v>
      </c>
      <c r="F28" s="8" t="s">
        <v>128</v>
      </c>
      <c r="G28" s="8" t="s">
        <v>129</v>
      </c>
      <c r="H28" s="8" t="s">
        <v>130</v>
      </c>
      <c r="I28" s="8" t="s">
        <v>14</v>
      </c>
      <c r="J28" s="8" t="s">
        <v>15</v>
      </c>
      <c r="K28" s="8" t="s">
        <v>16</v>
      </c>
      <c r="L28" s="8" t="s">
        <v>17</v>
      </c>
      <c r="M28" s="8" t="s">
        <v>18</v>
      </c>
      <c r="N28" s="8" t="s">
        <v>19</v>
      </c>
      <c r="O28" s="8" t="s">
        <v>38</v>
      </c>
      <c r="P28" s="8" t="s">
        <v>39</v>
      </c>
      <c r="Q28" s="8" t="s">
        <v>40</v>
      </c>
      <c r="R28" s="8" t="s">
        <v>3</v>
      </c>
      <c r="S28" s="8" t="s">
        <v>4</v>
      </c>
      <c r="T28" s="8" t="s">
        <v>41</v>
      </c>
      <c r="U28" s="8" t="s">
        <v>42</v>
      </c>
      <c r="V28" s="8" t="s">
        <v>43</v>
      </c>
      <c r="W28" s="8" t="s">
        <v>44</v>
      </c>
      <c r="X28" s="8" t="s">
        <v>45</v>
      </c>
      <c r="Y28" s="8" t="s">
        <v>46</v>
      </c>
      <c r="Z28" s="8" t="s">
        <v>47</v>
      </c>
      <c r="AA28" s="8" t="s">
        <v>48</v>
      </c>
      <c r="AB28" s="8" t="s">
        <v>49</v>
      </c>
      <c r="AC28" s="8" t="s">
        <v>50</v>
      </c>
      <c r="AD28" s="8" t="s">
        <v>54</v>
      </c>
      <c r="AE28" s="8" t="s">
        <v>55</v>
      </c>
      <c r="AF28" s="8" t="s">
        <v>56</v>
      </c>
      <c r="AG28" s="8" t="s">
        <v>57</v>
      </c>
      <c r="AH28" s="8" t="s">
        <v>58</v>
      </c>
      <c r="AI28" s="8" t="s">
        <v>62</v>
      </c>
      <c r="AJ28" s="8" t="s">
        <v>63</v>
      </c>
      <c r="AK28" s="8" t="s">
        <v>64</v>
      </c>
      <c r="AL28" s="8" t="s">
        <v>65</v>
      </c>
      <c r="AM28" s="8" t="s">
        <v>66</v>
      </c>
      <c r="AN28" s="8" t="s">
        <v>67</v>
      </c>
      <c r="AO28" s="8" t="s">
        <v>250</v>
      </c>
      <c r="AP28" s="8" t="s">
        <v>24</v>
      </c>
    </row>
    <row r="29" spans="1:42" x14ac:dyDescent="0.2">
      <c r="A29" s="9" t="s">
        <v>139</v>
      </c>
      <c r="B29" s="9">
        <v>3</v>
      </c>
      <c r="C29" s="26" t="s">
        <v>227</v>
      </c>
      <c r="D29" s="9">
        <v>2</v>
      </c>
      <c r="E29" s="9">
        <v>1</v>
      </c>
      <c r="F29" s="9">
        <v>0</v>
      </c>
      <c r="G29" s="9">
        <v>1</v>
      </c>
      <c r="H29" s="20">
        <v>0.66700000000000004</v>
      </c>
      <c r="I29" s="9">
        <v>205</v>
      </c>
      <c r="J29" s="9">
        <v>134</v>
      </c>
      <c r="K29" s="20">
        <v>0.60470000000000002</v>
      </c>
      <c r="L29" s="9">
        <v>164</v>
      </c>
      <c r="M29" s="9">
        <v>95</v>
      </c>
      <c r="N29" s="20">
        <v>0.63319999999999999</v>
      </c>
      <c r="O29" s="9">
        <v>124</v>
      </c>
      <c r="P29" s="9">
        <v>61</v>
      </c>
      <c r="Q29" s="20">
        <v>0.67030000000000001</v>
      </c>
      <c r="R29" s="9">
        <v>9</v>
      </c>
      <c r="S29" s="9">
        <v>7</v>
      </c>
      <c r="T29" s="20">
        <v>0.5625</v>
      </c>
      <c r="U29" s="9">
        <v>13.28</v>
      </c>
      <c r="V29" s="9">
        <v>6.95</v>
      </c>
      <c r="W29" s="20">
        <v>0.65659999999999996</v>
      </c>
      <c r="X29" s="9">
        <v>121</v>
      </c>
      <c r="Y29" s="9">
        <v>64</v>
      </c>
      <c r="Z29" s="20">
        <v>0.65410000000000001</v>
      </c>
      <c r="AA29" s="9">
        <v>8</v>
      </c>
      <c r="AB29" s="9">
        <v>6</v>
      </c>
      <c r="AC29" s="20">
        <v>0.57140000000000002</v>
      </c>
      <c r="AD29" s="20">
        <v>0.10130000000000002</v>
      </c>
      <c r="AE29" s="20">
        <v>0.81819999999999993</v>
      </c>
      <c r="AF29" s="9">
        <v>52</v>
      </c>
      <c r="AG29" s="9">
        <v>30</v>
      </c>
      <c r="AH29" s="20">
        <v>0.6341</v>
      </c>
      <c r="AI29" s="9">
        <v>4</v>
      </c>
      <c r="AJ29" s="9">
        <v>3</v>
      </c>
      <c r="AK29" s="20">
        <v>0.57140000000000002</v>
      </c>
      <c r="AL29" s="20">
        <v>0.1081</v>
      </c>
      <c r="AM29" s="20">
        <v>0.82350000000000001</v>
      </c>
      <c r="AN29" s="20">
        <v>7.2599999999999998E-2</v>
      </c>
      <c r="AO29" s="20">
        <v>0.88519999999999999</v>
      </c>
      <c r="AP29" s="20">
        <v>0.95799999999999996</v>
      </c>
    </row>
    <row r="30" spans="1:42" x14ac:dyDescent="0.2">
      <c r="A30" s="14" t="s">
        <v>140</v>
      </c>
      <c r="B30" s="14">
        <v>3</v>
      </c>
      <c r="C30" s="19" t="s">
        <v>233</v>
      </c>
      <c r="D30" s="14">
        <v>2</v>
      </c>
      <c r="E30" s="14">
        <v>1</v>
      </c>
      <c r="F30" s="14">
        <v>0</v>
      </c>
      <c r="G30" s="14">
        <v>2</v>
      </c>
      <c r="H30" s="16">
        <v>0.66700000000000004</v>
      </c>
      <c r="I30" s="14">
        <v>186</v>
      </c>
      <c r="J30" s="14">
        <v>146</v>
      </c>
      <c r="K30" s="16">
        <v>0.56020000000000003</v>
      </c>
      <c r="L30" s="14">
        <v>146</v>
      </c>
      <c r="M30" s="14">
        <v>119</v>
      </c>
      <c r="N30" s="16">
        <v>0.55090000000000006</v>
      </c>
      <c r="O30" s="14">
        <v>101</v>
      </c>
      <c r="P30" s="14">
        <v>85</v>
      </c>
      <c r="Q30" s="16">
        <v>0.54300000000000004</v>
      </c>
      <c r="R30" s="14">
        <v>13</v>
      </c>
      <c r="S30" s="14">
        <v>8</v>
      </c>
      <c r="T30" s="16">
        <v>0.61899999999999999</v>
      </c>
      <c r="U30" s="14">
        <v>11.26</v>
      </c>
      <c r="V30" s="14">
        <v>7.6</v>
      </c>
      <c r="W30" s="16">
        <v>0.59719999999999995</v>
      </c>
      <c r="X30" s="14">
        <v>98</v>
      </c>
      <c r="Y30" s="14">
        <v>78</v>
      </c>
      <c r="Z30" s="16">
        <v>0.55679999999999996</v>
      </c>
      <c r="AA30" s="14">
        <v>12</v>
      </c>
      <c r="AB30" s="14">
        <v>7</v>
      </c>
      <c r="AC30" s="16">
        <v>0.63159999999999994</v>
      </c>
      <c r="AD30" s="16">
        <v>0.22640000000000002</v>
      </c>
      <c r="AE30" s="16">
        <v>0.86</v>
      </c>
      <c r="AF30" s="14">
        <v>42</v>
      </c>
      <c r="AG30" s="14">
        <v>31</v>
      </c>
      <c r="AH30" s="16">
        <v>0.57530000000000003</v>
      </c>
      <c r="AI30" s="14">
        <v>10</v>
      </c>
      <c r="AJ30" s="14">
        <v>2</v>
      </c>
      <c r="AK30" s="16">
        <v>0.83330000000000004</v>
      </c>
      <c r="AL30" s="16">
        <v>0.625</v>
      </c>
      <c r="AM30" s="16">
        <v>0.89470000000000005</v>
      </c>
      <c r="AN30" s="16">
        <v>0.12869999999999998</v>
      </c>
      <c r="AO30" s="16">
        <v>0.90590000000000004</v>
      </c>
      <c r="AP30" s="16">
        <v>1.0349999999999999</v>
      </c>
    </row>
    <row r="31" spans="1:42" x14ac:dyDescent="0.2">
      <c r="A31" s="9" t="s">
        <v>141</v>
      </c>
      <c r="B31" s="9">
        <v>3</v>
      </c>
      <c r="C31" s="26" t="s">
        <v>233</v>
      </c>
      <c r="D31" s="9">
        <v>1</v>
      </c>
      <c r="E31" s="9">
        <v>2</v>
      </c>
      <c r="F31" s="9">
        <v>0</v>
      </c>
      <c r="G31" s="9">
        <v>1</v>
      </c>
      <c r="H31" s="20">
        <v>0.33300000000000002</v>
      </c>
      <c r="I31" s="9">
        <v>194</v>
      </c>
      <c r="J31" s="9">
        <v>162</v>
      </c>
      <c r="K31" s="20">
        <v>0.54490000000000005</v>
      </c>
      <c r="L31" s="9">
        <v>148</v>
      </c>
      <c r="M31" s="9">
        <v>128</v>
      </c>
      <c r="N31" s="20">
        <v>0.53620000000000001</v>
      </c>
      <c r="O31" s="9">
        <v>92</v>
      </c>
      <c r="P31" s="9">
        <v>89</v>
      </c>
      <c r="Q31" s="20">
        <v>0.50829999999999997</v>
      </c>
      <c r="R31" s="9">
        <v>8</v>
      </c>
      <c r="S31" s="9">
        <v>11</v>
      </c>
      <c r="T31" s="20">
        <v>0.42110000000000003</v>
      </c>
      <c r="U31" s="9">
        <v>10.26</v>
      </c>
      <c r="V31" s="9">
        <v>10.99</v>
      </c>
      <c r="W31" s="20">
        <v>0.4829</v>
      </c>
      <c r="X31" s="9">
        <v>94</v>
      </c>
      <c r="Y31" s="9">
        <v>97</v>
      </c>
      <c r="Z31" s="20">
        <v>0.49210000000000004</v>
      </c>
      <c r="AA31" s="9">
        <v>5</v>
      </c>
      <c r="AB31" s="9">
        <v>10</v>
      </c>
      <c r="AC31" s="20">
        <v>0.33329999999999999</v>
      </c>
      <c r="AD31" s="20">
        <v>9.8000000000000004E-2</v>
      </c>
      <c r="AE31" s="20">
        <v>0.83330000000000004</v>
      </c>
      <c r="AF31" s="9">
        <v>41</v>
      </c>
      <c r="AG31" s="9">
        <v>55</v>
      </c>
      <c r="AH31" s="20">
        <v>0.42710000000000004</v>
      </c>
      <c r="AI31" s="9">
        <v>3</v>
      </c>
      <c r="AJ31" s="9">
        <v>6</v>
      </c>
      <c r="AK31" s="20">
        <v>0.33329999999999999</v>
      </c>
      <c r="AL31" s="20">
        <v>0.13640000000000002</v>
      </c>
      <c r="AM31" s="20">
        <v>0.82350000000000001</v>
      </c>
      <c r="AN31" s="20">
        <v>8.6999999999999994E-2</v>
      </c>
      <c r="AO31" s="20">
        <v>0.87640000000000007</v>
      </c>
      <c r="AP31" s="20">
        <v>0.96299999999999997</v>
      </c>
    </row>
    <row r="32" spans="1:42" x14ac:dyDescent="0.2">
      <c r="A32" s="14" t="s">
        <v>142</v>
      </c>
      <c r="B32" s="14">
        <v>3</v>
      </c>
      <c r="C32" s="19" t="s">
        <v>233</v>
      </c>
      <c r="D32" s="14">
        <v>2</v>
      </c>
      <c r="E32" s="14">
        <v>1</v>
      </c>
      <c r="F32" s="14">
        <v>0</v>
      </c>
      <c r="G32" s="14">
        <v>2</v>
      </c>
      <c r="H32" s="16">
        <v>0.66700000000000004</v>
      </c>
      <c r="I32" s="14">
        <v>199</v>
      </c>
      <c r="J32" s="14">
        <v>169</v>
      </c>
      <c r="K32" s="16">
        <v>0.54079999999999995</v>
      </c>
      <c r="L32" s="14">
        <v>156</v>
      </c>
      <c r="M32" s="14">
        <v>132</v>
      </c>
      <c r="N32" s="16">
        <v>0.54170000000000007</v>
      </c>
      <c r="O32" s="14">
        <v>110</v>
      </c>
      <c r="P32" s="14">
        <v>90</v>
      </c>
      <c r="Q32" s="16">
        <v>0.55000000000000004</v>
      </c>
      <c r="R32" s="14">
        <v>10</v>
      </c>
      <c r="S32" s="14">
        <v>7</v>
      </c>
      <c r="T32" s="16">
        <v>0.58820000000000006</v>
      </c>
      <c r="U32" s="14">
        <v>11.98</v>
      </c>
      <c r="V32" s="14">
        <v>10.43</v>
      </c>
      <c r="W32" s="16">
        <v>0.53450000000000009</v>
      </c>
      <c r="X32" s="14">
        <v>97</v>
      </c>
      <c r="Y32" s="14">
        <v>81</v>
      </c>
      <c r="Z32" s="16">
        <v>0.54490000000000005</v>
      </c>
      <c r="AA32" s="14">
        <v>6</v>
      </c>
      <c r="AB32" s="14">
        <v>7</v>
      </c>
      <c r="AC32" s="16">
        <v>0.46150000000000002</v>
      </c>
      <c r="AD32" s="16">
        <v>0.10710000000000001</v>
      </c>
      <c r="AE32" s="16">
        <v>0.86540000000000006</v>
      </c>
      <c r="AF32" s="14">
        <v>52</v>
      </c>
      <c r="AG32" s="14">
        <v>46</v>
      </c>
      <c r="AH32" s="16">
        <v>0.53060000000000007</v>
      </c>
      <c r="AI32" s="14">
        <v>3</v>
      </c>
      <c r="AJ32" s="14">
        <v>4</v>
      </c>
      <c r="AK32" s="16">
        <v>0.42859999999999998</v>
      </c>
      <c r="AL32" s="16">
        <v>8.8200000000000001E-2</v>
      </c>
      <c r="AM32" s="16">
        <v>0.84</v>
      </c>
      <c r="AN32" s="16">
        <v>9.0899999999999995E-2</v>
      </c>
      <c r="AO32" s="16">
        <v>0.92220000000000002</v>
      </c>
      <c r="AP32" s="16">
        <v>1.0129999999999999</v>
      </c>
    </row>
    <row r="33" spans="1:42" x14ac:dyDescent="0.2">
      <c r="A33" s="9" t="s">
        <v>143</v>
      </c>
      <c r="B33" s="9">
        <v>3</v>
      </c>
      <c r="C33" s="26" t="s">
        <v>234</v>
      </c>
      <c r="D33" s="9">
        <v>1</v>
      </c>
      <c r="E33" s="9">
        <v>0</v>
      </c>
      <c r="F33" s="9">
        <v>2</v>
      </c>
      <c r="G33" s="9">
        <v>1</v>
      </c>
      <c r="H33" s="20">
        <v>0.66700000000000004</v>
      </c>
      <c r="I33" s="9">
        <v>181</v>
      </c>
      <c r="J33" s="9">
        <v>158</v>
      </c>
      <c r="K33" s="20">
        <v>0.53390000000000004</v>
      </c>
      <c r="L33" s="9">
        <v>153</v>
      </c>
      <c r="M33" s="9">
        <v>127</v>
      </c>
      <c r="N33" s="20">
        <v>0.5464</v>
      </c>
      <c r="O33" s="9">
        <v>109</v>
      </c>
      <c r="P33" s="9">
        <v>104</v>
      </c>
      <c r="Q33" s="20">
        <v>0.51170000000000004</v>
      </c>
      <c r="R33" s="9">
        <v>9</v>
      </c>
      <c r="S33" s="9">
        <v>7</v>
      </c>
      <c r="T33" s="20">
        <v>0.5625</v>
      </c>
      <c r="U33" s="9">
        <v>11.75</v>
      </c>
      <c r="V33" s="9">
        <v>9.1</v>
      </c>
      <c r="W33" s="20">
        <v>0.56369999999999998</v>
      </c>
      <c r="X33" s="9">
        <v>93</v>
      </c>
      <c r="Y33" s="9">
        <v>90</v>
      </c>
      <c r="Z33" s="20">
        <v>0.50819999999999999</v>
      </c>
      <c r="AA33" s="9">
        <v>9</v>
      </c>
      <c r="AB33" s="9">
        <v>4</v>
      </c>
      <c r="AC33" s="20">
        <v>0.69230000000000003</v>
      </c>
      <c r="AD33" s="20">
        <v>0.15</v>
      </c>
      <c r="AE33" s="20">
        <v>0.93330000000000002</v>
      </c>
      <c r="AF33" s="9">
        <v>51</v>
      </c>
      <c r="AG33" s="9">
        <v>41</v>
      </c>
      <c r="AH33" s="20">
        <v>0.55430000000000001</v>
      </c>
      <c r="AI33" s="9">
        <v>9</v>
      </c>
      <c r="AJ33" s="9">
        <v>3</v>
      </c>
      <c r="AK33" s="20">
        <v>0.75</v>
      </c>
      <c r="AL33" s="20">
        <v>0.31030000000000002</v>
      </c>
      <c r="AM33" s="20">
        <v>0.9032</v>
      </c>
      <c r="AN33" s="20">
        <v>8.2599999999999993E-2</v>
      </c>
      <c r="AO33" s="20">
        <v>0.93269999999999997</v>
      </c>
      <c r="AP33" s="20">
        <v>1.0149999999999999</v>
      </c>
    </row>
    <row r="34" spans="1:42" x14ac:dyDescent="0.2">
      <c r="A34" s="14" t="s">
        <v>144</v>
      </c>
      <c r="B34" s="14">
        <v>3</v>
      </c>
      <c r="C34" s="19" t="s">
        <v>233</v>
      </c>
      <c r="D34" s="14">
        <v>2</v>
      </c>
      <c r="E34" s="14">
        <v>1</v>
      </c>
      <c r="F34" s="14">
        <v>0</v>
      </c>
      <c r="G34" s="14">
        <v>2</v>
      </c>
      <c r="H34" s="16">
        <v>0.66700000000000004</v>
      </c>
      <c r="I34" s="14">
        <v>191</v>
      </c>
      <c r="J34" s="14">
        <v>117</v>
      </c>
      <c r="K34" s="16">
        <v>0.62009999999999998</v>
      </c>
      <c r="L34" s="14">
        <v>140</v>
      </c>
      <c r="M34" s="14">
        <v>94</v>
      </c>
      <c r="N34" s="16">
        <v>0.59829999999999994</v>
      </c>
      <c r="O34" s="14">
        <v>88</v>
      </c>
      <c r="P34" s="14">
        <v>70</v>
      </c>
      <c r="Q34" s="16">
        <v>0.55700000000000005</v>
      </c>
      <c r="R34" s="14">
        <v>7</v>
      </c>
      <c r="S34" s="14">
        <v>4</v>
      </c>
      <c r="T34" s="16">
        <v>0.63639999999999997</v>
      </c>
      <c r="U34" s="14">
        <v>9.33</v>
      </c>
      <c r="V34" s="14">
        <v>4.82</v>
      </c>
      <c r="W34" s="16">
        <v>0.65969999999999995</v>
      </c>
      <c r="X34" s="14">
        <v>91</v>
      </c>
      <c r="Y34" s="14">
        <v>50</v>
      </c>
      <c r="Z34" s="16">
        <v>0.64540000000000008</v>
      </c>
      <c r="AA34" s="14">
        <v>3</v>
      </c>
      <c r="AB34" s="14">
        <v>2</v>
      </c>
      <c r="AC34" s="16">
        <v>0.6</v>
      </c>
      <c r="AD34" s="16">
        <v>5.8799999999999998E-2</v>
      </c>
      <c r="AE34" s="16">
        <v>0.94290000000000007</v>
      </c>
      <c r="AF34" s="14">
        <v>43</v>
      </c>
      <c r="AG34" s="14">
        <v>23</v>
      </c>
      <c r="AH34" s="16">
        <v>0.65150000000000008</v>
      </c>
      <c r="AI34" s="14">
        <v>2</v>
      </c>
      <c r="AJ34" s="14">
        <v>1</v>
      </c>
      <c r="AK34" s="16">
        <v>0.66670000000000007</v>
      </c>
      <c r="AL34" s="16">
        <v>9.0899999999999995E-2</v>
      </c>
      <c r="AM34" s="16">
        <v>0.9375</v>
      </c>
      <c r="AN34" s="16">
        <v>7.9500000000000001E-2</v>
      </c>
      <c r="AO34" s="16">
        <v>0.94290000000000007</v>
      </c>
      <c r="AP34" s="16">
        <v>1.022</v>
      </c>
    </row>
    <row r="35" spans="1:42" x14ac:dyDescent="0.2">
      <c r="A35" s="9" t="s">
        <v>166</v>
      </c>
      <c r="B35" s="9">
        <v>3</v>
      </c>
      <c r="C35" s="26" t="s">
        <v>227</v>
      </c>
      <c r="D35" s="9">
        <v>3</v>
      </c>
      <c r="E35" s="9">
        <v>0</v>
      </c>
      <c r="F35" s="9">
        <v>0</v>
      </c>
      <c r="G35" s="9">
        <v>2</v>
      </c>
      <c r="H35" s="20">
        <v>1</v>
      </c>
      <c r="I35" s="9">
        <v>243</v>
      </c>
      <c r="J35" s="9">
        <v>105</v>
      </c>
      <c r="K35" s="20">
        <v>0.69830000000000003</v>
      </c>
      <c r="L35" s="9">
        <v>187</v>
      </c>
      <c r="M35" s="9">
        <v>85</v>
      </c>
      <c r="N35" s="20">
        <v>0.6875</v>
      </c>
      <c r="O35" s="9">
        <v>130</v>
      </c>
      <c r="P35" s="9">
        <v>60</v>
      </c>
      <c r="Q35" s="20">
        <v>0.68420000000000003</v>
      </c>
      <c r="R35" s="9">
        <v>12</v>
      </c>
      <c r="S35" s="9">
        <v>5</v>
      </c>
      <c r="T35" s="20">
        <v>0.70590000000000008</v>
      </c>
      <c r="U35" s="9">
        <v>10.72</v>
      </c>
      <c r="V35" s="9">
        <v>6.41</v>
      </c>
      <c r="W35" s="20">
        <v>0.62580000000000002</v>
      </c>
      <c r="X35" s="9">
        <v>122</v>
      </c>
      <c r="Y35" s="9">
        <v>52</v>
      </c>
      <c r="Z35" s="20">
        <v>0.70110000000000006</v>
      </c>
      <c r="AA35" s="9">
        <v>12</v>
      </c>
      <c r="AB35" s="9">
        <v>5</v>
      </c>
      <c r="AC35" s="20">
        <v>0.70590000000000008</v>
      </c>
      <c r="AD35" s="20">
        <v>0.17910000000000001</v>
      </c>
      <c r="AE35" s="20">
        <v>0.84849999999999992</v>
      </c>
      <c r="AF35" s="9">
        <v>42</v>
      </c>
      <c r="AG35" s="9">
        <v>31</v>
      </c>
      <c r="AH35" s="20">
        <v>0.57530000000000003</v>
      </c>
      <c r="AI35" s="9">
        <v>8</v>
      </c>
      <c r="AJ35" s="9">
        <v>5</v>
      </c>
      <c r="AK35" s="20">
        <v>0.61540000000000006</v>
      </c>
      <c r="AL35" s="20">
        <v>0.36359999999999998</v>
      </c>
      <c r="AM35" s="20">
        <v>0.72219999999999995</v>
      </c>
      <c r="AN35" s="20">
        <v>9.2300000000000007E-2</v>
      </c>
      <c r="AO35" s="20">
        <v>0.91670000000000007</v>
      </c>
      <c r="AP35" s="20">
        <v>1.0089999999999999</v>
      </c>
    </row>
    <row r="36" spans="1:42" x14ac:dyDescent="0.2">
      <c r="A36" s="14" t="s">
        <v>167</v>
      </c>
      <c r="B36" s="14">
        <v>3</v>
      </c>
      <c r="C36" s="19" t="s">
        <v>235</v>
      </c>
      <c r="D36" s="14">
        <v>2</v>
      </c>
      <c r="E36" s="14">
        <v>1</v>
      </c>
      <c r="F36" s="14">
        <v>0</v>
      </c>
      <c r="G36" s="14">
        <v>2</v>
      </c>
      <c r="H36" s="16">
        <v>0.66700000000000004</v>
      </c>
      <c r="I36" s="14">
        <v>188</v>
      </c>
      <c r="J36" s="14">
        <v>172</v>
      </c>
      <c r="K36" s="16">
        <v>0.5222</v>
      </c>
      <c r="L36" s="14">
        <v>142</v>
      </c>
      <c r="M36" s="14">
        <v>141</v>
      </c>
      <c r="N36" s="16">
        <v>0.50180000000000002</v>
      </c>
      <c r="O36" s="14">
        <v>96</v>
      </c>
      <c r="P36" s="14">
        <v>92</v>
      </c>
      <c r="Q36" s="16">
        <v>0.51060000000000005</v>
      </c>
      <c r="R36" s="14">
        <v>9</v>
      </c>
      <c r="S36" s="14">
        <v>5</v>
      </c>
      <c r="T36" s="16">
        <v>0.64290000000000003</v>
      </c>
      <c r="U36" s="14">
        <v>11.94</v>
      </c>
      <c r="V36" s="14">
        <v>11.16</v>
      </c>
      <c r="W36" s="16">
        <v>0.51680000000000004</v>
      </c>
      <c r="X36" s="14">
        <v>99</v>
      </c>
      <c r="Y36" s="14">
        <v>82</v>
      </c>
      <c r="Z36" s="16">
        <v>0.54700000000000004</v>
      </c>
      <c r="AA36" s="14">
        <v>8</v>
      </c>
      <c r="AB36" s="14">
        <v>5</v>
      </c>
      <c r="AC36" s="16">
        <v>0.61540000000000006</v>
      </c>
      <c r="AD36" s="16">
        <v>0.127</v>
      </c>
      <c r="AE36" s="16">
        <v>0.89129999999999998</v>
      </c>
      <c r="AF36" s="14">
        <v>46</v>
      </c>
      <c r="AG36" s="14">
        <v>46</v>
      </c>
      <c r="AH36" s="16">
        <v>0.5</v>
      </c>
      <c r="AI36" s="14">
        <v>2</v>
      </c>
      <c r="AJ36" s="14">
        <v>5</v>
      </c>
      <c r="AK36" s="16">
        <v>0.28570000000000001</v>
      </c>
      <c r="AL36" s="16">
        <v>6.9000000000000006E-2</v>
      </c>
      <c r="AM36" s="16">
        <v>0.80769999999999997</v>
      </c>
      <c r="AN36" s="16">
        <v>9.3800000000000008E-2</v>
      </c>
      <c r="AO36" s="16">
        <v>0.94569999999999999</v>
      </c>
      <c r="AP36" s="16">
        <v>1.0389999999999999</v>
      </c>
    </row>
    <row r="37" spans="1:42" ht="8" customHeight="1" x14ac:dyDescent="0.2">
      <c r="C37" s="7"/>
    </row>
    <row r="38" spans="1:42" x14ac:dyDescent="0.2">
      <c r="A38" s="8" t="s">
        <v>145</v>
      </c>
      <c r="B38" s="9">
        <v>24</v>
      </c>
      <c r="C38" s="26" t="s">
        <v>236</v>
      </c>
      <c r="D38" s="9">
        <v>15</v>
      </c>
      <c r="E38" s="9">
        <v>7</v>
      </c>
      <c r="F38" s="9">
        <v>2</v>
      </c>
      <c r="G38" s="9">
        <v>13</v>
      </c>
      <c r="H38" s="20">
        <v>0.66700000000000004</v>
      </c>
      <c r="I38" s="9">
        <v>1587</v>
      </c>
      <c r="J38" s="9">
        <v>1163</v>
      </c>
      <c r="K38" s="20">
        <v>0.57710000000000006</v>
      </c>
      <c r="L38" s="9">
        <v>1236</v>
      </c>
      <c r="M38" s="9">
        <v>921</v>
      </c>
      <c r="N38" s="20">
        <v>0.57299999999999995</v>
      </c>
      <c r="O38" s="9">
        <v>850</v>
      </c>
      <c r="P38" s="9">
        <v>651</v>
      </c>
      <c r="Q38" s="20">
        <v>0.56630000000000003</v>
      </c>
      <c r="R38" s="9">
        <v>77</v>
      </c>
      <c r="S38" s="9">
        <v>54</v>
      </c>
      <c r="T38" s="20">
        <v>0.58779999999999999</v>
      </c>
      <c r="U38" s="9">
        <v>90.53</v>
      </c>
      <c r="V38" s="9">
        <v>67.45</v>
      </c>
      <c r="W38" s="20">
        <v>0.57310000000000005</v>
      </c>
      <c r="X38" s="9">
        <v>815</v>
      </c>
      <c r="Y38" s="9">
        <v>594</v>
      </c>
      <c r="Z38" s="20">
        <v>0.57840000000000003</v>
      </c>
      <c r="AA38" s="9">
        <v>63</v>
      </c>
      <c r="AB38" s="9">
        <v>46</v>
      </c>
      <c r="AC38" s="20">
        <v>0.57799999999999996</v>
      </c>
      <c r="AD38" s="20">
        <v>0.1313</v>
      </c>
      <c r="AE38" s="20">
        <v>0.87530000000000008</v>
      </c>
      <c r="AF38" s="9">
        <v>369</v>
      </c>
      <c r="AG38" s="9">
        <v>303</v>
      </c>
      <c r="AH38" s="20">
        <v>0.54910000000000003</v>
      </c>
      <c r="AI38" s="9">
        <v>41</v>
      </c>
      <c r="AJ38" s="9">
        <v>29</v>
      </c>
      <c r="AK38" s="20">
        <v>0.5857</v>
      </c>
      <c r="AL38" s="20">
        <v>0.1943</v>
      </c>
      <c r="AM38" s="20">
        <v>0.84409999999999996</v>
      </c>
      <c r="AN38" s="20">
        <v>9.06E-2</v>
      </c>
      <c r="AO38" s="20">
        <v>0.91709999999999992</v>
      </c>
      <c r="AP38" s="20">
        <v>1.008</v>
      </c>
    </row>
    <row r="41" spans="1:42" x14ac:dyDescent="0.2">
      <c r="A41" s="41" t="s">
        <v>202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</row>
    <row r="42" spans="1:42" x14ac:dyDescent="0.2">
      <c r="A42" s="8" t="s">
        <v>125</v>
      </c>
      <c r="B42" s="8" t="s">
        <v>0</v>
      </c>
      <c r="C42" s="8" t="s">
        <v>37</v>
      </c>
      <c r="D42" s="35" t="s">
        <v>126</v>
      </c>
      <c r="E42" s="8" t="s">
        <v>127</v>
      </c>
      <c r="F42" s="8" t="s">
        <v>128</v>
      </c>
      <c r="G42" s="8" t="s">
        <v>129</v>
      </c>
      <c r="H42" s="8" t="s">
        <v>130</v>
      </c>
      <c r="I42" s="8" t="s">
        <v>14</v>
      </c>
      <c r="J42" s="8" t="s">
        <v>15</v>
      </c>
      <c r="K42" s="8" t="s">
        <v>16</v>
      </c>
      <c r="L42" s="8" t="s">
        <v>17</v>
      </c>
      <c r="M42" s="8" t="s">
        <v>18</v>
      </c>
      <c r="N42" s="8" t="s">
        <v>19</v>
      </c>
      <c r="O42" s="8" t="s">
        <v>38</v>
      </c>
      <c r="P42" s="8" t="s">
        <v>39</v>
      </c>
      <c r="Q42" s="8" t="s">
        <v>40</v>
      </c>
      <c r="R42" s="8" t="s">
        <v>3</v>
      </c>
      <c r="S42" s="8" t="s">
        <v>4</v>
      </c>
      <c r="T42" s="8" t="s">
        <v>41</v>
      </c>
      <c r="U42" s="8" t="s">
        <v>42</v>
      </c>
      <c r="V42" s="8" t="s">
        <v>43</v>
      </c>
      <c r="W42" s="8" t="s">
        <v>44</v>
      </c>
      <c r="X42" s="8" t="s">
        <v>45</v>
      </c>
      <c r="Y42" s="8" t="s">
        <v>46</v>
      </c>
      <c r="Z42" s="8" t="s">
        <v>47</v>
      </c>
      <c r="AA42" s="8" t="s">
        <v>48</v>
      </c>
      <c r="AB42" s="8" t="s">
        <v>49</v>
      </c>
      <c r="AC42" s="8" t="s">
        <v>50</v>
      </c>
      <c r="AD42" s="8" t="s">
        <v>54</v>
      </c>
      <c r="AE42" s="8" t="s">
        <v>55</v>
      </c>
      <c r="AF42" s="8" t="s">
        <v>56</v>
      </c>
      <c r="AG42" s="8" t="s">
        <v>57</v>
      </c>
      <c r="AH42" s="8" t="s">
        <v>58</v>
      </c>
      <c r="AI42" s="8" t="s">
        <v>62</v>
      </c>
      <c r="AJ42" s="8" t="s">
        <v>63</v>
      </c>
      <c r="AK42" s="8" t="s">
        <v>64</v>
      </c>
      <c r="AL42" s="8" t="s">
        <v>65</v>
      </c>
      <c r="AM42" s="8" t="s">
        <v>66</v>
      </c>
      <c r="AN42" s="8" t="s">
        <v>67</v>
      </c>
      <c r="AO42" s="8" t="s">
        <v>250</v>
      </c>
      <c r="AP42" s="8" t="s">
        <v>24</v>
      </c>
    </row>
    <row r="43" spans="1:42" x14ac:dyDescent="0.2">
      <c r="A43" s="9" t="s">
        <v>146</v>
      </c>
      <c r="B43" s="9">
        <v>2</v>
      </c>
      <c r="C43" s="26" t="s">
        <v>237</v>
      </c>
      <c r="D43" s="9">
        <v>2</v>
      </c>
      <c r="E43" s="9">
        <v>0</v>
      </c>
      <c r="F43" s="9">
        <v>0</v>
      </c>
      <c r="G43" s="9">
        <v>2</v>
      </c>
      <c r="H43" s="20">
        <v>1</v>
      </c>
      <c r="I43" s="9">
        <v>138</v>
      </c>
      <c r="J43" s="9">
        <v>83</v>
      </c>
      <c r="K43" s="20">
        <v>0.62439999999999996</v>
      </c>
      <c r="L43" s="9">
        <v>100</v>
      </c>
      <c r="M43" s="9">
        <v>62</v>
      </c>
      <c r="N43" s="20">
        <v>0.61729999999999996</v>
      </c>
      <c r="O43" s="9">
        <v>71</v>
      </c>
      <c r="P43" s="9">
        <v>49</v>
      </c>
      <c r="Q43" s="20">
        <v>0.5917</v>
      </c>
      <c r="R43" s="9">
        <v>7</v>
      </c>
      <c r="S43" s="9">
        <v>5</v>
      </c>
      <c r="T43" s="20">
        <v>0.58330000000000004</v>
      </c>
      <c r="U43" s="9">
        <v>6.38</v>
      </c>
      <c r="V43" s="9">
        <v>5.33</v>
      </c>
      <c r="W43" s="20">
        <v>0.54490000000000005</v>
      </c>
      <c r="X43" s="9">
        <v>68</v>
      </c>
      <c r="Y43" s="9">
        <v>45</v>
      </c>
      <c r="Z43" s="20">
        <v>0.6018</v>
      </c>
      <c r="AA43" s="9">
        <v>7</v>
      </c>
      <c r="AB43" s="9">
        <v>3</v>
      </c>
      <c r="AC43" s="20">
        <v>0.70000000000000007</v>
      </c>
      <c r="AD43" s="20">
        <v>0.17949999999999999</v>
      </c>
      <c r="AE43" s="20">
        <v>0.88890000000000002</v>
      </c>
      <c r="AF43" s="9">
        <v>29</v>
      </c>
      <c r="AG43" s="9">
        <v>20</v>
      </c>
      <c r="AH43" s="20">
        <v>0.59179999999999999</v>
      </c>
      <c r="AI43" s="9">
        <v>5</v>
      </c>
      <c r="AJ43" s="9">
        <v>2</v>
      </c>
      <c r="AK43" s="20">
        <v>0.71430000000000005</v>
      </c>
      <c r="AL43" s="20">
        <v>0.27779999999999999</v>
      </c>
      <c r="AM43" s="20">
        <v>0.83330000000000004</v>
      </c>
      <c r="AN43" s="20">
        <v>9.8599999999999993E-2</v>
      </c>
      <c r="AO43" s="20">
        <v>0.89800000000000002</v>
      </c>
      <c r="AP43" s="20">
        <v>0.997</v>
      </c>
    </row>
    <row r="44" spans="1:42" x14ac:dyDescent="0.2">
      <c r="A44" s="14" t="s">
        <v>147</v>
      </c>
      <c r="B44" s="14">
        <v>2</v>
      </c>
      <c r="C44" s="19" t="s">
        <v>238</v>
      </c>
      <c r="D44" s="14">
        <v>2</v>
      </c>
      <c r="E44" s="14">
        <v>0</v>
      </c>
      <c r="F44" s="14">
        <v>0</v>
      </c>
      <c r="G44" s="14">
        <v>2</v>
      </c>
      <c r="H44" s="16">
        <v>1</v>
      </c>
      <c r="I44" s="14">
        <v>132</v>
      </c>
      <c r="J44" s="14">
        <v>75</v>
      </c>
      <c r="K44" s="16">
        <v>0.63770000000000004</v>
      </c>
      <c r="L44" s="14">
        <v>101</v>
      </c>
      <c r="M44" s="14">
        <v>53</v>
      </c>
      <c r="N44" s="16">
        <v>0.65580000000000005</v>
      </c>
      <c r="O44" s="14">
        <v>73</v>
      </c>
      <c r="P44" s="14">
        <v>40</v>
      </c>
      <c r="Q44" s="16">
        <v>0.64599999999999991</v>
      </c>
      <c r="R44" s="14">
        <v>8</v>
      </c>
      <c r="S44" s="14">
        <v>3</v>
      </c>
      <c r="T44" s="16">
        <v>0.72730000000000006</v>
      </c>
      <c r="U44" s="14">
        <v>7.89</v>
      </c>
      <c r="V44" s="14">
        <v>3.31</v>
      </c>
      <c r="W44" s="16">
        <v>0.7046</v>
      </c>
      <c r="X44" s="14">
        <v>63</v>
      </c>
      <c r="Y44" s="14">
        <v>30</v>
      </c>
      <c r="Z44" s="16">
        <v>0.6774</v>
      </c>
      <c r="AA44" s="14">
        <v>8</v>
      </c>
      <c r="AB44" s="14">
        <v>2</v>
      </c>
      <c r="AC44" s="16">
        <v>0.8</v>
      </c>
      <c r="AD44" s="16">
        <v>0.20510000000000003</v>
      </c>
      <c r="AE44" s="16">
        <v>0.90480000000000005</v>
      </c>
      <c r="AF44" s="14">
        <v>34</v>
      </c>
      <c r="AG44" s="14">
        <v>15</v>
      </c>
      <c r="AH44" s="16">
        <v>0.69390000000000007</v>
      </c>
      <c r="AI44" s="14">
        <v>5</v>
      </c>
      <c r="AJ44" s="14">
        <v>1</v>
      </c>
      <c r="AK44" s="16">
        <v>0.83330000000000004</v>
      </c>
      <c r="AL44" s="16">
        <v>0.25</v>
      </c>
      <c r="AM44" s="16">
        <v>0.9</v>
      </c>
      <c r="AN44" s="16">
        <v>0.10960000000000002</v>
      </c>
      <c r="AO44" s="16">
        <v>0.92500000000000004</v>
      </c>
      <c r="AP44" s="16">
        <v>1.0349999999999999</v>
      </c>
    </row>
    <row r="45" spans="1:42" x14ac:dyDescent="0.2">
      <c r="A45" s="9" t="s">
        <v>148</v>
      </c>
      <c r="B45" s="9">
        <v>2</v>
      </c>
      <c r="C45" s="26" t="s">
        <v>238</v>
      </c>
      <c r="D45" s="9">
        <v>1</v>
      </c>
      <c r="E45" s="9">
        <v>1</v>
      </c>
      <c r="F45" s="9">
        <v>0</v>
      </c>
      <c r="G45" s="9">
        <v>1</v>
      </c>
      <c r="H45" s="20">
        <v>0.5</v>
      </c>
      <c r="I45" s="9">
        <v>142</v>
      </c>
      <c r="J45" s="9">
        <v>98</v>
      </c>
      <c r="K45" s="20">
        <v>0.5917</v>
      </c>
      <c r="L45" s="9">
        <v>105</v>
      </c>
      <c r="M45" s="9">
        <v>82</v>
      </c>
      <c r="N45" s="20">
        <v>0.5615</v>
      </c>
      <c r="O45" s="9">
        <v>72</v>
      </c>
      <c r="P45" s="9">
        <v>55</v>
      </c>
      <c r="Q45" s="20">
        <v>0.56689999999999996</v>
      </c>
      <c r="R45" s="9">
        <v>11</v>
      </c>
      <c r="S45" s="9">
        <v>8</v>
      </c>
      <c r="T45" s="20">
        <v>0.57889999999999997</v>
      </c>
      <c r="U45" s="9">
        <v>7.38</v>
      </c>
      <c r="V45" s="9">
        <v>7.46</v>
      </c>
      <c r="W45" s="20">
        <v>0.49740000000000001</v>
      </c>
      <c r="X45" s="9">
        <v>79</v>
      </c>
      <c r="Y45" s="9">
        <v>62</v>
      </c>
      <c r="Z45" s="20">
        <v>0.56030000000000002</v>
      </c>
      <c r="AA45" s="9">
        <v>10</v>
      </c>
      <c r="AB45" s="9">
        <v>7</v>
      </c>
      <c r="AC45" s="20">
        <v>0.58820000000000006</v>
      </c>
      <c r="AD45" s="20">
        <v>0.26319999999999999</v>
      </c>
      <c r="AE45" s="20">
        <v>0.80560000000000009</v>
      </c>
      <c r="AF45" s="9">
        <v>35</v>
      </c>
      <c r="AG45" s="9">
        <v>36</v>
      </c>
      <c r="AH45" s="20">
        <v>0.49299999999999999</v>
      </c>
      <c r="AI45" s="9">
        <v>3</v>
      </c>
      <c r="AJ45" s="9">
        <v>6</v>
      </c>
      <c r="AK45" s="20">
        <v>0.33329999999999999</v>
      </c>
      <c r="AL45" s="20">
        <v>0.21429999999999999</v>
      </c>
      <c r="AM45" s="20">
        <v>0.625</v>
      </c>
      <c r="AN45" s="20">
        <v>0.15279999999999999</v>
      </c>
      <c r="AO45" s="20">
        <v>0.85450000000000004</v>
      </c>
      <c r="AP45" s="20">
        <v>1.0069999999999999</v>
      </c>
    </row>
    <row r="46" spans="1:42" x14ac:dyDescent="0.2">
      <c r="A46" s="14" t="s">
        <v>149</v>
      </c>
      <c r="B46" s="14">
        <v>2</v>
      </c>
      <c r="C46" s="19" t="s">
        <v>239</v>
      </c>
      <c r="D46" s="14">
        <v>1</v>
      </c>
      <c r="E46" s="14">
        <v>0</v>
      </c>
      <c r="F46" s="14">
        <v>1</v>
      </c>
      <c r="G46" s="14">
        <v>1</v>
      </c>
      <c r="H46" s="16">
        <v>0.75</v>
      </c>
      <c r="I46" s="14">
        <v>123</v>
      </c>
      <c r="J46" s="14">
        <v>90</v>
      </c>
      <c r="K46" s="16">
        <v>0.57750000000000001</v>
      </c>
      <c r="L46" s="14">
        <v>95</v>
      </c>
      <c r="M46" s="14">
        <v>73</v>
      </c>
      <c r="N46" s="16">
        <v>0.5655</v>
      </c>
      <c r="O46" s="14">
        <v>60</v>
      </c>
      <c r="P46" s="14">
        <v>52</v>
      </c>
      <c r="Q46" s="16">
        <v>0.53570000000000007</v>
      </c>
      <c r="R46" s="14">
        <v>5</v>
      </c>
      <c r="S46" s="14">
        <v>5</v>
      </c>
      <c r="T46" s="16">
        <v>0.5</v>
      </c>
      <c r="U46" s="14">
        <v>7.7</v>
      </c>
      <c r="V46" s="14">
        <v>4.54</v>
      </c>
      <c r="W46" s="16">
        <v>0.62890000000000001</v>
      </c>
      <c r="X46" s="14">
        <v>72</v>
      </c>
      <c r="Y46" s="14">
        <v>37</v>
      </c>
      <c r="Z46" s="16">
        <v>0.66060000000000008</v>
      </c>
      <c r="AA46" s="14">
        <v>4</v>
      </c>
      <c r="AB46" s="14">
        <v>4</v>
      </c>
      <c r="AC46" s="16">
        <v>0.5</v>
      </c>
      <c r="AD46" s="16">
        <v>9.7600000000000006E-2</v>
      </c>
      <c r="AE46" s="16">
        <v>0.82610000000000006</v>
      </c>
      <c r="AF46" s="14">
        <v>28</v>
      </c>
      <c r="AG46" s="14">
        <v>16</v>
      </c>
      <c r="AH46" s="16">
        <v>0.63639999999999997</v>
      </c>
      <c r="AI46" s="14">
        <v>2</v>
      </c>
      <c r="AJ46" s="14">
        <v>3</v>
      </c>
      <c r="AK46" s="16">
        <v>0.4</v>
      </c>
      <c r="AL46" s="16">
        <v>0.1176</v>
      </c>
      <c r="AM46" s="16">
        <v>0.57140000000000002</v>
      </c>
      <c r="AN46" s="16">
        <v>8.3299999999999999E-2</v>
      </c>
      <c r="AO46" s="16">
        <v>0.90379999999999994</v>
      </c>
      <c r="AP46" s="16">
        <v>0.98699999999999999</v>
      </c>
    </row>
    <row r="47" spans="1:42" x14ac:dyDescent="0.2">
      <c r="A47" s="9" t="s">
        <v>150</v>
      </c>
      <c r="B47" s="9">
        <v>2</v>
      </c>
      <c r="C47" s="26" t="s">
        <v>240</v>
      </c>
      <c r="D47" s="9">
        <v>1</v>
      </c>
      <c r="E47" s="9">
        <v>0</v>
      </c>
      <c r="F47" s="9">
        <v>1</v>
      </c>
      <c r="G47" s="9">
        <v>1</v>
      </c>
      <c r="H47" s="20">
        <v>0.75</v>
      </c>
      <c r="I47" s="9">
        <v>137</v>
      </c>
      <c r="J47" s="9">
        <v>88</v>
      </c>
      <c r="K47" s="20">
        <v>0.6089</v>
      </c>
      <c r="L47" s="9">
        <v>106</v>
      </c>
      <c r="M47" s="9">
        <v>63</v>
      </c>
      <c r="N47" s="20">
        <v>0.62719999999999998</v>
      </c>
      <c r="O47" s="9">
        <v>71</v>
      </c>
      <c r="P47" s="9">
        <v>48</v>
      </c>
      <c r="Q47" s="20">
        <v>0.59660000000000002</v>
      </c>
      <c r="R47" s="9">
        <v>6</v>
      </c>
      <c r="S47" s="9">
        <v>5</v>
      </c>
      <c r="T47" s="20">
        <v>0.54549999999999998</v>
      </c>
      <c r="U47" s="9">
        <v>6.38</v>
      </c>
      <c r="V47" s="9">
        <v>4.72</v>
      </c>
      <c r="W47" s="20">
        <v>0.57490000000000008</v>
      </c>
      <c r="X47" s="9">
        <v>65</v>
      </c>
      <c r="Y47" s="9">
        <v>43</v>
      </c>
      <c r="Z47" s="20">
        <v>0.60189999999999999</v>
      </c>
      <c r="AA47" s="9">
        <v>5</v>
      </c>
      <c r="AB47" s="9">
        <v>4</v>
      </c>
      <c r="AC47" s="20">
        <v>0.55559999999999998</v>
      </c>
      <c r="AD47" s="20">
        <v>0.12820000000000001</v>
      </c>
      <c r="AE47" s="20">
        <v>0.86670000000000003</v>
      </c>
      <c r="AF47" s="9">
        <v>28</v>
      </c>
      <c r="AG47" s="9">
        <v>20</v>
      </c>
      <c r="AH47" s="20">
        <v>0.58330000000000004</v>
      </c>
      <c r="AI47" s="9">
        <v>4</v>
      </c>
      <c r="AJ47" s="9">
        <v>3</v>
      </c>
      <c r="AK47" s="20">
        <v>0.57140000000000002</v>
      </c>
      <c r="AL47" s="20">
        <v>0.26670000000000005</v>
      </c>
      <c r="AM47" s="20">
        <v>0.76919999999999999</v>
      </c>
      <c r="AN47" s="20">
        <v>8.4499999999999992E-2</v>
      </c>
      <c r="AO47" s="20">
        <v>0.89580000000000004</v>
      </c>
      <c r="AP47" s="20">
        <v>0.98</v>
      </c>
    </row>
    <row r="48" spans="1:42" x14ac:dyDescent="0.2">
      <c r="A48" s="14" t="s">
        <v>151</v>
      </c>
      <c r="B48" s="14">
        <v>2</v>
      </c>
      <c r="C48" s="19" t="s">
        <v>241</v>
      </c>
      <c r="D48" s="14">
        <v>0</v>
      </c>
      <c r="E48" s="14">
        <v>1</v>
      </c>
      <c r="F48" s="14">
        <v>1</v>
      </c>
      <c r="G48" s="14">
        <v>0</v>
      </c>
      <c r="H48" s="16">
        <v>0.25</v>
      </c>
      <c r="I48" s="14">
        <v>138</v>
      </c>
      <c r="J48" s="14">
        <v>70</v>
      </c>
      <c r="K48" s="16">
        <v>0.66349999999999998</v>
      </c>
      <c r="L48" s="14">
        <v>106</v>
      </c>
      <c r="M48" s="14">
        <v>56</v>
      </c>
      <c r="N48" s="16">
        <v>0.6543000000000001</v>
      </c>
      <c r="O48" s="14">
        <v>73</v>
      </c>
      <c r="P48" s="14">
        <v>43</v>
      </c>
      <c r="Q48" s="16">
        <v>0.62929999999999997</v>
      </c>
      <c r="R48" s="14">
        <v>3</v>
      </c>
      <c r="S48" s="14">
        <v>7</v>
      </c>
      <c r="T48" s="16">
        <v>0.3</v>
      </c>
      <c r="U48" s="14">
        <v>7.36</v>
      </c>
      <c r="V48" s="14">
        <v>4.6399999999999997</v>
      </c>
      <c r="W48" s="16">
        <v>0.61360000000000003</v>
      </c>
      <c r="X48" s="14">
        <v>65</v>
      </c>
      <c r="Y48" s="14">
        <v>37</v>
      </c>
      <c r="Z48" s="16">
        <v>0.63729999999999998</v>
      </c>
      <c r="AA48" s="14">
        <v>3</v>
      </c>
      <c r="AB48" s="14">
        <v>4</v>
      </c>
      <c r="AC48" s="16">
        <v>0.42859999999999998</v>
      </c>
      <c r="AD48" s="16">
        <v>7.4999999999999997E-2</v>
      </c>
      <c r="AE48" s="16">
        <v>0.871</v>
      </c>
      <c r="AF48" s="14">
        <v>28</v>
      </c>
      <c r="AG48" s="14">
        <v>16</v>
      </c>
      <c r="AH48" s="16">
        <v>0.63639999999999997</v>
      </c>
      <c r="AI48" s="14">
        <v>2</v>
      </c>
      <c r="AJ48" s="14">
        <v>1</v>
      </c>
      <c r="AK48" s="16">
        <v>0.66670000000000007</v>
      </c>
      <c r="AL48" s="16">
        <v>0.125</v>
      </c>
      <c r="AM48" s="16">
        <v>0.92310000000000003</v>
      </c>
      <c r="AN48" s="16">
        <v>4.1100000000000005E-2</v>
      </c>
      <c r="AO48" s="16">
        <v>0.83720000000000006</v>
      </c>
      <c r="AP48" s="16">
        <v>0.878</v>
      </c>
    </row>
    <row r="49" spans="1:42" x14ac:dyDescent="0.2">
      <c r="A49" s="9" t="s">
        <v>152</v>
      </c>
      <c r="B49" s="9">
        <v>2</v>
      </c>
      <c r="C49" s="26" t="s">
        <v>238</v>
      </c>
      <c r="D49" s="9">
        <v>2</v>
      </c>
      <c r="E49" s="9">
        <v>0</v>
      </c>
      <c r="F49" s="9">
        <v>0</v>
      </c>
      <c r="G49" s="9">
        <v>2</v>
      </c>
      <c r="H49" s="20">
        <v>1</v>
      </c>
      <c r="I49" s="9">
        <v>132</v>
      </c>
      <c r="J49" s="9">
        <v>87</v>
      </c>
      <c r="K49" s="20">
        <v>0.60270000000000001</v>
      </c>
      <c r="L49" s="9">
        <v>106</v>
      </c>
      <c r="M49" s="9">
        <v>65</v>
      </c>
      <c r="N49" s="20">
        <v>0.61990000000000001</v>
      </c>
      <c r="O49" s="9">
        <v>81</v>
      </c>
      <c r="P49" s="9">
        <v>51</v>
      </c>
      <c r="Q49" s="20">
        <v>0.61360000000000003</v>
      </c>
      <c r="R49" s="9">
        <v>6</v>
      </c>
      <c r="S49" s="9">
        <v>0</v>
      </c>
      <c r="T49" s="20">
        <v>1</v>
      </c>
      <c r="U49" s="9">
        <v>6.63</v>
      </c>
      <c r="V49" s="9">
        <v>4.76</v>
      </c>
      <c r="W49" s="20">
        <v>0.58189999999999997</v>
      </c>
      <c r="X49" s="9">
        <v>69</v>
      </c>
      <c r="Y49" s="9">
        <v>43</v>
      </c>
      <c r="Z49" s="20">
        <v>0.61609999999999998</v>
      </c>
      <c r="AA49" s="9">
        <v>5</v>
      </c>
      <c r="AB49" s="9">
        <v>0</v>
      </c>
      <c r="AC49" s="20">
        <v>1</v>
      </c>
      <c r="AD49" s="20">
        <v>0.125</v>
      </c>
      <c r="AE49" s="20">
        <v>1</v>
      </c>
      <c r="AF49" s="9">
        <v>27</v>
      </c>
      <c r="AG49" s="9">
        <v>22</v>
      </c>
      <c r="AH49" s="20">
        <v>0.55100000000000005</v>
      </c>
      <c r="AI49" s="9">
        <v>3</v>
      </c>
      <c r="AJ49" s="9">
        <v>0</v>
      </c>
      <c r="AK49" s="20">
        <v>1</v>
      </c>
      <c r="AL49" s="20">
        <v>0.15789999999999998</v>
      </c>
      <c r="AM49" s="20">
        <v>1</v>
      </c>
      <c r="AN49" s="20">
        <v>7.4099999999999999E-2</v>
      </c>
      <c r="AO49" s="20">
        <v>1</v>
      </c>
      <c r="AP49" s="20">
        <v>1.0740000000000001</v>
      </c>
    </row>
    <row r="50" spans="1:42" x14ac:dyDescent="0.2">
      <c r="A50" s="14" t="s">
        <v>153</v>
      </c>
      <c r="B50" s="14">
        <v>2</v>
      </c>
      <c r="C50" s="19" t="s">
        <v>242</v>
      </c>
      <c r="D50" s="14">
        <v>1</v>
      </c>
      <c r="E50" s="14">
        <v>0</v>
      </c>
      <c r="F50" s="14">
        <v>1</v>
      </c>
      <c r="G50" s="14">
        <v>1</v>
      </c>
      <c r="H50" s="16">
        <v>0.75</v>
      </c>
      <c r="I50" s="14">
        <v>125</v>
      </c>
      <c r="J50" s="14">
        <v>106</v>
      </c>
      <c r="K50" s="16">
        <v>0.54110000000000003</v>
      </c>
      <c r="L50" s="14">
        <v>88</v>
      </c>
      <c r="M50" s="14">
        <v>78</v>
      </c>
      <c r="N50" s="16">
        <v>0.53010000000000002</v>
      </c>
      <c r="O50" s="14">
        <v>50</v>
      </c>
      <c r="P50" s="14">
        <v>52</v>
      </c>
      <c r="Q50" s="16">
        <v>0.49020000000000002</v>
      </c>
      <c r="R50" s="14">
        <v>6</v>
      </c>
      <c r="S50" s="14">
        <v>4</v>
      </c>
      <c r="T50" s="16">
        <v>0.6</v>
      </c>
      <c r="U50" s="14">
        <v>4.8099999999999996</v>
      </c>
      <c r="V50" s="14">
        <v>6.48</v>
      </c>
      <c r="W50" s="16">
        <v>0.42609999999999998</v>
      </c>
      <c r="X50" s="14">
        <v>43</v>
      </c>
      <c r="Y50" s="14">
        <v>43</v>
      </c>
      <c r="Z50" s="16">
        <v>0.5</v>
      </c>
      <c r="AA50" s="14">
        <v>3</v>
      </c>
      <c r="AB50" s="14">
        <v>4</v>
      </c>
      <c r="AC50" s="16">
        <v>0.42859999999999998</v>
      </c>
      <c r="AD50" s="16">
        <v>0.13640000000000002</v>
      </c>
      <c r="AE50" s="16">
        <v>0.85709999999999997</v>
      </c>
      <c r="AF50" s="14">
        <v>20</v>
      </c>
      <c r="AG50" s="14">
        <v>29</v>
      </c>
      <c r="AH50" s="16">
        <v>0.40820000000000001</v>
      </c>
      <c r="AI50" s="14">
        <v>1</v>
      </c>
      <c r="AJ50" s="14">
        <v>3</v>
      </c>
      <c r="AK50" s="16">
        <v>0.25</v>
      </c>
      <c r="AL50" s="16">
        <v>9.0899999999999995E-2</v>
      </c>
      <c r="AM50" s="16">
        <v>0.85</v>
      </c>
      <c r="AN50" s="16">
        <v>0.12</v>
      </c>
      <c r="AO50" s="16">
        <v>0.92310000000000003</v>
      </c>
      <c r="AP50" s="16">
        <v>1.0429999999999999</v>
      </c>
    </row>
    <row r="51" spans="1:42" x14ac:dyDescent="0.2">
      <c r="A51" s="9" t="s">
        <v>154</v>
      </c>
      <c r="B51" s="9">
        <v>2</v>
      </c>
      <c r="C51" s="26" t="s">
        <v>243</v>
      </c>
      <c r="D51" s="9">
        <v>1</v>
      </c>
      <c r="E51" s="9">
        <v>0</v>
      </c>
      <c r="F51" s="9">
        <v>1</v>
      </c>
      <c r="G51" s="9">
        <v>1</v>
      </c>
      <c r="H51" s="20">
        <v>0.75</v>
      </c>
      <c r="I51" s="9">
        <v>127</v>
      </c>
      <c r="J51" s="9">
        <v>82</v>
      </c>
      <c r="K51" s="20">
        <v>0.60770000000000002</v>
      </c>
      <c r="L51" s="9">
        <v>94</v>
      </c>
      <c r="M51" s="9">
        <v>63</v>
      </c>
      <c r="N51" s="20">
        <v>0.59870000000000001</v>
      </c>
      <c r="O51" s="9">
        <v>52</v>
      </c>
      <c r="P51" s="9">
        <v>47</v>
      </c>
      <c r="Q51" s="20">
        <v>0.52529999999999999</v>
      </c>
      <c r="R51" s="9">
        <v>8</v>
      </c>
      <c r="S51" s="9">
        <v>7</v>
      </c>
      <c r="T51" s="20">
        <v>0.5333</v>
      </c>
      <c r="U51" s="9">
        <v>5.26</v>
      </c>
      <c r="V51" s="9">
        <v>4.54</v>
      </c>
      <c r="W51" s="20">
        <v>0.53680000000000005</v>
      </c>
      <c r="X51" s="9">
        <v>59</v>
      </c>
      <c r="Y51" s="9">
        <v>45</v>
      </c>
      <c r="Z51" s="20">
        <v>0.56730000000000003</v>
      </c>
      <c r="AA51" s="9">
        <v>4</v>
      </c>
      <c r="AB51" s="9">
        <v>7</v>
      </c>
      <c r="AC51" s="20">
        <v>0.36359999999999998</v>
      </c>
      <c r="AD51" s="20">
        <v>0.16</v>
      </c>
      <c r="AE51" s="20">
        <v>0.7742</v>
      </c>
      <c r="AF51" s="9">
        <v>22</v>
      </c>
      <c r="AG51" s="9">
        <v>21</v>
      </c>
      <c r="AH51" s="20">
        <v>0.51159999999999994</v>
      </c>
      <c r="AI51" s="9">
        <v>4</v>
      </c>
      <c r="AJ51" s="9">
        <v>2</v>
      </c>
      <c r="AK51" s="20">
        <v>0.66670000000000007</v>
      </c>
      <c r="AL51" s="20">
        <v>0.57140000000000002</v>
      </c>
      <c r="AM51" s="20">
        <v>0.85709999999999997</v>
      </c>
      <c r="AN51" s="20">
        <v>0.15380000000000002</v>
      </c>
      <c r="AO51" s="20">
        <v>0.85109999999999997</v>
      </c>
      <c r="AP51" s="20">
        <v>1.0049999999999999</v>
      </c>
    </row>
    <row r="52" spans="1:42" x14ac:dyDescent="0.2">
      <c r="A52" s="14" t="s">
        <v>155</v>
      </c>
      <c r="B52" s="14">
        <v>2</v>
      </c>
      <c r="C52" s="19" t="s">
        <v>238</v>
      </c>
      <c r="D52" s="14">
        <v>1</v>
      </c>
      <c r="E52" s="14">
        <v>1</v>
      </c>
      <c r="F52" s="14">
        <v>0</v>
      </c>
      <c r="G52" s="14">
        <v>1</v>
      </c>
      <c r="H52" s="16">
        <v>0.5</v>
      </c>
      <c r="I52" s="14">
        <v>163</v>
      </c>
      <c r="J52" s="14">
        <v>80</v>
      </c>
      <c r="K52" s="16">
        <v>0.67079999999999995</v>
      </c>
      <c r="L52" s="14">
        <v>117</v>
      </c>
      <c r="M52" s="14">
        <v>59</v>
      </c>
      <c r="N52" s="16">
        <v>0.66480000000000006</v>
      </c>
      <c r="O52" s="14">
        <v>78</v>
      </c>
      <c r="P52" s="14">
        <v>45</v>
      </c>
      <c r="Q52" s="16">
        <v>0.6341</v>
      </c>
      <c r="R52" s="14">
        <v>6</v>
      </c>
      <c r="S52" s="14">
        <v>5</v>
      </c>
      <c r="T52" s="16">
        <v>0.54549999999999998</v>
      </c>
      <c r="U52" s="14">
        <v>8.59</v>
      </c>
      <c r="V52" s="14">
        <v>5.3</v>
      </c>
      <c r="W52" s="16">
        <v>0.61870000000000003</v>
      </c>
      <c r="X52" s="14">
        <v>92</v>
      </c>
      <c r="Y52" s="14">
        <v>47</v>
      </c>
      <c r="Z52" s="16">
        <v>0.66190000000000004</v>
      </c>
      <c r="AA52" s="14">
        <v>5</v>
      </c>
      <c r="AB52" s="14">
        <v>5</v>
      </c>
      <c r="AC52" s="16">
        <v>0.5</v>
      </c>
      <c r="AD52" s="16">
        <v>0.11630000000000001</v>
      </c>
      <c r="AE52" s="16">
        <v>0.83870000000000011</v>
      </c>
      <c r="AF52" s="14">
        <v>41</v>
      </c>
      <c r="AG52" s="14">
        <v>20</v>
      </c>
      <c r="AH52" s="16">
        <v>0.67209999999999992</v>
      </c>
      <c r="AI52" s="14">
        <v>2</v>
      </c>
      <c r="AJ52" s="14">
        <v>2</v>
      </c>
      <c r="AK52" s="16">
        <v>0.5</v>
      </c>
      <c r="AL52" s="16">
        <v>0.10529999999999999</v>
      </c>
      <c r="AM52" s="16">
        <v>0.84620000000000006</v>
      </c>
      <c r="AN52" s="16">
        <v>7.690000000000001E-2</v>
      </c>
      <c r="AO52" s="16">
        <v>0.88890000000000002</v>
      </c>
      <c r="AP52" s="16">
        <v>0.96599999999999997</v>
      </c>
    </row>
    <row r="53" spans="1:42" x14ac:dyDescent="0.2">
      <c r="A53" s="9" t="s">
        <v>156</v>
      </c>
      <c r="B53" s="9">
        <v>2</v>
      </c>
      <c r="C53" s="26" t="s">
        <v>238</v>
      </c>
      <c r="D53" s="9">
        <v>2</v>
      </c>
      <c r="E53" s="9">
        <v>0</v>
      </c>
      <c r="F53" s="9">
        <v>0</v>
      </c>
      <c r="G53" s="9">
        <v>2</v>
      </c>
      <c r="H53" s="20">
        <v>1</v>
      </c>
      <c r="I53" s="9">
        <v>128</v>
      </c>
      <c r="J53" s="9">
        <v>88</v>
      </c>
      <c r="K53" s="20">
        <v>0.59260000000000002</v>
      </c>
      <c r="L53" s="9">
        <v>102</v>
      </c>
      <c r="M53" s="9">
        <v>79</v>
      </c>
      <c r="N53" s="20">
        <v>0.5635</v>
      </c>
      <c r="O53" s="9">
        <v>72</v>
      </c>
      <c r="P53" s="9">
        <v>62</v>
      </c>
      <c r="Q53" s="20">
        <v>0.5373</v>
      </c>
      <c r="R53" s="9">
        <v>10</v>
      </c>
      <c r="S53" s="9">
        <v>5</v>
      </c>
      <c r="T53" s="20">
        <v>0.66670000000000007</v>
      </c>
      <c r="U53" s="9">
        <v>10.27</v>
      </c>
      <c r="V53" s="9">
        <v>4.6900000000000004</v>
      </c>
      <c r="W53" s="20">
        <v>0.68659999999999999</v>
      </c>
      <c r="X53" s="9">
        <v>80</v>
      </c>
      <c r="Y53" s="9">
        <v>41</v>
      </c>
      <c r="Z53" s="20">
        <v>0.66120000000000001</v>
      </c>
      <c r="AA53" s="9">
        <v>7</v>
      </c>
      <c r="AB53" s="9">
        <v>5</v>
      </c>
      <c r="AC53" s="20">
        <v>0.58330000000000004</v>
      </c>
      <c r="AD53" s="20">
        <v>0.14580000000000001</v>
      </c>
      <c r="AE53" s="20">
        <v>0.83870000000000011</v>
      </c>
      <c r="AF53" s="9">
        <v>40</v>
      </c>
      <c r="AG53" s="9">
        <v>20</v>
      </c>
      <c r="AH53" s="20">
        <v>0.66670000000000007</v>
      </c>
      <c r="AI53" s="9">
        <v>4</v>
      </c>
      <c r="AJ53" s="9">
        <v>2</v>
      </c>
      <c r="AK53" s="20">
        <v>0.66670000000000007</v>
      </c>
      <c r="AL53" s="20">
        <v>0.16</v>
      </c>
      <c r="AM53" s="20">
        <v>0.85709999999999997</v>
      </c>
      <c r="AN53" s="20">
        <v>0.1389</v>
      </c>
      <c r="AO53" s="20">
        <v>0.9194</v>
      </c>
      <c r="AP53" s="20">
        <v>1.0580000000000001</v>
      </c>
    </row>
    <row r="54" spans="1:42" x14ac:dyDescent="0.2">
      <c r="A54" s="14" t="s">
        <v>157</v>
      </c>
      <c r="B54" s="14">
        <v>2</v>
      </c>
      <c r="C54" s="19" t="s">
        <v>244</v>
      </c>
      <c r="D54" s="14">
        <v>2</v>
      </c>
      <c r="E54" s="14">
        <v>0</v>
      </c>
      <c r="F54" s="14">
        <v>0</v>
      </c>
      <c r="G54" s="14">
        <v>2</v>
      </c>
      <c r="H54" s="16">
        <v>1</v>
      </c>
      <c r="I54" s="14">
        <v>123</v>
      </c>
      <c r="J54" s="14">
        <v>98</v>
      </c>
      <c r="K54" s="16">
        <v>0.55659999999999998</v>
      </c>
      <c r="L54" s="14">
        <v>102</v>
      </c>
      <c r="M54" s="14">
        <v>74</v>
      </c>
      <c r="N54" s="16">
        <v>0.57950000000000002</v>
      </c>
      <c r="O54" s="14">
        <v>61</v>
      </c>
      <c r="P54" s="14">
        <v>54</v>
      </c>
      <c r="Q54" s="16">
        <v>0.53039999999999998</v>
      </c>
      <c r="R54" s="14">
        <v>9</v>
      </c>
      <c r="S54" s="14">
        <v>6</v>
      </c>
      <c r="T54" s="16">
        <v>0.6</v>
      </c>
      <c r="U54" s="14">
        <v>6.44</v>
      </c>
      <c r="V54" s="14">
        <v>4.93</v>
      </c>
      <c r="W54" s="16">
        <v>0.56640000000000001</v>
      </c>
      <c r="X54" s="14">
        <v>55</v>
      </c>
      <c r="Y54" s="14">
        <v>56</v>
      </c>
      <c r="Z54" s="16">
        <v>0.4955</v>
      </c>
      <c r="AA54" s="14">
        <v>8</v>
      </c>
      <c r="AB54" s="14">
        <v>5</v>
      </c>
      <c r="AC54" s="16">
        <v>0.61540000000000006</v>
      </c>
      <c r="AD54" s="16">
        <v>0.22219999999999998</v>
      </c>
      <c r="AE54" s="16">
        <v>0.83870000000000011</v>
      </c>
      <c r="AF54" s="14">
        <v>32</v>
      </c>
      <c r="AG54" s="14">
        <v>25</v>
      </c>
      <c r="AH54" s="16">
        <v>0.56140000000000001</v>
      </c>
      <c r="AI54" s="14">
        <v>5</v>
      </c>
      <c r="AJ54" s="14">
        <v>4</v>
      </c>
      <c r="AK54" s="16">
        <v>0.55559999999999998</v>
      </c>
      <c r="AL54" s="16">
        <v>0.29410000000000003</v>
      </c>
      <c r="AM54" s="16">
        <v>0.73329999999999995</v>
      </c>
      <c r="AN54" s="16">
        <v>0.14749999999999999</v>
      </c>
      <c r="AO54" s="16">
        <v>0.88890000000000002</v>
      </c>
      <c r="AP54" s="16">
        <v>1.036</v>
      </c>
    </row>
    <row r="55" spans="1:42" x14ac:dyDescent="0.2">
      <c r="A55" s="9" t="s">
        <v>158</v>
      </c>
      <c r="B55" s="9">
        <v>2</v>
      </c>
      <c r="C55" s="26" t="s">
        <v>245</v>
      </c>
      <c r="D55" s="9">
        <v>0</v>
      </c>
      <c r="E55" s="9">
        <v>1</v>
      </c>
      <c r="F55" s="9">
        <v>1</v>
      </c>
      <c r="G55" s="9">
        <v>0</v>
      </c>
      <c r="H55" s="20">
        <v>0.25</v>
      </c>
      <c r="I55" s="9">
        <v>163</v>
      </c>
      <c r="J55" s="9">
        <v>85</v>
      </c>
      <c r="K55" s="20">
        <v>0.65730000000000011</v>
      </c>
      <c r="L55" s="9">
        <v>124</v>
      </c>
      <c r="M55" s="9">
        <v>60</v>
      </c>
      <c r="N55" s="20">
        <v>0.67390000000000005</v>
      </c>
      <c r="O55" s="9">
        <v>90</v>
      </c>
      <c r="P55" s="9">
        <v>46</v>
      </c>
      <c r="Q55" s="20">
        <v>0.66180000000000005</v>
      </c>
      <c r="R55" s="9">
        <v>5</v>
      </c>
      <c r="S55" s="9">
        <v>7</v>
      </c>
      <c r="T55" s="20">
        <v>0.41670000000000001</v>
      </c>
      <c r="U55" s="9">
        <v>9.36</v>
      </c>
      <c r="V55" s="9">
        <v>4.45</v>
      </c>
      <c r="W55" s="20">
        <v>0.67799999999999994</v>
      </c>
      <c r="X55" s="9">
        <v>83</v>
      </c>
      <c r="Y55" s="9">
        <v>40</v>
      </c>
      <c r="Z55" s="20">
        <v>0.67480000000000007</v>
      </c>
      <c r="AA55" s="9">
        <v>5</v>
      </c>
      <c r="AB55" s="9">
        <v>6</v>
      </c>
      <c r="AC55" s="20">
        <v>0.45450000000000002</v>
      </c>
      <c r="AD55" s="20">
        <v>9.6199999999999994E-2</v>
      </c>
      <c r="AE55" s="20">
        <v>0.75</v>
      </c>
      <c r="AF55" s="9">
        <v>47</v>
      </c>
      <c r="AG55" s="9">
        <v>20</v>
      </c>
      <c r="AH55" s="20">
        <v>0.70150000000000012</v>
      </c>
      <c r="AI55" s="9">
        <v>4</v>
      </c>
      <c r="AJ55" s="9">
        <v>4</v>
      </c>
      <c r="AK55" s="20">
        <v>0.5</v>
      </c>
      <c r="AL55" s="20">
        <v>0.12119999999999999</v>
      </c>
      <c r="AM55" s="20">
        <v>0.6</v>
      </c>
      <c r="AN55" s="20">
        <v>5.5599999999999997E-2</v>
      </c>
      <c r="AO55" s="20">
        <v>0.8478</v>
      </c>
      <c r="AP55" s="20">
        <v>0.90300000000000002</v>
      </c>
    </row>
    <row r="56" spans="1:42" x14ac:dyDescent="0.2">
      <c r="A56" s="14" t="s">
        <v>159</v>
      </c>
      <c r="B56" s="14">
        <v>2</v>
      </c>
      <c r="C56" s="19" t="s">
        <v>246</v>
      </c>
      <c r="D56" s="14">
        <v>2</v>
      </c>
      <c r="E56" s="14">
        <v>0</v>
      </c>
      <c r="F56" s="14">
        <v>0</v>
      </c>
      <c r="G56" s="14">
        <v>2</v>
      </c>
      <c r="H56" s="16">
        <v>1</v>
      </c>
      <c r="I56" s="14">
        <v>125</v>
      </c>
      <c r="J56" s="14">
        <v>85</v>
      </c>
      <c r="K56" s="16">
        <v>0.59520000000000006</v>
      </c>
      <c r="L56" s="14">
        <v>90</v>
      </c>
      <c r="M56" s="14">
        <v>61</v>
      </c>
      <c r="N56" s="16">
        <v>0.59599999999999997</v>
      </c>
      <c r="O56" s="14">
        <v>62</v>
      </c>
      <c r="P56" s="14">
        <v>51</v>
      </c>
      <c r="Q56" s="16">
        <v>0.54869999999999997</v>
      </c>
      <c r="R56" s="14">
        <v>8</v>
      </c>
      <c r="S56" s="14">
        <v>6</v>
      </c>
      <c r="T56" s="16">
        <v>0.57140000000000002</v>
      </c>
      <c r="U56" s="14">
        <v>6.32</v>
      </c>
      <c r="V56" s="14">
        <v>3.81</v>
      </c>
      <c r="W56" s="16">
        <v>0.62370000000000003</v>
      </c>
      <c r="X56" s="14">
        <v>62</v>
      </c>
      <c r="Y56" s="14">
        <v>43</v>
      </c>
      <c r="Z56" s="16">
        <v>0.59050000000000002</v>
      </c>
      <c r="AA56" s="14">
        <v>6</v>
      </c>
      <c r="AB56" s="14">
        <v>5</v>
      </c>
      <c r="AC56" s="16">
        <v>0.54549999999999998</v>
      </c>
      <c r="AD56" s="16">
        <v>0.18179999999999999</v>
      </c>
      <c r="AE56" s="16">
        <v>0.84379999999999999</v>
      </c>
      <c r="AF56" s="14">
        <v>31</v>
      </c>
      <c r="AG56" s="14">
        <v>23</v>
      </c>
      <c r="AH56" s="16">
        <v>0.57409999999999994</v>
      </c>
      <c r="AI56" s="14">
        <v>4</v>
      </c>
      <c r="AJ56" s="14">
        <v>5</v>
      </c>
      <c r="AK56" s="16">
        <v>0.44439999999999996</v>
      </c>
      <c r="AL56" s="16">
        <v>0.23530000000000001</v>
      </c>
      <c r="AM56" s="16">
        <v>0.61540000000000006</v>
      </c>
      <c r="AN56" s="16">
        <v>0.129</v>
      </c>
      <c r="AO56" s="16">
        <v>0.88239999999999996</v>
      </c>
      <c r="AP56" s="16">
        <v>1.0109999999999999</v>
      </c>
    </row>
    <row r="57" spans="1:42" x14ac:dyDescent="0.2">
      <c r="A57" s="9" t="s">
        <v>160</v>
      </c>
      <c r="B57" s="9">
        <v>2</v>
      </c>
      <c r="C57" s="26" t="s">
        <v>238</v>
      </c>
      <c r="D57" s="9">
        <v>0</v>
      </c>
      <c r="E57" s="9">
        <v>2</v>
      </c>
      <c r="F57" s="9">
        <v>0</v>
      </c>
      <c r="G57" s="9">
        <v>0</v>
      </c>
      <c r="H57" s="20">
        <v>0</v>
      </c>
      <c r="I57" s="9">
        <v>179</v>
      </c>
      <c r="J57" s="9">
        <v>84</v>
      </c>
      <c r="K57" s="20">
        <v>0.68059999999999998</v>
      </c>
      <c r="L57" s="9">
        <v>132</v>
      </c>
      <c r="M57" s="9">
        <v>66</v>
      </c>
      <c r="N57" s="20">
        <v>0.66670000000000007</v>
      </c>
      <c r="O57" s="9">
        <v>100</v>
      </c>
      <c r="P57" s="9">
        <v>48</v>
      </c>
      <c r="Q57" s="20">
        <v>0.67569999999999997</v>
      </c>
      <c r="R57" s="9">
        <v>3</v>
      </c>
      <c r="S57" s="9">
        <v>8</v>
      </c>
      <c r="T57" s="20">
        <v>0.2727</v>
      </c>
      <c r="U57" s="9">
        <v>9.43</v>
      </c>
      <c r="V57" s="9">
        <v>6.47</v>
      </c>
      <c r="W57" s="20">
        <v>0.59320000000000006</v>
      </c>
      <c r="X57" s="9">
        <v>90</v>
      </c>
      <c r="Y57" s="9">
        <v>48</v>
      </c>
      <c r="Z57" s="20">
        <v>0.6522</v>
      </c>
      <c r="AA57" s="9">
        <v>3</v>
      </c>
      <c r="AB57" s="9">
        <v>6</v>
      </c>
      <c r="AC57" s="20">
        <v>0.33329999999999999</v>
      </c>
      <c r="AD57" s="20">
        <v>5.5599999999999997E-2</v>
      </c>
      <c r="AE57" s="20">
        <v>0.78569999999999995</v>
      </c>
      <c r="AF57" s="9">
        <v>39</v>
      </c>
      <c r="AG57" s="9">
        <v>17</v>
      </c>
      <c r="AH57" s="20">
        <v>0.69640000000000002</v>
      </c>
      <c r="AI57" s="9">
        <v>3</v>
      </c>
      <c r="AJ57" s="9">
        <v>3</v>
      </c>
      <c r="AK57" s="20">
        <v>0.5</v>
      </c>
      <c r="AL57" s="20">
        <v>0.10340000000000001</v>
      </c>
      <c r="AM57" s="20">
        <v>0.66670000000000007</v>
      </c>
      <c r="AN57" s="20">
        <v>0.03</v>
      </c>
      <c r="AO57" s="20">
        <v>0.83330000000000004</v>
      </c>
      <c r="AP57" s="20">
        <v>0.86299999999999999</v>
      </c>
    </row>
    <row r="58" spans="1:42" x14ac:dyDescent="0.2">
      <c r="A58" s="14" t="s">
        <v>168</v>
      </c>
      <c r="B58" s="14">
        <v>2</v>
      </c>
      <c r="C58" s="19" t="s">
        <v>238</v>
      </c>
      <c r="D58" s="14">
        <v>0</v>
      </c>
      <c r="E58" s="14">
        <v>2</v>
      </c>
      <c r="F58" s="14">
        <v>0</v>
      </c>
      <c r="G58" s="14">
        <v>0</v>
      </c>
      <c r="H58" s="16">
        <v>0</v>
      </c>
      <c r="I58" s="14">
        <v>136</v>
      </c>
      <c r="J58" s="14">
        <v>86</v>
      </c>
      <c r="K58" s="16">
        <v>0.61260000000000003</v>
      </c>
      <c r="L58" s="14">
        <v>97</v>
      </c>
      <c r="M58" s="14">
        <v>61</v>
      </c>
      <c r="N58" s="16">
        <v>0.6139</v>
      </c>
      <c r="O58" s="14">
        <v>59</v>
      </c>
      <c r="P58" s="14">
        <v>44</v>
      </c>
      <c r="Q58" s="16">
        <v>0.57279999999999998</v>
      </c>
      <c r="R58" s="14">
        <v>2</v>
      </c>
      <c r="S58" s="14">
        <v>7</v>
      </c>
      <c r="T58" s="16">
        <v>0.22219999999999998</v>
      </c>
      <c r="U58" s="14">
        <v>5.32</v>
      </c>
      <c r="V58" s="14">
        <v>5.63</v>
      </c>
      <c r="W58" s="16">
        <v>0.48600000000000004</v>
      </c>
      <c r="X58" s="14">
        <v>59</v>
      </c>
      <c r="Y58" s="14">
        <v>39</v>
      </c>
      <c r="Z58" s="16">
        <v>0.60200000000000009</v>
      </c>
      <c r="AA58" s="14">
        <v>2</v>
      </c>
      <c r="AB58" s="14">
        <v>7</v>
      </c>
      <c r="AC58" s="16">
        <v>0.22219999999999998</v>
      </c>
      <c r="AD58" s="16">
        <v>9.0899999999999995E-2</v>
      </c>
      <c r="AE58" s="16">
        <v>0.72</v>
      </c>
      <c r="AF58" s="14">
        <v>22</v>
      </c>
      <c r="AG58" s="14">
        <v>20</v>
      </c>
      <c r="AH58" s="16">
        <v>0.52380000000000004</v>
      </c>
      <c r="AI58" s="14">
        <v>1</v>
      </c>
      <c r="AJ58" s="14">
        <v>4</v>
      </c>
      <c r="AK58" s="16">
        <v>0.2</v>
      </c>
      <c r="AL58" s="16">
        <v>9.0899999999999995E-2</v>
      </c>
      <c r="AM58" s="16">
        <v>0.55559999999999998</v>
      </c>
      <c r="AN58" s="16">
        <v>3.39E-2</v>
      </c>
      <c r="AO58" s="16">
        <v>0.84090000000000009</v>
      </c>
      <c r="AP58" s="16">
        <v>0.875</v>
      </c>
    </row>
    <row r="59" spans="1:42" ht="8" customHeight="1" x14ac:dyDescent="0.2"/>
    <row r="60" spans="1:42" x14ac:dyDescent="0.2">
      <c r="A60" s="8" t="s">
        <v>161</v>
      </c>
      <c r="B60" s="9">
        <v>32</v>
      </c>
      <c r="C60" s="26" t="s">
        <v>247</v>
      </c>
      <c r="D60" s="9">
        <v>18</v>
      </c>
      <c r="E60" s="9">
        <v>8</v>
      </c>
      <c r="F60" s="9">
        <v>6</v>
      </c>
      <c r="G60" s="9">
        <v>18</v>
      </c>
      <c r="H60" s="20">
        <v>0.65600000000000003</v>
      </c>
      <c r="I60" s="9">
        <v>2211</v>
      </c>
      <c r="J60" s="9">
        <v>1385</v>
      </c>
      <c r="K60" s="20">
        <v>0.61480000000000001</v>
      </c>
      <c r="L60" s="9">
        <v>1665</v>
      </c>
      <c r="M60" s="9">
        <v>1055</v>
      </c>
      <c r="N60" s="20">
        <v>0.61209999999999998</v>
      </c>
      <c r="O60" s="9">
        <v>1125</v>
      </c>
      <c r="P60" s="9">
        <v>787</v>
      </c>
      <c r="Q60" s="20">
        <v>0.58840000000000003</v>
      </c>
      <c r="R60" s="9">
        <v>103</v>
      </c>
      <c r="S60" s="9">
        <v>88</v>
      </c>
      <c r="T60" s="20">
        <v>0.5393</v>
      </c>
      <c r="U60" s="9">
        <v>115.54</v>
      </c>
      <c r="V60" s="9">
        <v>81.05</v>
      </c>
      <c r="W60" s="20">
        <v>0.5877</v>
      </c>
      <c r="X60" s="9">
        <v>1104</v>
      </c>
      <c r="Y60" s="9">
        <v>699</v>
      </c>
      <c r="Z60" s="20">
        <v>0.61229999999999996</v>
      </c>
      <c r="AA60" s="9">
        <v>85</v>
      </c>
      <c r="AB60" s="9">
        <v>74</v>
      </c>
      <c r="AC60" s="20">
        <v>0.53460000000000008</v>
      </c>
      <c r="AD60" s="20">
        <v>0.1391</v>
      </c>
      <c r="AE60" s="20">
        <v>0.83810000000000007</v>
      </c>
      <c r="AF60" s="9">
        <v>503</v>
      </c>
      <c r="AG60" s="9">
        <v>340</v>
      </c>
      <c r="AH60" s="20">
        <v>0.59670000000000001</v>
      </c>
      <c r="AI60" s="9">
        <v>52</v>
      </c>
      <c r="AJ60" s="9">
        <v>45</v>
      </c>
      <c r="AK60" s="20">
        <v>0.53610000000000002</v>
      </c>
      <c r="AL60" s="20">
        <v>0.18059999999999998</v>
      </c>
      <c r="AM60" s="20">
        <v>0.78159999999999996</v>
      </c>
      <c r="AN60" s="20">
        <v>9.1600000000000001E-2</v>
      </c>
      <c r="AO60" s="20">
        <v>0.88819999999999999</v>
      </c>
      <c r="AP60" s="20">
        <v>0.98</v>
      </c>
    </row>
  </sheetData>
  <mergeCells count="6">
    <mergeCell ref="A41:AP41"/>
    <mergeCell ref="A1:AS1"/>
    <mergeCell ref="A2:AS2"/>
    <mergeCell ref="A7:AQ7"/>
    <mergeCell ref="A14:AP14"/>
    <mergeCell ref="A27:AP2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1729-97D6-B644-9540-2C5F1E81F776}">
  <sheetPr codeName="Sheet3"/>
  <dimension ref="A1:BI36"/>
  <sheetViews>
    <sheetView tabSelected="1" topLeftCell="B1" workbookViewId="0">
      <selection activeCell="AI21" sqref="AI21"/>
    </sheetView>
  </sheetViews>
  <sheetFormatPr baseColWidth="10" defaultRowHeight="16" x14ac:dyDescent="0.2"/>
  <cols>
    <col min="1" max="1" width="3.33203125" bestFit="1" customWidth="1"/>
    <col min="2" max="2" width="18.5" bestFit="1" customWidth="1"/>
    <col min="5" max="5" width="2.83203125" customWidth="1"/>
    <col min="12" max="12" width="2.83203125" customWidth="1"/>
    <col min="17" max="17" width="2.83203125" customWidth="1"/>
    <col min="23" max="23" width="2.83203125" customWidth="1"/>
    <col min="29" max="29" width="2.83203125" customWidth="1"/>
    <col min="36" max="36" width="2.83203125" customWidth="1"/>
    <col min="40" max="40" width="2.83203125" customWidth="1"/>
    <col min="44" max="44" width="2.83203125" customWidth="1"/>
    <col min="48" max="48" width="2.83203125" customWidth="1"/>
    <col min="52" max="52" width="2.83203125" customWidth="1"/>
    <col min="55" max="55" width="2.83203125" customWidth="1"/>
    <col min="58" max="58" width="2.83203125" customWidth="1"/>
  </cols>
  <sheetData>
    <row r="1" spans="1:61" ht="26" x14ac:dyDescent="0.2">
      <c r="A1" s="38" t="s">
        <v>203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</row>
    <row r="2" spans="1:61" ht="21" x14ac:dyDescent="0.2">
      <c r="A2" s="39" t="str">
        <f>'Game Stats'!A2</f>
        <v>2022 - '23 SEASON | 52-21-9 (113 PTS.)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</row>
    <row r="4" spans="1:61" x14ac:dyDescent="0.2">
      <c r="B4" s="34"/>
      <c r="C4" s="34"/>
      <c r="D4" s="34"/>
      <c r="AD4" s="34"/>
      <c r="AE4" s="34"/>
      <c r="AF4" s="34"/>
    </row>
    <row r="6" spans="1:61" x14ac:dyDescent="0.2">
      <c r="AB6" s="42"/>
    </row>
    <row r="7" spans="1:61" x14ac:dyDescent="0.2">
      <c r="A7" s="41" t="s">
        <v>112</v>
      </c>
      <c r="B7" s="41"/>
      <c r="C7" s="41"/>
      <c r="D7" s="41"/>
      <c r="F7" s="41" t="s">
        <v>111</v>
      </c>
      <c r="G7" s="41"/>
      <c r="H7" s="41"/>
      <c r="I7" s="41"/>
      <c r="J7" s="41"/>
      <c r="K7" s="41"/>
      <c r="M7" s="41" t="s">
        <v>113</v>
      </c>
      <c r="N7" s="41"/>
      <c r="O7" s="41"/>
      <c r="P7" s="41"/>
      <c r="R7" s="41" t="s">
        <v>114</v>
      </c>
      <c r="S7" s="41"/>
      <c r="T7" s="41"/>
      <c r="U7" s="41"/>
      <c r="V7" s="41"/>
      <c r="X7" s="41" t="s">
        <v>115</v>
      </c>
      <c r="Y7" s="41"/>
      <c r="Z7" s="41"/>
      <c r="AA7" s="41"/>
      <c r="AB7" s="41"/>
      <c r="AD7" s="41" t="s">
        <v>116</v>
      </c>
      <c r="AE7" s="41"/>
      <c r="AF7" s="41"/>
      <c r="AG7" s="41"/>
      <c r="AH7" s="41"/>
      <c r="AI7" s="41"/>
      <c r="AK7" s="41" t="s">
        <v>117</v>
      </c>
      <c r="AL7" s="41"/>
      <c r="AM7" s="41"/>
      <c r="AO7" s="41" t="s">
        <v>118</v>
      </c>
      <c r="AP7" s="41"/>
      <c r="AQ7" s="41"/>
      <c r="AS7" s="41" t="s">
        <v>119</v>
      </c>
      <c r="AT7" s="41"/>
      <c r="AU7" s="41"/>
      <c r="AW7" s="41" t="s">
        <v>120</v>
      </c>
      <c r="AX7" s="41"/>
      <c r="AY7" s="41"/>
      <c r="BA7" s="41" t="s">
        <v>104</v>
      </c>
      <c r="BB7" s="41"/>
      <c r="BD7" s="41" t="s">
        <v>121</v>
      </c>
      <c r="BE7" s="41"/>
      <c r="BG7" s="41" t="s">
        <v>122</v>
      </c>
      <c r="BH7" s="41"/>
      <c r="BI7" s="41"/>
    </row>
    <row r="8" spans="1:61" x14ac:dyDescent="0.2">
      <c r="A8" s="8" t="s">
        <v>107</v>
      </c>
      <c r="B8" s="8" t="s">
        <v>108</v>
      </c>
      <c r="C8" s="8" t="s">
        <v>109</v>
      </c>
      <c r="D8" s="8" t="s">
        <v>110</v>
      </c>
      <c r="F8" s="8" t="s">
        <v>0</v>
      </c>
      <c r="G8" s="8" t="s">
        <v>71</v>
      </c>
      <c r="H8" s="8" t="s">
        <v>72</v>
      </c>
      <c r="I8" s="8" t="s">
        <v>73</v>
      </c>
      <c r="J8" s="8" t="s">
        <v>9</v>
      </c>
      <c r="K8" s="8" t="s">
        <v>74</v>
      </c>
      <c r="M8" s="8" t="s">
        <v>37</v>
      </c>
      <c r="N8" s="8" t="s">
        <v>75</v>
      </c>
      <c r="O8" s="8" t="s">
        <v>76</v>
      </c>
      <c r="P8" s="8" t="s">
        <v>77</v>
      </c>
      <c r="R8" s="8" t="s">
        <v>78</v>
      </c>
      <c r="S8" s="8" t="s">
        <v>10</v>
      </c>
      <c r="T8" s="8" t="s">
        <v>12</v>
      </c>
      <c r="U8" s="8" t="s">
        <v>79</v>
      </c>
      <c r="V8" s="8" t="s">
        <v>80</v>
      </c>
      <c r="X8" s="8" t="s">
        <v>81</v>
      </c>
      <c r="Y8" s="8" t="s">
        <v>82</v>
      </c>
      <c r="Z8" s="8" t="s">
        <v>83</v>
      </c>
      <c r="AA8" s="8" t="s">
        <v>84</v>
      </c>
      <c r="AB8" s="8" t="s">
        <v>85</v>
      </c>
      <c r="AD8" s="8" t="s">
        <v>86</v>
      </c>
      <c r="AE8" s="8" t="s">
        <v>87</v>
      </c>
      <c r="AF8" s="8" t="s">
        <v>88</v>
      </c>
      <c r="AG8" s="8" t="s">
        <v>89</v>
      </c>
      <c r="AH8" s="8" t="s">
        <v>90</v>
      </c>
      <c r="AI8" s="8" t="s">
        <v>91</v>
      </c>
      <c r="AK8" s="8" t="s">
        <v>92</v>
      </c>
      <c r="AL8" s="8" t="s">
        <v>93</v>
      </c>
      <c r="AM8" s="8" t="s">
        <v>94</v>
      </c>
      <c r="AO8" s="8" t="s">
        <v>95</v>
      </c>
      <c r="AP8" s="8" t="s">
        <v>96</v>
      </c>
      <c r="AQ8" s="8" t="s">
        <v>97</v>
      </c>
      <c r="AS8" s="8" t="s">
        <v>98</v>
      </c>
      <c r="AT8" s="8" t="s">
        <v>99</v>
      </c>
      <c r="AU8" s="8" t="s">
        <v>100</v>
      </c>
      <c r="AW8" s="8" t="s">
        <v>101</v>
      </c>
      <c r="AX8" s="8" t="s">
        <v>102</v>
      </c>
      <c r="AY8" s="8" t="s">
        <v>103</v>
      </c>
      <c r="BA8" s="8" t="s">
        <v>104</v>
      </c>
      <c r="BB8" s="8" t="s">
        <v>67</v>
      </c>
      <c r="BD8" s="8" t="s">
        <v>105</v>
      </c>
      <c r="BE8" s="8" t="s">
        <v>106</v>
      </c>
      <c r="BG8" s="8" t="s">
        <v>20</v>
      </c>
      <c r="BH8" s="8" t="s">
        <v>21</v>
      </c>
      <c r="BI8" s="8" t="s">
        <v>22</v>
      </c>
    </row>
    <row r="9" spans="1:61" x14ac:dyDescent="0.2">
      <c r="A9" s="9">
        <v>1</v>
      </c>
      <c r="B9" s="9" t="s">
        <v>169</v>
      </c>
      <c r="C9" s="9">
        <v>23</v>
      </c>
      <c r="D9" s="9" t="s">
        <v>248</v>
      </c>
      <c r="F9" s="9">
        <v>82</v>
      </c>
      <c r="G9" s="9">
        <v>28</v>
      </c>
      <c r="H9" s="9">
        <v>43</v>
      </c>
      <c r="I9" s="9">
        <v>71</v>
      </c>
      <c r="J9" s="9">
        <v>32</v>
      </c>
      <c r="K9" s="9">
        <v>5</v>
      </c>
      <c r="M9" s="27">
        <v>0.76666666666666661</v>
      </c>
      <c r="N9" s="28">
        <v>0.62083333333333335</v>
      </c>
      <c r="O9" s="28">
        <v>0.12708333333333333</v>
      </c>
      <c r="P9" s="28">
        <v>1.8749999999999999E-2</v>
      </c>
      <c r="R9" s="9">
        <v>19</v>
      </c>
      <c r="S9" s="9">
        <v>9</v>
      </c>
      <c r="T9" s="9">
        <v>0</v>
      </c>
      <c r="U9" s="9">
        <v>5</v>
      </c>
      <c r="V9" s="9">
        <v>4</v>
      </c>
      <c r="X9" s="9">
        <v>25</v>
      </c>
      <c r="Y9" s="9">
        <v>17</v>
      </c>
      <c r="Z9" s="9">
        <v>1</v>
      </c>
      <c r="AA9" s="9">
        <v>10</v>
      </c>
      <c r="AB9" s="9">
        <v>2</v>
      </c>
      <c r="AD9" s="9">
        <v>44</v>
      </c>
      <c r="AE9" s="9">
        <v>26</v>
      </c>
      <c r="AF9" s="9">
        <v>1</v>
      </c>
      <c r="AG9" s="9">
        <v>15</v>
      </c>
      <c r="AH9" s="9">
        <v>6</v>
      </c>
      <c r="AI9" s="20">
        <v>0.36599999999999999</v>
      </c>
      <c r="AK9" s="24">
        <v>1.113</v>
      </c>
      <c r="AL9" s="24">
        <v>1.7090000000000001</v>
      </c>
      <c r="AM9" s="24">
        <v>2.8220000000000001</v>
      </c>
      <c r="AO9" s="24">
        <v>0.93300000000000005</v>
      </c>
      <c r="AP9" s="24">
        <v>1.2270000000000001</v>
      </c>
      <c r="AQ9" s="24">
        <v>2.16</v>
      </c>
      <c r="AS9" s="24">
        <v>2.1579999999999999</v>
      </c>
      <c r="AT9" s="24">
        <v>4.0759999999999996</v>
      </c>
      <c r="AU9" s="24">
        <v>6.2329999999999997</v>
      </c>
      <c r="AW9" s="24">
        <v>0.34100000000000003</v>
      </c>
      <c r="AX9" s="24">
        <v>0.52400000000000002</v>
      </c>
      <c r="AY9" s="24">
        <v>0.86599999999999999</v>
      </c>
      <c r="BA9" s="23">
        <v>240</v>
      </c>
      <c r="BB9" s="25">
        <v>0.11700000000000001</v>
      </c>
      <c r="BD9" s="23">
        <v>57</v>
      </c>
      <c r="BE9" s="23">
        <v>21</v>
      </c>
      <c r="BG9" s="23">
        <v>188</v>
      </c>
      <c r="BH9" s="23">
        <v>229</v>
      </c>
      <c r="BI9" s="25">
        <v>0.45079999999999998</v>
      </c>
    </row>
    <row r="10" spans="1:61" x14ac:dyDescent="0.2">
      <c r="A10" s="14">
        <v>2</v>
      </c>
      <c r="B10" s="14" t="s">
        <v>170</v>
      </c>
      <c r="C10" s="14">
        <v>25</v>
      </c>
      <c r="D10" s="14" t="s">
        <v>248</v>
      </c>
      <c r="F10" s="14">
        <v>75</v>
      </c>
      <c r="G10" s="14">
        <v>36</v>
      </c>
      <c r="H10" s="14">
        <v>31</v>
      </c>
      <c r="I10" s="14">
        <v>67</v>
      </c>
      <c r="J10" s="14">
        <v>42</v>
      </c>
      <c r="K10" s="14">
        <v>8</v>
      </c>
      <c r="M10" s="29">
        <v>0.81180555555555556</v>
      </c>
      <c r="N10" s="30">
        <v>0.60416666666666663</v>
      </c>
      <c r="O10" s="30">
        <v>0.13263888888888889</v>
      </c>
      <c r="P10" s="30">
        <v>7.4305555555555555E-2</v>
      </c>
      <c r="R10" s="14">
        <v>26</v>
      </c>
      <c r="S10" s="14">
        <v>7</v>
      </c>
      <c r="T10" s="14">
        <v>3</v>
      </c>
      <c r="U10" s="14">
        <v>9</v>
      </c>
      <c r="V10" s="14">
        <v>2</v>
      </c>
      <c r="X10" s="14">
        <v>22</v>
      </c>
      <c r="Y10" s="14">
        <v>8</v>
      </c>
      <c r="Z10" s="14">
        <v>1</v>
      </c>
      <c r="AA10" s="14">
        <v>3</v>
      </c>
      <c r="AB10" s="14">
        <v>1</v>
      </c>
      <c r="AD10" s="14">
        <v>48</v>
      </c>
      <c r="AE10" s="14">
        <v>15</v>
      </c>
      <c r="AF10" s="14">
        <v>4</v>
      </c>
      <c r="AG10" s="14">
        <v>12</v>
      </c>
      <c r="AH10" s="14">
        <v>3</v>
      </c>
      <c r="AI10" s="16">
        <v>0.224</v>
      </c>
      <c r="AK10" s="31">
        <v>1.4770000000000001</v>
      </c>
      <c r="AL10" s="31">
        <v>1.272</v>
      </c>
      <c r="AM10" s="31">
        <v>2.7490000000000001</v>
      </c>
      <c r="AO10" s="31">
        <v>1.4330000000000001</v>
      </c>
      <c r="AP10" s="31">
        <v>1.2130000000000001</v>
      </c>
      <c r="AQ10" s="31">
        <v>2.6459999999999999</v>
      </c>
      <c r="AS10" s="31">
        <v>1.7509999999999999</v>
      </c>
      <c r="AT10" s="31">
        <v>2.0019999999999998</v>
      </c>
      <c r="AU10" s="31">
        <v>3.7530000000000001</v>
      </c>
      <c r="AW10" s="31">
        <v>0.48</v>
      </c>
      <c r="AX10" s="31">
        <v>0.41299999999999998</v>
      </c>
      <c r="AY10" s="31">
        <v>0.89300000000000002</v>
      </c>
      <c r="BA10" s="32">
        <v>218</v>
      </c>
      <c r="BB10" s="33">
        <v>0.16500000000000001</v>
      </c>
      <c r="BD10" s="32">
        <v>59</v>
      </c>
      <c r="BE10" s="32">
        <v>21</v>
      </c>
      <c r="BG10" s="32">
        <v>531</v>
      </c>
      <c r="BH10" s="32">
        <v>503</v>
      </c>
      <c r="BI10" s="33">
        <v>0.51349999999999996</v>
      </c>
    </row>
    <row r="11" spans="1:61" x14ac:dyDescent="0.2">
      <c r="A11" s="9">
        <v>3</v>
      </c>
      <c r="B11" s="9" t="s">
        <v>172</v>
      </c>
      <c r="C11" s="9">
        <v>37</v>
      </c>
      <c r="D11" s="9" t="s">
        <v>249</v>
      </c>
      <c r="F11" s="9">
        <v>82</v>
      </c>
      <c r="G11" s="9">
        <v>18</v>
      </c>
      <c r="H11" s="9">
        <v>43</v>
      </c>
      <c r="I11" s="9">
        <v>61</v>
      </c>
      <c r="J11" s="9">
        <v>44</v>
      </c>
      <c r="K11" s="9">
        <v>19</v>
      </c>
      <c r="M11" s="27">
        <v>0.96666666666666667</v>
      </c>
      <c r="N11" s="28">
        <v>0.75416666666666676</v>
      </c>
      <c r="O11" s="28">
        <v>0.125</v>
      </c>
      <c r="P11" s="28">
        <v>8.6805555555555566E-2</v>
      </c>
      <c r="R11" s="9">
        <v>14</v>
      </c>
      <c r="S11" s="9">
        <v>4</v>
      </c>
      <c r="T11" s="9">
        <v>0</v>
      </c>
      <c r="U11" s="9">
        <v>2</v>
      </c>
      <c r="V11" s="9">
        <v>1</v>
      </c>
      <c r="X11" s="9">
        <v>24</v>
      </c>
      <c r="Y11" s="9">
        <v>19</v>
      </c>
      <c r="Z11" s="9">
        <v>0</v>
      </c>
      <c r="AA11" s="9">
        <v>12</v>
      </c>
      <c r="AB11" s="9">
        <v>4</v>
      </c>
      <c r="AD11" s="9">
        <v>38</v>
      </c>
      <c r="AE11" s="9">
        <v>23</v>
      </c>
      <c r="AF11" s="9">
        <v>0</v>
      </c>
      <c r="AG11" s="9">
        <v>14</v>
      </c>
      <c r="AH11" s="9">
        <v>5</v>
      </c>
      <c r="AI11" s="20">
        <v>0.377</v>
      </c>
      <c r="AK11" s="24">
        <v>0.56699999999999995</v>
      </c>
      <c r="AL11" s="24">
        <v>1.355</v>
      </c>
      <c r="AM11" s="24">
        <v>1.923</v>
      </c>
      <c r="AO11" s="24">
        <v>0.56599999999999995</v>
      </c>
      <c r="AP11" s="24">
        <v>0.97</v>
      </c>
      <c r="AQ11" s="24">
        <v>1.5349999999999999</v>
      </c>
      <c r="AS11" s="24">
        <v>0.97399999999999998</v>
      </c>
      <c r="AT11" s="24">
        <v>4.6269999999999998</v>
      </c>
      <c r="AU11" s="24">
        <v>5.601</v>
      </c>
      <c r="AW11" s="24">
        <v>0.22</v>
      </c>
      <c r="AX11" s="24">
        <v>0.52400000000000002</v>
      </c>
      <c r="AY11" s="24">
        <v>0.74399999999999999</v>
      </c>
      <c r="BA11" s="23">
        <v>255</v>
      </c>
      <c r="BB11" s="25">
        <v>7.0999999999999994E-2</v>
      </c>
      <c r="BD11" s="23">
        <v>40</v>
      </c>
      <c r="BE11" s="23">
        <v>86</v>
      </c>
      <c r="BG11" s="23">
        <v>1</v>
      </c>
      <c r="BH11" s="23">
        <v>0</v>
      </c>
      <c r="BI11" s="25">
        <v>1</v>
      </c>
    </row>
    <row r="12" spans="1:61" x14ac:dyDescent="0.2">
      <c r="A12" s="14">
        <v>4</v>
      </c>
      <c r="B12" s="14" t="s">
        <v>171</v>
      </c>
      <c r="C12" s="14">
        <v>22</v>
      </c>
      <c r="D12" s="14" t="s">
        <v>248</v>
      </c>
      <c r="F12" s="14">
        <v>64</v>
      </c>
      <c r="G12" s="14">
        <v>23</v>
      </c>
      <c r="H12" s="14">
        <v>32</v>
      </c>
      <c r="I12" s="14">
        <v>55</v>
      </c>
      <c r="J12" s="14">
        <v>71</v>
      </c>
      <c r="K12" s="14">
        <v>6</v>
      </c>
      <c r="M12" s="29">
        <v>0.75138888888888899</v>
      </c>
      <c r="N12" s="30">
        <v>0.61944444444444446</v>
      </c>
      <c r="O12" s="30">
        <v>0.13055555555555556</v>
      </c>
      <c r="P12" s="30">
        <v>6.9444444444444447E-4</v>
      </c>
      <c r="R12" s="14">
        <v>18</v>
      </c>
      <c r="S12" s="14">
        <v>5</v>
      </c>
      <c r="T12" s="14">
        <v>0</v>
      </c>
      <c r="U12" s="14">
        <v>4</v>
      </c>
      <c r="V12" s="14">
        <v>0</v>
      </c>
      <c r="X12" s="14">
        <v>21</v>
      </c>
      <c r="Y12" s="14">
        <v>11</v>
      </c>
      <c r="Z12" s="14">
        <v>0</v>
      </c>
      <c r="AA12" s="14">
        <v>8</v>
      </c>
      <c r="AB12" s="14">
        <v>3</v>
      </c>
      <c r="AD12" s="14">
        <v>39</v>
      </c>
      <c r="AE12" s="14">
        <v>16</v>
      </c>
      <c r="AF12" s="14">
        <v>0</v>
      </c>
      <c r="AG12" s="14">
        <v>12</v>
      </c>
      <c r="AH12" s="14">
        <v>3</v>
      </c>
      <c r="AI12" s="16">
        <v>0.29099999999999998</v>
      </c>
      <c r="AK12" s="31">
        <v>1.1950000000000001</v>
      </c>
      <c r="AL12" s="31">
        <v>1.6619999999999999</v>
      </c>
      <c r="AM12" s="31">
        <v>2.8570000000000002</v>
      </c>
      <c r="AO12" s="31">
        <v>1.1339999999999999</v>
      </c>
      <c r="AP12" s="31">
        <v>1.3240000000000001</v>
      </c>
      <c r="AQ12" s="31">
        <v>2.4580000000000002</v>
      </c>
      <c r="AS12" s="31">
        <v>1.49</v>
      </c>
      <c r="AT12" s="31">
        <v>3.2789999999999999</v>
      </c>
      <c r="AU12" s="31">
        <v>4.7690000000000001</v>
      </c>
      <c r="AW12" s="31">
        <v>0.35899999999999999</v>
      </c>
      <c r="AX12" s="31">
        <v>0.5</v>
      </c>
      <c r="AY12" s="31">
        <v>0.85899999999999999</v>
      </c>
      <c r="BA12" s="32">
        <v>205</v>
      </c>
      <c r="BB12" s="33">
        <v>0.112</v>
      </c>
      <c r="BD12" s="32">
        <v>140</v>
      </c>
      <c r="BE12" s="32">
        <v>17</v>
      </c>
      <c r="BG12" s="32">
        <v>4</v>
      </c>
      <c r="BH12" s="32">
        <v>5</v>
      </c>
      <c r="BI12" s="33">
        <v>0.44440000000000002</v>
      </c>
    </row>
    <row r="13" spans="1:61" x14ac:dyDescent="0.2">
      <c r="A13" s="9">
        <v>5</v>
      </c>
      <c r="B13" s="9" t="s">
        <v>173</v>
      </c>
      <c r="C13" s="9">
        <v>22</v>
      </c>
      <c r="D13" s="9" t="s">
        <v>248</v>
      </c>
      <c r="F13" s="9">
        <v>82</v>
      </c>
      <c r="G13" s="9">
        <v>18</v>
      </c>
      <c r="H13" s="9">
        <v>25</v>
      </c>
      <c r="I13" s="9">
        <v>43</v>
      </c>
      <c r="J13" s="9">
        <v>50</v>
      </c>
      <c r="K13" s="9">
        <v>10</v>
      </c>
      <c r="M13" s="27">
        <v>0.61388888888888882</v>
      </c>
      <c r="N13" s="28">
        <v>0.53125</v>
      </c>
      <c r="O13" s="28">
        <v>7.5694444444444439E-2</v>
      </c>
      <c r="P13" s="28">
        <v>5.5555555555555558E-3</v>
      </c>
      <c r="R13" s="9">
        <v>14</v>
      </c>
      <c r="S13" s="9">
        <v>3</v>
      </c>
      <c r="T13" s="9">
        <v>1</v>
      </c>
      <c r="U13" s="9">
        <v>2</v>
      </c>
      <c r="V13" s="9">
        <v>0</v>
      </c>
      <c r="X13" s="9">
        <v>17</v>
      </c>
      <c r="Y13" s="9">
        <v>8</v>
      </c>
      <c r="Z13" s="9">
        <v>0</v>
      </c>
      <c r="AA13" s="9">
        <v>5</v>
      </c>
      <c r="AB13" s="9">
        <v>0</v>
      </c>
      <c r="AD13" s="9">
        <v>31</v>
      </c>
      <c r="AE13" s="9">
        <v>11</v>
      </c>
      <c r="AF13" s="9">
        <v>1</v>
      </c>
      <c r="AG13" s="9">
        <v>7</v>
      </c>
      <c r="AH13" s="9">
        <v>0</v>
      </c>
      <c r="AI13" s="20">
        <v>0.25600000000000001</v>
      </c>
      <c r="AK13" s="24">
        <v>0.89400000000000002</v>
      </c>
      <c r="AL13" s="24">
        <v>1.2410000000000001</v>
      </c>
      <c r="AM13" s="24">
        <v>2.1349999999999998</v>
      </c>
      <c r="AO13" s="24">
        <v>0.80300000000000005</v>
      </c>
      <c r="AP13" s="24">
        <v>0.97499999999999998</v>
      </c>
      <c r="AQ13" s="24">
        <v>1.7769999999999999</v>
      </c>
      <c r="AS13" s="24">
        <v>1.198</v>
      </c>
      <c r="AT13" s="24">
        <v>3.1949999999999998</v>
      </c>
      <c r="AU13" s="24">
        <v>4.3929999999999998</v>
      </c>
      <c r="AW13" s="24">
        <v>0.22</v>
      </c>
      <c r="AX13" s="24">
        <v>0.30499999999999999</v>
      </c>
      <c r="AY13" s="24">
        <v>0.52400000000000002</v>
      </c>
      <c r="BA13" s="23">
        <v>129</v>
      </c>
      <c r="BB13" s="25">
        <v>0.14000000000000001</v>
      </c>
      <c r="BD13" s="23">
        <v>105</v>
      </c>
      <c r="BE13" s="23">
        <v>21</v>
      </c>
      <c r="BG13" s="23">
        <v>360</v>
      </c>
      <c r="BH13" s="23">
        <v>340</v>
      </c>
      <c r="BI13" s="25">
        <v>0.51429999999999998</v>
      </c>
    </row>
    <row r="14" spans="1:61" x14ac:dyDescent="0.2">
      <c r="A14" s="14">
        <v>6</v>
      </c>
      <c r="B14" s="14" t="s">
        <v>175</v>
      </c>
      <c r="C14" s="14">
        <v>20</v>
      </c>
      <c r="D14" s="14" t="s">
        <v>248</v>
      </c>
      <c r="F14" s="14">
        <v>82</v>
      </c>
      <c r="G14" s="14">
        <v>14</v>
      </c>
      <c r="H14" s="14">
        <v>25</v>
      </c>
      <c r="I14" s="14">
        <v>39</v>
      </c>
      <c r="J14" s="14">
        <v>12</v>
      </c>
      <c r="K14" s="14">
        <v>10</v>
      </c>
      <c r="M14" s="29">
        <v>0.67499999999999993</v>
      </c>
      <c r="N14" s="30">
        <v>0.58333333333333337</v>
      </c>
      <c r="O14" s="30">
        <v>8.4722222222222213E-2</v>
      </c>
      <c r="P14" s="30">
        <v>6.2499999999999995E-3</v>
      </c>
      <c r="R14" s="14">
        <v>13</v>
      </c>
      <c r="S14" s="14">
        <v>0</v>
      </c>
      <c r="T14" s="14">
        <v>1</v>
      </c>
      <c r="U14" s="14">
        <v>0</v>
      </c>
      <c r="V14" s="14">
        <v>0</v>
      </c>
      <c r="X14" s="14">
        <v>20</v>
      </c>
      <c r="Y14" s="14">
        <v>5</v>
      </c>
      <c r="Z14" s="14">
        <v>0</v>
      </c>
      <c r="AA14" s="14">
        <v>6</v>
      </c>
      <c r="AB14" s="14">
        <v>3</v>
      </c>
      <c r="AD14" s="14">
        <v>33</v>
      </c>
      <c r="AE14" s="14">
        <v>5</v>
      </c>
      <c r="AF14" s="14">
        <v>1</v>
      </c>
      <c r="AG14" s="14">
        <v>6</v>
      </c>
      <c r="AH14" s="14">
        <v>3</v>
      </c>
      <c r="AI14" s="16">
        <v>0.128</v>
      </c>
      <c r="AK14" s="31">
        <v>0.63200000000000001</v>
      </c>
      <c r="AL14" s="31">
        <v>1.129</v>
      </c>
      <c r="AM14" s="31">
        <v>1.7609999999999999</v>
      </c>
      <c r="AO14" s="31">
        <v>0.67900000000000005</v>
      </c>
      <c r="AP14" s="31">
        <v>1.0449999999999999</v>
      </c>
      <c r="AQ14" s="31">
        <v>1.724</v>
      </c>
      <c r="AS14" s="31">
        <v>0</v>
      </c>
      <c r="AT14" s="31">
        <v>1.7889999999999999</v>
      </c>
      <c r="AU14" s="31">
        <v>1.7889999999999999</v>
      </c>
      <c r="AW14" s="31">
        <v>0.17100000000000001</v>
      </c>
      <c r="AX14" s="31">
        <v>0.30499999999999999</v>
      </c>
      <c r="AY14" s="31">
        <v>0.47599999999999998</v>
      </c>
      <c r="BA14" s="32">
        <v>187</v>
      </c>
      <c r="BB14" s="33">
        <v>7.4999999999999997E-2</v>
      </c>
      <c r="BD14" s="32">
        <v>73</v>
      </c>
      <c r="BE14" s="32">
        <v>48</v>
      </c>
      <c r="BG14" s="32">
        <v>9</v>
      </c>
      <c r="BH14" s="32">
        <v>17</v>
      </c>
      <c r="BI14" s="33">
        <v>0.34620000000000001</v>
      </c>
    </row>
    <row r="15" spans="1:61" x14ac:dyDescent="0.2">
      <c r="A15" s="9">
        <v>7</v>
      </c>
      <c r="B15" s="9" t="s">
        <v>174</v>
      </c>
      <c r="C15" s="9">
        <v>28</v>
      </c>
      <c r="D15" s="9" t="s">
        <v>249</v>
      </c>
      <c r="F15" s="9">
        <v>81</v>
      </c>
      <c r="G15" s="9">
        <v>18</v>
      </c>
      <c r="H15" s="9">
        <v>20</v>
      </c>
      <c r="I15" s="9">
        <v>38</v>
      </c>
      <c r="J15" s="9">
        <v>40</v>
      </c>
      <c r="K15" s="9">
        <v>7</v>
      </c>
      <c r="M15" s="27">
        <v>0.90833333333333333</v>
      </c>
      <c r="N15" s="28">
        <v>0.7729166666666667</v>
      </c>
      <c r="O15" s="28">
        <v>3.888888888888889E-2</v>
      </c>
      <c r="P15" s="28">
        <v>9.5833333333333326E-2</v>
      </c>
      <c r="R15" s="9">
        <v>13</v>
      </c>
      <c r="S15" s="9">
        <v>4</v>
      </c>
      <c r="T15" s="9">
        <v>1</v>
      </c>
      <c r="U15" s="9">
        <v>3</v>
      </c>
      <c r="V15" s="9">
        <v>0</v>
      </c>
      <c r="X15" s="9">
        <v>17</v>
      </c>
      <c r="Y15" s="9">
        <v>3</v>
      </c>
      <c r="Z15" s="9">
        <v>0</v>
      </c>
      <c r="AA15" s="9">
        <v>6</v>
      </c>
      <c r="AB15" s="9">
        <v>0</v>
      </c>
      <c r="AD15" s="9">
        <v>30</v>
      </c>
      <c r="AE15" s="9">
        <v>7</v>
      </c>
      <c r="AF15" s="9">
        <v>1</v>
      </c>
      <c r="AG15" s="9">
        <v>9</v>
      </c>
      <c r="AH15" s="9">
        <v>0</v>
      </c>
      <c r="AI15" s="20">
        <v>0.184</v>
      </c>
      <c r="AK15" s="24">
        <v>0.61099999999999999</v>
      </c>
      <c r="AL15" s="24">
        <v>0.67900000000000005</v>
      </c>
      <c r="AM15" s="24">
        <v>1.2909999999999999</v>
      </c>
      <c r="AO15" s="24">
        <v>0.51900000000000002</v>
      </c>
      <c r="AP15" s="24">
        <v>0.67900000000000005</v>
      </c>
      <c r="AQ15" s="24">
        <v>1.1970000000000001</v>
      </c>
      <c r="AS15" s="24">
        <v>3.1579999999999999</v>
      </c>
      <c r="AT15" s="24">
        <v>2.3679999999999999</v>
      </c>
      <c r="AU15" s="24">
        <v>5.5259999999999998</v>
      </c>
      <c r="AW15" s="24">
        <v>0.222</v>
      </c>
      <c r="AX15" s="24">
        <v>0.247</v>
      </c>
      <c r="AY15" s="24">
        <v>0.46899999999999997</v>
      </c>
      <c r="BA15" s="23">
        <v>188</v>
      </c>
      <c r="BB15" s="25">
        <v>9.6000000000000002E-2</v>
      </c>
      <c r="BD15" s="23">
        <v>71</v>
      </c>
      <c r="BE15" s="23">
        <v>62</v>
      </c>
      <c r="BG15" s="23">
        <v>0</v>
      </c>
      <c r="BH15" s="23">
        <v>0</v>
      </c>
      <c r="BI15" s="25">
        <v>0</v>
      </c>
    </row>
    <row r="16" spans="1:61" x14ac:dyDescent="0.2">
      <c r="A16" s="14">
        <v>8</v>
      </c>
      <c r="B16" s="14" t="s">
        <v>195</v>
      </c>
      <c r="C16" s="14">
        <v>28</v>
      </c>
      <c r="D16" s="14" t="s">
        <v>248</v>
      </c>
      <c r="F16" s="14">
        <v>68</v>
      </c>
      <c r="G16" s="14">
        <v>12</v>
      </c>
      <c r="H16" s="14">
        <v>25</v>
      </c>
      <c r="I16" s="14">
        <v>37</v>
      </c>
      <c r="J16" s="14">
        <v>16</v>
      </c>
      <c r="K16" s="14">
        <v>11</v>
      </c>
      <c r="M16" s="29">
        <v>0.70416666666666661</v>
      </c>
      <c r="N16" s="30">
        <v>0.53194444444444444</v>
      </c>
      <c r="O16" s="30">
        <v>9.7222222222222224E-2</v>
      </c>
      <c r="P16" s="30">
        <v>7.3611111111111113E-2</v>
      </c>
      <c r="R16" s="14">
        <v>5</v>
      </c>
      <c r="S16" s="14">
        <v>5</v>
      </c>
      <c r="T16" s="14">
        <v>2</v>
      </c>
      <c r="U16" s="14">
        <v>2</v>
      </c>
      <c r="V16" s="14">
        <v>0</v>
      </c>
      <c r="X16" s="14">
        <v>18</v>
      </c>
      <c r="Y16" s="14">
        <v>6</v>
      </c>
      <c r="Z16" s="14">
        <v>1</v>
      </c>
      <c r="AA16" s="14">
        <v>4</v>
      </c>
      <c r="AB16" s="14">
        <v>0</v>
      </c>
      <c r="AD16" s="14">
        <v>23</v>
      </c>
      <c r="AE16" s="14">
        <v>11</v>
      </c>
      <c r="AF16" s="14">
        <v>3</v>
      </c>
      <c r="AG16" s="14">
        <v>6</v>
      </c>
      <c r="AH16" s="14">
        <v>0</v>
      </c>
      <c r="AI16" s="16">
        <v>0.29699999999999999</v>
      </c>
      <c r="AK16" s="31">
        <v>0.626</v>
      </c>
      <c r="AL16" s="31">
        <v>1.3049999999999999</v>
      </c>
      <c r="AM16" s="31">
        <v>1.931</v>
      </c>
      <c r="AO16" s="31">
        <v>0.34499999999999997</v>
      </c>
      <c r="AP16" s="31">
        <v>1.2430000000000001</v>
      </c>
      <c r="AQ16" s="31">
        <v>1.5880000000000001</v>
      </c>
      <c r="AS16" s="31">
        <v>1.879</v>
      </c>
      <c r="AT16" s="31">
        <v>2.2549999999999999</v>
      </c>
      <c r="AU16" s="31">
        <v>4.1340000000000003</v>
      </c>
      <c r="AW16" s="31">
        <v>0.17599999999999999</v>
      </c>
      <c r="AX16" s="31">
        <v>0.36799999999999999</v>
      </c>
      <c r="AY16" s="31">
        <v>0.54400000000000004</v>
      </c>
      <c r="BA16" s="32">
        <v>144</v>
      </c>
      <c r="BB16" s="33">
        <v>8.3000000000000004E-2</v>
      </c>
      <c r="BD16" s="32">
        <v>15</v>
      </c>
      <c r="BE16" s="32">
        <v>18</v>
      </c>
      <c r="BG16" s="32">
        <v>33</v>
      </c>
      <c r="BH16" s="32">
        <v>20</v>
      </c>
      <c r="BI16" s="33">
        <v>0.62260000000000004</v>
      </c>
    </row>
    <row r="17" spans="1:61" x14ac:dyDescent="0.2">
      <c r="A17" s="9">
        <v>9</v>
      </c>
      <c r="B17" s="9" t="s">
        <v>177</v>
      </c>
      <c r="C17" s="9">
        <v>29</v>
      </c>
      <c r="D17" s="9" t="s">
        <v>248</v>
      </c>
      <c r="F17" s="9">
        <v>78</v>
      </c>
      <c r="G17" s="9">
        <v>13</v>
      </c>
      <c r="H17" s="9">
        <v>23</v>
      </c>
      <c r="I17" s="9">
        <v>36</v>
      </c>
      <c r="J17" s="9">
        <v>32</v>
      </c>
      <c r="K17" s="9">
        <v>11</v>
      </c>
      <c r="M17" s="27">
        <v>0.5131944444444444</v>
      </c>
      <c r="N17" s="28">
        <v>0.39999999999999997</v>
      </c>
      <c r="O17" s="28">
        <v>0.1125</v>
      </c>
      <c r="P17" s="28">
        <v>0</v>
      </c>
      <c r="R17" s="9">
        <v>6</v>
      </c>
      <c r="S17" s="9">
        <v>7</v>
      </c>
      <c r="T17" s="9">
        <v>0</v>
      </c>
      <c r="U17" s="9">
        <v>4</v>
      </c>
      <c r="V17" s="9">
        <v>0</v>
      </c>
      <c r="X17" s="9">
        <v>15</v>
      </c>
      <c r="Y17" s="9">
        <v>8</v>
      </c>
      <c r="Z17" s="9">
        <v>0</v>
      </c>
      <c r="AA17" s="9">
        <v>1</v>
      </c>
      <c r="AB17" s="9">
        <v>0</v>
      </c>
      <c r="AD17" s="9">
        <v>21</v>
      </c>
      <c r="AE17" s="9">
        <v>15</v>
      </c>
      <c r="AF17" s="9">
        <v>0</v>
      </c>
      <c r="AG17" s="9">
        <v>5</v>
      </c>
      <c r="AH17" s="9">
        <v>0</v>
      </c>
      <c r="AI17" s="20">
        <v>0.41699999999999998</v>
      </c>
      <c r="AK17" s="24">
        <v>0.81100000000000005</v>
      </c>
      <c r="AL17" s="24">
        <v>1.4350000000000001</v>
      </c>
      <c r="AM17" s="24">
        <v>2.2450000000000001</v>
      </c>
      <c r="AO17" s="24">
        <v>0.48</v>
      </c>
      <c r="AP17" s="24">
        <v>1.2</v>
      </c>
      <c r="AQ17" s="24">
        <v>1.68</v>
      </c>
      <c r="AS17" s="24">
        <v>1.9890000000000001</v>
      </c>
      <c r="AT17" s="24">
        <v>2.2730000000000001</v>
      </c>
      <c r="AU17" s="24">
        <v>4.2629999999999999</v>
      </c>
      <c r="AW17" s="24">
        <v>0.16700000000000001</v>
      </c>
      <c r="AX17" s="24">
        <v>0.29499999999999998</v>
      </c>
      <c r="AY17" s="24">
        <v>0.46200000000000002</v>
      </c>
      <c r="BA17" s="23">
        <v>134</v>
      </c>
      <c r="BB17" s="25">
        <v>9.7000000000000003E-2</v>
      </c>
      <c r="BD17" s="23">
        <v>99</v>
      </c>
      <c r="BE17" s="23">
        <v>18</v>
      </c>
      <c r="BG17" s="23">
        <v>53</v>
      </c>
      <c r="BH17" s="23">
        <v>55</v>
      </c>
      <c r="BI17" s="25">
        <v>0.49070000000000003</v>
      </c>
    </row>
    <row r="18" spans="1:61" x14ac:dyDescent="0.2">
      <c r="A18" s="14">
        <v>10</v>
      </c>
      <c r="B18" s="14" t="s">
        <v>176</v>
      </c>
      <c r="C18" s="14">
        <v>34</v>
      </c>
      <c r="D18" s="14" t="s">
        <v>248</v>
      </c>
      <c r="F18" s="14">
        <v>81</v>
      </c>
      <c r="G18" s="14">
        <v>17</v>
      </c>
      <c r="H18" s="14">
        <v>17</v>
      </c>
      <c r="I18" s="14">
        <v>34</v>
      </c>
      <c r="J18" s="14">
        <v>32</v>
      </c>
      <c r="K18" s="14">
        <v>7</v>
      </c>
      <c r="M18" s="29">
        <v>0.6777777777777777</v>
      </c>
      <c r="N18" s="30">
        <v>0.56874999999999998</v>
      </c>
      <c r="O18" s="30">
        <v>1.0416666666666666E-2</v>
      </c>
      <c r="P18" s="30">
        <v>9.7916666666666666E-2</v>
      </c>
      <c r="R18" s="14">
        <v>16</v>
      </c>
      <c r="S18" s="14">
        <v>0</v>
      </c>
      <c r="T18" s="14">
        <v>1</v>
      </c>
      <c r="U18" s="14">
        <v>3</v>
      </c>
      <c r="V18" s="14">
        <v>0</v>
      </c>
      <c r="X18" s="14">
        <v>16</v>
      </c>
      <c r="Y18" s="14">
        <v>0</v>
      </c>
      <c r="Z18" s="14">
        <v>1</v>
      </c>
      <c r="AA18" s="14">
        <v>2</v>
      </c>
      <c r="AB18" s="14">
        <v>0</v>
      </c>
      <c r="AD18" s="14">
        <v>32</v>
      </c>
      <c r="AE18" s="14">
        <v>0</v>
      </c>
      <c r="AF18" s="14">
        <v>2</v>
      </c>
      <c r="AG18" s="14">
        <v>5</v>
      </c>
      <c r="AH18" s="14">
        <v>0</v>
      </c>
      <c r="AI18" s="16">
        <v>0</v>
      </c>
      <c r="AK18" s="31">
        <v>0.77400000000000002</v>
      </c>
      <c r="AL18" s="31">
        <v>0.77400000000000002</v>
      </c>
      <c r="AM18" s="31">
        <v>1.548</v>
      </c>
      <c r="AO18" s="31">
        <v>0.86699999999999999</v>
      </c>
      <c r="AP18" s="31">
        <v>0.86699999999999999</v>
      </c>
      <c r="AQ18" s="31">
        <v>1.7350000000000001</v>
      </c>
      <c r="AS18" s="31">
        <v>0</v>
      </c>
      <c r="AT18" s="31">
        <v>0</v>
      </c>
      <c r="AU18" s="31">
        <v>0</v>
      </c>
      <c r="AW18" s="31">
        <v>0.21</v>
      </c>
      <c r="AX18" s="31">
        <v>0.21</v>
      </c>
      <c r="AY18" s="31">
        <v>0.42</v>
      </c>
      <c r="BA18" s="32">
        <v>124</v>
      </c>
      <c r="BB18" s="33">
        <v>0.13700000000000001</v>
      </c>
      <c r="BD18" s="32">
        <v>155</v>
      </c>
      <c r="BE18" s="32">
        <v>39</v>
      </c>
      <c r="BG18" s="32">
        <v>821</v>
      </c>
      <c r="BH18" s="32">
        <v>653</v>
      </c>
      <c r="BI18" s="33">
        <v>0.55700000000000005</v>
      </c>
    </row>
    <row r="19" spans="1:61" x14ac:dyDescent="0.2">
      <c r="A19" s="9">
        <v>11</v>
      </c>
      <c r="B19" s="9" t="s">
        <v>178</v>
      </c>
      <c r="C19" s="9">
        <v>30</v>
      </c>
      <c r="D19" s="9" t="s">
        <v>248</v>
      </c>
      <c r="F19" s="9">
        <v>82</v>
      </c>
      <c r="G19" s="9">
        <v>13</v>
      </c>
      <c r="H19" s="9">
        <v>21</v>
      </c>
      <c r="I19" s="9">
        <v>34</v>
      </c>
      <c r="J19" s="9">
        <v>61</v>
      </c>
      <c r="K19" s="9">
        <v>7</v>
      </c>
      <c r="M19" s="27">
        <v>0.65069444444444446</v>
      </c>
      <c r="N19" s="28">
        <v>0.56319444444444444</v>
      </c>
      <c r="O19" s="28">
        <v>3.472222222222222E-3</v>
      </c>
      <c r="P19" s="28">
        <v>8.3333333333333329E-2</v>
      </c>
      <c r="R19" s="9">
        <v>12</v>
      </c>
      <c r="S19" s="9">
        <v>0</v>
      </c>
      <c r="T19" s="9">
        <v>1</v>
      </c>
      <c r="U19" s="9">
        <v>3</v>
      </c>
      <c r="V19" s="9">
        <v>0</v>
      </c>
      <c r="X19" s="9">
        <v>20</v>
      </c>
      <c r="Y19" s="9">
        <v>0</v>
      </c>
      <c r="Z19" s="9">
        <v>1</v>
      </c>
      <c r="AA19" s="9">
        <v>2</v>
      </c>
      <c r="AB19" s="9">
        <v>0</v>
      </c>
      <c r="AD19" s="9">
        <v>32</v>
      </c>
      <c r="AE19" s="9">
        <v>0</v>
      </c>
      <c r="AF19" s="9">
        <v>2</v>
      </c>
      <c r="AG19" s="9">
        <v>5</v>
      </c>
      <c r="AH19" s="9">
        <v>0</v>
      </c>
      <c r="AI19" s="20">
        <v>0</v>
      </c>
      <c r="AK19" s="24">
        <v>0.60799999999999998</v>
      </c>
      <c r="AL19" s="24">
        <v>0.98299999999999998</v>
      </c>
      <c r="AM19" s="24">
        <v>1.591</v>
      </c>
      <c r="AO19" s="24">
        <v>0.64900000000000002</v>
      </c>
      <c r="AP19" s="24">
        <v>1.0820000000000001</v>
      </c>
      <c r="AQ19" s="24">
        <v>1.732</v>
      </c>
      <c r="AS19" s="24">
        <v>0</v>
      </c>
      <c r="AT19" s="24">
        <v>0</v>
      </c>
      <c r="AU19" s="24">
        <v>0</v>
      </c>
      <c r="AW19" s="24">
        <v>0.159</v>
      </c>
      <c r="AX19" s="24">
        <v>0.25600000000000001</v>
      </c>
      <c r="AY19" s="24">
        <v>0.41499999999999998</v>
      </c>
      <c r="BA19" s="23">
        <v>162</v>
      </c>
      <c r="BB19" s="25">
        <v>0.08</v>
      </c>
      <c r="BD19" s="23">
        <v>81</v>
      </c>
      <c r="BE19" s="23">
        <v>31</v>
      </c>
      <c r="BG19" s="23">
        <v>32</v>
      </c>
      <c r="BH19" s="23">
        <v>39</v>
      </c>
      <c r="BI19" s="25">
        <v>0.45069999999999999</v>
      </c>
    </row>
    <row r="20" spans="1:61" x14ac:dyDescent="0.2">
      <c r="A20" s="14">
        <v>12</v>
      </c>
      <c r="B20" s="14" t="s">
        <v>179</v>
      </c>
      <c r="C20" s="14">
        <v>28</v>
      </c>
      <c r="D20" s="14" t="s">
        <v>249</v>
      </c>
      <c r="F20" s="14">
        <v>82</v>
      </c>
      <c r="G20" s="14">
        <v>5</v>
      </c>
      <c r="H20" s="14">
        <v>25</v>
      </c>
      <c r="I20" s="14">
        <v>30</v>
      </c>
      <c r="J20" s="14">
        <v>43</v>
      </c>
      <c r="K20" s="14">
        <v>11</v>
      </c>
      <c r="M20" s="29">
        <v>0.91666666666666663</v>
      </c>
      <c r="N20" s="30">
        <v>0.7715277777777777</v>
      </c>
      <c r="O20" s="30">
        <v>4.4444444444444446E-2</v>
      </c>
      <c r="P20" s="30">
        <v>9.9999999999999992E-2</v>
      </c>
      <c r="R20" s="14">
        <v>4</v>
      </c>
      <c r="S20" s="14">
        <v>1</v>
      </c>
      <c r="T20" s="14">
        <v>0</v>
      </c>
      <c r="U20" s="14">
        <v>2</v>
      </c>
      <c r="V20" s="14">
        <v>1</v>
      </c>
      <c r="X20" s="14">
        <v>20</v>
      </c>
      <c r="Y20" s="14">
        <v>3</v>
      </c>
      <c r="Z20" s="14">
        <v>2</v>
      </c>
      <c r="AA20" s="14">
        <v>4</v>
      </c>
      <c r="AB20" s="14">
        <v>1</v>
      </c>
      <c r="AD20" s="14">
        <v>24</v>
      </c>
      <c r="AE20" s="14">
        <v>4</v>
      </c>
      <c r="AF20" s="14">
        <v>2</v>
      </c>
      <c r="AG20" s="14">
        <v>6</v>
      </c>
      <c r="AH20" s="14">
        <v>2</v>
      </c>
      <c r="AI20" s="16">
        <v>0.13300000000000001</v>
      </c>
      <c r="AK20" s="31">
        <v>0.16600000000000001</v>
      </c>
      <c r="AL20" s="31">
        <v>0.83099999999999996</v>
      </c>
      <c r="AM20" s="31">
        <v>0.997</v>
      </c>
      <c r="AO20" s="31">
        <v>0.158</v>
      </c>
      <c r="AP20" s="31">
        <v>0.79</v>
      </c>
      <c r="AQ20" s="31">
        <v>0.94799999999999995</v>
      </c>
      <c r="AS20" s="31">
        <v>0.67800000000000005</v>
      </c>
      <c r="AT20" s="31">
        <v>2.0329999999999999</v>
      </c>
      <c r="AU20" s="31">
        <v>2.71</v>
      </c>
      <c r="AW20" s="31">
        <v>6.0999999999999999E-2</v>
      </c>
      <c r="AX20" s="31">
        <v>0.30499999999999999</v>
      </c>
      <c r="AY20" s="31">
        <v>0.36599999999999999</v>
      </c>
      <c r="BA20" s="32">
        <v>144</v>
      </c>
      <c r="BB20" s="33">
        <v>3.5000000000000003E-2</v>
      </c>
      <c r="BD20" s="32">
        <v>37</v>
      </c>
      <c r="BE20" s="32">
        <v>110</v>
      </c>
      <c r="BG20" s="32">
        <v>0</v>
      </c>
      <c r="BH20" s="32">
        <v>0</v>
      </c>
      <c r="BI20" s="33">
        <v>0</v>
      </c>
    </row>
    <row r="21" spans="1:61" x14ac:dyDescent="0.2">
      <c r="A21" s="9">
        <v>13</v>
      </c>
      <c r="B21" s="9" t="s">
        <v>180</v>
      </c>
      <c r="C21" s="9">
        <v>31</v>
      </c>
      <c r="D21" s="9" t="s">
        <v>248</v>
      </c>
      <c r="F21" s="9">
        <v>80</v>
      </c>
      <c r="G21" s="9">
        <v>10</v>
      </c>
      <c r="H21" s="9">
        <v>19</v>
      </c>
      <c r="I21" s="9">
        <v>29</v>
      </c>
      <c r="J21" s="9">
        <v>16</v>
      </c>
      <c r="K21" s="9">
        <v>9</v>
      </c>
      <c r="M21" s="27">
        <v>0.61319444444444449</v>
      </c>
      <c r="N21" s="28">
        <v>0.54236111111111118</v>
      </c>
      <c r="O21" s="28">
        <v>1.0416666666666666E-2</v>
      </c>
      <c r="P21" s="28">
        <v>5.9722222222222225E-2</v>
      </c>
      <c r="R21" s="9">
        <v>10</v>
      </c>
      <c r="S21" s="9">
        <v>0</v>
      </c>
      <c r="T21" s="9">
        <v>0</v>
      </c>
      <c r="U21" s="9">
        <v>1</v>
      </c>
      <c r="V21" s="9">
        <v>0</v>
      </c>
      <c r="X21" s="9">
        <v>16</v>
      </c>
      <c r="Y21" s="9">
        <v>0</v>
      </c>
      <c r="Z21" s="9">
        <v>3</v>
      </c>
      <c r="AA21" s="9">
        <v>4</v>
      </c>
      <c r="AB21" s="9">
        <v>0</v>
      </c>
      <c r="AD21" s="9">
        <v>26</v>
      </c>
      <c r="AE21" s="9">
        <v>0</v>
      </c>
      <c r="AF21" s="9">
        <v>3</v>
      </c>
      <c r="AG21" s="9">
        <v>5</v>
      </c>
      <c r="AH21" s="9">
        <v>0</v>
      </c>
      <c r="AI21" s="20">
        <v>0</v>
      </c>
      <c r="AK21" s="24">
        <v>0.50900000000000001</v>
      </c>
      <c r="AL21" s="24">
        <v>0.96699999999999997</v>
      </c>
      <c r="AM21" s="24">
        <v>1.476</v>
      </c>
      <c r="AO21" s="24">
        <v>0.57599999999999996</v>
      </c>
      <c r="AP21" s="24">
        <v>0.92100000000000004</v>
      </c>
      <c r="AQ21" s="24">
        <v>1.4970000000000001</v>
      </c>
      <c r="AS21" s="24">
        <v>0</v>
      </c>
      <c r="AT21" s="24">
        <v>0</v>
      </c>
      <c r="AU21" s="24">
        <v>0</v>
      </c>
      <c r="AW21" s="24">
        <v>0.125</v>
      </c>
      <c r="AX21" s="24">
        <v>0.23799999999999999</v>
      </c>
      <c r="AY21" s="24">
        <v>0.36299999999999999</v>
      </c>
      <c r="BA21" s="23">
        <v>76</v>
      </c>
      <c r="BB21" s="25">
        <v>0.13200000000000001</v>
      </c>
      <c r="BD21" s="23">
        <v>104</v>
      </c>
      <c r="BE21" s="23">
        <v>40</v>
      </c>
      <c r="BG21" s="23">
        <v>10</v>
      </c>
      <c r="BH21" s="23">
        <v>15</v>
      </c>
      <c r="BI21" s="25">
        <v>0.4</v>
      </c>
    </row>
    <row r="22" spans="1:61" x14ac:dyDescent="0.2">
      <c r="A22" s="14">
        <v>14</v>
      </c>
      <c r="B22" s="14" t="s">
        <v>181</v>
      </c>
      <c r="C22" s="14">
        <v>28</v>
      </c>
      <c r="D22" s="14" t="s">
        <v>249</v>
      </c>
      <c r="F22" s="14">
        <v>76</v>
      </c>
      <c r="G22" s="14">
        <v>7</v>
      </c>
      <c r="H22" s="14">
        <v>20</v>
      </c>
      <c r="I22" s="14">
        <v>27</v>
      </c>
      <c r="J22" s="14">
        <v>8</v>
      </c>
      <c r="K22" s="14">
        <v>18</v>
      </c>
      <c r="M22" s="29">
        <v>0.9159722222222223</v>
      </c>
      <c r="N22" s="30">
        <v>0.79722222222222217</v>
      </c>
      <c r="O22" s="30">
        <v>5.5555555555555558E-3</v>
      </c>
      <c r="P22" s="30">
        <v>0.1125</v>
      </c>
      <c r="R22" s="14">
        <v>7</v>
      </c>
      <c r="S22" s="14">
        <v>0</v>
      </c>
      <c r="T22" s="14">
        <v>0</v>
      </c>
      <c r="U22" s="14">
        <v>1</v>
      </c>
      <c r="V22" s="14">
        <v>1</v>
      </c>
      <c r="X22" s="14">
        <v>19</v>
      </c>
      <c r="Y22" s="14">
        <v>0</v>
      </c>
      <c r="Z22" s="14">
        <v>1</v>
      </c>
      <c r="AA22" s="14">
        <v>4</v>
      </c>
      <c r="AB22" s="14">
        <v>1</v>
      </c>
      <c r="AD22" s="14">
        <v>26</v>
      </c>
      <c r="AE22" s="14">
        <v>0</v>
      </c>
      <c r="AF22" s="14">
        <v>1</v>
      </c>
      <c r="AG22" s="14">
        <v>5</v>
      </c>
      <c r="AH22" s="14">
        <v>2</v>
      </c>
      <c r="AI22" s="16">
        <v>0</v>
      </c>
      <c r="AK22" s="31">
        <v>0.251</v>
      </c>
      <c r="AL22" s="31">
        <v>0.71799999999999997</v>
      </c>
      <c r="AM22" s="31">
        <v>0.96899999999999997</v>
      </c>
      <c r="AO22" s="31">
        <v>0.28899999999999998</v>
      </c>
      <c r="AP22" s="31">
        <v>0.78400000000000003</v>
      </c>
      <c r="AQ22" s="31">
        <v>1.0720000000000001</v>
      </c>
      <c r="AS22" s="31">
        <v>0</v>
      </c>
      <c r="AT22" s="31">
        <v>0</v>
      </c>
      <c r="AU22" s="31">
        <v>0</v>
      </c>
      <c r="AW22" s="31">
        <v>9.1999999999999998E-2</v>
      </c>
      <c r="AX22" s="31">
        <v>0.26300000000000001</v>
      </c>
      <c r="AY22" s="31">
        <v>0.35499999999999998</v>
      </c>
      <c r="BA22" s="32">
        <v>131</v>
      </c>
      <c r="BB22" s="33">
        <v>5.2999999999999999E-2</v>
      </c>
      <c r="BD22" s="32">
        <v>36</v>
      </c>
      <c r="BE22" s="32">
        <v>103</v>
      </c>
      <c r="BG22" s="32">
        <v>0</v>
      </c>
      <c r="BH22" s="32">
        <v>0</v>
      </c>
      <c r="BI22" s="33">
        <v>0</v>
      </c>
    </row>
    <row r="23" spans="1:61" x14ac:dyDescent="0.2">
      <c r="A23" s="9">
        <v>15</v>
      </c>
      <c r="B23" s="9" t="s">
        <v>182</v>
      </c>
      <c r="C23" s="9">
        <v>37</v>
      </c>
      <c r="D23" s="9" t="s">
        <v>248</v>
      </c>
      <c r="F23" s="9">
        <v>73</v>
      </c>
      <c r="G23" s="9">
        <v>9</v>
      </c>
      <c r="H23" s="9">
        <v>13</v>
      </c>
      <c r="I23" s="9">
        <v>22</v>
      </c>
      <c r="J23" s="9">
        <v>16</v>
      </c>
      <c r="K23" s="9">
        <v>4</v>
      </c>
      <c r="M23" s="27">
        <v>0.49444444444444446</v>
      </c>
      <c r="N23" s="28">
        <v>0.42638888888888887</v>
      </c>
      <c r="O23" s="28">
        <v>6.5277777777777782E-2</v>
      </c>
      <c r="P23" s="28">
        <v>2.0833333333333333E-3</v>
      </c>
      <c r="R23" s="9">
        <v>7</v>
      </c>
      <c r="S23" s="9">
        <v>2</v>
      </c>
      <c r="T23" s="9">
        <v>0</v>
      </c>
      <c r="U23" s="9">
        <v>3</v>
      </c>
      <c r="V23" s="9">
        <v>0</v>
      </c>
      <c r="X23" s="9">
        <v>11</v>
      </c>
      <c r="Y23" s="9">
        <v>2</v>
      </c>
      <c r="Z23" s="9">
        <v>0</v>
      </c>
      <c r="AA23" s="9">
        <v>3</v>
      </c>
      <c r="AB23" s="9">
        <v>0</v>
      </c>
      <c r="AD23" s="9">
        <v>18</v>
      </c>
      <c r="AE23" s="9">
        <v>4</v>
      </c>
      <c r="AF23" s="9">
        <v>0</v>
      </c>
      <c r="AG23" s="9">
        <v>6</v>
      </c>
      <c r="AH23" s="9">
        <v>0</v>
      </c>
      <c r="AI23" s="20">
        <v>0.182</v>
      </c>
      <c r="AK23" s="24">
        <v>0.623</v>
      </c>
      <c r="AL23" s="24">
        <v>0.9</v>
      </c>
      <c r="AM23" s="24">
        <v>1.5229999999999999</v>
      </c>
      <c r="AO23" s="24">
        <v>0.56200000000000006</v>
      </c>
      <c r="AP23" s="24">
        <v>0.88300000000000001</v>
      </c>
      <c r="AQ23" s="24">
        <v>1.4450000000000001</v>
      </c>
      <c r="AS23" s="24">
        <v>1.042</v>
      </c>
      <c r="AT23" s="24">
        <v>1.042</v>
      </c>
      <c r="AU23" s="24">
        <v>2.085</v>
      </c>
      <c r="AW23" s="24">
        <v>0.123</v>
      </c>
      <c r="AX23" s="24">
        <v>0.17799999999999999</v>
      </c>
      <c r="AY23" s="24">
        <v>0.30099999999999999</v>
      </c>
      <c r="BA23" s="23">
        <v>80</v>
      </c>
      <c r="BB23" s="25">
        <v>0.113</v>
      </c>
      <c r="BD23" s="23">
        <v>21</v>
      </c>
      <c r="BE23" s="23">
        <v>18</v>
      </c>
      <c r="BG23" s="23">
        <v>280</v>
      </c>
      <c r="BH23" s="23">
        <v>206</v>
      </c>
      <c r="BI23" s="25">
        <v>0.57609999999999995</v>
      </c>
    </row>
    <row r="24" spans="1:61" x14ac:dyDescent="0.2">
      <c r="A24" s="14">
        <v>16</v>
      </c>
      <c r="B24" s="14" t="s">
        <v>183</v>
      </c>
      <c r="C24" s="14">
        <v>26</v>
      </c>
      <c r="D24" s="14" t="s">
        <v>249</v>
      </c>
      <c r="F24" s="14">
        <v>78</v>
      </c>
      <c r="G24" s="14">
        <v>6</v>
      </c>
      <c r="H24" s="14">
        <v>8</v>
      </c>
      <c r="I24" s="14">
        <v>14</v>
      </c>
      <c r="J24" s="14">
        <v>35</v>
      </c>
      <c r="K24" s="14">
        <v>23</v>
      </c>
      <c r="M24" s="29">
        <v>0.58819444444444446</v>
      </c>
      <c r="N24" s="30">
        <v>0.54999999999999993</v>
      </c>
      <c r="O24" s="30">
        <v>0</v>
      </c>
      <c r="P24" s="30">
        <v>3.7499999999999999E-2</v>
      </c>
      <c r="R24" s="14">
        <v>5</v>
      </c>
      <c r="S24" s="14">
        <v>0</v>
      </c>
      <c r="T24" s="14">
        <v>1</v>
      </c>
      <c r="U24" s="14">
        <v>2</v>
      </c>
      <c r="V24" s="14">
        <v>0</v>
      </c>
      <c r="X24" s="14">
        <v>7</v>
      </c>
      <c r="Y24" s="14">
        <v>0</v>
      </c>
      <c r="Z24" s="14">
        <v>1</v>
      </c>
      <c r="AA24" s="14">
        <v>2</v>
      </c>
      <c r="AB24" s="14">
        <v>0</v>
      </c>
      <c r="AD24" s="14">
        <v>12</v>
      </c>
      <c r="AE24" s="14">
        <v>0</v>
      </c>
      <c r="AF24" s="14">
        <v>2</v>
      </c>
      <c r="AG24" s="14">
        <v>4</v>
      </c>
      <c r="AH24" s="14">
        <v>0</v>
      </c>
      <c r="AI24" s="16">
        <v>0</v>
      </c>
      <c r="AK24" s="31">
        <v>0.32700000000000001</v>
      </c>
      <c r="AL24" s="31">
        <v>0.436</v>
      </c>
      <c r="AM24" s="31">
        <v>0.76200000000000001</v>
      </c>
      <c r="AO24" s="31">
        <v>0.29099999999999998</v>
      </c>
      <c r="AP24" s="31">
        <v>0.40799999999999997</v>
      </c>
      <c r="AQ24" s="31">
        <v>0.69899999999999995</v>
      </c>
      <c r="AS24" s="31">
        <v>0</v>
      </c>
      <c r="AT24" s="31">
        <v>0</v>
      </c>
      <c r="AU24" s="31">
        <v>0</v>
      </c>
      <c r="AW24" s="31">
        <v>7.6999999999999999E-2</v>
      </c>
      <c r="AX24" s="31">
        <v>0.10299999999999999</v>
      </c>
      <c r="AY24" s="31">
        <v>0.17899999999999999</v>
      </c>
      <c r="BA24" s="32">
        <v>93</v>
      </c>
      <c r="BB24" s="33">
        <v>6.5000000000000002E-2</v>
      </c>
      <c r="BD24" s="32">
        <v>78</v>
      </c>
      <c r="BE24" s="32">
        <v>63</v>
      </c>
      <c r="BG24" s="32">
        <v>0</v>
      </c>
      <c r="BH24" s="32">
        <v>0</v>
      </c>
      <c r="BI24" s="33">
        <v>0</v>
      </c>
    </row>
    <row r="25" spans="1:61" x14ac:dyDescent="0.2">
      <c r="A25" s="9">
        <v>17</v>
      </c>
      <c r="B25" s="9" t="s">
        <v>184</v>
      </c>
      <c r="C25" s="9">
        <v>31</v>
      </c>
      <c r="D25" s="9" t="s">
        <v>249</v>
      </c>
      <c r="F25" s="9">
        <v>53</v>
      </c>
      <c r="G25" s="9">
        <v>2</v>
      </c>
      <c r="H25" s="9">
        <v>10</v>
      </c>
      <c r="I25" s="9">
        <v>12</v>
      </c>
      <c r="J25" s="9">
        <v>20</v>
      </c>
      <c r="K25" s="9">
        <v>7</v>
      </c>
      <c r="M25" s="27">
        <v>0.56319444444444444</v>
      </c>
      <c r="N25" s="28">
        <v>0.54097222222222219</v>
      </c>
      <c r="O25" s="28">
        <v>0</v>
      </c>
      <c r="P25" s="28">
        <v>2.1527777777777781E-2</v>
      </c>
      <c r="R25" s="9">
        <v>2</v>
      </c>
      <c r="S25" s="9">
        <v>0</v>
      </c>
      <c r="T25" s="9">
        <v>0</v>
      </c>
      <c r="U25" s="9">
        <v>0</v>
      </c>
      <c r="V25" s="9">
        <v>0</v>
      </c>
      <c r="X25" s="9">
        <v>10</v>
      </c>
      <c r="Y25" s="9">
        <v>0</v>
      </c>
      <c r="Z25" s="9">
        <v>0</v>
      </c>
      <c r="AA25" s="9">
        <v>1</v>
      </c>
      <c r="AB25" s="9">
        <v>0</v>
      </c>
      <c r="AD25" s="9">
        <v>12</v>
      </c>
      <c r="AE25" s="9">
        <v>0</v>
      </c>
      <c r="AF25" s="9">
        <v>0</v>
      </c>
      <c r="AG25" s="9">
        <v>1</v>
      </c>
      <c r="AH25" s="9">
        <v>0</v>
      </c>
      <c r="AI25" s="20">
        <v>0</v>
      </c>
      <c r="AK25" s="24">
        <v>0.16700000000000001</v>
      </c>
      <c r="AL25" s="24">
        <v>0.83699999999999997</v>
      </c>
      <c r="AM25" s="24">
        <v>1.004</v>
      </c>
      <c r="AO25" s="24">
        <v>0.17399999999999999</v>
      </c>
      <c r="AP25" s="24">
        <v>0.871</v>
      </c>
      <c r="AQ25" s="24">
        <v>1.0449999999999999</v>
      </c>
      <c r="AS25" s="24">
        <v>0</v>
      </c>
      <c r="AT25" s="24">
        <v>0</v>
      </c>
      <c r="AU25" s="24">
        <v>0</v>
      </c>
      <c r="AW25" s="24">
        <v>3.7999999999999999E-2</v>
      </c>
      <c r="AX25" s="24">
        <v>0.189</v>
      </c>
      <c r="AY25" s="24">
        <v>0.22600000000000001</v>
      </c>
      <c r="BA25" s="23">
        <v>51</v>
      </c>
      <c r="BB25" s="25">
        <v>3.9E-2</v>
      </c>
      <c r="BD25" s="23">
        <v>84</v>
      </c>
      <c r="BE25" s="23">
        <v>49</v>
      </c>
      <c r="BG25" s="23">
        <v>0</v>
      </c>
      <c r="BH25" s="23">
        <v>0</v>
      </c>
      <c r="BI25" s="25">
        <v>0</v>
      </c>
    </row>
    <row r="26" spans="1:61" x14ac:dyDescent="0.2">
      <c r="A26" s="14">
        <v>18</v>
      </c>
      <c r="B26" s="14" t="s">
        <v>185</v>
      </c>
      <c r="C26" s="14">
        <v>32</v>
      </c>
      <c r="D26" s="14" t="s">
        <v>248</v>
      </c>
      <c r="F26" s="14">
        <v>73</v>
      </c>
      <c r="G26" s="14">
        <v>5</v>
      </c>
      <c r="H26" s="14">
        <v>6</v>
      </c>
      <c r="I26" s="14">
        <v>11</v>
      </c>
      <c r="J26" s="14">
        <v>8</v>
      </c>
      <c r="K26" s="14">
        <v>8</v>
      </c>
      <c r="M26" s="29">
        <v>0.37777777777777777</v>
      </c>
      <c r="N26" s="30">
        <v>0.34791666666666665</v>
      </c>
      <c r="O26" s="30">
        <v>2.0833333333333333E-3</v>
      </c>
      <c r="P26" s="30">
        <v>2.7777777777777776E-2</v>
      </c>
      <c r="R26" s="14">
        <v>5</v>
      </c>
      <c r="S26" s="14">
        <v>0</v>
      </c>
      <c r="T26" s="14">
        <v>0</v>
      </c>
      <c r="U26" s="14">
        <v>0</v>
      </c>
      <c r="V26" s="14">
        <v>0</v>
      </c>
      <c r="X26" s="14">
        <v>5</v>
      </c>
      <c r="Y26" s="14">
        <v>0</v>
      </c>
      <c r="Z26" s="14">
        <v>1</v>
      </c>
      <c r="AA26" s="14">
        <v>0</v>
      </c>
      <c r="AB26" s="14">
        <v>0</v>
      </c>
      <c r="AD26" s="14">
        <v>10</v>
      </c>
      <c r="AE26" s="14">
        <v>0</v>
      </c>
      <c r="AF26" s="14">
        <v>1</v>
      </c>
      <c r="AG26" s="14">
        <v>0</v>
      </c>
      <c r="AH26" s="14">
        <v>0</v>
      </c>
      <c r="AI26" s="16">
        <v>0</v>
      </c>
      <c r="AK26" s="31">
        <v>0.45300000000000001</v>
      </c>
      <c r="AL26" s="31">
        <v>0.54300000000000004</v>
      </c>
      <c r="AM26" s="31">
        <v>0.996</v>
      </c>
      <c r="AO26" s="31">
        <v>0.49199999999999999</v>
      </c>
      <c r="AP26" s="31">
        <v>0.49199999999999999</v>
      </c>
      <c r="AQ26" s="31">
        <v>0.98399999999999999</v>
      </c>
      <c r="AS26" s="31">
        <v>0</v>
      </c>
      <c r="AT26" s="31">
        <v>0</v>
      </c>
      <c r="AU26" s="31">
        <v>0</v>
      </c>
      <c r="AW26" s="31">
        <v>6.8000000000000005E-2</v>
      </c>
      <c r="AX26" s="31">
        <v>8.2000000000000003E-2</v>
      </c>
      <c r="AY26" s="31">
        <v>0.151</v>
      </c>
      <c r="BA26" s="32">
        <v>98</v>
      </c>
      <c r="BB26" s="33">
        <v>5.0999999999999997E-2</v>
      </c>
      <c r="BD26" s="32">
        <v>29</v>
      </c>
      <c r="BE26" s="32">
        <v>21</v>
      </c>
      <c r="BG26" s="32">
        <v>229</v>
      </c>
      <c r="BH26" s="32">
        <v>193</v>
      </c>
      <c r="BI26" s="33">
        <v>0.54269999999999996</v>
      </c>
    </row>
    <row r="27" spans="1:61" x14ac:dyDescent="0.2">
      <c r="A27" s="9">
        <v>19</v>
      </c>
      <c r="B27" s="9" t="s">
        <v>186</v>
      </c>
      <c r="C27" s="9">
        <v>29</v>
      </c>
      <c r="D27" s="9" t="s">
        <v>249</v>
      </c>
      <c r="F27" s="9">
        <v>23</v>
      </c>
      <c r="G27" s="9">
        <v>3</v>
      </c>
      <c r="H27" s="9">
        <v>7</v>
      </c>
      <c r="I27" s="9">
        <v>10</v>
      </c>
      <c r="J27" s="9">
        <v>4</v>
      </c>
      <c r="K27" s="9">
        <v>1</v>
      </c>
      <c r="M27" s="27">
        <v>0.70763888888888893</v>
      </c>
      <c r="N27" s="28">
        <v>0.61388888888888882</v>
      </c>
      <c r="O27" s="28">
        <v>8.9583333333333334E-2</v>
      </c>
      <c r="P27" s="28">
        <v>4.1666666666666666E-3</v>
      </c>
      <c r="R27" s="9">
        <v>1</v>
      </c>
      <c r="S27" s="9">
        <v>2</v>
      </c>
      <c r="T27" s="9">
        <v>0</v>
      </c>
      <c r="U27" s="9">
        <v>1</v>
      </c>
      <c r="V27" s="9">
        <v>0</v>
      </c>
      <c r="X27" s="9">
        <v>4</v>
      </c>
      <c r="Y27" s="9">
        <v>3</v>
      </c>
      <c r="Z27" s="9">
        <v>0</v>
      </c>
      <c r="AA27" s="9">
        <v>0</v>
      </c>
      <c r="AB27" s="9">
        <v>0</v>
      </c>
      <c r="AD27" s="9">
        <v>5</v>
      </c>
      <c r="AE27" s="9">
        <v>5</v>
      </c>
      <c r="AF27" s="9">
        <v>0</v>
      </c>
      <c r="AG27" s="9">
        <v>1</v>
      </c>
      <c r="AH27" s="9">
        <v>0</v>
      </c>
      <c r="AI27" s="20">
        <v>0.5</v>
      </c>
      <c r="AK27" s="24">
        <v>0.46</v>
      </c>
      <c r="AL27" s="24">
        <v>1.0740000000000001</v>
      </c>
      <c r="AM27" s="24">
        <v>1.5349999999999999</v>
      </c>
      <c r="AO27" s="24">
        <v>0.17699999999999999</v>
      </c>
      <c r="AP27" s="24">
        <v>0.70799999999999996</v>
      </c>
      <c r="AQ27" s="24">
        <v>0.88500000000000001</v>
      </c>
      <c r="AS27" s="24">
        <v>2.4260000000000002</v>
      </c>
      <c r="AT27" s="24">
        <v>3.6389999999999998</v>
      </c>
      <c r="AU27" s="24">
        <v>6.0650000000000004</v>
      </c>
      <c r="AW27" s="24">
        <v>0.13</v>
      </c>
      <c r="AX27" s="24">
        <v>0.30399999999999999</v>
      </c>
      <c r="AY27" s="24">
        <v>0.435</v>
      </c>
      <c r="BA27" s="23">
        <v>40</v>
      </c>
      <c r="BB27" s="25">
        <v>7.4999999999999997E-2</v>
      </c>
      <c r="BD27" s="23">
        <v>10</v>
      </c>
      <c r="BE27" s="23">
        <v>17</v>
      </c>
      <c r="BG27" s="23">
        <v>0</v>
      </c>
      <c r="BH27" s="23">
        <v>0</v>
      </c>
      <c r="BI27" s="25">
        <v>0</v>
      </c>
    </row>
    <row r="28" spans="1:61" x14ac:dyDescent="0.2">
      <c r="A28" s="14">
        <v>20</v>
      </c>
      <c r="B28" s="14" t="s">
        <v>187</v>
      </c>
      <c r="C28" s="14">
        <v>22</v>
      </c>
      <c r="D28" s="14" t="s">
        <v>248</v>
      </c>
      <c r="F28" s="14">
        <v>38</v>
      </c>
      <c r="G28" s="14">
        <v>2</v>
      </c>
      <c r="H28" s="14">
        <v>6</v>
      </c>
      <c r="I28" s="14">
        <v>8</v>
      </c>
      <c r="J28" s="14">
        <v>14</v>
      </c>
      <c r="K28" s="14">
        <v>3</v>
      </c>
      <c r="M28" s="29">
        <v>0.44930555555555557</v>
      </c>
      <c r="N28" s="30">
        <v>0.4055555555555555</v>
      </c>
      <c r="O28" s="30">
        <v>3.4027777777777775E-2</v>
      </c>
      <c r="P28" s="30">
        <v>9.0277777777777787E-3</v>
      </c>
      <c r="R28" s="14">
        <v>2</v>
      </c>
      <c r="S28" s="14">
        <v>0</v>
      </c>
      <c r="T28" s="14">
        <v>0</v>
      </c>
      <c r="U28" s="14">
        <v>1</v>
      </c>
      <c r="V28" s="14">
        <v>0</v>
      </c>
      <c r="X28" s="14">
        <v>5</v>
      </c>
      <c r="Y28" s="14">
        <v>1</v>
      </c>
      <c r="Z28" s="14">
        <v>0</v>
      </c>
      <c r="AA28" s="14">
        <v>0</v>
      </c>
      <c r="AB28" s="14">
        <v>0</v>
      </c>
      <c r="AD28" s="14">
        <v>7</v>
      </c>
      <c r="AE28" s="14">
        <v>1</v>
      </c>
      <c r="AF28" s="14">
        <v>0</v>
      </c>
      <c r="AG28" s="14">
        <v>1</v>
      </c>
      <c r="AH28" s="14">
        <v>0</v>
      </c>
      <c r="AI28" s="16">
        <v>0.125</v>
      </c>
      <c r="AK28" s="31">
        <v>0.29299999999999998</v>
      </c>
      <c r="AL28" s="31">
        <v>0.878</v>
      </c>
      <c r="AM28" s="31">
        <v>1.171</v>
      </c>
      <c r="AO28" s="31">
        <v>0.32400000000000001</v>
      </c>
      <c r="AP28" s="31">
        <v>0.81100000000000005</v>
      </c>
      <c r="AQ28" s="31">
        <v>1.135</v>
      </c>
      <c r="AS28" s="31">
        <v>0</v>
      </c>
      <c r="AT28" s="31">
        <v>1.903</v>
      </c>
      <c r="AU28" s="31">
        <v>1.903</v>
      </c>
      <c r="AW28" s="31">
        <v>5.2999999999999999E-2</v>
      </c>
      <c r="AX28" s="31">
        <v>0.158</v>
      </c>
      <c r="AY28" s="31">
        <v>0.21099999999999999</v>
      </c>
      <c r="BA28" s="32">
        <v>69</v>
      </c>
      <c r="BB28" s="33">
        <v>2.9000000000000001E-2</v>
      </c>
      <c r="BD28" s="32">
        <v>12</v>
      </c>
      <c r="BE28" s="32">
        <v>16</v>
      </c>
      <c r="BG28" s="32">
        <v>67</v>
      </c>
      <c r="BH28" s="32">
        <v>59</v>
      </c>
      <c r="BI28" s="33">
        <v>0.53169999999999995</v>
      </c>
    </row>
    <row r="29" spans="1:61" x14ac:dyDescent="0.2">
      <c r="A29" s="9">
        <v>21</v>
      </c>
      <c r="B29" s="9" t="s">
        <v>188</v>
      </c>
      <c r="C29" s="9">
        <v>34</v>
      </c>
      <c r="D29" s="9" t="s">
        <v>248</v>
      </c>
      <c r="F29" s="9">
        <v>5</v>
      </c>
      <c r="G29" s="9">
        <v>3</v>
      </c>
      <c r="H29" s="9">
        <v>0</v>
      </c>
      <c r="I29" s="9">
        <v>3</v>
      </c>
      <c r="J29" s="9">
        <v>2</v>
      </c>
      <c r="K29" s="9">
        <v>0</v>
      </c>
      <c r="M29" s="27">
        <v>0.56805555555555554</v>
      </c>
      <c r="N29" s="28">
        <v>0.40625</v>
      </c>
      <c r="O29" s="28">
        <v>0.16180555555555556</v>
      </c>
      <c r="P29" s="28">
        <v>0</v>
      </c>
      <c r="R29" s="9">
        <v>2</v>
      </c>
      <c r="S29" s="9">
        <v>1</v>
      </c>
      <c r="T29" s="9">
        <v>0</v>
      </c>
      <c r="U29" s="9">
        <v>0</v>
      </c>
      <c r="V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D29" s="9">
        <v>2</v>
      </c>
      <c r="AE29" s="9">
        <v>1</v>
      </c>
      <c r="AF29" s="9">
        <v>0</v>
      </c>
      <c r="AG29" s="9">
        <v>0</v>
      </c>
      <c r="AH29" s="9">
        <v>0</v>
      </c>
      <c r="AI29" s="20">
        <v>0.33300000000000002</v>
      </c>
      <c r="AK29" s="24">
        <v>2.6389999999999998</v>
      </c>
      <c r="AL29" s="24">
        <v>0</v>
      </c>
      <c r="AM29" s="24">
        <v>2.6389999999999998</v>
      </c>
      <c r="AO29" s="24">
        <v>2.46</v>
      </c>
      <c r="AP29" s="24">
        <v>0</v>
      </c>
      <c r="AQ29" s="24">
        <v>2.46</v>
      </c>
      <c r="AS29" s="24">
        <v>3.0870000000000002</v>
      </c>
      <c r="AT29" s="24">
        <v>0</v>
      </c>
      <c r="AU29" s="24">
        <v>3.0870000000000002</v>
      </c>
      <c r="AW29" s="24">
        <v>0.6</v>
      </c>
      <c r="AX29" s="24">
        <v>0</v>
      </c>
      <c r="AY29" s="24">
        <v>0.6</v>
      </c>
      <c r="BA29" s="23">
        <v>16</v>
      </c>
      <c r="BB29" s="25">
        <v>0.188</v>
      </c>
      <c r="BD29" s="23">
        <v>4</v>
      </c>
      <c r="BE29" s="23">
        <v>1</v>
      </c>
      <c r="BG29" s="23">
        <v>0</v>
      </c>
      <c r="BH29" s="23">
        <v>0</v>
      </c>
      <c r="BI29" s="25">
        <v>0</v>
      </c>
    </row>
    <row r="30" spans="1:61" x14ac:dyDescent="0.2">
      <c r="A30" s="14">
        <v>22</v>
      </c>
      <c r="B30" s="14" t="s">
        <v>189</v>
      </c>
      <c r="C30" s="14">
        <v>24</v>
      </c>
      <c r="D30" s="14" t="s">
        <v>249</v>
      </c>
      <c r="F30" s="14">
        <v>17</v>
      </c>
      <c r="G30" s="14">
        <v>0</v>
      </c>
      <c r="H30" s="14">
        <v>3</v>
      </c>
      <c r="I30" s="14">
        <v>3</v>
      </c>
      <c r="J30" s="14">
        <v>2</v>
      </c>
      <c r="K30" s="14">
        <v>-1</v>
      </c>
      <c r="M30" s="29">
        <v>0.52986111111111112</v>
      </c>
      <c r="N30" s="30">
        <v>0.48333333333333334</v>
      </c>
      <c r="O30" s="30">
        <v>4.3750000000000004E-2</v>
      </c>
      <c r="P30" s="30">
        <v>2.7777777777777779E-3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X30" s="14">
        <v>3</v>
      </c>
      <c r="Y30" s="14">
        <v>0</v>
      </c>
      <c r="Z30" s="14">
        <v>0</v>
      </c>
      <c r="AA30" s="14">
        <v>0</v>
      </c>
      <c r="AB30" s="14">
        <v>0</v>
      </c>
      <c r="AD30" s="14">
        <v>3</v>
      </c>
      <c r="AE30" s="14">
        <v>0</v>
      </c>
      <c r="AF30" s="14">
        <v>0</v>
      </c>
      <c r="AG30" s="14">
        <v>0</v>
      </c>
      <c r="AH30" s="14">
        <v>0</v>
      </c>
      <c r="AI30" s="16">
        <v>0</v>
      </c>
      <c r="AK30" s="31">
        <v>0</v>
      </c>
      <c r="AL30" s="31">
        <v>0.83199999999999996</v>
      </c>
      <c r="AM30" s="31">
        <v>0.83199999999999996</v>
      </c>
      <c r="AO30" s="31">
        <v>0</v>
      </c>
      <c r="AP30" s="31">
        <v>0.91300000000000003</v>
      </c>
      <c r="AQ30" s="31">
        <v>0.91300000000000003</v>
      </c>
      <c r="AS30" s="31">
        <v>0</v>
      </c>
      <c r="AT30" s="31">
        <v>0</v>
      </c>
      <c r="AU30" s="31">
        <v>0</v>
      </c>
      <c r="AW30" s="31">
        <v>0</v>
      </c>
      <c r="AX30" s="31">
        <v>0.17599999999999999</v>
      </c>
      <c r="AY30" s="31">
        <v>0.17599999999999999</v>
      </c>
      <c r="BA30" s="32">
        <v>29</v>
      </c>
      <c r="BB30" s="33">
        <v>0</v>
      </c>
      <c r="BD30" s="32">
        <v>11</v>
      </c>
      <c r="BE30" s="32">
        <v>9</v>
      </c>
      <c r="BG30" s="32">
        <v>0</v>
      </c>
      <c r="BH30" s="32">
        <v>0</v>
      </c>
      <c r="BI30" s="33">
        <v>0</v>
      </c>
    </row>
    <row r="31" spans="1:61" x14ac:dyDescent="0.2">
      <c r="A31" s="9">
        <v>23</v>
      </c>
      <c r="B31" s="9" t="s">
        <v>196</v>
      </c>
      <c r="C31" s="9">
        <v>24</v>
      </c>
      <c r="D31" s="9" t="s">
        <v>248</v>
      </c>
      <c r="F31" s="9">
        <v>17</v>
      </c>
      <c r="G31" s="9">
        <v>0</v>
      </c>
      <c r="H31" s="9">
        <v>2</v>
      </c>
      <c r="I31" s="9">
        <v>2</v>
      </c>
      <c r="J31" s="9">
        <v>2</v>
      </c>
      <c r="K31" s="9">
        <v>-2</v>
      </c>
      <c r="M31" s="27">
        <v>0.50763888888888886</v>
      </c>
      <c r="N31" s="28">
        <v>0.47986111111111113</v>
      </c>
      <c r="O31" s="28">
        <v>2.7083333333333334E-2</v>
      </c>
      <c r="P31" s="28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X31" s="9">
        <v>2</v>
      </c>
      <c r="Y31" s="9">
        <v>0</v>
      </c>
      <c r="Z31" s="9">
        <v>0</v>
      </c>
      <c r="AA31" s="9">
        <v>0</v>
      </c>
      <c r="AB31" s="9">
        <v>0</v>
      </c>
      <c r="AD31" s="9">
        <v>2</v>
      </c>
      <c r="AE31" s="9">
        <v>0</v>
      </c>
      <c r="AF31" s="9">
        <v>0</v>
      </c>
      <c r="AG31" s="9">
        <v>0</v>
      </c>
      <c r="AH31" s="9">
        <v>0</v>
      </c>
      <c r="AI31" s="20">
        <v>0</v>
      </c>
      <c r="AK31" s="24">
        <v>0</v>
      </c>
      <c r="AL31" s="24">
        <v>0.57899999999999996</v>
      </c>
      <c r="AM31" s="24">
        <v>0.57899999999999996</v>
      </c>
      <c r="AO31" s="24">
        <v>0</v>
      </c>
      <c r="AP31" s="24">
        <v>0.61199999999999999</v>
      </c>
      <c r="AQ31" s="24">
        <v>0.61199999999999999</v>
      </c>
      <c r="AS31" s="24">
        <v>0</v>
      </c>
      <c r="AT31" s="24">
        <v>0</v>
      </c>
      <c r="AU31" s="24">
        <v>0</v>
      </c>
      <c r="AW31" s="24">
        <v>0</v>
      </c>
      <c r="AX31" s="24">
        <v>0.11799999999999999</v>
      </c>
      <c r="AY31" s="24">
        <v>0.11799999999999999</v>
      </c>
      <c r="BA31" s="23">
        <v>37</v>
      </c>
      <c r="BB31" s="25">
        <v>0</v>
      </c>
      <c r="BD31" s="23">
        <v>27</v>
      </c>
      <c r="BE31" s="23">
        <v>5</v>
      </c>
      <c r="BG31" s="23">
        <v>0</v>
      </c>
      <c r="BH31" s="23">
        <v>0</v>
      </c>
      <c r="BI31" s="25">
        <v>0</v>
      </c>
    </row>
    <row r="32" spans="1:61" x14ac:dyDescent="0.2">
      <c r="A32" s="14">
        <v>24</v>
      </c>
      <c r="B32" s="14" t="s">
        <v>190</v>
      </c>
      <c r="C32" s="14">
        <v>33</v>
      </c>
      <c r="D32" s="14" t="s">
        <v>71</v>
      </c>
      <c r="F32" s="14">
        <v>34</v>
      </c>
      <c r="G32" s="14">
        <v>0</v>
      </c>
      <c r="H32" s="14">
        <v>1</v>
      </c>
      <c r="I32" s="14">
        <v>1</v>
      </c>
      <c r="J32" s="14">
        <v>0</v>
      </c>
      <c r="K32" s="14">
        <v>0</v>
      </c>
      <c r="M32" s="29">
        <v>0</v>
      </c>
      <c r="N32" s="30">
        <v>0</v>
      </c>
      <c r="O32" s="30">
        <v>0</v>
      </c>
      <c r="P32" s="30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6">
        <v>0</v>
      </c>
      <c r="AK32" s="31">
        <v>0</v>
      </c>
      <c r="AL32" s="31">
        <v>0</v>
      </c>
      <c r="AM32" s="31">
        <v>0</v>
      </c>
      <c r="AO32" s="31">
        <v>0</v>
      </c>
      <c r="AP32" s="31">
        <v>0</v>
      </c>
      <c r="AQ32" s="31">
        <v>0</v>
      </c>
      <c r="AS32" s="31">
        <v>0</v>
      </c>
      <c r="AT32" s="31">
        <v>0</v>
      </c>
      <c r="AU32" s="31">
        <v>0</v>
      </c>
      <c r="AW32" s="31">
        <v>0</v>
      </c>
      <c r="AX32" s="31">
        <v>2.9000000000000001E-2</v>
      </c>
      <c r="AY32" s="31">
        <v>2.9000000000000001E-2</v>
      </c>
      <c r="BA32" s="32">
        <v>0</v>
      </c>
      <c r="BB32" s="33">
        <v>0</v>
      </c>
      <c r="BD32" s="32">
        <v>0</v>
      </c>
      <c r="BE32" s="32">
        <v>0</v>
      </c>
      <c r="BG32" s="32">
        <v>0</v>
      </c>
      <c r="BH32" s="32">
        <v>0</v>
      </c>
      <c r="BI32" s="33">
        <v>0</v>
      </c>
    </row>
    <row r="33" spans="1:61" x14ac:dyDescent="0.2">
      <c r="A33" s="9">
        <v>25</v>
      </c>
      <c r="B33" s="9" t="s">
        <v>191</v>
      </c>
      <c r="C33" s="9">
        <v>27</v>
      </c>
      <c r="D33" s="9" t="s">
        <v>248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M33" s="27">
        <v>0.4597222222222222</v>
      </c>
      <c r="N33" s="28">
        <v>0.38055555555555554</v>
      </c>
      <c r="O33" s="28">
        <v>5.0694444444444452E-2</v>
      </c>
      <c r="P33" s="28">
        <v>2.8472222222222222E-2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20">
        <v>0</v>
      </c>
      <c r="AK33" s="24">
        <v>0</v>
      </c>
      <c r="AL33" s="24">
        <v>0</v>
      </c>
      <c r="AM33" s="24">
        <v>0</v>
      </c>
      <c r="AO33" s="24">
        <v>0</v>
      </c>
      <c r="AP33" s="24">
        <v>0</v>
      </c>
      <c r="AQ33" s="24">
        <v>0</v>
      </c>
      <c r="AS33" s="24">
        <v>0</v>
      </c>
      <c r="AT33" s="24">
        <v>0</v>
      </c>
      <c r="AU33" s="24">
        <v>0</v>
      </c>
      <c r="AW33" s="24">
        <v>0</v>
      </c>
      <c r="AX33" s="24">
        <v>0</v>
      </c>
      <c r="AY33" s="24">
        <v>0</v>
      </c>
      <c r="BA33" s="23">
        <v>0</v>
      </c>
      <c r="BB33" s="25">
        <v>0</v>
      </c>
      <c r="BD33" s="23">
        <v>1</v>
      </c>
      <c r="BE33" s="23">
        <v>0</v>
      </c>
      <c r="BG33" s="23">
        <v>0</v>
      </c>
      <c r="BH33" s="23">
        <v>1</v>
      </c>
      <c r="BI33" s="25">
        <v>0</v>
      </c>
    </row>
    <row r="34" spans="1:61" x14ac:dyDescent="0.2">
      <c r="A34" s="14">
        <v>26</v>
      </c>
      <c r="B34" s="14" t="s">
        <v>192</v>
      </c>
      <c r="C34" s="14">
        <v>25</v>
      </c>
      <c r="D34" s="14" t="s">
        <v>249</v>
      </c>
      <c r="F34" s="14">
        <v>3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M34" s="29">
        <v>0.32708333333333334</v>
      </c>
      <c r="N34" s="30">
        <v>0.32222222222222224</v>
      </c>
      <c r="O34" s="30">
        <v>2.0833333333333333E-3</v>
      </c>
      <c r="P34" s="30">
        <v>2.7777777777777779E-3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6">
        <v>0</v>
      </c>
      <c r="AK34" s="31">
        <v>0</v>
      </c>
      <c r="AL34" s="31">
        <v>0</v>
      </c>
      <c r="AM34" s="31">
        <v>0</v>
      </c>
      <c r="AO34" s="31">
        <v>0</v>
      </c>
      <c r="AP34" s="31">
        <v>0</v>
      </c>
      <c r="AQ34" s="31">
        <v>0</v>
      </c>
      <c r="AS34" s="31">
        <v>0</v>
      </c>
      <c r="AT34" s="31">
        <v>0</v>
      </c>
      <c r="AU34" s="31">
        <v>0</v>
      </c>
      <c r="AW34" s="31">
        <v>0</v>
      </c>
      <c r="AX34" s="31">
        <v>0</v>
      </c>
      <c r="AY34" s="31">
        <v>0</v>
      </c>
      <c r="BA34" s="32">
        <v>2</v>
      </c>
      <c r="BB34" s="33">
        <v>0</v>
      </c>
      <c r="BD34" s="32">
        <v>2</v>
      </c>
      <c r="BE34" s="32">
        <v>0</v>
      </c>
      <c r="BG34" s="32">
        <v>0</v>
      </c>
      <c r="BH34" s="32">
        <v>0</v>
      </c>
      <c r="BI34" s="33">
        <v>0</v>
      </c>
    </row>
    <row r="35" spans="1:61" x14ac:dyDescent="0.2">
      <c r="A35" s="9">
        <v>27</v>
      </c>
      <c r="B35" s="9" t="s">
        <v>194</v>
      </c>
      <c r="C35" s="9">
        <v>23</v>
      </c>
      <c r="D35" s="9" t="s">
        <v>71</v>
      </c>
      <c r="F35" s="9">
        <v>24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M35" s="27">
        <v>0</v>
      </c>
      <c r="N35" s="28">
        <v>0</v>
      </c>
      <c r="O35" s="28">
        <v>0</v>
      </c>
      <c r="P35" s="28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20">
        <v>0</v>
      </c>
      <c r="AK35" s="24">
        <v>0</v>
      </c>
      <c r="AL35" s="24">
        <v>0</v>
      </c>
      <c r="AM35" s="24">
        <v>0</v>
      </c>
      <c r="AO35" s="24">
        <v>0</v>
      </c>
      <c r="AP35" s="24">
        <v>0</v>
      </c>
      <c r="AQ35" s="24">
        <v>0</v>
      </c>
      <c r="AS35" s="24">
        <v>0</v>
      </c>
      <c r="AT35" s="24">
        <v>0</v>
      </c>
      <c r="AU35" s="24">
        <v>0</v>
      </c>
      <c r="AW35" s="24">
        <v>0</v>
      </c>
      <c r="AX35" s="24">
        <v>0</v>
      </c>
      <c r="AY35" s="24">
        <v>0</v>
      </c>
      <c r="BA35" s="23">
        <v>0</v>
      </c>
      <c r="BB35" s="25">
        <v>0</v>
      </c>
      <c r="BD35" s="23">
        <v>0</v>
      </c>
      <c r="BE35" s="23">
        <v>0</v>
      </c>
      <c r="BG35" s="23">
        <v>0</v>
      </c>
      <c r="BH35" s="23">
        <v>0</v>
      </c>
      <c r="BI35" s="25">
        <v>0</v>
      </c>
    </row>
    <row r="36" spans="1:61" x14ac:dyDescent="0.2">
      <c r="A36" s="14">
        <v>28</v>
      </c>
      <c r="B36" s="14" t="s">
        <v>193</v>
      </c>
      <c r="C36" s="14">
        <v>33</v>
      </c>
      <c r="D36" s="14" t="s">
        <v>71</v>
      </c>
      <c r="F36" s="14">
        <v>27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M36" s="29">
        <v>0</v>
      </c>
      <c r="N36" s="30">
        <v>0</v>
      </c>
      <c r="O36" s="30">
        <v>0</v>
      </c>
      <c r="P36" s="30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6">
        <v>0</v>
      </c>
      <c r="AK36" s="31">
        <v>0</v>
      </c>
      <c r="AL36" s="31">
        <v>0</v>
      </c>
      <c r="AM36" s="31">
        <v>0</v>
      </c>
      <c r="AO36" s="31">
        <v>0</v>
      </c>
      <c r="AP36" s="31">
        <v>0</v>
      </c>
      <c r="AQ36" s="31">
        <v>0</v>
      </c>
      <c r="AS36" s="31">
        <v>0</v>
      </c>
      <c r="AT36" s="31">
        <v>0</v>
      </c>
      <c r="AU36" s="31">
        <v>0</v>
      </c>
      <c r="AW36" s="31">
        <v>0</v>
      </c>
      <c r="AX36" s="31">
        <v>0</v>
      </c>
      <c r="AY36" s="31">
        <v>0</v>
      </c>
      <c r="BA36" s="32">
        <v>0</v>
      </c>
      <c r="BB36" s="33">
        <v>0</v>
      </c>
      <c r="BD36" s="32">
        <v>0</v>
      </c>
      <c r="BE36" s="32">
        <v>0</v>
      </c>
      <c r="BG36" s="32">
        <v>0</v>
      </c>
      <c r="BH36" s="32">
        <v>0</v>
      </c>
      <c r="BI36" s="33">
        <v>0</v>
      </c>
    </row>
  </sheetData>
  <mergeCells count="15">
    <mergeCell ref="A1:BI1"/>
    <mergeCell ref="A2:BI2"/>
    <mergeCell ref="BG7:BI7"/>
    <mergeCell ref="AK7:AM7"/>
    <mergeCell ref="AO7:AQ7"/>
    <mergeCell ref="AS7:AU7"/>
    <mergeCell ref="AW7:AY7"/>
    <mergeCell ref="BA7:BB7"/>
    <mergeCell ref="BD7:BE7"/>
    <mergeCell ref="AD7:AI7"/>
    <mergeCell ref="F7:K7"/>
    <mergeCell ref="A7:D7"/>
    <mergeCell ref="M7:P7"/>
    <mergeCell ref="R7:V7"/>
    <mergeCell ref="X7:AB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Stats</vt:lpstr>
      <vt:lpstr>Team Stats</vt:lpstr>
      <vt:lpstr>Player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2023-02-03T19:05:42Z</dcterms:created>
  <dcterms:modified xsi:type="dcterms:W3CDTF">2023-05-26T23:23:50Z</dcterms:modified>
</cp:coreProperties>
</file>