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nelso\OneDrive\Área de Trabalho\"/>
    </mc:Choice>
  </mc:AlternateContent>
  <xr:revisionPtr revIDLastSave="0" documentId="13_ncr:1_{A5EDADBF-92C0-43DD-9BBA-0D6C2108C784}" xr6:coauthVersionLast="46" xr6:coauthVersionMax="46" xr10:uidLastSave="{00000000-0000-0000-0000-000000000000}"/>
  <bookViews>
    <workbookView xWindow="28680" yWindow="-120" windowWidth="29040" windowHeight="15990" firstSheet="4" activeTab="9" xr2:uid="{00000000-000D-0000-FFFF-FFFF00000000}"/>
  </bookViews>
  <sheets>
    <sheet name="2019" sheetId="32" state="hidden" r:id="rId1"/>
    <sheet name="2020" sheetId="34" state="hidden" r:id="rId2"/>
    <sheet name="Serviços Êxodo (2019)" sheetId="33" state="hidden" r:id="rId3"/>
    <sheet name="Serviços Êxodo (2020)" sheetId="35" state="hidden" r:id="rId4"/>
    <sheet name="Jan" sheetId="1" r:id="rId5"/>
    <sheet name="Fev" sheetId="14" r:id="rId6"/>
    <sheet name="Mar" sheetId="15" r:id="rId7"/>
    <sheet name="Abr" sheetId="16" r:id="rId8"/>
    <sheet name="Mai" sheetId="17" r:id="rId9"/>
    <sheet name="Jun" sheetId="18" r:id="rId10"/>
    <sheet name="Jul" sheetId="19" r:id="rId11"/>
    <sheet name="Ago" sheetId="27" r:id="rId12"/>
    <sheet name="Set" sheetId="28" r:id="rId13"/>
    <sheet name="Out" sheetId="29" r:id="rId14"/>
    <sheet name="Nov" sheetId="30" r:id="rId15"/>
    <sheet name="Dez" sheetId="31" r:id="rId16"/>
    <sheet name="Geral" sheetId="13" r:id="rId17"/>
    <sheet name="Serviços Êxodo" sheetId="26" r:id="rId18"/>
    <sheet name="Serviços Mensal " sheetId="36" r:id="rId1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8" l="1"/>
  <c r="N5" i="18"/>
  <c r="N5" i="17"/>
  <c r="N6" i="17"/>
  <c r="I3" i="26"/>
  <c r="I5" i="26"/>
  <c r="N9" i="17"/>
  <c r="N7" i="19"/>
  <c r="N7" i="18"/>
  <c r="N2" i="17"/>
  <c r="N7" i="17"/>
  <c r="N5" i="16"/>
  <c r="N8" i="16"/>
  <c r="N9" i="16"/>
  <c r="H5" i="26"/>
  <c r="H3" i="26"/>
  <c r="N2" i="16"/>
  <c r="N6" i="16"/>
  <c r="N5" i="15"/>
  <c r="Q5" i="26"/>
  <c r="G3" i="26"/>
  <c r="N6" i="15"/>
  <c r="N2" i="15"/>
  <c r="G5" i="26"/>
  <c r="N8" i="14"/>
  <c r="N5" i="14"/>
  <c r="F4" i="14"/>
  <c r="F4" i="26"/>
  <c r="Q4" i="26" s="1"/>
  <c r="N5" i="1"/>
  <c r="N11" i="17" l="1"/>
  <c r="R4" i="26"/>
  <c r="D2" i="13"/>
  <c r="O11" i="31"/>
  <c r="N11" i="31"/>
  <c r="G11" i="31"/>
  <c r="O11" i="30"/>
  <c r="N11" i="30"/>
  <c r="G11" i="30"/>
  <c r="O11" i="29"/>
  <c r="N11" i="29"/>
  <c r="G11" i="29"/>
  <c r="O11" i="28"/>
  <c r="N11" i="28"/>
  <c r="G11" i="28"/>
  <c r="O11" i="27"/>
  <c r="N11" i="27"/>
  <c r="G11" i="27"/>
  <c r="O11" i="19"/>
  <c r="N11" i="19"/>
  <c r="G11" i="19"/>
  <c r="O11" i="18"/>
  <c r="N11" i="18"/>
  <c r="G11" i="18"/>
  <c r="O11" i="17"/>
  <c r="O11" i="16"/>
  <c r="N11" i="16"/>
  <c r="O11" i="15"/>
  <c r="N11" i="15"/>
  <c r="O11" i="14"/>
  <c r="N11" i="14"/>
  <c r="P11" i="35"/>
  <c r="O11" i="35"/>
  <c r="N11" i="35"/>
  <c r="M11" i="35"/>
  <c r="L11" i="35"/>
  <c r="K11" i="35"/>
  <c r="J11" i="35"/>
  <c r="H11" i="35"/>
  <c r="G11" i="35"/>
  <c r="I7" i="35"/>
  <c r="I4" i="35"/>
  <c r="F4" i="35"/>
  <c r="I3" i="35"/>
  <c r="I11" i="35" s="1"/>
  <c r="F3" i="35"/>
  <c r="F11" i="35" s="1"/>
  <c r="E3" i="35"/>
  <c r="E11" i="35" s="1"/>
  <c r="O11" i="1" l="1"/>
  <c r="P11" i="33" l="1"/>
  <c r="O11" i="33"/>
  <c r="L11" i="33"/>
  <c r="K11" i="33"/>
  <c r="J11" i="33"/>
  <c r="I11" i="33"/>
  <c r="H11" i="33"/>
  <c r="G11" i="33"/>
  <c r="F11" i="33"/>
  <c r="E11" i="33"/>
  <c r="N4" i="33"/>
  <c r="N11" i="33" s="1"/>
  <c r="M4" i="33"/>
  <c r="M11" i="33" s="1"/>
  <c r="L6" i="13" l="1"/>
  <c r="N11" i="26"/>
  <c r="F3" i="29" s="1"/>
  <c r="F11" i="29" s="1"/>
  <c r="P11" i="26"/>
  <c r="F3" i="31" s="1"/>
  <c r="F11" i="31" s="1"/>
  <c r="O11" i="26"/>
  <c r="F3" i="30" s="1"/>
  <c r="F11" i="30" s="1"/>
  <c r="M11" i="26"/>
  <c r="F3" i="28" s="1"/>
  <c r="F11" i="28" s="1"/>
  <c r="L11" i="26"/>
  <c r="F3" i="27" s="1"/>
  <c r="F11" i="27" s="1"/>
  <c r="K11" i="26"/>
  <c r="F3" i="19" s="1"/>
  <c r="F11" i="19" s="1"/>
  <c r="J11" i="26"/>
  <c r="F3" i="18" s="1"/>
  <c r="F11" i="18" s="1"/>
  <c r="J6" i="13"/>
  <c r="I6" i="13"/>
  <c r="K6" i="13"/>
  <c r="M6" i="13"/>
  <c r="N6" i="13"/>
  <c r="D6" i="13"/>
  <c r="E6" i="13"/>
  <c r="F6" i="13"/>
  <c r="G6" i="13"/>
  <c r="H6" i="13"/>
  <c r="O6" i="13"/>
  <c r="I11" i="26"/>
  <c r="F3" i="17" s="1"/>
  <c r="H11" i="26"/>
  <c r="F3" i="16" s="1"/>
  <c r="G11" i="26"/>
  <c r="F3" i="15" s="1"/>
  <c r="F11" i="26"/>
  <c r="F3" i="14" s="1"/>
  <c r="E11" i="26"/>
  <c r="N11" i="1"/>
  <c r="F11" i="17" l="1"/>
  <c r="G11" i="17"/>
  <c r="H4" i="13" s="1"/>
  <c r="F11" i="16"/>
  <c r="G11" i="16"/>
  <c r="G4" i="13" s="1"/>
  <c r="F11" i="15"/>
  <c r="G11" i="15"/>
  <c r="F4" i="13" s="1"/>
  <c r="F11" i="14"/>
  <c r="G11" i="14"/>
  <c r="F3" i="1"/>
  <c r="F11" i="1" s="1"/>
  <c r="J4" i="13"/>
  <c r="I4" i="13"/>
  <c r="K4" i="13"/>
  <c r="L4" i="13"/>
  <c r="O4" i="13"/>
  <c r="N4" i="13"/>
  <c r="G11" i="1" l="1"/>
  <c r="D4" i="13" s="1"/>
  <c r="D8" i="13" s="1"/>
  <c r="M4" i="13"/>
  <c r="E4" i="13"/>
  <c r="D9" i="13" l="1"/>
  <c r="D10" i="13" s="1"/>
  <c r="D13" i="13" s="1"/>
  <c r="E2" i="13"/>
  <c r="E8" i="13" s="1"/>
  <c r="F2" i="13" s="1"/>
  <c r="F8" i="13" l="1"/>
  <c r="F9" i="13" s="1"/>
  <c r="F10" i="13" s="1"/>
  <c r="F13" i="13" s="1"/>
  <c r="E9" i="13"/>
  <c r="E10" i="13" s="1"/>
  <c r="E13" i="13" s="1"/>
  <c r="G2" i="13" l="1"/>
  <c r="G8" i="13" s="1"/>
  <c r="G9" i="13" l="1"/>
  <c r="G10" i="13" s="1"/>
  <c r="G13" i="13" s="1"/>
  <c r="H2" i="13"/>
  <c r="H8" i="13" s="1"/>
  <c r="H9" i="13" s="1"/>
  <c r="H10" i="13" s="1"/>
  <c r="H13" i="13" s="1"/>
  <c r="I2" i="13" l="1"/>
  <c r="I8" i="13" l="1"/>
  <c r="J2" i="13" l="1"/>
  <c r="I9" i="13"/>
  <c r="I10" i="13" s="1"/>
  <c r="I13" i="13" s="1"/>
  <c r="J8" i="13" l="1"/>
  <c r="J9" i="13" s="1"/>
  <c r="K2" i="13" l="1"/>
  <c r="J10" i="13"/>
  <c r="J13" i="13" s="1"/>
  <c r="K8" i="13" l="1"/>
  <c r="K9" i="13" l="1"/>
  <c r="K10" i="13" s="1"/>
  <c r="K13" i="13" s="1"/>
  <c r="L2" i="13"/>
  <c r="L8" i="13" l="1"/>
  <c r="M2" i="13" l="1"/>
  <c r="L9" i="13"/>
  <c r="L10" i="13" s="1"/>
  <c r="L13" i="13" s="1"/>
  <c r="M8" i="13" l="1"/>
  <c r="M9" i="13" l="1"/>
  <c r="M10" i="13" s="1"/>
  <c r="M13" i="13" s="1"/>
  <c r="N2" i="13"/>
  <c r="N8" i="13" l="1"/>
  <c r="O2" i="13" l="1"/>
  <c r="N9" i="13"/>
  <c r="N10" i="13" s="1"/>
  <c r="N13" i="13" s="1"/>
  <c r="O8" i="13" l="1"/>
  <c r="O9" i="13" s="1"/>
  <c r="O10" i="13" s="1"/>
  <c r="O13" i="13" s="1"/>
</calcChain>
</file>

<file path=xl/sharedStrings.xml><?xml version="1.0" encoding="utf-8"?>
<sst xmlns="http://schemas.openxmlformats.org/spreadsheetml/2006/main" count="522" uniqueCount="83">
  <si>
    <t>Controle Financeiro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</si>
  <si>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</si>
  <si>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</si>
  <si>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</si>
  <si>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</si>
  <si>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</si>
  <si>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</si>
  <si>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</si>
  <si>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</si>
  <si>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</si>
  <si>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</si>
  <si>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</si>
  <si>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</si>
  <si>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SALDO ANT.</t>
  </si>
  <si>
    <t>RECEITAS</t>
  </si>
  <si>
    <t>DESPESAS</t>
  </si>
  <si>
    <t>TOTAL</t>
  </si>
  <si>
    <t>Conecctta</t>
  </si>
  <si>
    <t>Facuminas</t>
  </si>
  <si>
    <t>Serviços Gráfica</t>
  </si>
  <si>
    <t>Faculeste+3</t>
  </si>
  <si>
    <t>Visto Aprovado</t>
  </si>
  <si>
    <t>UniMinas</t>
  </si>
  <si>
    <t>UniSudeste</t>
  </si>
  <si>
    <t>UniNacional</t>
  </si>
  <si>
    <t>Cemig</t>
  </si>
  <si>
    <t>Total</t>
  </si>
  <si>
    <t>PAGO</t>
  </si>
  <si>
    <t>Data</t>
  </si>
  <si>
    <t>Valor</t>
  </si>
  <si>
    <t>Status</t>
  </si>
  <si>
    <t>ok</t>
  </si>
  <si>
    <t>Pensão</t>
  </si>
  <si>
    <t>Serviços Êxodo</t>
  </si>
  <si>
    <t>Claro Celular</t>
  </si>
  <si>
    <t>Plano de Saúde</t>
  </si>
  <si>
    <t>Diversos</t>
  </si>
  <si>
    <t>Gasolina</t>
  </si>
  <si>
    <t>Salário Brastel/Cemig</t>
  </si>
  <si>
    <t>Facuminas/Faculeste</t>
  </si>
  <si>
    <t>Box Mineiro</t>
  </si>
  <si>
    <t>Aurelio Tradução BoxMineiro</t>
  </si>
  <si>
    <t>Tege</t>
  </si>
  <si>
    <t>Clinica Marotta</t>
  </si>
  <si>
    <t>Agfer/ Simone Lattes</t>
  </si>
  <si>
    <t>Saldo CC</t>
  </si>
  <si>
    <t>Saldo Investimento</t>
  </si>
  <si>
    <t>CC + Investimento</t>
  </si>
  <si>
    <t>Ganho no mês(Lucro) A-A</t>
  </si>
  <si>
    <t>Conta que rende</t>
  </si>
  <si>
    <t>iq option</t>
  </si>
  <si>
    <t>Pneu</t>
  </si>
  <si>
    <t>Escola Laura</t>
  </si>
  <si>
    <t>Cartão de Crádito</t>
  </si>
  <si>
    <t>Serviços Gráfica - Saída</t>
  </si>
  <si>
    <t>Serviços Gráfica - Entrada</t>
  </si>
  <si>
    <t>Conta que Rende</t>
  </si>
  <si>
    <t xml:space="preserve">Devolução Escritorio </t>
  </si>
  <si>
    <t xml:space="preserve">Aluguel Escritorio </t>
  </si>
  <si>
    <t xml:space="preserve">Germana </t>
  </si>
  <si>
    <t>MiniFerias</t>
  </si>
  <si>
    <t>Cartão de Credito</t>
  </si>
  <si>
    <t>Pix</t>
  </si>
  <si>
    <t>Vaper</t>
  </si>
  <si>
    <t>Ariely</t>
  </si>
  <si>
    <t>FacuminasEAD</t>
  </si>
  <si>
    <t>Faculeste</t>
  </si>
  <si>
    <t>Lyse</t>
  </si>
  <si>
    <t>Connectta</t>
  </si>
  <si>
    <t>Empresa</t>
  </si>
  <si>
    <t>Qtd</t>
  </si>
  <si>
    <t>Dia</t>
  </si>
  <si>
    <t>Ipva</t>
  </si>
  <si>
    <t>CC</t>
  </si>
  <si>
    <t>Aplicação</t>
  </si>
  <si>
    <t>Saldo Investimento 2</t>
  </si>
  <si>
    <t>1x</t>
  </si>
  <si>
    <t>Cartão de Crédito</t>
  </si>
  <si>
    <t>Investimento Doge</t>
  </si>
  <si>
    <t>Fies</t>
  </si>
  <si>
    <t>Equip. Computador</t>
  </si>
  <si>
    <t xml:space="preserve">Reembolso </t>
  </si>
  <si>
    <t>Dev. Aux. Emergencial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</si>
</sst>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 &quot;#,##0.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8"/>
      <color indexed="9"/>
      <name val="Arial"/>
      <family val="2"/>
    </font>
    <font>
      <sz val="8"/>
      <color theme="1"/>
      <name val="Calibri"/>
      <family val="2"/>
      <scheme val="minor"/>
    </font>
    <font>
      <b/>
      <sz val="18"/>
      <color indexed="9"/>
      <name val="Arial"/>
      <family val="2"/>
    </font>
    <font>
      <sz val="8"/>
      <color indexed="23"/>
      <name val="Arial"/>
      <family val="2"/>
    </font>
    <font>
      <b/>
      <sz val="9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23"/>
      <name val="Arial"/>
      <family val="2"/>
    </font>
    <font>
      <b/>
      <sz val="8"/>
      <color rgb="FF0070C0"/>
      <name val="Arial"/>
      <family val="2"/>
    </font>
    <font>
      <b/>
      <sz val="8"/>
      <color rgb="FFFF0000"/>
      <name val="Arial"/>
      <family val="2"/>
    </font>
    <font>
      <sz val="11"/>
      <color rgb="FF333333"/>
      <name val="Segoe UI"/>
      <family val="2"/>
    </font>
    <font>
      <sz val="11"/>
      <color rgb="FFFF0000"/>
      <name val="Calibri"/>
      <family val="2"/>
      <scheme val="minor"/>
    </font>
    <font>
      <b/>
      <sz val="12"/>
      <color rgb="FF0A0101"/>
      <name val="Arial"/>
      <family val="2"/>
    </font>
    <font>
      <sz val="11"/>
      <color rgb="FF0070C0"/>
      <name val="Calibri"/>
      <family val="2"/>
      <scheme val="minor"/>
    </font>
    <font>
      <b/>
      <sz val="8"/>
      <color theme="4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rgb="FF002060"/>
      <name val="Arial"/>
      <family val="2"/>
    </font>
    <font>
      <b/>
      <sz val="11"/>
      <color rgb="FF009646"/>
      <name val="Proxima_novamedium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DD7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/>
      <top style="medium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medium">
        <color indexed="64"/>
      </top>
      <bottom/>
      <diagonal/>
    </border>
    <border>
      <left/>
      <right style="thin">
        <color theme="0" tint="-0.34998626667073579"/>
      </right>
      <top style="medium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5">
    <xf numFmtId="0" fontId="0" fillId="0" borderId="0" xfId="0"/>
    <xf numFmtId="0" fontId="4" fillId="0" borderId="1" xfId="0" applyFont="1" applyBorder="1"/>
    <xf numFmtId="0" fontId="2" fillId="4" borderId="11" xfId="0" applyFont="1" applyFill="1" applyBorder="1"/>
    <xf numFmtId="164" fontId="2" fillId="4" borderId="12" xfId="0" applyNumberFormat="1" applyFont="1" applyFill="1" applyBorder="1" applyAlignment="1">
      <alignment horizontal="right" vertical="center"/>
    </xf>
    <xf numFmtId="164" fontId="2" fillId="4" borderId="13" xfId="0" applyNumberFormat="1" applyFont="1" applyFill="1" applyBorder="1" applyAlignment="1">
      <alignment horizontal="right" vertical="center"/>
    </xf>
    <xf numFmtId="0" fontId="7" fillId="5" borderId="6" xfId="0" applyFont="1" applyFill="1" applyBorder="1" applyAlignment="1">
      <alignment horizontal="center" vertical="center"/>
    </xf>
    <xf numFmtId="0" fontId="2" fillId="4" borderId="14" xfId="0" applyFont="1" applyFill="1" applyBorder="1"/>
    <xf numFmtId="164" fontId="2" fillId="4" borderId="14" xfId="0" applyNumberFormat="1" applyFont="1" applyFill="1" applyBorder="1" applyAlignment="1">
      <alignment horizontal="right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/>
    <xf numFmtId="0" fontId="8" fillId="0" borderId="3" xfId="0" applyFont="1" applyBorder="1"/>
    <xf numFmtId="44" fontId="8" fillId="0" borderId="19" xfId="1" applyFont="1" applyBorder="1" applyAlignment="1">
      <alignment horizontal="center" vertical="center"/>
    </xf>
    <xf numFmtId="44" fontId="8" fillId="0" borderId="20" xfId="1" applyFont="1" applyBorder="1" applyAlignment="1">
      <alignment horizontal="center" vertical="center"/>
    </xf>
    <xf numFmtId="44" fontId="6" fillId="3" borderId="19" xfId="1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0" fillId="6" borderId="0" xfId="0" applyFill="1"/>
    <xf numFmtId="0" fontId="9" fillId="0" borderId="14" xfId="0" applyFont="1" applyBorder="1"/>
    <xf numFmtId="44" fontId="10" fillId="3" borderId="14" xfId="1" applyFont="1" applyFill="1" applyBorder="1" applyAlignment="1">
      <alignment horizontal="right"/>
    </xf>
    <xf numFmtId="44" fontId="9" fillId="0" borderId="14" xfId="1" applyFont="1" applyBorder="1" applyAlignment="1">
      <alignment horizontal="center" vertical="center"/>
    </xf>
    <xf numFmtId="44" fontId="11" fillId="0" borderId="14" xfId="1" applyFont="1" applyBorder="1" applyAlignment="1">
      <alignment horizontal="center" vertical="center"/>
    </xf>
    <xf numFmtId="44" fontId="9" fillId="0" borderId="14" xfId="1" applyFont="1" applyBorder="1"/>
    <xf numFmtId="44" fontId="12" fillId="3" borderId="14" xfId="1" applyFont="1" applyFill="1" applyBorder="1" applyAlignment="1">
      <alignment horizontal="right"/>
    </xf>
    <xf numFmtId="44" fontId="12" fillId="0" borderId="14" xfId="1" applyFont="1" applyBorder="1" applyAlignment="1">
      <alignment horizontal="center" vertical="center"/>
    </xf>
    <xf numFmtId="44" fontId="12" fillId="0" borderId="14" xfId="1" applyFont="1" applyBorder="1"/>
    <xf numFmtId="1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64" fontId="7" fillId="2" borderId="16" xfId="0" applyNumberFormat="1" applyFont="1" applyFill="1" applyBorder="1" applyAlignment="1">
      <alignment horizontal="center" vertical="center"/>
    </xf>
    <xf numFmtId="164" fontId="6" fillId="3" borderId="2" xfId="0" applyNumberFormat="1" applyFont="1" applyFill="1" applyBorder="1" applyAlignment="1">
      <alignment horizontal="right" vertical="center"/>
    </xf>
    <xf numFmtId="0" fontId="13" fillId="0" borderId="0" xfId="0" applyFont="1"/>
    <xf numFmtId="44" fontId="0" fillId="0" borderId="0" xfId="0" applyNumberFormat="1"/>
    <xf numFmtId="0" fontId="7" fillId="7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44" fontId="11" fillId="3" borderId="14" xfId="1" applyFont="1" applyFill="1" applyBorder="1" applyAlignment="1">
      <alignment horizontal="right"/>
    </xf>
    <xf numFmtId="0" fontId="15" fillId="0" borderId="0" xfId="0" applyFont="1"/>
    <xf numFmtId="0" fontId="16" fillId="0" borderId="0" xfId="0" applyFont="1"/>
    <xf numFmtId="0" fontId="14" fillId="0" borderId="0" xfId="0" applyFont="1"/>
    <xf numFmtId="44" fontId="17" fillId="3" borderId="14" xfId="1" applyFont="1" applyFill="1" applyBorder="1" applyAlignment="1">
      <alignment horizontal="right"/>
    </xf>
    <xf numFmtId="44" fontId="11" fillId="0" borderId="14" xfId="1" applyFont="1" applyBorder="1"/>
    <xf numFmtId="16" fontId="0" fillId="0" borderId="0" xfId="0" applyNumberFormat="1"/>
    <xf numFmtId="164" fontId="7" fillId="2" borderId="17" xfId="0" applyNumberFormat="1" applyFont="1" applyFill="1" applyBorder="1" applyAlignment="1">
      <alignment horizontal="center" vertical="center"/>
    </xf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18" fillId="0" borderId="0" xfId="0" applyFont="1"/>
    <xf numFmtId="44" fontId="19" fillId="0" borderId="14" xfId="1" applyFont="1" applyBorder="1" applyAlignment="1">
      <alignment horizontal="center" vertical="center"/>
    </xf>
    <xf numFmtId="44" fontId="19" fillId="3" borderId="14" xfId="1" applyFont="1" applyFill="1" applyBorder="1" applyAlignment="1">
      <alignment horizontal="right"/>
    </xf>
    <xf numFmtId="0" fontId="0" fillId="0" borderId="0" xfId="0" applyFont="1"/>
    <xf numFmtId="164" fontId="7" fillId="7" borderId="16" xfId="0" applyNumberFormat="1" applyFont="1" applyFill="1" applyBorder="1" applyAlignment="1">
      <alignment horizontal="center" vertical="center"/>
    </xf>
    <xf numFmtId="164" fontId="7" fillId="5" borderId="16" xfId="0" applyNumberFormat="1" applyFont="1" applyFill="1" applyBorder="1" applyAlignment="1">
      <alignment horizontal="center" vertical="center"/>
    </xf>
    <xf numFmtId="164" fontId="7" fillId="7" borderId="14" xfId="0" applyNumberFormat="1" applyFont="1" applyFill="1" applyBorder="1" applyAlignment="1">
      <alignment horizontal="center" vertical="center"/>
    </xf>
    <xf numFmtId="164" fontId="7" fillId="7" borderId="5" xfId="0" applyNumberFormat="1" applyFont="1" applyFill="1" applyBorder="1" applyAlignment="1">
      <alignment horizontal="center" vertical="center"/>
    </xf>
    <xf numFmtId="164" fontId="7" fillId="5" borderId="5" xfId="0" applyNumberFormat="1" applyFont="1" applyFill="1" applyBorder="1" applyAlignment="1">
      <alignment horizontal="center" vertical="center"/>
    </xf>
    <xf numFmtId="44" fontId="8" fillId="8" borderId="27" xfId="1" applyFont="1" applyFill="1" applyBorder="1" applyAlignment="1">
      <alignment horizontal="center" vertical="center"/>
    </xf>
    <xf numFmtId="0" fontId="0" fillId="0" borderId="24" xfId="0" applyBorder="1"/>
    <xf numFmtId="4" fontId="20" fillId="0" borderId="24" xfId="0" applyNumberFormat="1" applyFont="1" applyBorder="1"/>
    <xf numFmtId="44" fontId="18" fillId="0" borderId="24" xfId="0" applyNumberFormat="1" applyFont="1" applyBorder="1"/>
    <xf numFmtId="44" fontId="18" fillId="0" borderId="24" xfId="1" applyFont="1" applyBorder="1" applyAlignment="1">
      <alignment horizontal="right" vertical="center"/>
    </xf>
    <xf numFmtId="0" fontId="0" fillId="0" borderId="33" xfId="0" applyBorder="1"/>
    <xf numFmtId="44" fontId="0" fillId="0" borderId="33" xfId="0" applyNumberFormat="1" applyBorder="1"/>
    <xf numFmtId="44" fontId="0" fillId="0" borderId="33" xfId="1" applyFont="1" applyBorder="1" applyAlignment="1">
      <alignment horizontal="right" vertical="center"/>
    </xf>
    <xf numFmtId="44" fontId="0" fillId="0" borderId="34" xfId="1" applyFont="1" applyBorder="1" applyAlignment="1">
      <alignment horizontal="right" vertical="center"/>
    </xf>
    <xf numFmtId="44" fontId="18" fillId="0" borderId="36" xfId="1" applyFont="1" applyBorder="1" applyAlignment="1">
      <alignment horizontal="right" vertical="center"/>
    </xf>
    <xf numFmtId="0" fontId="0" fillId="0" borderId="40" xfId="0" applyBorder="1"/>
    <xf numFmtId="44" fontId="0" fillId="0" borderId="40" xfId="0" applyNumberFormat="1" applyBorder="1"/>
    <xf numFmtId="44" fontId="18" fillId="0" borderId="40" xfId="0" applyNumberFormat="1" applyFont="1" applyBorder="1"/>
    <xf numFmtId="44" fontId="18" fillId="0" borderId="40" xfId="1" applyFont="1" applyBorder="1" applyAlignment="1">
      <alignment horizontal="right" vertical="center"/>
    </xf>
    <xf numFmtId="44" fontId="18" fillId="0" borderId="41" xfId="1" applyFont="1" applyBorder="1" applyAlignment="1">
      <alignment horizontal="right" vertical="center"/>
    </xf>
    <xf numFmtId="164" fontId="7" fillId="7" borderId="16" xfId="0" applyNumberFormat="1" applyFont="1" applyFill="1" applyBorder="1" applyAlignment="1">
      <alignment horizontal="center" vertical="center"/>
    </xf>
    <xf numFmtId="164" fontId="7" fillId="5" borderId="16" xfId="0" applyNumberFormat="1" applyFont="1" applyFill="1" applyBorder="1" applyAlignment="1">
      <alignment horizontal="center" vertical="center"/>
    </xf>
    <xf numFmtId="164" fontId="7" fillId="7" borderId="14" xfId="0" applyNumberFormat="1" applyFont="1" applyFill="1" applyBorder="1" applyAlignment="1">
      <alignment horizontal="center" vertical="center"/>
    </xf>
    <xf numFmtId="164" fontId="7" fillId="7" borderId="5" xfId="0" applyNumberFormat="1" applyFont="1" applyFill="1" applyBorder="1" applyAlignment="1">
      <alignment horizontal="center" vertical="center"/>
    </xf>
    <xf numFmtId="164" fontId="7" fillId="5" borderId="5" xfId="0" applyNumberFormat="1" applyFont="1" applyFill="1" applyBorder="1" applyAlignment="1">
      <alignment horizontal="center" vertical="center"/>
    </xf>
    <xf numFmtId="44" fontId="0" fillId="0" borderId="24" xfId="1" applyFont="1" applyBorder="1"/>
    <xf numFmtId="0" fontId="0" fillId="0" borderId="24" xfId="0" applyBorder="1" applyAlignment="1">
      <alignment horizontal="center" vertical="center"/>
    </xf>
    <xf numFmtId="0" fontId="0" fillId="0" borderId="42" xfId="0" applyBorder="1"/>
    <xf numFmtId="0" fontId="0" fillId="0" borderId="36" xfId="0" applyBorder="1" applyAlignment="1">
      <alignment horizontal="center" vertical="center"/>
    </xf>
    <xf numFmtId="0" fontId="0" fillId="0" borderId="36" xfId="0" applyBorder="1"/>
    <xf numFmtId="0" fontId="0" fillId="0" borderId="43" xfId="0" applyBorder="1"/>
    <xf numFmtId="0" fontId="0" fillId="0" borderId="41" xfId="0" applyBorder="1"/>
    <xf numFmtId="0" fontId="0" fillId="0" borderId="44" xfId="0" applyBorder="1"/>
    <xf numFmtId="44" fontId="0" fillId="0" borderId="45" xfId="1" applyFont="1" applyBorder="1"/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8" fillId="9" borderId="47" xfId="0" applyFont="1" applyFill="1" applyBorder="1"/>
    <xf numFmtId="0" fontId="18" fillId="9" borderId="48" xfId="0" applyFont="1" applyFill="1" applyBorder="1"/>
    <xf numFmtId="0" fontId="18" fillId="9" borderId="49" xfId="0" applyFont="1" applyFill="1" applyBorder="1"/>
    <xf numFmtId="44" fontId="18" fillId="0" borderId="50" xfId="1" applyFont="1" applyBorder="1" applyAlignment="1">
      <alignment horizontal="right" vertical="center"/>
    </xf>
    <xf numFmtId="0" fontId="5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164" fontId="7" fillId="2" borderId="21" xfId="0" applyNumberFormat="1" applyFont="1" applyFill="1" applyBorder="1" applyAlignment="1">
      <alignment horizontal="center" vertical="center"/>
    </xf>
    <xf numFmtId="164" fontId="7" fillId="2" borderId="22" xfId="0" applyNumberFormat="1" applyFont="1" applyFill="1" applyBorder="1" applyAlignment="1">
      <alignment horizontal="center" vertical="center"/>
    </xf>
    <xf numFmtId="164" fontId="7" fillId="2" borderId="23" xfId="0" applyNumberFormat="1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164" fontId="7" fillId="7" borderId="15" xfId="0" applyNumberFormat="1" applyFont="1" applyFill="1" applyBorder="1" applyAlignment="1">
      <alignment horizontal="center" vertical="center"/>
    </xf>
    <xf numFmtId="164" fontId="7" fillId="7" borderId="16" xfId="0" applyNumberFormat="1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164" fontId="7" fillId="5" borderId="15" xfId="0" applyNumberFormat="1" applyFont="1" applyFill="1" applyBorder="1" applyAlignment="1">
      <alignment horizontal="center" vertical="center"/>
    </xf>
    <xf numFmtId="164" fontId="7" fillId="5" borderId="16" xfId="0" applyNumberFormat="1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44" fontId="8" fillId="8" borderId="25" xfId="1" applyFont="1" applyFill="1" applyBorder="1" applyAlignment="1">
      <alignment horizontal="center" vertical="center"/>
    </xf>
    <xf numFmtId="44" fontId="8" fillId="8" borderId="5" xfId="1" applyFont="1" applyFill="1" applyBorder="1" applyAlignment="1">
      <alignment horizontal="center" vertical="center"/>
    </xf>
    <xf numFmtId="44" fontId="8" fillId="8" borderId="26" xfId="1" applyFont="1" applyFill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164" fontId="7" fillId="7" borderId="14" xfId="0" applyNumberFormat="1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164" fontId="7" fillId="7" borderId="4" xfId="0" applyNumberFormat="1" applyFont="1" applyFill="1" applyBorder="1" applyAlignment="1">
      <alignment horizontal="center" vertical="center"/>
    </xf>
    <xf numFmtId="164" fontId="7" fillId="7" borderId="5" xfId="0" applyNumberFormat="1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164" fontId="7" fillId="5" borderId="4" xfId="0" applyNumberFormat="1" applyFont="1" applyFill="1" applyBorder="1" applyAlignment="1">
      <alignment horizontal="center" vertical="center"/>
    </xf>
    <xf numFmtId="164" fontId="7" fillId="5" borderId="5" xfId="0" applyNumberFormat="1" applyFont="1" applyFill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workbookViewId="0">
      <selection activeCell="M8" sqref="M8"/>
    </sheetView>
  </sheetViews>
  <sheetFormatPr defaultRowHeight="15"/>
  <cols>
    <col min="9" max="14" width="10.42578125" bestFit="1" customWidth="1"/>
    <col min="15" max="15" width="11.28515625" bestFit="1" customWidth="1"/>
  </cols>
  <sheetData>
    <row r="1" spans="1:15">
      <c r="A1" s="93" t="s">
        <v>0</v>
      </c>
      <c r="B1" s="94"/>
      <c r="C1" s="95"/>
      <c r="D1" s="28" t="s">
        <v>1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  <c r="M1" s="28" t="s">
        <v>10</v>
      </c>
      <c r="N1" s="28" t="s">
        <v>11</v>
      </c>
      <c r="O1" s="43" t="s">
        <v>12</v>
      </c>
    </row>
    <row r="2" spans="1:15" ht="24" thickBot="1">
      <c r="A2" s="96" t="s">
        <v>13</v>
      </c>
      <c r="B2" s="97"/>
      <c r="C2" s="97"/>
      <c r="D2" s="13">
        <v>0</v>
      </c>
      <c r="E2" s="11">
        <v>0</v>
      </c>
      <c r="F2" s="13">
        <v>0</v>
      </c>
      <c r="G2" s="11">
        <v>0</v>
      </c>
      <c r="H2" s="13"/>
      <c r="I2" s="11">
        <v>6.63</v>
      </c>
      <c r="J2" s="13">
        <v>1856.54</v>
      </c>
      <c r="K2" s="11">
        <v>950.6099999999999</v>
      </c>
      <c r="L2" s="13">
        <v>1707.53</v>
      </c>
      <c r="M2" s="11">
        <v>2642.29</v>
      </c>
      <c r="N2" s="13">
        <v>3255.0199999999995</v>
      </c>
      <c r="O2" s="12">
        <v>7151.47</v>
      </c>
    </row>
    <row r="3" spans="1:15">
      <c r="A3" s="98" t="s">
        <v>0</v>
      </c>
      <c r="B3" s="99"/>
      <c r="C3" s="99"/>
      <c r="D3" s="51" t="s">
        <v>1</v>
      </c>
      <c r="E3" s="32" t="s">
        <v>2</v>
      </c>
      <c r="F3" s="51" t="s">
        <v>3</v>
      </c>
      <c r="G3" s="32" t="s">
        <v>4</v>
      </c>
      <c r="H3" s="51" t="s">
        <v>5</v>
      </c>
      <c r="I3" s="32" t="s">
        <v>6</v>
      </c>
      <c r="J3" s="51" t="s">
        <v>7</v>
      </c>
      <c r="K3" s="32" t="s">
        <v>8</v>
      </c>
      <c r="L3" s="51" t="s">
        <v>9</v>
      </c>
      <c r="M3" s="32" t="s">
        <v>10</v>
      </c>
      <c r="N3" s="51" t="s">
        <v>11</v>
      </c>
      <c r="O3" s="33" t="s">
        <v>12</v>
      </c>
    </row>
    <row r="4" spans="1:15" ht="24" thickBot="1">
      <c r="A4" s="100" t="s">
        <v>14</v>
      </c>
      <c r="B4" s="101"/>
      <c r="C4" s="101"/>
      <c r="D4" s="13">
        <v>0</v>
      </c>
      <c r="E4" s="11">
        <v>0</v>
      </c>
      <c r="F4" s="13">
        <v>0</v>
      </c>
      <c r="G4" s="11">
        <v>0</v>
      </c>
      <c r="H4" s="13">
        <v>0</v>
      </c>
      <c r="I4" s="11">
        <v>2815</v>
      </c>
      <c r="J4" s="13">
        <v>930.29</v>
      </c>
      <c r="K4" s="11">
        <v>2040</v>
      </c>
      <c r="L4" s="13">
        <v>4495.05</v>
      </c>
      <c r="M4" s="11">
        <v>3545</v>
      </c>
      <c r="N4" s="13">
        <v>7152.4000000000005</v>
      </c>
      <c r="O4" s="12">
        <v>6402.11</v>
      </c>
    </row>
    <row r="5" spans="1:15">
      <c r="A5" s="102" t="s">
        <v>0</v>
      </c>
      <c r="B5" s="103"/>
      <c r="C5" s="103"/>
      <c r="D5" s="52" t="s">
        <v>1</v>
      </c>
      <c r="E5" s="14" t="s">
        <v>2</v>
      </c>
      <c r="F5" s="52" t="s">
        <v>3</v>
      </c>
      <c r="G5" s="14" t="s">
        <v>4</v>
      </c>
      <c r="H5" s="52" t="s">
        <v>5</v>
      </c>
      <c r="I5" s="14" t="s">
        <v>6</v>
      </c>
      <c r="J5" s="52" t="s">
        <v>7</v>
      </c>
      <c r="K5" s="14" t="s">
        <v>8</v>
      </c>
      <c r="L5" s="52" t="s">
        <v>9</v>
      </c>
      <c r="M5" s="14" t="s">
        <v>10</v>
      </c>
      <c r="N5" s="52" t="s">
        <v>11</v>
      </c>
      <c r="O5" s="15" t="s">
        <v>12</v>
      </c>
    </row>
    <row r="6" spans="1:15" ht="24" thickBot="1">
      <c r="A6" s="104" t="s">
        <v>15</v>
      </c>
      <c r="B6" s="105"/>
      <c r="C6" s="105"/>
      <c r="D6" s="13">
        <v>0</v>
      </c>
      <c r="E6" s="11">
        <v>0</v>
      </c>
      <c r="F6" s="13">
        <v>0</v>
      </c>
      <c r="G6" s="11">
        <v>0</v>
      </c>
      <c r="H6" s="13">
        <v>0</v>
      </c>
      <c r="I6" s="11">
        <v>965.09</v>
      </c>
      <c r="J6" s="13">
        <v>1836.22</v>
      </c>
      <c r="K6" s="11">
        <v>1283.08</v>
      </c>
      <c r="L6" s="13">
        <v>3560.29</v>
      </c>
      <c r="M6" s="11">
        <v>2932.2700000000004</v>
      </c>
      <c r="N6" s="13">
        <v>3255.95</v>
      </c>
      <c r="O6" s="12">
        <v>3319.77</v>
      </c>
    </row>
    <row r="7" spans="1:15">
      <c r="A7" s="44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6"/>
    </row>
    <row r="8" spans="1:15" ht="24" thickBot="1">
      <c r="A8" s="91" t="s">
        <v>16</v>
      </c>
      <c r="B8" s="92"/>
      <c r="C8" s="92"/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1856.54</v>
      </c>
      <c r="J8" s="11">
        <v>950.6099999999999</v>
      </c>
      <c r="K8" s="11">
        <v>1707.53</v>
      </c>
      <c r="L8" s="11">
        <v>2642.29</v>
      </c>
      <c r="M8" s="11">
        <v>3255.0199999999995</v>
      </c>
      <c r="N8" s="11">
        <v>7151.47</v>
      </c>
      <c r="O8" s="12">
        <v>10233.81</v>
      </c>
    </row>
  </sheetData>
  <mergeCells count="7">
    <mergeCell ref="A8:C8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29C8-E674-451A-B8B1-7F3B3EF4E4CA}">
  <dimension ref="A1:P17"/>
  <sheetViews>
    <sheetView workbookViewId="0">
      <selection activeCell="O12" sqref="O12"/>
    </sheetView>
  </sheetViews>
  <sheetFormatPr defaultRowHeight="15"/>
  <cols>
    <col min="4" max="6" width="12.140625" bestFit="1" customWidth="1"/>
    <col min="7" max="16" width="13.28515625" bestFit="1" customWidth="1"/>
  </cols>
  <sheetData>
    <row r="1" spans="1:16">
      <c r="A1" s="93" t="s">
        <v>0</v>
      </c>
      <c r="B1" s="94"/>
      <c r="C1" s="95"/>
      <c r="D1" s="28" t="s">
        <v>1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  <c r="M1" s="28" t="s">
        <v>10</v>
      </c>
      <c r="N1" s="28" t="s">
        <v>11</v>
      </c>
      <c r="O1" s="28" t="s">
        <v>12</v>
      </c>
    </row>
    <row r="2" spans="1:16" ht="24" thickBot="1">
      <c r="A2" s="96" t="s">
        <v>13</v>
      </c>
      <c r="B2" s="97"/>
      <c r="C2" s="97"/>
      <c r="D2" s="13">
        <v>10233.81</v>
      </c>
      <c r="E2" s="13">
        <v>7315.079999999999</v>
      </c>
      <c r="F2" s="13">
        <v>10601.579999999998</v>
      </c>
      <c r="G2" s="13">
        <v>12801.019999999999</v>
      </c>
      <c r="H2" s="13">
        <v>17467.43</v>
      </c>
      <c r="I2" s="13">
        <v>20577.63</v>
      </c>
      <c r="J2" s="13">
        <v>17553.770000000004</v>
      </c>
      <c r="K2" s="11">
        <v>4295.0800000000017</v>
      </c>
      <c r="L2" s="13">
        <v>2362.4800000000023</v>
      </c>
      <c r="M2" s="11">
        <v>4122.0800000000027</v>
      </c>
      <c r="N2" s="13">
        <v>37.890000000003965</v>
      </c>
      <c r="O2" s="12">
        <v>4049.7300000000041</v>
      </c>
    </row>
    <row r="3" spans="1:16">
      <c r="A3" s="98" t="s">
        <v>0</v>
      </c>
      <c r="B3" s="99"/>
      <c r="C3" s="99"/>
      <c r="D3" s="71" t="s">
        <v>1</v>
      </c>
      <c r="E3" s="32" t="s">
        <v>2</v>
      </c>
      <c r="F3" s="71" t="s">
        <v>3</v>
      </c>
      <c r="G3" s="32" t="s">
        <v>4</v>
      </c>
      <c r="H3" s="71" t="s">
        <v>5</v>
      </c>
      <c r="I3" s="32" t="s">
        <v>6</v>
      </c>
      <c r="J3" s="71" t="s">
        <v>7</v>
      </c>
      <c r="K3" s="32" t="s">
        <v>8</v>
      </c>
      <c r="L3" s="71" t="s">
        <v>9</v>
      </c>
      <c r="M3" s="32" t="s">
        <v>10</v>
      </c>
      <c r="N3" s="71" t="s">
        <v>11</v>
      </c>
      <c r="O3" s="33" t="s">
        <v>12</v>
      </c>
    </row>
    <row r="4" spans="1:16" ht="30" customHeight="1" thickBot="1">
      <c r="A4" s="100" t="s">
        <v>14</v>
      </c>
      <c r="B4" s="101"/>
      <c r="C4" s="101"/>
      <c r="D4" s="13">
        <v>2864.79</v>
      </c>
      <c r="E4" s="11">
        <v>8028.37</v>
      </c>
      <c r="F4" s="13">
        <v>4900.01</v>
      </c>
      <c r="G4" s="11">
        <v>6410.05</v>
      </c>
      <c r="H4" s="13">
        <v>4531.3</v>
      </c>
      <c r="I4" s="11">
        <v>5774.26</v>
      </c>
      <c r="J4" s="13">
        <v>5393.5700000000006</v>
      </c>
      <c r="K4" s="11">
        <v>5688.96</v>
      </c>
      <c r="L4" s="13">
        <v>6916.21</v>
      </c>
      <c r="M4" s="11">
        <v>7994.59</v>
      </c>
      <c r="N4" s="13">
        <v>11043.33</v>
      </c>
      <c r="O4" s="12">
        <v>20522.760000000002</v>
      </c>
    </row>
    <row r="5" spans="1:16">
      <c r="A5" s="102" t="s">
        <v>0</v>
      </c>
      <c r="B5" s="103"/>
      <c r="C5" s="103"/>
      <c r="D5" s="72" t="s">
        <v>1</v>
      </c>
      <c r="E5" s="14" t="s">
        <v>2</v>
      </c>
      <c r="F5" s="72" t="s">
        <v>3</v>
      </c>
      <c r="G5" s="14" t="s">
        <v>4</v>
      </c>
      <c r="H5" s="72" t="s">
        <v>5</v>
      </c>
      <c r="I5" s="14" t="s">
        <v>6</v>
      </c>
      <c r="J5" s="72" t="s">
        <v>7</v>
      </c>
      <c r="K5" s="14" t="s">
        <v>8</v>
      </c>
      <c r="L5" s="72" t="s">
        <v>9</v>
      </c>
      <c r="M5" s="14" t="s">
        <v>10</v>
      </c>
      <c r="N5" s="72" t="s">
        <v>11</v>
      </c>
      <c r="O5" s="15" t="s">
        <v>12</v>
      </c>
    </row>
    <row r="6" spans="1:16" ht="30" customHeight="1" thickBot="1">
      <c r="A6" s="104" t="s">
        <v>15</v>
      </c>
      <c r="B6" s="105"/>
      <c r="C6" s="105"/>
      <c r="D6" s="13">
        <v>5783.52</v>
      </c>
      <c r="E6" s="11">
        <v>4741.87</v>
      </c>
      <c r="F6" s="13">
        <v>2700.5699999999997</v>
      </c>
      <c r="G6" s="11">
        <v>1743.6399999999999</v>
      </c>
      <c r="H6" s="13">
        <v>1421.1</v>
      </c>
      <c r="I6" s="11">
        <v>8798.119999999999</v>
      </c>
      <c r="J6" s="13">
        <v>18652.260000000002</v>
      </c>
      <c r="K6" s="11">
        <v>7621.5599999999995</v>
      </c>
      <c r="L6" s="13">
        <v>5156.6099999999997</v>
      </c>
      <c r="M6" s="11">
        <v>12078.779999999999</v>
      </c>
      <c r="N6" s="13">
        <v>7031.49</v>
      </c>
      <c r="O6" s="12">
        <v>8808.909999999998</v>
      </c>
    </row>
    <row r="7" spans="1:16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6" ht="24" thickBot="1">
      <c r="A8" s="91" t="s">
        <v>16</v>
      </c>
      <c r="B8" s="92"/>
      <c r="C8" s="92"/>
      <c r="D8" s="11">
        <v>7315.079999999999</v>
      </c>
      <c r="E8" s="11">
        <v>10601.579999999998</v>
      </c>
      <c r="F8" s="11">
        <v>12801.019999999999</v>
      </c>
      <c r="G8" s="11">
        <v>17467.43</v>
      </c>
      <c r="H8" s="11">
        <v>20577.63</v>
      </c>
      <c r="I8" s="11">
        <v>17553.770000000004</v>
      </c>
      <c r="J8" s="11">
        <v>4295.0800000000017</v>
      </c>
      <c r="K8" s="11">
        <v>2362.4800000000023</v>
      </c>
      <c r="L8" s="11">
        <v>4122.0800000000027</v>
      </c>
      <c r="M8" s="11">
        <v>37.890000000003965</v>
      </c>
      <c r="N8" s="11">
        <v>4049.7300000000041</v>
      </c>
      <c r="O8" s="11">
        <v>15763.580000000009</v>
      </c>
    </row>
    <row r="9" spans="1:16" ht="15.75" thickBot="1">
      <c r="A9" s="106" t="s">
        <v>48</v>
      </c>
      <c r="B9" s="107"/>
      <c r="C9" s="108"/>
      <c r="D9" s="56">
        <v>7315.079999999999</v>
      </c>
      <c r="E9" s="56">
        <v>3286.4999999999991</v>
      </c>
      <c r="F9" s="56">
        <v>2199.4400000000005</v>
      </c>
      <c r="G9" s="56">
        <v>4666.4100000000017</v>
      </c>
      <c r="H9" s="56">
        <v>3110.2000000000007</v>
      </c>
      <c r="I9" s="56">
        <v>-3023.8599999999969</v>
      </c>
      <c r="J9" s="56">
        <v>1741.3099999999977</v>
      </c>
      <c r="K9" s="56">
        <v>-1932.5999999999995</v>
      </c>
      <c r="L9" s="56">
        <v>1759.6000000000004</v>
      </c>
      <c r="M9" s="56">
        <v>-4084.1899999999987</v>
      </c>
      <c r="N9" s="56">
        <v>4011.84</v>
      </c>
      <c r="O9" s="56">
        <v>11713.850000000006</v>
      </c>
      <c r="P9" s="31"/>
    </row>
    <row r="10" spans="1:16">
      <c r="A10" s="109" t="s">
        <v>45</v>
      </c>
      <c r="B10" s="110"/>
      <c r="C10" s="111"/>
      <c r="D10" s="61"/>
      <c r="E10" s="61"/>
      <c r="F10" s="61"/>
      <c r="G10" s="61"/>
      <c r="H10" s="61"/>
      <c r="I10" s="62"/>
      <c r="J10" s="62"/>
      <c r="K10" s="61"/>
      <c r="L10" s="61"/>
      <c r="M10" s="61"/>
      <c r="N10" s="63"/>
      <c r="O10" s="64">
        <v>15763.580000000009</v>
      </c>
    </row>
    <row r="11" spans="1:16">
      <c r="A11" s="112" t="s">
        <v>46</v>
      </c>
      <c r="B11" s="113"/>
      <c r="C11" s="114"/>
      <c r="D11" s="58"/>
      <c r="E11" s="57"/>
      <c r="F11" s="57"/>
      <c r="G11" s="57"/>
      <c r="H11" s="57"/>
      <c r="I11" s="59"/>
      <c r="J11" s="59"/>
      <c r="K11" s="57"/>
      <c r="L11" s="57"/>
      <c r="M11" s="57"/>
      <c r="N11" s="60"/>
      <c r="O11" s="65">
        <v>15094.98</v>
      </c>
    </row>
    <row r="12" spans="1:16" ht="15.75" thickBot="1">
      <c r="A12" s="115" t="s">
        <v>47</v>
      </c>
      <c r="B12" s="116"/>
      <c r="C12" s="117"/>
      <c r="D12" s="66"/>
      <c r="E12" s="66"/>
      <c r="F12" s="67"/>
      <c r="G12" s="67"/>
      <c r="H12" s="66"/>
      <c r="I12" s="66"/>
      <c r="J12" s="68"/>
      <c r="K12" s="66"/>
      <c r="L12" s="66"/>
      <c r="M12" s="66"/>
      <c r="N12" s="69"/>
      <c r="O12" s="70">
        <v>30858.560000000009</v>
      </c>
    </row>
    <row r="13" spans="1:16">
      <c r="D13" s="31"/>
      <c r="F13" s="31"/>
      <c r="O13" s="31"/>
    </row>
    <row r="14" spans="1:16">
      <c r="D14" s="31"/>
      <c r="F14" s="31"/>
      <c r="O14" s="31"/>
    </row>
    <row r="15" spans="1:16">
      <c r="O15" s="31"/>
    </row>
    <row r="17" spans="15:15">
      <c r="O17" s="31"/>
    </row>
  </sheetData>
  <mergeCells count="11">
    <mergeCell ref="A8:C8"/>
    <mergeCell ref="A9:C9"/>
    <mergeCell ref="A10:C10"/>
    <mergeCell ref="A11:C11"/>
    <mergeCell ref="A12:C12"/>
    <mergeCell ref="A6:C6"/>
    <mergeCell ref="A1:C1"/>
    <mergeCell ref="A2:C2"/>
    <mergeCell ref="A3:C3"/>
    <mergeCell ref="A4:C4"/>
    <mergeCell ref="A5:C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"/>
  <sheetViews>
    <sheetView topLeftCell="B1" workbookViewId="0">
      <selection activeCell="P2" sqref="P2"/>
    </sheetView>
  </sheetViews>
  <sheetFormatPr defaultRowHeight="15"/>
  <cols>
    <col min="4" max="4" width="21.7109375" customWidth="1"/>
    <col min="5" max="14" width="11.28515625" customWidth="1"/>
    <col min="15" max="15" width="11" bestFit="1" customWidth="1"/>
    <col min="16" max="16" width="11.28515625" customWidth="1"/>
  </cols>
  <sheetData>
    <row r="1" spans="1:16">
      <c r="A1" s="118" t="s">
        <v>0</v>
      </c>
      <c r="B1" s="118"/>
      <c r="C1" s="118"/>
      <c r="D1" s="118"/>
      <c r="E1" s="53" t="s">
        <v>1</v>
      </c>
      <c r="F1" s="35" t="s">
        <v>2</v>
      </c>
      <c r="G1" s="53" t="s">
        <v>3</v>
      </c>
      <c r="H1" s="35" t="s">
        <v>4</v>
      </c>
      <c r="I1" s="53" t="s">
        <v>5</v>
      </c>
      <c r="J1" s="35" t="s">
        <v>6</v>
      </c>
      <c r="K1" s="53" t="s">
        <v>7</v>
      </c>
      <c r="L1" s="35" t="s">
        <v>8</v>
      </c>
      <c r="M1" s="53" t="s">
        <v>9</v>
      </c>
      <c r="N1" s="35" t="s">
        <v>10</v>
      </c>
      <c r="O1" s="53" t="s">
        <v>11</v>
      </c>
      <c r="P1" s="35" t="s">
        <v>12</v>
      </c>
    </row>
    <row r="2" spans="1:16">
      <c r="A2" s="119" t="s">
        <v>14</v>
      </c>
      <c r="B2" s="119"/>
      <c r="C2" s="119"/>
      <c r="D2" s="17" t="s">
        <v>17</v>
      </c>
      <c r="E2" s="18"/>
      <c r="F2" s="19"/>
      <c r="G2" s="18"/>
      <c r="H2" s="19"/>
      <c r="I2" s="18"/>
      <c r="J2" s="20">
        <v>200</v>
      </c>
      <c r="K2" s="36">
        <v>200</v>
      </c>
      <c r="L2" s="20">
        <v>200</v>
      </c>
      <c r="M2" s="36">
        <v>200</v>
      </c>
      <c r="N2" s="20">
        <v>200</v>
      </c>
      <c r="O2" s="36">
        <v>200</v>
      </c>
      <c r="P2" s="20">
        <v>200</v>
      </c>
    </row>
    <row r="3" spans="1:16">
      <c r="A3" s="119"/>
      <c r="B3" s="119"/>
      <c r="C3" s="119"/>
      <c r="D3" s="17" t="s">
        <v>18</v>
      </c>
      <c r="E3" s="18"/>
      <c r="F3" s="19"/>
      <c r="G3" s="18"/>
      <c r="H3" s="19"/>
      <c r="I3" s="18"/>
      <c r="J3" s="20">
        <v>400</v>
      </c>
      <c r="K3" s="36"/>
      <c r="L3" s="20">
        <v>1000</v>
      </c>
      <c r="M3" s="36">
        <v>1500</v>
      </c>
      <c r="N3" s="20">
        <v>235</v>
      </c>
      <c r="O3" s="22"/>
      <c r="P3" s="20">
        <v>1400</v>
      </c>
    </row>
    <row r="4" spans="1:16">
      <c r="A4" s="119"/>
      <c r="B4" s="119"/>
      <c r="C4" s="119"/>
      <c r="D4" s="17" t="s">
        <v>19</v>
      </c>
      <c r="E4" s="18"/>
      <c r="F4" s="19"/>
      <c r="G4" s="18"/>
      <c r="H4" s="19"/>
      <c r="I4" s="18"/>
      <c r="J4" s="19"/>
      <c r="K4" s="22"/>
      <c r="L4" s="20">
        <v>140</v>
      </c>
      <c r="M4" s="36">
        <f>193+100</f>
        <v>293</v>
      </c>
      <c r="N4" s="20">
        <f>100+60</f>
        <v>160</v>
      </c>
      <c r="O4" s="22"/>
      <c r="P4" s="23"/>
    </row>
    <row r="5" spans="1:16">
      <c r="A5" s="119"/>
      <c r="B5" s="119"/>
      <c r="C5" s="119"/>
      <c r="D5" s="17" t="s">
        <v>20</v>
      </c>
      <c r="E5" s="18"/>
      <c r="F5" s="19"/>
      <c r="G5" s="18"/>
      <c r="H5" s="19"/>
      <c r="I5" s="18"/>
      <c r="J5" s="19"/>
      <c r="K5" s="22"/>
      <c r="L5" s="23"/>
      <c r="M5" s="36">
        <v>900</v>
      </c>
      <c r="N5" s="23"/>
      <c r="O5" s="36">
        <v>2250</v>
      </c>
      <c r="P5" s="23"/>
    </row>
    <row r="6" spans="1:16">
      <c r="A6" s="119"/>
      <c r="B6" s="119"/>
      <c r="C6" s="119"/>
      <c r="D6" s="17" t="s">
        <v>21</v>
      </c>
      <c r="E6" s="18"/>
      <c r="F6" s="19"/>
      <c r="G6" s="18"/>
      <c r="H6" s="19"/>
      <c r="I6" s="18"/>
      <c r="J6" s="19"/>
      <c r="K6" s="22"/>
      <c r="L6" s="23"/>
      <c r="M6" s="40">
        <v>900</v>
      </c>
      <c r="N6" s="23"/>
      <c r="O6" s="22"/>
      <c r="P6" s="23"/>
    </row>
    <row r="7" spans="1:16">
      <c r="A7" s="119"/>
      <c r="B7" s="119"/>
      <c r="C7" s="119"/>
      <c r="D7" s="17" t="s">
        <v>22</v>
      </c>
      <c r="E7" s="18"/>
      <c r="F7" s="19"/>
      <c r="G7" s="18"/>
      <c r="H7" s="19"/>
      <c r="I7" s="18"/>
      <c r="J7" s="19"/>
      <c r="K7" s="22"/>
      <c r="L7" s="23"/>
      <c r="M7" s="22"/>
      <c r="N7" s="20">
        <v>750</v>
      </c>
      <c r="O7" s="22"/>
      <c r="P7" s="23"/>
    </row>
    <row r="8" spans="1:16">
      <c r="A8" s="119"/>
      <c r="B8" s="119"/>
      <c r="C8" s="119"/>
      <c r="D8" s="17" t="s">
        <v>23</v>
      </c>
      <c r="E8" s="18"/>
      <c r="F8" s="19"/>
      <c r="G8" s="18"/>
      <c r="H8" s="19"/>
      <c r="I8" s="18"/>
      <c r="J8" s="19"/>
      <c r="K8" s="22"/>
      <c r="L8" s="23"/>
      <c r="M8" s="22"/>
      <c r="N8" s="20">
        <v>750</v>
      </c>
      <c r="O8" s="22"/>
      <c r="P8" s="23"/>
    </row>
    <row r="9" spans="1:16">
      <c r="A9" s="119"/>
      <c r="B9" s="119"/>
      <c r="C9" s="119"/>
      <c r="D9" s="17" t="s">
        <v>24</v>
      </c>
      <c r="E9" s="18"/>
      <c r="F9" s="19"/>
      <c r="G9" s="18"/>
      <c r="H9" s="19"/>
      <c r="I9" s="18"/>
      <c r="J9" s="19"/>
      <c r="K9" s="22"/>
      <c r="L9" s="23"/>
      <c r="M9" s="22"/>
      <c r="N9" s="20">
        <v>750</v>
      </c>
      <c r="O9" s="22"/>
      <c r="P9" s="23"/>
    </row>
    <row r="10" spans="1:16">
      <c r="A10" s="119"/>
      <c r="B10" s="119"/>
      <c r="C10" s="119"/>
      <c r="D10" s="17" t="s">
        <v>25</v>
      </c>
      <c r="E10" s="18"/>
      <c r="F10" s="21"/>
      <c r="G10" s="18"/>
      <c r="H10" s="21"/>
      <c r="I10" s="18"/>
      <c r="J10" s="21"/>
      <c r="K10" s="22"/>
      <c r="L10" s="24"/>
      <c r="M10" s="22"/>
      <c r="N10" s="41"/>
      <c r="O10" s="36">
        <v>4000</v>
      </c>
      <c r="P10" s="41">
        <v>4000</v>
      </c>
    </row>
    <row r="11" spans="1:16">
      <c r="A11" s="119"/>
      <c r="B11" s="119"/>
      <c r="C11" s="119"/>
      <c r="D11" s="6" t="s">
        <v>26</v>
      </c>
      <c r="E11" s="7">
        <f t="shared" ref="E11:I11" si="0">SUM(E2:E10)</f>
        <v>0</v>
      </c>
      <c r="F11" s="7">
        <f t="shared" si="0"/>
        <v>0</v>
      </c>
      <c r="G11" s="7">
        <f t="shared" si="0"/>
        <v>0</v>
      </c>
      <c r="H11" s="7">
        <f t="shared" si="0"/>
        <v>0</v>
      </c>
      <c r="I11" s="7">
        <f t="shared" si="0"/>
        <v>0</v>
      </c>
      <c r="J11" s="7">
        <f t="shared" ref="J11:P11" si="1">SUM(J2:J10)</f>
        <v>600</v>
      </c>
      <c r="K11" s="7">
        <f t="shared" si="1"/>
        <v>200</v>
      </c>
      <c r="L11" s="7">
        <f t="shared" si="1"/>
        <v>1340</v>
      </c>
      <c r="M11" s="7">
        <f t="shared" si="1"/>
        <v>3793</v>
      </c>
      <c r="N11" s="7">
        <f t="shared" si="1"/>
        <v>2845</v>
      </c>
      <c r="O11" s="7">
        <f t="shared" si="1"/>
        <v>6450</v>
      </c>
      <c r="P11" s="7">
        <f t="shared" si="1"/>
        <v>5600</v>
      </c>
    </row>
    <row r="12" spans="1:16">
      <c r="A12" s="38" t="s">
        <v>27</v>
      </c>
    </row>
    <row r="13" spans="1:16" ht="15.75">
      <c r="A13" s="39"/>
      <c r="M13" s="37"/>
    </row>
    <row r="20" spans="11:11" ht="16.5">
      <c r="K20" s="30"/>
    </row>
  </sheetData>
  <mergeCells count="2">
    <mergeCell ref="A1:D1"/>
    <mergeCell ref="A2:C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B275-3618-4A43-84C7-CDD5ECBA1530}">
  <dimension ref="A1:P27"/>
  <sheetViews>
    <sheetView workbookViewId="0">
      <selection activeCell="P3" sqref="P3"/>
    </sheetView>
  </sheetViews>
  <sheetFormatPr defaultRowHeight="15"/>
  <cols>
    <col min="4" max="4" width="21.7109375" customWidth="1"/>
    <col min="5" max="14" width="11.28515625" customWidth="1"/>
    <col min="15" max="15" width="11.140625" bestFit="1" customWidth="1"/>
    <col min="16" max="16" width="11.28515625" customWidth="1"/>
  </cols>
  <sheetData>
    <row r="1" spans="1:16">
      <c r="A1" s="118" t="s">
        <v>0</v>
      </c>
      <c r="B1" s="118"/>
      <c r="C1" s="118"/>
      <c r="D1" s="118"/>
      <c r="E1" s="73" t="s">
        <v>1</v>
      </c>
      <c r="F1" s="35" t="s">
        <v>2</v>
      </c>
      <c r="G1" s="73" t="s">
        <v>3</v>
      </c>
      <c r="H1" s="35" t="s">
        <v>4</v>
      </c>
      <c r="I1" s="73" t="s">
        <v>5</v>
      </c>
      <c r="J1" s="35" t="s">
        <v>6</v>
      </c>
      <c r="K1" s="73" t="s">
        <v>7</v>
      </c>
      <c r="L1" s="35" t="s">
        <v>8</v>
      </c>
      <c r="M1" s="73" t="s">
        <v>9</v>
      </c>
      <c r="N1" s="35" t="s">
        <v>10</v>
      </c>
      <c r="O1" s="73" t="s">
        <v>11</v>
      </c>
      <c r="P1" s="35" t="s">
        <v>12</v>
      </c>
    </row>
    <row r="2" spans="1:16">
      <c r="A2" s="119" t="s">
        <v>14</v>
      </c>
      <c r="B2" s="119"/>
      <c r="C2" s="119"/>
      <c r="D2" s="17" t="s">
        <v>17</v>
      </c>
      <c r="E2" s="36">
        <v>200</v>
      </c>
      <c r="F2" s="48">
        <v>200</v>
      </c>
      <c r="G2" s="49">
        <v>200</v>
      </c>
      <c r="H2" s="48">
        <v>200</v>
      </c>
      <c r="I2" s="36">
        <v>200</v>
      </c>
      <c r="J2" s="20">
        <v>200</v>
      </c>
      <c r="K2" s="36">
        <v>200</v>
      </c>
      <c r="L2" s="20">
        <v>200</v>
      </c>
      <c r="M2" s="36">
        <v>200</v>
      </c>
      <c r="N2" s="20">
        <v>200</v>
      </c>
      <c r="O2" s="36">
        <v>200</v>
      </c>
      <c r="P2" s="20">
        <v>200</v>
      </c>
    </row>
    <row r="3" spans="1:16">
      <c r="A3" s="119"/>
      <c r="B3" s="119"/>
      <c r="C3" s="119"/>
      <c r="D3" s="17" t="s">
        <v>39</v>
      </c>
      <c r="E3" s="36">
        <f>280+1680</f>
        <v>1960</v>
      </c>
      <c r="F3" s="19">
        <f>400+2500</f>
        <v>2900</v>
      </c>
      <c r="G3" s="18"/>
      <c r="H3" s="19">
        <v>4600</v>
      </c>
      <c r="I3" s="36">
        <f>300</f>
        <v>300</v>
      </c>
      <c r="J3" s="20">
        <v>250</v>
      </c>
      <c r="K3" s="36">
        <v>1000</v>
      </c>
      <c r="L3" s="20">
        <v>1000</v>
      </c>
      <c r="M3" s="36">
        <v>2450</v>
      </c>
      <c r="N3" s="20">
        <v>3000</v>
      </c>
      <c r="O3" s="36">
        <v>3000</v>
      </c>
      <c r="P3" s="20">
        <v>1750</v>
      </c>
    </row>
    <row r="4" spans="1:16">
      <c r="A4" s="119"/>
      <c r="B4" s="119"/>
      <c r="C4" s="119"/>
      <c r="D4" s="17" t="s">
        <v>19</v>
      </c>
      <c r="E4" s="18"/>
      <c r="F4" s="19">
        <f>145+80</f>
        <v>225</v>
      </c>
      <c r="G4" s="18"/>
      <c r="H4" s="19"/>
      <c r="I4" s="36">
        <f>302.5</f>
        <v>302.5</v>
      </c>
      <c r="J4" s="19">
        <v>180</v>
      </c>
      <c r="K4" s="22"/>
      <c r="L4" s="20"/>
      <c r="M4" s="36"/>
      <c r="N4" s="20"/>
      <c r="O4" s="22"/>
      <c r="P4" s="20">
        <v>460</v>
      </c>
    </row>
    <row r="5" spans="1:16">
      <c r="A5" s="119"/>
      <c r="B5" s="119"/>
      <c r="C5" s="119"/>
      <c r="D5" s="17" t="s">
        <v>40</v>
      </c>
      <c r="E5" s="18"/>
      <c r="F5" s="19"/>
      <c r="G5" s="18"/>
      <c r="H5" s="19">
        <v>350</v>
      </c>
      <c r="I5" s="36">
        <v>350</v>
      </c>
      <c r="J5" s="20">
        <v>350</v>
      </c>
      <c r="K5" s="22"/>
      <c r="L5" s="23"/>
      <c r="M5" s="36"/>
      <c r="N5" s="23"/>
      <c r="O5" s="36"/>
      <c r="P5" s="23"/>
    </row>
    <row r="6" spans="1:16">
      <c r="A6" s="119"/>
      <c r="B6" s="119"/>
      <c r="C6" s="119"/>
      <c r="D6" s="17" t="s">
        <v>41</v>
      </c>
      <c r="E6" s="18"/>
      <c r="F6" s="19"/>
      <c r="G6" s="18"/>
      <c r="H6" s="19">
        <v>-150</v>
      </c>
      <c r="I6" s="18"/>
      <c r="J6" s="19"/>
      <c r="K6" s="22"/>
      <c r="L6" s="23"/>
      <c r="M6" s="40"/>
      <c r="N6" s="23"/>
      <c r="O6" s="22"/>
      <c r="P6" s="23"/>
    </row>
    <row r="7" spans="1:16">
      <c r="A7" s="119"/>
      <c r="B7" s="119"/>
      <c r="C7" s="119"/>
      <c r="D7" s="17" t="s">
        <v>42</v>
      </c>
      <c r="E7" s="18"/>
      <c r="F7" s="19"/>
      <c r="G7" s="18"/>
      <c r="H7" s="19">
        <v>50</v>
      </c>
      <c r="I7" s="36">
        <f>50+100.9</f>
        <v>150.9</v>
      </c>
      <c r="J7" s="19"/>
      <c r="K7" s="22"/>
      <c r="L7" s="20">
        <v>70.58</v>
      </c>
      <c r="M7" s="22"/>
      <c r="N7" s="20"/>
      <c r="O7" s="22"/>
      <c r="P7" s="23"/>
    </row>
    <row r="8" spans="1:16">
      <c r="A8" s="119"/>
      <c r="B8" s="119"/>
      <c r="C8" s="119"/>
      <c r="D8" s="17" t="s">
        <v>43</v>
      </c>
      <c r="E8" s="18"/>
      <c r="F8" s="19"/>
      <c r="G8" s="18"/>
      <c r="H8" s="19"/>
      <c r="I8" s="36">
        <v>328.46</v>
      </c>
      <c r="J8" s="19"/>
      <c r="K8" s="22"/>
      <c r="L8" s="23"/>
      <c r="M8" s="22"/>
      <c r="N8" s="20">
        <v>552</v>
      </c>
      <c r="O8" s="22"/>
      <c r="P8" s="23"/>
    </row>
    <row r="9" spans="1:16">
      <c r="A9" s="119"/>
      <c r="B9" s="119"/>
      <c r="C9" s="119"/>
      <c r="D9" s="17" t="s">
        <v>44</v>
      </c>
      <c r="E9" s="18"/>
      <c r="F9" s="19"/>
      <c r="G9" s="18"/>
      <c r="H9" s="19"/>
      <c r="I9" s="18"/>
      <c r="J9" s="19">
        <v>60</v>
      </c>
      <c r="K9" s="22"/>
      <c r="L9" s="23"/>
      <c r="M9" s="22"/>
      <c r="N9" s="20"/>
      <c r="O9" s="36">
        <v>1000</v>
      </c>
      <c r="P9" s="23"/>
    </row>
    <row r="10" spans="1:16">
      <c r="A10" s="119"/>
      <c r="B10" s="119"/>
      <c r="C10" s="119"/>
      <c r="D10" s="17" t="s">
        <v>25</v>
      </c>
      <c r="E10" s="18"/>
      <c r="F10" s="21">
        <v>4000</v>
      </c>
      <c r="G10" s="18">
        <v>4000</v>
      </c>
      <c r="H10" s="21"/>
      <c r="I10" s="18"/>
      <c r="J10" s="21"/>
      <c r="K10" s="22"/>
      <c r="L10" s="24"/>
      <c r="M10" s="22"/>
      <c r="N10" s="41"/>
      <c r="O10" s="36"/>
      <c r="P10" s="41"/>
    </row>
    <row r="11" spans="1:16">
      <c r="A11" s="119"/>
      <c r="B11" s="119"/>
      <c r="C11" s="119"/>
      <c r="D11" s="6" t="s">
        <v>26</v>
      </c>
      <c r="E11" s="7">
        <f t="shared" ref="E11:I11" si="0">SUM(E2:E10)</f>
        <v>2160</v>
      </c>
      <c r="F11" s="7">
        <f t="shared" si="0"/>
        <v>7325</v>
      </c>
      <c r="G11" s="7">
        <f t="shared" si="0"/>
        <v>4200</v>
      </c>
      <c r="H11" s="7">
        <f t="shared" si="0"/>
        <v>5050</v>
      </c>
      <c r="I11" s="7">
        <f t="shared" si="0"/>
        <v>1631.8600000000001</v>
      </c>
      <c r="J11" s="7">
        <f t="shared" ref="J11:P11" si="1">SUM(J2:J10)</f>
        <v>1040</v>
      </c>
      <c r="K11" s="7">
        <f t="shared" si="1"/>
        <v>1200</v>
      </c>
      <c r="L11" s="7">
        <f t="shared" si="1"/>
        <v>1270.58</v>
      </c>
      <c r="M11" s="7">
        <f t="shared" si="1"/>
        <v>2650</v>
      </c>
      <c r="N11" s="7">
        <f t="shared" si="1"/>
        <v>3752</v>
      </c>
      <c r="O11" s="7">
        <f t="shared" si="1"/>
        <v>4200</v>
      </c>
      <c r="P11" s="7">
        <f t="shared" si="1"/>
        <v>2410</v>
      </c>
    </row>
    <row r="12" spans="1:16">
      <c r="A12" s="38" t="s">
        <v>27</v>
      </c>
    </row>
    <row r="13" spans="1:16" ht="15.75">
      <c r="A13" s="39"/>
      <c r="M13" s="37"/>
    </row>
    <row r="20" spans="11:12" ht="16.5">
      <c r="K20" s="30"/>
    </row>
    <row r="27" spans="11:12">
      <c r="L27" s="47"/>
    </row>
  </sheetData>
  <mergeCells count="2">
    <mergeCell ref="A1:D1"/>
    <mergeCell ref="A2:C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1"/>
  <dimension ref="A1:O11"/>
  <sheetViews>
    <sheetView workbookViewId="0">
      <selection activeCell="N13" sqref="N13"/>
    </sheetView>
  </sheetViews>
  <sheetFormatPr defaultRowHeight="15"/>
  <cols>
    <col min="4" max="4" width="27.28515625" customWidth="1"/>
    <col min="5" max="5" width="11.5703125" customWidth="1"/>
    <col min="6" max="7" width="11" bestFit="1" customWidth="1"/>
    <col min="12" max="12" width="27.42578125" customWidth="1"/>
    <col min="13" max="13" width="11.7109375" customWidth="1"/>
    <col min="14" max="15" width="11" bestFit="1" customWidth="1"/>
  </cols>
  <sheetData>
    <row r="1" spans="1:15">
      <c r="A1" s="120" t="s">
        <v>0</v>
      </c>
      <c r="B1" s="121"/>
      <c r="C1" s="121"/>
      <c r="D1" s="121"/>
      <c r="E1" s="54" t="s">
        <v>28</v>
      </c>
      <c r="F1" s="54" t="s">
        <v>29</v>
      </c>
      <c r="G1" s="34" t="s">
        <v>30</v>
      </c>
      <c r="I1" s="131" t="s">
        <v>0</v>
      </c>
      <c r="J1" s="132"/>
      <c r="K1" s="132"/>
      <c r="L1" s="132"/>
      <c r="M1" s="55" t="s">
        <v>28</v>
      </c>
      <c r="N1" s="55" t="s">
        <v>29</v>
      </c>
      <c r="O1" s="5" t="s">
        <v>30</v>
      </c>
    </row>
    <row r="2" spans="1:15">
      <c r="A2" s="122" t="s">
        <v>14</v>
      </c>
      <c r="B2" s="123"/>
      <c r="C2" s="123"/>
      <c r="D2" s="1" t="s">
        <v>38</v>
      </c>
      <c r="E2" s="25">
        <v>44202</v>
      </c>
      <c r="F2" s="29">
        <v>3538.41</v>
      </c>
      <c r="G2" s="8" t="s">
        <v>31</v>
      </c>
      <c r="I2" s="126" t="s">
        <v>15</v>
      </c>
      <c r="J2" s="127"/>
      <c r="K2" s="127"/>
      <c r="L2" s="9" t="s">
        <v>32</v>
      </c>
      <c r="M2" s="26"/>
      <c r="N2" s="29">
        <v>1000</v>
      </c>
      <c r="O2" s="8" t="s">
        <v>31</v>
      </c>
    </row>
    <row r="3" spans="1:15">
      <c r="A3" s="122"/>
      <c r="B3" s="123"/>
      <c r="C3" s="123"/>
      <c r="D3" s="1" t="s">
        <v>33</v>
      </c>
      <c r="E3" s="25">
        <v>44203</v>
      </c>
      <c r="F3" s="29">
        <f>'Serviços Êxodo'!E11</f>
        <v>4620</v>
      </c>
      <c r="G3" s="8" t="s">
        <v>31</v>
      </c>
      <c r="I3" s="128"/>
      <c r="J3" s="127"/>
      <c r="K3" s="127"/>
      <c r="L3" s="9" t="s">
        <v>34</v>
      </c>
      <c r="M3" s="26"/>
      <c r="N3" s="29"/>
      <c r="O3" s="8"/>
    </row>
    <row r="4" spans="1:15">
      <c r="A4" s="122"/>
      <c r="B4" s="123"/>
      <c r="C4" s="123"/>
      <c r="D4" s="9" t="s">
        <v>50</v>
      </c>
      <c r="E4" s="25"/>
      <c r="F4" s="29">
        <v>1000</v>
      </c>
      <c r="G4" s="8" t="s">
        <v>31</v>
      </c>
      <c r="I4" s="128"/>
      <c r="J4" s="127"/>
      <c r="K4" s="127"/>
      <c r="L4" s="9" t="s">
        <v>35</v>
      </c>
      <c r="M4" s="26"/>
      <c r="N4" s="29"/>
      <c r="O4" s="8"/>
    </row>
    <row r="5" spans="1:15">
      <c r="A5" s="122"/>
      <c r="B5" s="123"/>
      <c r="C5" s="123"/>
      <c r="D5" s="9" t="s">
        <v>49</v>
      </c>
      <c r="E5" s="25">
        <v>44202</v>
      </c>
      <c r="F5" s="29">
        <v>1.91</v>
      </c>
      <c r="G5" s="8" t="s">
        <v>31</v>
      </c>
      <c r="I5" s="128"/>
      <c r="J5" s="127"/>
      <c r="K5" s="127"/>
      <c r="L5" s="9" t="s">
        <v>36</v>
      </c>
      <c r="M5" s="25">
        <v>44202</v>
      </c>
      <c r="N5" s="29">
        <f>17.91+24.99+25.69+9.78+13+30+1400+24.9+132.75+12.5+66.34+43.5+19+112+5.3+37+40+22.5+134+577.82+59.68+38+100+125+33.95+164+493+35+149.68+470+12+72+106.4+59.99+30.6+13+255.49+100+16.9+500</f>
        <v>5583.6699999999983</v>
      </c>
      <c r="O5" s="8" t="s">
        <v>31</v>
      </c>
    </row>
    <row r="6" spans="1:15">
      <c r="A6" s="122"/>
      <c r="B6" s="123"/>
      <c r="C6" s="123"/>
      <c r="D6" s="9"/>
      <c r="E6" s="26"/>
      <c r="F6" s="29">
        <v>700</v>
      </c>
      <c r="G6" s="8" t="s">
        <v>31</v>
      </c>
      <c r="I6" s="128"/>
      <c r="J6" s="127"/>
      <c r="K6" s="127"/>
      <c r="L6" s="9" t="s">
        <v>37</v>
      </c>
      <c r="M6" s="25"/>
      <c r="N6" s="29"/>
      <c r="O6" s="8"/>
    </row>
    <row r="7" spans="1:15">
      <c r="A7" s="122"/>
      <c r="B7" s="123"/>
      <c r="C7" s="123"/>
      <c r="D7" s="9"/>
      <c r="E7" s="26"/>
      <c r="F7" s="29"/>
      <c r="G7" s="8"/>
      <c r="I7" s="128"/>
      <c r="J7" s="127"/>
      <c r="K7" s="127"/>
      <c r="L7" s="9" t="s">
        <v>51</v>
      </c>
      <c r="M7" s="26"/>
      <c r="N7" s="29">
        <v>956</v>
      </c>
      <c r="O7" s="8" t="s">
        <v>31</v>
      </c>
    </row>
    <row r="8" spans="1:15">
      <c r="A8" s="122"/>
      <c r="B8" s="123"/>
      <c r="C8" s="123"/>
      <c r="D8" s="9"/>
      <c r="E8" s="26"/>
      <c r="F8" s="29"/>
      <c r="G8" s="8"/>
      <c r="I8" s="128"/>
      <c r="J8" s="127"/>
      <c r="K8" s="127"/>
      <c r="L8" s="9"/>
      <c r="M8" s="26"/>
      <c r="N8" s="29"/>
      <c r="O8" s="8"/>
    </row>
    <row r="9" spans="1:15">
      <c r="A9" s="122"/>
      <c r="B9" s="123"/>
      <c r="C9" s="123"/>
      <c r="D9" s="10"/>
      <c r="E9" s="27"/>
      <c r="F9" s="29"/>
      <c r="G9" s="8"/>
      <c r="I9" s="128"/>
      <c r="J9" s="127"/>
      <c r="K9" s="127"/>
      <c r="L9" s="10"/>
      <c r="M9" s="27"/>
      <c r="N9" s="29"/>
      <c r="O9" s="8"/>
    </row>
    <row r="10" spans="1:15">
      <c r="A10" s="122"/>
      <c r="B10" s="123"/>
      <c r="C10" s="123"/>
      <c r="D10" s="10"/>
      <c r="E10" s="27"/>
      <c r="F10" s="29"/>
      <c r="G10" s="8"/>
      <c r="I10" s="128"/>
      <c r="J10" s="127"/>
      <c r="K10" s="127"/>
      <c r="L10" s="10"/>
      <c r="M10" s="27"/>
      <c r="N10" s="29"/>
      <c r="O10" s="8"/>
    </row>
    <row r="11" spans="1:15" ht="15.75" thickBot="1">
      <c r="A11" s="124"/>
      <c r="B11" s="125"/>
      <c r="C11" s="125"/>
      <c r="D11" s="2" t="s">
        <v>26</v>
      </c>
      <c r="E11" s="2"/>
      <c r="F11" s="3">
        <f>SUM(F2:F10)</f>
        <v>9860.32</v>
      </c>
      <c r="G11" s="4">
        <f>IF(G2="ok",F2,0)+IF(G3="ok",F3,0)+IF(G4="ok",F4,0)+IF(G5="ok",F5,0)+IF(G6="ok",F6,0)+IF(G7="ok",F7,0)+IF(G8="ok",F8,0)+IF(G10="ok",F10,0)</f>
        <v>9860.32</v>
      </c>
      <c r="I11" s="129"/>
      <c r="J11" s="130"/>
      <c r="K11" s="130"/>
      <c r="L11" s="2" t="s">
        <v>26</v>
      </c>
      <c r="M11" s="2"/>
      <c r="N11" s="3">
        <f>SUM(N2:N8)</f>
        <v>7539.6699999999983</v>
      </c>
      <c r="O11" s="4">
        <f>IF(O2="ok",N2,0)+IF(O3="ok",N3,0)+IF(O4="ok",N4,0)+IF(O5="ok",N5,0)+IF(O6="ok",N6,0)+IF(O7="ok",N7,0)+IF(O8="ok",N8,0)+IF(O9="ok",N9,0)+IF(O10="ok",N10,0)</f>
        <v>7539.6699999999983</v>
      </c>
    </row>
  </sheetData>
  <mergeCells count="4">
    <mergeCell ref="A1:D1"/>
    <mergeCell ref="A2:C11"/>
    <mergeCell ref="I2:K11"/>
    <mergeCell ref="I1:L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2"/>
  <dimension ref="A1:O11"/>
  <sheetViews>
    <sheetView workbookViewId="0">
      <selection activeCell="F3" sqref="F3"/>
    </sheetView>
  </sheetViews>
  <sheetFormatPr defaultRowHeight="15"/>
  <cols>
    <col min="4" max="4" width="27.28515625" customWidth="1"/>
    <col min="5" max="5" width="10.7109375" customWidth="1"/>
    <col min="6" max="7" width="11.5703125" bestFit="1" customWidth="1"/>
    <col min="12" max="12" width="27.42578125" customWidth="1"/>
    <col min="13" max="13" width="10.5703125" customWidth="1"/>
    <col min="14" max="15" width="11" bestFit="1" customWidth="1"/>
  </cols>
  <sheetData>
    <row r="1" spans="1:15">
      <c r="A1" s="120" t="s">
        <v>0</v>
      </c>
      <c r="B1" s="121"/>
      <c r="C1" s="121"/>
      <c r="D1" s="121"/>
      <c r="E1" s="74" t="s">
        <v>28</v>
      </c>
      <c r="F1" s="74" t="s">
        <v>29</v>
      </c>
      <c r="G1" s="34" t="s">
        <v>30</v>
      </c>
      <c r="I1" s="131" t="s">
        <v>0</v>
      </c>
      <c r="J1" s="132"/>
      <c r="K1" s="132"/>
      <c r="L1" s="132"/>
      <c r="M1" s="75" t="s">
        <v>28</v>
      </c>
      <c r="N1" s="75" t="s">
        <v>29</v>
      </c>
      <c r="O1" s="5" t="s">
        <v>30</v>
      </c>
    </row>
    <row r="2" spans="1:15" ht="15" customHeight="1">
      <c r="A2" s="122" t="s">
        <v>14</v>
      </c>
      <c r="B2" s="123"/>
      <c r="C2" s="123"/>
      <c r="D2" s="1" t="s">
        <v>38</v>
      </c>
      <c r="E2" s="25"/>
      <c r="F2" s="29">
        <v>3548.52</v>
      </c>
      <c r="G2" s="8" t="s">
        <v>31</v>
      </c>
      <c r="I2" s="126" t="s">
        <v>15</v>
      </c>
      <c r="J2" s="127"/>
      <c r="K2" s="127"/>
      <c r="L2" s="9" t="s">
        <v>32</v>
      </c>
      <c r="M2" s="26"/>
      <c r="N2" s="29">
        <v>580</v>
      </c>
      <c r="O2" s="8" t="s">
        <v>31</v>
      </c>
    </row>
    <row r="3" spans="1:15" ht="15" customHeight="1">
      <c r="A3" s="122"/>
      <c r="B3" s="123"/>
      <c r="C3" s="123"/>
      <c r="D3" s="1" t="s">
        <v>33</v>
      </c>
      <c r="E3" s="25"/>
      <c r="F3" s="29">
        <f>'Serviços Êxodo'!F11</f>
        <v>-383.97</v>
      </c>
      <c r="G3" s="8" t="s">
        <v>31</v>
      </c>
      <c r="I3" s="128"/>
      <c r="J3" s="127"/>
      <c r="K3" s="127"/>
      <c r="L3" s="9" t="s">
        <v>52</v>
      </c>
      <c r="M3" s="26"/>
      <c r="N3" s="29">
        <v>768.47</v>
      </c>
      <c r="O3" s="8" t="s">
        <v>31</v>
      </c>
    </row>
    <row r="4" spans="1:15" ht="15" customHeight="1">
      <c r="A4" s="122"/>
      <c r="B4" s="123"/>
      <c r="C4" s="123"/>
      <c r="D4" s="9" t="s">
        <v>56</v>
      </c>
      <c r="E4" s="25">
        <v>44230</v>
      </c>
      <c r="F4" s="29">
        <f>5.49+12</f>
        <v>17.490000000000002</v>
      </c>
      <c r="G4" s="8" t="s">
        <v>31</v>
      </c>
      <c r="I4" s="128"/>
      <c r="J4" s="127"/>
      <c r="K4" s="127"/>
      <c r="L4" s="9" t="s">
        <v>53</v>
      </c>
      <c r="M4" s="26"/>
      <c r="N4" s="29">
        <v>443.88</v>
      </c>
      <c r="O4" s="8" t="s">
        <v>31</v>
      </c>
    </row>
    <row r="5" spans="1:15" ht="15" customHeight="1">
      <c r="A5" s="122"/>
      <c r="B5" s="123"/>
      <c r="C5" s="123"/>
      <c r="D5" s="9" t="s">
        <v>58</v>
      </c>
      <c r="E5" s="26"/>
      <c r="F5" s="29">
        <v>467</v>
      </c>
      <c r="G5" s="8" t="s">
        <v>31</v>
      </c>
      <c r="I5" s="128"/>
      <c r="J5" s="127"/>
      <c r="K5" s="127"/>
      <c r="L5" s="9" t="s">
        <v>36</v>
      </c>
      <c r="M5" s="26"/>
      <c r="N5" s="29">
        <f>125+99.9+48.2+37.9+124.15+6.94+14.5+67.03+37+10+24.89+34</f>
        <v>629.51</v>
      </c>
      <c r="O5" s="8" t="s">
        <v>31</v>
      </c>
    </row>
    <row r="6" spans="1:15" ht="15" customHeight="1">
      <c r="A6" s="122"/>
      <c r="B6" s="123"/>
      <c r="C6" s="123"/>
      <c r="D6" s="9"/>
      <c r="E6" s="26"/>
      <c r="F6" s="29"/>
      <c r="G6" s="8"/>
      <c r="I6" s="128"/>
      <c r="J6" s="127"/>
      <c r="K6" s="127"/>
      <c r="L6" s="9" t="s">
        <v>37</v>
      </c>
      <c r="M6" s="25"/>
      <c r="N6" s="29"/>
      <c r="O6" s="8"/>
    </row>
    <row r="7" spans="1:15" ht="15" customHeight="1">
      <c r="A7" s="122"/>
      <c r="B7" s="123"/>
      <c r="C7" s="123"/>
      <c r="D7" s="9"/>
      <c r="E7" s="26"/>
      <c r="F7" s="29"/>
      <c r="G7" s="8"/>
      <c r="I7" s="128"/>
      <c r="J7" s="127"/>
      <c r="K7" s="127"/>
      <c r="L7" s="9" t="s">
        <v>57</v>
      </c>
      <c r="M7" s="26"/>
      <c r="N7" s="29">
        <v>700</v>
      </c>
      <c r="O7" s="8" t="s">
        <v>31</v>
      </c>
    </row>
    <row r="8" spans="1:15" ht="15" customHeight="1">
      <c r="A8" s="122"/>
      <c r="B8" s="123"/>
      <c r="C8" s="123"/>
      <c r="D8" s="9"/>
      <c r="E8" s="26"/>
      <c r="F8" s="29"/>
      <c r="G8" s="8"/>
      <c r="I8" s="128"/>
      <c r="J8" s="127"/>
      <c r="K8" s="127"/>
      <c r="L8" s="9" t="s">
        <v>60</v>
      </c>
      <c r="M8" s="26"/>
      <c r="N8" s="29">
        <f>40+94.6+36+35+52.4+63.8+116.68+100+179.8+28+37.4+46+120.62+20+21+7+24+270+23.4+10+12+8+84.27+20+112.6+56+7+27+47.91+6+117.15+24+85+46.4+13.5+65+8+126.17+34.5+46.75+100+100+205.63+36.53</f>
        <v>2715.1100000000006</v>
      </c>
      <c r="O8" s="8" t="s">
        <v>31</v>
      </c>
    </row>
    <row r="9" spans="1:15" ht="15" customHeight="1">
      <c r="A9" s="122"/>
      <c r="B9" s="123"/>
      <c r="C9" s="123"/>
      <c r="D9" s="10"/>
      <c r="E9" s="27"/>
      <c r="F9" s="29"/>
      <c r="G9" s="8"/>
      <c r="I9" s="128"/>
      <c r="J9" s="127"/>
      <c r="K9" s="127"/>
      <c r="L9" s="10"/>
      <c r="M9" s="27"/>
      <c r="N9" s="29"/>
      <c r="O9" s="8"/>
    </row>
    <row r="10" spans="1:15" ht="15" customHeight="1">
      <c r="A10" s="122"/>
      <c r="B10" s="123"/>
      <c r="C10" s="123"/>
      <c r="D10" s="10"/>
      <c r="E10" s="27"/>
      <c r="F10" s="29"/>
      <c r="G10" s="8"/>
      <c r="I10" s="128"/>
      <c r="J10" s="127"/>
      <c r="K10" s="127"/>
      <c r="L10" s="10"/>
      <c r="M10" s="27"/>
      <c r="N10" s="29"/>
      <c r="O10" s="8"/>
    </row>
    <row r="11" spans="1:15" ht="15.75" customHeight="1" thickBot="1">
      <c r="A11" s="124"/>
      <c r="B11" s="125"/>
      <c r="C11" s="125"/>
      <c r="D11" s="2" t="s">
        <v>26</v>
      </c>
      <c r="E11" s="2"/>
      <c r="F11" s="3">
        <f>SUM(F2:F10)</f>
        <v>3649.04</v>
      </c>
      <c r="G11" s="4">
        <f>IF(G2="ok",F2,0)+IF(G3="ok",F3,0)+IF(G4="ok",F4,0)+IF(G5="ok",F5,0)+IF(G6="ok",F6,0)+IF(G7="ok",F7,0)+IF(G8="ok",F8,0)+IF(G10="ok",F10,0)</f>
        <v>3649.04</v>
      </c>
      <c r="I11" s="129"/>
      <c r="J11" s="130"/>
      <c r="K11" s="130"/>
      <c r="L11" s="2" t="s">
        <v>26</v>
      </c>
      <c r="M11" s="2"/>
      <c r="N11" s="3">
        <f>SUM(N2:N8)</f>
        <v>5836.97</v>
      </c>
      <c r="O11" s="4">
        <f>IF(O2="ok",N2,0)+IF(O3="ok",N3,0)+IF(O4="ok",N4,0)+IF(O5="ok",N5,0)+IF(O6="ok",N6,0)+IF(O7="ok",N7,0)+IF(O8="ok",N8,0)+IF(O9="ok",N9,0)+IF(O10="ok",N10,0)</f>
        <v>5836.97</v>
      </c>
    </row>
  </sheetData>
  <mergeCells count="4">
    <mergeCell ref="A1:D1"/>
    <mergeCell ref="I1:L1"/>
    <mergeCell ref="A2:C11"/>
    <mergeCell ref="I2:K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3"/>
  <dimension ref="A1:O11"/>
  <sheetViews>
    <sheetView workbookViewId="0">
      <selection activeCell="L4" sqref="L4"/>
    </sheetView>
  </sheetViews>
  <sheetFormatPr defaultRowHeight="15"/>
  <cols>
    <col min="4" max="4" width="27.28515625" customWidth="1"/>
    <col min="5" max="5" width="11" customWidth="1"/>
    <col min="6" max="7" width="12" bestFit="1" customWidth="1"/>
    <col min="12" max="12" width="27.42578125" customWidth="1"/>
    <col min="13" max="13" width="10.7109375" customWidth="1"/>
    <col min="14" max="15" width="11" bestFit="1" customWidth="1"/>
  </cols>
  <sheetData>
    <row r="1" spans="1:15">
      <c r="A1" s="120" t="s">
        <v>0</v>
      </c>
      <c r="B1" s="121"/>
      <c r="C1" s="121"/>
      <c r="D1" s="121"/>
      <c r="E1" s="74" t="s">
        <v>28</v>
      </c>
      <c r="F1" s="74" t="s">
        <v>29</v>
      </c>
      <c r="G1" s="34" t="s">
        <v>30</v>
      </c>
      <c r="I1" s="131" t="s">
        <v>0</v>
      </c>
      <c r="J1" s="132"/>
      <c r="K1" s="132"/>
      <c r="L1" s="132"/>
      <c r="M1" s="75" t="s">
        <v>28</v>
      </c>
      <c r="N1" s="75" t="s">
        <v>29</v>
      </c>
      <c r="O1" s="5" t="s">
        <v>30</v>
      </c>
    </row>
    <row r="2" spans="1:15" ht="15" customHeight="1">
      <c r="A2" s="122" t="s">
        <v>14</v>
      </c>
      <c r="B2" s="123"/>
      <c r="C2" s="123"/>
      <c r="D2" s="1" t="s">
        <v>38</v>
      </c>
      <c r="E2" s="25"/>
      <c r="F2" s="29">
        <v>4298.5200000000004</v>
      </c>
      <c r="G2" s="8" t="s">
        <v>31</v>
      </c>
      <c r="I2" s="126" t="s">
        <v>15</v>
      </c>
      <c r="J2" s="127"/>
      <c r="K2" s="127"/>
      <c r="L2" s="9" t="s">
        <v>32</v>
      </c>
      <c r="M2" s="26"/>
      <c r="N2" s="29">
        <f>580+532</f>
        <v>1112</v>
      </c>
      <c r="O2" s="8" t="s">
        <v>31</v>
      </c>
    </row>
    <row r="3" spans="1:15" ht="15" customHeight="1">
      <c r="A3" s="122"/>
      <c r="B3" s="123"/>
      <c r="C3" s="123"/>
      <c r="D3" s="1" t="s">
        <v>33</v>
      </c>
      <c r="E3" s="25"/>
      <c r="F3" s="29">
        <f>'Serviços Êxodo'!G11</f>
        <v>5742.51</v>
      </c>
      <c r="G3" s="8" t="s">
        <v>31</v>
      </c>
      <c r="I3" s="128"/>
      <c r="J3" s="127"/>
      <c r="K3" s="127"/>
      <c r="L3" s="9" t="s">
        <v>61</v>
      </c>
      <c r="M3" s="26"/>
      <c r="N3" s="29">
        <v>250.92</v>
      </c>
      <c r="O3" s="8" t="s">
        <v>31</v>
      </c>
    </row>
    <row r="4" spans="1:15" ht="15" customHeight="1">
      <c r="A4" s="122"/>
      <c r="B4" s="123"/>
      <c r="C4" s="123"/>
      <c r="D4" s="9" t="s">
        <v>56</v>
      </c>
      <c r="E4" s="25"/>
      <c r="F4" s="29">
        <v>1.0900000000000001</v>
      </c>
      <c r="G4" s="8" t="s">
        <v>31</v>
      </c>
      <c r="I4" s="128"/>
      <c r="J4" s="127"/>
      <c r="K4" s="127"/>
      <c r="L4" s="9" t="s">
        <v>35</v>
      </c>
      <c r="M4" s="26"/>
      <c r="N4" s="29">
        <v>502.94</v>
      </c>
      <c r="O4" s="8" t="s">
        <v>31</v>
      </c>
    </row>
    <row r="5" spans="1:15" ht="15" customHeight="1">
      <c r="A5" s="122"/>
      <c r="B5" s="123"/>
      <c r="C5" s="123"/>
      <c r="D5" s="9" t="s">
        <v>62</v>
      </c>
      <c r="E5" s="26"/>
      <c r="F5" s="29">
        <v>75</v>
      </c>
      <c r="G5" s="8" t="s">
        <v>31</v>
      </c>
      <c r="I5" s="128"/>
      <c r="J5" s="127"/>
      <c r="K5" s="127"/>
      <c r="L5" s="9" t="s">
        <v>36</v>
      </c>
      <c r="M5" s="26"/>
      <c r="N5" s="29">
        <f>73.79+150+300+46+9+39+120+27.72+16+6+180+182+115.94+32+24.99+28.5+40+44.31+50.64+11.9+20+107.33+120+45+45</f>
        <v>1835.1200000000001</v>
      </c>
      <c r="O5" s="8" t="s">
        <v>31</v>
      </c>
    </row>
    <row r="6" spans="1:15" ht="15" customHeight="1">
      <c r="A6" s="122"/>
      <c r="B6" s="123"/>
      <c r="C6" s="123"/>
      <c r="D6" s="9"/>
      <c r="E6" s="26"/>
      <c r="F6" s="29"/>
      <c r="G6" s="8"/>
      <c r="I6" s="128"/>
      <c r="J6" s="127"/>
      <c r="K6" s="127"/>
      <c r="L6" s="9" t="s">
        <v>37</v>
      </c>
      <c r="M6" s="25"/>
      <c r="N6" s="29">
        <f>100+100+100+50+179.9</f>
        <v>529.9</v>
      </c>
      <c r="O6" s="8" t="s">
        <v>31</v>
      </c>
    </row>
    <row r="7" spans="1:15" ht="15" customHeight="1">
      <c r="A7" s="122"/>
      <c r="B7" s="123"/>
      <c r="C7" s="123"/>
      <c r="D7" s="9"/>
      <c r="E7" s="26"/>
      <c r="F7" s="29"/>
      <c r="G7" s="8"/>
      <c r="I7" s="128"/>
      <c r="J7" s="127"/>
      <c r="K7" s="127"/>
      <c r="L7" s="9" t="s">
        <v>63</v>
      </c>
      <c r="M7" s="26"/>
      <c r="N7" s="29">
        <v>710</v>
      </c>
      <c r="O7" s="8" t="s">
        <v>31</v>
      </c>
    </row>
    <row r="8" spans="1:15" ht="15" customHeight="1">
      <c r="A8" s="122"/>
      <c r="B8" s="123"/>
      <c r="C8" s="123"/>
      <c r="D8" s="9"/>
      <c r="E8" s="26"/>
      <c r="F8" s="29"/>
      <c r="G8" s="8"/>
      <c r="I8" s="128"/>
      <c r="J8" s="127"/>
      <c r="K8" s="127"/>
      <c r="L8" s="9"/>
      <c r="M8" s="26"/>
      <c r="N8" s="29"/>
      <c r="O8" s="8"/>
    </row>
    <row r="9" spans="1:15" ht="15" customHeight="1">
      <c r="A9" s="122"/>
      <c r="B9" s="123"/>
      <c r="C9" s="123"/>
      <c r="D9" s="10"/>
      <c r="E9" s="27"/>
      <c r="F9" s="29"/>
      <c r="G9" s="8"/>
      <c r="I9" s="128"/>
      <c r="J9" s="127"/>
      <c r="K9" s="127"/>
      <c r="L9" s="10"/>
      <c r="M9" s="27"/>
      <c r="N9" s="29"/>
      <c r="O9" s="8"/>
    </row>
    <row r="10" spans="1:15" ht="15" customHeight="1">
      <c r="A10" s="122"/>
      <c r="B10" s="123"/>
      <c r="C10" s="123"/>
      <c r="D10" s="10"/>
      <c r="E10" s="27"/>
      <c r="F10" s="29"/>
      <c r="G10" s="8"/>
      <c r="I10" s="128"/>
      <c r="J10" s="127"/>
      <c r="K10" s="127"/>
      <c r="L10" s="10"/>
      <c r="M10" s="27"/>
      <c r="N10" s="29"/>
      <c r="O10" s="8"/>
    </row>
    <row r="11" spans="1:15" ht="15.75" customHeight="1" thickBot="1">
      <c r="A11" s="124"/>
      <c r="B11" s="125"/>
      <c r="C11" s="125"/>
      <c r="D11" s="2" t="s">
        <v>26</v>
      </c>
      <c r="E11" s="2"/>
      <c r="F11" s="3">
        <f>SUM(F2:F10)</f>
        <v>10117.120000000001</v>
      </c>
      <c r="G11" s="4">
        <f>IF(G2="ok",F2,0)+IF(G3="ok",F3,0)+IF(G4="ok",F4,0)+IF(G5="ok",F5,0)+IF(G6="ok",F6,0)+IF(G7="ok",F7,0)+IF(G8="ok",F8,0)+IF(G10="ok",F10,0)</f>
        <v>10117.120000000001</v>
      </c>
      <c r="I11" s="129"/>
      <c r="J11" s="130"/>
      <c r="K11" s="130"/>
      <c r="L11" s="2" t="s">
        <v>26</v>
      </c>
      <c r="M11" s="2"/>
      <c r="N11" s="3">
        <f>SUM(N2:N8)</f>
        <v>4940.88</v>
      </c>
      <c r="O11" s="4">
        <f>IF(O2="ok",N2,0)+IF(O3="ok",N3,0)+IF(O4="ok",N4,0)+IF(O5="ok",N5,0)+IF(O6="ok",N6,0)+IF(O7="ok",N7,0)+IF(O8="ok",N8,0)+IF(O9="ok",N9,0)+IF(O10="ok",N10,0)</f>
        <v>4940.88</v>
      </c>
    </row>
  </sheetData>
  <mergeCells count="4">
    <mergeCell ref="A1:D1"/>
    <mergeCell ref="I1:L1"/>
    <mergeCell ref="A2:C11"/>
    <mergeCell ref="I2:K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4"/>
  <dimension ref="A1:O11"/>
  <sheetViews>
    <sheetView topLeftCell="D1" workbookViewId="0">
      <selection activeCell="N7" sqref="N7"/>
    </sheetView>
  </sheetViews>
  <sheetFormatPr defaultRowHeight="15"/>
  <cols>
    <col min="4" max="4" width="27.28515625" customWidth="1"/>
    <col min="5" max="5" width="10" customWidth="1"/>
    <col min="6" max="7" width="12" bestFit="1" customWidth="1"/>
    <col min="12" max="12" width="27.42578125" customWidth="1"/>
    <col min="13" max="13" width="10.7109375" customWidth="1"/>
    <col min="14" max="14" width="11" bestFit="1" customWidth="1"/>
    <col min="15" max="15" width="12" bestFit="1" customWidth="1"/>
  </cols>
  <sheetData>
    <row r="1" spans="1:15">
      <c r="A1" s="120" t="s">
        <v>0</v>
      </c>
      <c r="B1" s="121"/>
      <c r="C1" s="121"/>
      <c r="D1" s="121"/>
      <c r="E1" s="74" t="s">
        <v>28</v>
      </c>
      <c r="F1" s="74" t="s">
        <v>29</v>
      </c>
      <c r="G1" s="34" t="s">
        <v>30</v>
      </c>
      <c r="I1" s="131" t="s">
        <v>0</v>
      </c>
      <c r="J1" s="132"/>
      <c r="K1" s="132"/>
      <c r="L1" s="132"/>
      <c r="M1" s="75" t="s">
        <v>28</v>
      </c>
      <c r="N1" s="75" t="s">
        <v>29</v>
      </c>
      <c r="O1" s="5" t="s">
        <v>30</v>
      </c>
    </row>
    <row r="2" spans="1:15" ht="15" customHeight="1">
      <c r="A2" s="122" t="s">
        <v>14</v>
      </c>
      <c r="B2" s="123"/>
      <c r="C2" s="123"/>
      <c r="D2" s="1" t="s">
        <v>38</v>
      </c>
      <c r="E2" s="25"/>
      <c r="F2" s="29">
        <v>4257.99</v>
      </c>
      <c r="G2" s="8" t="s">
        <v>31</v>
      </c>
      <c r="I2" s="126" t="s">
        <v>15</v>
      </c>
      <c r="J2" s="127"/>
      <c r="K2" s="127"/>
      <c r="L2" s="9" t="s">
        <v>32</v>
      </c>
      <c r="M2" s="26"/>
      <c r="N2" s="29">
        <f>580+520</f>
        <v>1100</v>
      </c>
      <c r="O2" s="8" t="s">
        <v>31</v>
      </c>
    </row>
    <row r="3" spans="1:15" ht="15" customHeight="1">
      <c r="A3" s="122"/>
      <c r="B3" s="123"/>
      <c r="C3" s="123"/>
      <c r="D3" s="1" t="s">
        <v>33</v>
      </c>
      <c r="E3" s="25"/>
      <c r="F3" s="29">
        <f>'Serviços Êxodo'!H11</f>
        <v>6722.5</v>
      </c>
      <c r="G3" s="8" t="s">
        <v>31</v>
      </c>
      <c r="I3" s="128"/>
      <c r="J3" s="127"/>
      <c r="K3" s="127"/>
      <c r="L3" s="9" t="s">
        <v>73</v>
      </c>
      <c r="M3" s="26"/>
      <c r="N3" s="29">
        <v>697.48</v>
      </c>
      <c r="O3" s="8" t="s">
        <v>31</v>
      </c>
    </row>
    <row r="4" spans="1:15" ht="15" customHeight="1">
      <c r="A4" s="122"/>
      <c r="B4" s="123"/>
      <c r="C4" s="123"/>
      <c r="D4" s="9" t="s">
        <v>56</v>
      </c>
      <c r="E4" s="25"/>
      <c r="F4" s="29">
        <v>6.63</v>
      </c>
      <c r="G4" s="8" t="s">
        <v>31</v>
      </c>
      <c r="I4" s="128"/>
      <c r="J4" s="127"/>
      <c r="K4" s="127"/>
      <c r="L4" s="9" t="s">
        <v>35</v>
      </c>
      <c r="M4" s="26"/>
      <c r="N4" s="29">
        <v>432.92</v>
      </c>
      <c r="O4" s="8" t="s">
        <v>31</v>
      </c>
    </row>
    <row r="5" spans="1:15" ht="15" customHeight="1">
      <c r="A5" s="122"/>
      <c r="B5" s="123"/>
      <c r="C5" s="123"/>
      <c r="D5" s="9"/>
      <c r="E5" s="26"/>
      <c r="F5" s="29"/>
      <c r="G5" s="8"/>
      <c r="I5" s="128"/>
      <c r="J5" s="127"/>
      <c r="K5" s="127"/>
      <c r="L5" s="9" t="s">
        <v>36</v>
      </c>
      <c r="M5" s="26"/>
      <c r="N5" s="29">
        <f>104.2+50+40+17+2+18+23.89+30.34+300</f>
        <v>585.42999999999995</v>
      </c>
      <c r="O5" s="8" t="s">
        <v>31</v>
      </c>
    </row>
    <row r="6" spans="1:15" ht="15" customHeight="1">
      <c r="A6" s="122"/>
      <c r="B6" s="123"/>
      <c r="C6" s="123"/>
      <c r="D6" s="9"/>
      <c r="E6" s="26"/>
      <c r="F6" s="29"/>
      <c r="G6" s="8"/>
      <c r="I6" s="128"/>
      <c r="J6" s="127"/>
      <c r="K6" s="127"/>
      <c r="L6" s="9" t="s">
        <v>37</v>
      </c>
      <c r="M6" s="25"/>
      <c r="N6" s="29">
        <f>199.31</f>
        <v>199.31</v>
      </c>
      <c r="O6" s="8" t="s">
        <v>31</v>
      </c>
    </row>
    <row r="7" spans="1:15" ht="15" customHeight="1">
      <c r="A7" s="122"/>
      <c r="B7" s="123"/>
      <c r="C7" s="123"/>
      <c r="D7" s="9"/>
      <c r="E7" s="26"/>
      <c r="F7" s="29"/>
      <c r="G7" s="8"/>
      <c r="I7" s="128"/>
      <c r="J7" s="127"/>
      <c r="K7" s="127"/>
      <c r="L7" s="9" t="s">
        <v>72</v>
      </c>
      <c r="M7" s="26"/>
      <c r="N7" s="29">
        <v>855</v>
      </c>
      <c r="O7" s="8" t="s">
        <v>31</v>
      </c>
    </row>
    <row r="8" spans="1:15" ht="15" customHeight="1">
      <c r="A8" s="122"/>
      <c r="B8" s="123"/>
      <c r="C8" s="123"/>
      <c r="D8" s="9"/>
      <c r="E8" s="26"/>
      <c r="F8" s="29"/>
      <c r="G8" s="8"/>
      <c r="I8" s="128"/>
      <c r="J8" s="127"/>
      <c r="K8" s="127"/>
      <c r="L8" s="9"/>
      <c r="M8" s="26"/>
      <c r="N8" s="29">
        <f>63.65+13.3+127.9+23.8+20+131+58.8+4.5+50+158+4.5+80.51+450-30+400+50+8.5+22.52+184.78-40+460-40-60</f>
        <v>2141.7600000000002</v>
      </c>
      <c r="O8" s="8" t="s">
        <v>31</v>
      </c>
    </row>
    <row r="9" spans="1:15" ht="15" customHeight="1">
      <c r="A9" s="122"/>
      <c r="B9" s="123"/>
      <c r="C9" s="123"/>
      <c r="D9" s="10"/>
      <c r="E9" s="27"/>
      <c r="F9" s="29"/>
      <c r="G9" s="8"/>
      <c r="I9" s="128"/>
      <c r="J9" s="127"/>
      <c r="K9" s="127"/>
      <c r="L9" s="10"/>
      <c r="M9" s="27"/>
      <c r="N9" s="29">
        <f>62.67+47.11</f>
        <v>109.78</v>
      </c>
      <c r="O9" s="8" t="s">
        <v>31</v>
      </c>
    </row>
    <row r="10" spans="1:15" ht="15" customHeight="1">
      <c r="A10" s="122"/>
      <c r="B10" s="123"/>
      <c r="C10" s="123"/>
      <c r="D10" s="10"/>
      <c r="E10" s="27"/>
      <c r="F10" s="29"/>
      <c r="G10" s="8"/>
      <c r="I10" s="128"/>
      <c r="J10" s="127"/>
      <c r="K10" s="127"/>
      <c r="L10" s="10" t="s">
        <v>74</v>
      </c>
      <c r="M10" s="27"/>
      <c r="N10" s="29">
        <v>20000</v>
      </c>
      <c r="O10" s="8" t="s">
        <v>31</v>
      </c>
    </row>
    <row r="11" spans="1:15" ht="15.75" customHeight="1" thickBot="1">
      <c r="A11" s="124"/>
      <c r="B11" s="125"/>
      <c r="C11" s="125"/>
      <c r="D11" s="2" t="s">
        <v>26</v>
      </c>
      <c r="E11" s="2"/>
      <c r="F11" s="3">
        <f>SUM(F2:F10)</f>
        <v>10987.119999999999</v>
      </c>
      <c r="G11" s="4">
        <f>IF(G2="ok",F2,0)+IF(G3="ok",F3,0)+IF(G4="ok",F4,0)+IF(G5="ok",F5,0)+IF(G6="ok",F6,0)+IF(G7="ok",F7,0)+IF(G8="ok",F8,0)+IF(G10="ok",F10,0)</f>
        <v>10987.119999999999</v>
      </c>
      <c r="I11" s="129"/>
      <c r="J11" s="130"/>
      <c r="K11" s="130"/>
      <c r="L11" s="2" t="s">
        <v>26</v>
      </c>
      <c r="M11" s="2"/>
      <c r="N11" s="3">
        <f>SUM(N2:N8)</f>
        <v>6011.9</v>
      </c>
      <c r="O11" s="4">
        <f>IF(O2="ok",N2,0)+IF(O3="ok",N3,0)+IF(O4="ok",N4,0)+IF(O5="ok",N5,0)+IF(O6="ok",N6,0)+IF(O7="ok",N7,0)+IF(O8="ok",N8,0)+IF(O9="ok",N9,0)+IF(O10="ok",N10,0)</f>
        <v>26121.68</v>
      </c>
    </row>
  </sheetData>
  <mergeCells count="4">
    <mergeCell ref="A1:D1"/>
    <mergeCell ref="I1:L1"/>
    <mergeCell ref="A2:C11"/>
    <mergeCell ref="I2:K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5"/>
  <dimension ref="A1:O11"/>
  <sheetViews>
    <sheetView topLeftCell="B1" workbookViewId="0">
      <selection activeCell="L3" sqref="L3"/>
    </sheetView>
  </sheetViews>
  <sheetFormatPr defaultRowHeight="15"/>
  <cols>
    <col min="4" max="4" width="27.28515625" customWidth="1"/>
    <col min="5" max="5" width="10.140625" customWidth="1"/>
    <col min="6" max="7" width="12" bestFit="1" customWidth="1"/>
    <col min="12" max="12" width="27.42578125" customWidth="1"/>
    <col min="13" max="13" width="10.7109375" customWidth="1"/>
    <col min="14" max="15" width="11" bestFit="1" customWidth="1"/>
  </cols>
  <sheetData>
    <row r="1" spans="1:15">
      <c r="A1" s="120" t="s">
        <v>0</v>
      </c>
      <c r="B1" s="121"/>
      <c r="C1" s="121"/>
      <c r="D1" s="121"/>
      <c r="E1" s="74" t="s">
        <v>28</v>
      </c>
      <c r="F1" s="74" t="s">
        <v>29</v>
      </c>
      <c r="G1" s="34" t="s">
        <v>30</v>
      </c>
      <c r="I1" s="131" t="s">
        <v>0</v>
      </c>
      <c r="J1" s="132"/>
      <c r="K1" s="132"/>
      <c r="L1" s="132"/>
      <c r="M1" s="75" t="s">
        <v>28</v>
      </c>
      <c r="N1" s="75" t="s">
        <v>29</v>
      </c>
      <c r="O1" s="5" t="s">
        <v>30</v>
      </c>
    </row>
    <row r="2" spans="1:15" ht="15" customHeight="1">
      <c r="A2" s="122" t="s">
        <v>14</v>
      </c>
      <c r="B2" s="123"/>
      <c r="C2" s="123"/>
      <c r="D2" s="1" t="s">
        <v>38</v>
      </c>
      <c r="E2" s="25">
        <v>44322</v>
      </c>
      <c r="F2" s="29">
        <v>4310.8999999999996</v>
      </c>
      <c r="G2" s="8" t="s">
        <v>31</v>
      </c>
      <c r="I2" s="126" t="s">
        <v>15</v>
      </c>
      <c r="J2" s="127"/>
      <c r="K2" s="127"/>
      <c r="L2" s="9" t="s">
        <v>32</v>
      </c>
      <c r="M2" s="26"/>
      <c r="N2" s="29">
        <f>580+520</f>
        <v>1100</v>
      </c>
      <c r="O2" s="8" t="s">
        <v>31</v>
      </c>
    </row>
    <row r="3" spans="1:15" ht="15" customHeight="1">
      <c r="A3" s="122"/>
      <c r="B3" s="123"/>
      <c r="C3" s="123"/>
      <c r="D3" s="1" t="s">
        <v>33</v>
      </c>
      <c r="E3" s="25"/>
      <c r="F3" s="29">
        <f>'Serviços Êxodo'!I11</f>
        <v>6654.52</v>
      </c>
      <c r="G3" s="8" t="s">
        <v>31</v>
      </c>
      <c r="I3" s="128"/>
      <c r="J3" s="127"/>
      <c r="K3" s="127"/>
      <c r="L3" s="9" t="s">
        <v>77</v>
      </c>
      <c r="M3" s="26"/>
      <c r="N3" s="29">
        <v>574.88</v>
      </c>
      <c r="O3" s="8" t="s">
        <v>31</v>
      </c>
    </row>
    <row r="4" spans="1:15" ht="15" customHeight="1">
      <c r="A4" s="122"/>
      <c r="B4" s="123"/>
      <c r="C4" s="123"/>
      <c r="D4" s="9" t="s">
        <v>56</v>
      </c>
      <c r="E4" s="25"/>
      <c r="F4" s="29">
        <v>72.86</v>
      </c>
      <c r="G4" s="8" t="s">
        <v>31</v>
      </c>
      <c r="I4" s="128"/>
      <c r="J4" s="127"/>
      <c r="K4" s="127"/>
      <c r="L4" s="9" t="s">
        <v>35</v>
      </c>
      <c r="M4" s="26"/>
      <c r="N4" s="29">
        <v>478.4</v>
      </c>
      <c r="O4" s="8" t="s">
        <v>31</v>
      </c>
    </row>
    <row r="5" spans="1:15" ht="15" customHeight="1">
      <c r="A5" s="122"/>
      <c r="B5" s="123"/>
      <c r="C5" s="123"/>
      <c r="D5" s="9" t="s">
        <v>81</v>
      </c>
      <c r="E5" s="26"/>
      <c r="F5" s="29">
        <v>980</v>
      </c>
      <c r="G5" s="8" t="s">
        <v>31</v>
      </c>
      <c r="I5" s="128"/>
      <c r="J5" s="127"/>
      <c r="K5" s="127"/>
      <c r="L5" s="9" t="s">
        <v>36</v>
      </c>
      <c r="M5" s="26"/>
      <c r="N5" s="29">
        <f>135.82+23.9+23.5+100+33.95+25.16+33.84+25.3+140+5+15.5+94.9+12.99+52+18.31+10.5+40+241.18+40+77.4+100+68.22+18.97+79+18+100+70+21.6+40.5</f>
        <v>1665.54</v>
      </c>
      <c r="O5" s="8" t="s">
        <v>31</v>
      </c>
    </row>
    <row r="6" spans="1:15" ht="15" customHeight="1">
      <c r="A6" s="122"/>
      <c r="B6" s="123"/>
      <c r="C6" s="123"/>
      <c r="D6" s="9"/>
      <c r="E6" s="26"/>
      <c r="F6" s="29"/>
      <c r="G6" s="8"/>
      <c r="I6" s="128"/>
      <c r="J6" s="127"/>
      <c r="K6" s="127"/>
      <c r="L6" s="9" t="s">
        <v>37</v>
      </c>
      <c r="M6" s="25"/>
      <c r="N6" s="29">
        <f>100+100+226.19+197.18+197.59</f>
        <v>820.96</v>
      </c>
      <c r="O6" s="8" t="s">
        <v>31</v>
      </c>
    </row>
    <row r="7" spans="1:15" ht="15" customHeight="1">
      <c r="A7" s="122"/>
      <c r="B7" s="123"/>
      <c r="C7" s="123"/>
      <c r="D7" s="9"/>
      <c r="E7" s="26"/>
      <c r="F7" s="29"/>
      <c r="G7" s="8"/>
      <c r="I7" s="128"/>
      <c r="J7" s="127"/>
      <c r="K7" s="127"/>
      <c r="L7" s="9" t="s">
        <v>78</v>
      </c>
      <c r="M7" s="26"/>
      <c r="N7" s="29">
        <f>250</f>
        <v>250</v>
      </c>
      <c r="O7" s="8" t="s">
        <v>31</v>
      </c>
    </row>
    <row r="8" spans="1:15" ht="15" customHeight="1">
      <c r="A8" s="122"/>
      <c r="B8" s="123"/>
      <c r="C8" s="123"/>
      <c r="D8" s="9"/>
      <c r="E8" s="26"/>
      <c r="F8" s="29"/>
      <c r="G8" s="8"/>
      <c r="I8" s="128"/>
      <c r="J8" s="127"/>
      <c r="K8" s="127"/>
      <c r="L8" s="9" t="s">
        <v>79</v>
      </c>
      <c r="M8" s="26"/>
      <c r="N8" s="29">
        <v>230.69</v>
      </c>
      <c r="O8" s="8" t="s">
        <v>31</v>
      </c>
    </row>
    <row r="9" spans="1:15" ht="15" customHeight="1">
      <c r="A9" s="122"/>
      <c r="B9" s="123"/>
      <c r="C9" s="123"/>
      <c r="D9" s="10"/>
      <c r="E9" s="27"/>
      <c r="F9" s="29"/>
      <c r="G9" s="8"/>
      <c r="I9" s="128"/>
      <c r="J9" s="127"/>
      <c r="K9" s="127"/>
      <c r="L9" s="10" t="s">
        <v>80</v>
      </c>
      <c r="M9" s="27"/>
      <c r="N9" s="29">
        <f>779+980</f>
        <v>1759</v>
      </c>
      <c r="O9" s="8" t="s">
        <v>31</v>
      </c>
    </row>
    <row r="10" spans="1:15" ht="15" customHeight="1">
      <c r="A10" s="122"/>
      <c r="B10" s="123"/>
      <c r="C10" s="123"/>
      <c r="D10" s="10"/>
      <c r="E10" s="27"/>
      <c r="F10" s="29"/>
      <c r="G10" s="8"/>
      <c r="I10" s="128"/>
      <c r="J10" s="127"/>
      <c r="K10" s="127"/>
      <c r="L10" s="10" t="s">
        <v>82</v>
      </c>
      <c r="M10" s="27"/>
      <c r="N10" s="29">
        <v>3000</v>
      </c>
      <c r="O10" s="8" t="s">
        <v>31</v>
      </c>
    </row>
    <row r="11" spans="1:15" ht="15.75" customHeight="1" thickBot="1">
      <c r="A11" s="124"/>
      <c r="B11" s="125"/>
      <c r="C11" s="125"/>
      <c r="D11" s="2" t="s">
        <v>26</v>
      </c>
      <c r="E11" s="2"/>
      <c r="F11" s="3">
        <f>SUM(F2:F10)</f>
        <v>12018.28</v>
      </c>
      <c r="G11" s="4">
        <f>IF(G2="ok",F2,0)+IF(G3="ok",F3,0)+IF(G4="ok",F4,0)+IF(G5="ok",F5,0)+IF(G6="ok",F6,0)+IF(G7="ok",F7,0)+IF(G8="ok",F8,0)+IF(G10="ok",F10,0)</f>
        <v>12018.28</v>
      </c>
      <c r="I11" s="129"/>
      <c r="J11" s="130"/>
      <c r="K11" s="130"/>
      <c r="L11" s="2" t="s">
        <v>26</v>
      </c>
      <c r="M11" s="2"/>
      <c r="N11" s="3">
        <f>SUM(N2:N10)</f>
        <v>9879.4700000000012</v>
      </c>
      <c r="O11" s="4">
        <f>IF(O2="ok",N2,0)+IF(O3="ok",N3,0)+IF(O4="ok",N4,0)+IF(O5="ok",N5,0)+IF(O6="ok",N6,0)+IF(O7="ok",N7,0)+IF(O8="ok",N8,0)+IF(O9="ok",N9,0)+IF(O10="ok",N10,0)</f>
        <v>9879.4700000000012</v>
      </c>
    </row>
  </sheetData>
  <mergeCells count="4">
    <mergeCell ref="A1:D1"/>
    <mergeCell ref="I1:L1"/>
    <mergeCell ref="A2:C11"/>
    <mergeCell ref="I2:K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6"/>
  <dimension ref="A1:O11"/>
  <sheetViews>
    <sheetView tabSelected="1" workbookViewId="0">
      <selection activeCell="L7" sqref="L7"/>
    </sheetView>
  </sheetViews>
  <sheetFormatPr defaultRowHeight="15"/>
  <cols>
    <col min="4" max="4" width="27.28515625" customWidth="1"/>
    <col min="5" max="5" width="12" customWidth="1"/>
    <col min="6" max="7" width="11" bestFit="1" customWidth="1"/>
    <col min="12" max="12" width="27.42578125" customWidth="1"/>
    <col min="13" max="13" width="12.140625" customWidth="1"/>
    <col min="14" max="15" width="11" bestFit="1" customWidth="1"/>
  </cols>
  <sheetData>
    <row r="1" spans="1:15">
      <c r="A1" s="120" t="s">
        <v>0</v>
      </c>
      <c r="B1" s="121"/>
      <c r="C1" s="121"/>
      <c r="D1" s="121"/>
      <c r="E1" s="74" t="s">
        <v>28</v>
      </c>
      <c r="F1" s="74" t="s">
        <v>29</v>
      </c>
      <c r="G1" s="34" t="s">
        <v>30</v>
      </c>
      <c r="I1" s="131" t="s">
        <v>0</v>
      </c>
      <c r="J1" s="132"/>
      <c r="K1" s="132"/>
      <c r="L1" s="132"/>
      <c r="M1" s="75" t="s">
        <v>28</v>
      </c>
      <c r="N1" s="75" t="s">
        <v>29</v>
      </c>
      <c r="O1" s="5" t="s">
        <v>30</v>
      </c>
    </row>
    <row r="2" spans="1:15" ht="15" customHeight="1">
      <c r="A2" s="122" t="s">
        <v>14</v>
      </c>
      <c r="B2" s="123"/>
      <c r="C2" s="123"/>
      <c r="D2" s="1" t="s">
        <v>38</v>
      </c>
      <c r="E2" s="25"/>
      <c r="F2" s="29"/>
      <c r="G2" s="8"/>
      <c r="I2" s="126" t="s">
        <v>15</v>
      </c>
      <c r="J2" s="127"/>
      <c r="K2" s="127"/>
      <c r="L2" s="9" t="s">
        <v>32</v>
      </c>
      <c r="M2" s="26"/>
      <c r="N2" s="29">
        <f>580+520</f>
        <v>1100</v>
      </c>
      <c r="O2" s="8"/>
    </row>
    <row r="3" spans="1:15" ht="15" customHeight="1">
      <c r="A3" s="122"/>
      <c r="B3" s="123"/>
      <c r="C3" s="123"/>
      <c r="D3" s="1" t="s">
        <v>33</v>
      </c>
      <c r="E3" s="25"/>
      <c r="F3" s="29">
        <f>'Serviços Êxodo'!J11</f>
        <v>1200</v>
      </c>
      <c r="G3" s="8"/>
      <c r="I3" s="128"/>
      <c r="J3" s="127"/>
      <c r="K3" s="127"/>
      <c r="L3" s="9" t="s">
        <v>77</v>
      </c>
      <c r="M3" s="26"/>
      <c r="N3" s="29"/>
      <c r="O3" s="8"/>
    </row>
    <row r="4" spans="1:15" ht="15" customHeight="1">
      <c r="A4" s="122"/>
      <c r="B4" s="123"/>
      <c r="C4" s="123"/>
      <c r="D4" s="9"/>
      <c r="E4" s="25"/>
      <c r="F4" s="29"/>
      <c r="G4" s="8"/>
      <c r="I4" s="128"/>
      <c r="J4" s="127"/>
      <c r="K4" s="127"/>
      <c r="L4" s="9" t="s">
        <v>35</v>
      </c>
      <c r="M4" s="26"/>
      <c r="N4" s="29"/>
      <c r="O4" s="8"/>
    </row>
    <row r="5" spans="1:15" ht="15" customHeight="1">
      <c r="A5" s="122"/>
      <c r="B5" s="123"/>
      <c r="C5" s="123"/>
      <c r="D5" s="9"/>
      <c r="E5" s="26"/>
      <c r="F5" s="29"/>
      <c r="G5" s="8"/>
      <c r="I5" s="128"/>
      <c r="J5" s="127"/>
      <c r="K5" s="127"/>
      <c r="L5" s="9" t="s">
        <v>36</v>
      </c>
      <c r="M5" s="26"/>
      <c r="N5" s="29">
        <f>150+119.98</f>
        <v>269.98</v>
      </c>
      <c r="O5" s="8" t="s">
        <v>31</v>
      </c>
    </row>
    <row r="6" spans="1:15" ht="15" customHeight="1">
      <c r="A6" s="122"/>
      <c r="B6" s="123"/>
      <c r="C6" s="123"/>
      <c r="D6" s="9"/>
      <c r="E6" s="26"/>
      <c r="F6" s="29"/>
      <c r="G6" s="8"/>
      <c r="I6" s="128"/>
      <c r="J6" s="127"/>
      <c r="K6" s="127"/>
      <c r="L6" s="9" t="s">
        <v>37</v>
      </c>
      <c r="M6" s="25"/>
      <c r="N6" s="29"/>
      <c r="O6" s="8"/>
    </row>
    <row r="7" spans="1:15" ht="15" customHeight="1">
      <c r="A7" s="122"/>
      <c r="B7" s="123"/>
      <c r="C7" s="123"/>
      <c r="D7" s="9"/>
      <c r="E7" s="26"/>
      <c r="F7" s="29"/>
      <c r="G7" s="8"/>
      <c r="I7" s="128"/>
      <c r="J7" s="127"/>
      <c r="K7" s="127"/>
      <c r="L7" s="10" t="s">
        <v>80</v>
      </c>
      <c r="M7" s="27"/>
      <c r="N7" s="29">
        <f>779</f>
        <v>779</v>
      </c>
      <c r="O7" s="8"/>
    </row>
    <row r="8" spans="1:15" ht="15" customHeight="1">
      <c r="A8" s="122"/>
      <c r="B8" s="123"/>
      <c r="C8" s="123"/>
      <c r="D8" s="9"/>
      <c r="E8" s="26"/>
      <c r="F8" s="29"/>
      <c r="G8" s="8"/>
      <c r="I8" s="128"/>
      <c r="J8" s="127"/>
      <c r="K8" s="127"/>
      <c r="L8" s="9"/>
      <c r="M8" s="26"/>
      <c r="N8" s="29"/>
      <c r="O8" s="8"/>
    </row>
    <row r="9" spans="1:15" ht="15" customHeight="1">
      <c r="A9" s="122"/>
      <c r="B9" s="123"/>
      <c r="C9" s="123"/>
      <c r="D9" s="10"/>
      <c r="E9" s="27"/>
      <c r="F9" s="29"/>
      <c r="G9" s="8"/>
      <c r="I9" s="128"/>
      <c r="J9" s="127"/>
      <c r="K9" s="127"/>
      <c r="L9" s="10"/>
      <c r="M9" s="27"/>
      <c r="N9" s="29"/>
      <c r="O9" s="8"/>
    </row>
    <row r="10" spans="1:15" ht="15" customHeight="1">
      <c r="A10" s="122"/>
      <c r="B10" s="123"/>
      <c r="C10" s="123"/>
      <c r="D10" s="10"/>
      <c r="E10" s="27"/>
      <c r="F10" s="29"/>
      <c r="G10" s="8"/>
      <c r="I10" s="128"/>
      <c r="J10" s="127"/>
      <c r="K10" s="127"/>
      <c r="L10" s="10"/>
      <c r="M10" s="27"/>
      <c r="N10" s="29"/>
      <c r="O10" s="8"/>
    </row>
    <row r="11" spans="1:15" ht="15.75" customHeight="1" thickBot="1">
      <c r="A11" s="124"/>
      <c r="B11" s="125"/>
      <c r="C11" s="125"/>
      <c r="D11" s="2" t="s">
        <v>26</v>
      </c>
      <c r="E11" s="2"/>
      <c r="F11" s="3">
        <f>SUM(F2:F10)</f>
        <v>1200</v>
      </c>
      <c r="G11" s="4">
        <f>IF(G2="ok",F2,0)+IF(G3="ok",F3,0)+IF(G4="ok",F4,0)+IF(G5="ok",F5,0)+IF(G6="ok",F6,0)+IF(G7="ok",F7,0)+IF(G8="ok",F8,0)+IF(G10="ok",F10,0)</f>
        <v>0</v>
      </c>
      <c r="I11" s="129"/>
      <c r="J11" s="130"/>
      <c r="K11" s="130"/>
      <c r="L11" s="2" t="s">
        <v>26</v>
      </c>
      <c r="M11" s="2"/>
      <c r="N11" s="3">
        <f>SUM(N2:N8)</f>
        <v>2148.98</v>
      </c>
      <c r="O11" s="4">
        <f>IF(O2="ok",N2,0)+IF(O3="ok",N3,0)+IF(O4="ok",N4,0)+IF(O5="ok",N5,0)+IF(O6="ok",N6,0)+IF(O7="ok",N7,0)+IF(O8="ok",N8,0)+IF(O9="ok",N9,0)+IF(O10="ok",N10,0)</f>
        <v>269.98</v>
      </c>
    </row>
  </sheetData>
  <mergeCells count="4">
    <mergeCell ref="A1:D1"/>
    <mergeCell ref="I1:L1"/>
    <mergeCell ref="A2:C11"/>
    <mergeCell ref="I2:K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7"/>
  <dimension ref="A1:O22"/>
  <sheetViews>
    <sheetView workbookViewId="0">
      <selection activeCell="L15" sqref="L15"/>
    </sheetView>
  </sheetViews>
  <sheetFormatPr defaultRowHeight="15"/>
  <cols>
    <col min="4" max="4" width="27.28515625" customWidth="1"/>
    <col min="5" max="5" width="10.42578125" customWidth="1"/>
    <col min="6" max="7" width="11" bestFit="1" customWidth="1"/>
    <col min="12" max="12" width="27.42578125" customWidth="1"/>
    <col min="13" max="13" width="10.140625" customWidth="1"/>
    <col min="14" max="15" width="12" bestFit="1" customWidth="1"/>
  </cols>
  <sheetData>
    <row r="1" spans="1:15">
      <c r="A1" s="120" t="s">
        <v>0</v>
      </c>
      <c r="B1" s="121"/>
      <c r="C1" s="121"/>
      <c r="D1" s="121"/>
      <c r="E1" s="74" t="s">
        <v>28</v>
      </c>
      <c r="F1" s="74" t="s">
        <v>29</v>
      </c>
      <c r="G1" s="34" t="s">
        <v>30</v>
      </c>
      <c r="I1" s="131" t="s">
        <v>0</v>
      </c>
      <c r="J1" s="132"/>
      <c r="K1" s="132"/>
      <c r="L1" s="132"/>
      <c r="M1" s="75" t="s">
        <v>28</v>
      </c>
      <c r="N1" s="75" t="s">
        <v>29</v>
      </c>
      <c r="O1" s="5" t="s">
        <v>30</v>
      </c>
    </row>
    <row r="2" spans="1:15" ht="15" customHeight="1">
      <c r="A2" s="122" t="s">
        <v>14</v>
      </c>
      <c r="B2" s="123"/>
      <c r="C2" s="123"/>
      <c r="D2" s="1" t="s">
        <v>38</v>
      </c>
      <c r="E2" s="25"/>
      <c r="F2" s="29"/>
      <c r="G2" s="8"/>
      <c r="I2" s="126" t="s">
        <v>15</v>
      </c>
      <c r="J2" s="127"/>
      <c r="K2" s="127"/>
      <c r="L2" s="9" t="s">
        <v>32</v>
      </c>
      <c r="M2" s="26"/>
      <c r="N2" s="29"/>
      <c r="O2" s="8"/>
    </row>
    <row r="3" spans="1:15" ht="15" customHeight="1">
      <c r="A3" s="122"/>
      <c r="B3" s="123"/>
      <c r="C3" s="123"/>
      <c r="D3" s="1" t="s">
        <v>33</v>
      </c>
      <c r="E3" s="25"/>
      <c r="F3" s="29">
        <f>'Serviços Êxodo'!K11</f>
        <v>200</v>
      </c>
      <c r="G3" s="8"/>
      <c r="I3" s="128"/>
      <c r="J3" s="127"/>
      <c r="K3" s="127"/>
      <c r="L3" s="9" t="s">
        <v>34</v>
      </c>
      <c r="M3" s="26"/>
      <c r="N3" s="29"/>
      <c r="O3" s="8"/>
    </row>
    <row r="4" spans="1:15" ht="15" customHeight="1">
      <c r="A4" s="122"/>
      <c r="B4" s="123"/>
      <c r="C4" s="123"/>
      <c r="D4" s="9"/>
      <c r="E4" s="25"/>
      <c r="F4" s="29"/>
      <c r="G4" s="8"/>
      <c r="I4" s="128"/>
      <c r="J4" s="127"/>
      <c r="K4" s="127"/>
      <c r="L4" s="9" t="s">
        <v>35</v>
      </c>
      <c r="M4" s="26"/>
      <c r="N4" s="29"/>
      <c r="O4" s="8"/>
    </row>
    <row r="5" spans="1:15" ht="15" customHeight="1">
      <c r="A5" s="122"/>
      <c r="B5" s="123"/>
      <c r="C5" s="123"/>
      <c r="D5" s="9"/>
      <c r="E5" s="26"/>
      <c r="F5" s="29"/>
      <c r="G5" s="8"/>
      <c r="I5" s="128"/>
      <c r="J5" s="127"/>
      <c r="K5" s="127"/>
      <c r="L5" s="9" t="s">
        <v>36</v>
      </c>
      <c r="M5" s="26"/>
      <c r="N5" s="29"/>
      <c r="O5" s="8"/>
    </row>
    <row r="6" spans="1:15" ht="15" customHeight="1">
      <c r="A6" s="122"/>
      <c r="B6" s="123"/>
      <c r="C6" s="123"/>
      <c r="D6" s="9"/>
      <c r="E6" s="26"/>
      <c r="F6" s="29"/>
      <c r="G6" s="8"/>
      <c r="I6" s="128"/>
      <c r="J6" s="127"/>
      <c r="K6" s="127"/>
      <c r="L6" s="9" t="s">
        <v>37</v>
      </c>
      <c r="M6" s="25"/>
      <c r="N6" s="29"/>
      <c r="O6" s="8"/>
    </row>
    <row r="7" spans="1:15" ht="15" customHeight="1">
      <c r="A7" s="122"/>
      <c r="B7" s="123"/>
      <c r="C7" s="123"/>
      <c r="D7" s="9"/>
      <c r="E7" s="26"/>
      <c r="F7" s="29"/>
      <c r="G7" s="8"/>
      <c r="I7" s="128"/>
      <c r="J7" s="127"/>
      <c r="K7" s="127"/>
      <c r="L7" s="10" t="s">
        <v>80</v>
      </c>
      <c r="M7" s="27"/>
      <c r="N7" s="29">
        <f>779</f>
        <v>779</v>
      </c>
      <c r="O7" s="8"/>
    </row>
    <row r="8" spans="1:15" ht="15" customHeight="1">
      <c r="A8" s="122"/>
      <c r="B8" s="123"/>
      <c r="C8" s="123"/>
      <c r="D8" s="9"/>
      <c r="E8" s="26"/>
      <c r="F8" s="29"/>
      <c r="G8" s="8"/>
      <c r="I8" s="128"/>
      <c r="J8" s="127"/>
      <c r="K8" s="127"/>
      <c r="L8" s="9"/>
      <c r="M8" s="26"/>
      <c r="N8" s="29"/>
      <c r="O8" s="8"/>
    </row>
    <row r="9" spans="1:15" ht="15" customHeight="1">
      <c r="A9" s="122"/>
      <c r="B9" s="123"/>
      <c r="C9" s="123"/>
      <c r="D9" s="10"/>
      <c r="E9" s="27"/>
      <c r="F9" s="29"/>
      <c r="G9" s="8"/>
      <c r="I9" s="128"/>
      <c r="J9" s="127"/>
      <c r="K9" s="127"/>
      <c r="L9" s="10"/>
      <c r="M9" s="27"/>
      <c r="N9" s="29"/>
      <c r="O9" s="8"/>
    </row>
    <row r="10" spans="1:15" ht="15" customHeight="1">
      <c r="A10" s="122"/>
      <c r="B10" s="123"/>
      <c r="C10" s="123"/>
      <c r="D10" s="10"/>
      <c r="E10" s="27"/>
      <c r="F10" s="29"/>
      <c r="G10" s="8"/>
      <c r="I10" s="128"/>
      <c r="J10" s="127"/>
      <c r="K10" s="127"/>
      <c r="L10" s="10"/>
      <c r="M10" s="27"/>
      <c r="N10" s="29"/>
      <c r="O10" s="8"/>
    </row>
    <row r="11" spans="1:15" ht="15.75" customHeight="1" thickBot="1">
      <c r="A11" s="124"/>
      <c r="B11" s="125"/>
      <c r="C11" s="125"/>
      <c r="D11" s="2" t="s">
        <v>26</v>
      </c>
      <c r="E11" s="2"/>
      <c r="F11" s="3">
        <f>SUM(F2:F10)</f>
        <v>200</v>
      </c>
      <c r="G11" s="4">
        <f>IF(G2="ok",F2,0)+IF(G3="ok",F3,0)+IF(G4="ok",F4,0)+IF(G5="ok",F5,0)+IF(G6="ok",F6,0)+IF(G7="ok",F7,0)+IF(G8="ok",F8,0)+IF(G10="ok",F10,0)</f>
        <v>0</v>
      </c>
      <c r="I11" s="129"/>
      <c r="J11" s="130"/>
      <c r="K11" s="130"/>
      <c r="L11" s="2" t="s">
        <v>26</v>
      </c>
      <c r="M11" s="2"/>
      <c r="N11" s="3">
        <f>SUM(N2:N8)</f>
        <v>779</v>
      </c>
      <c r="O11" s="4">
        <f>IF(O2="ok",N2,0)+IF(O3="ok",N3,0)+IF(O4="ok",N4,0)+IF(O5="ok",N5,0)+IF(O6="ok",N6,0)+IF(O7="ok",N7,0)+IF(O8="ok",N8,0)+IF(O9="ok",N9,0)+IF(O10="ok",N10,0)</f>
        <v>0</v>
      </c>
    </row>
    <row r="22" spans="6:6">
      <c r="F22" s="50"/>
    </row>
  </sheetData>
  <mergeCells count="4">
    <mergeCell ref="A1:D1"/>
    <mergeCell ref="I1:L1"/>
    <mergeCell ref="A2:C11"/>
    <mergeCell ref="I2:K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8"/>
  <dimension ref="A1:O11"/>
  <sheetViews>
    <sheetView workbookViewId="0">
      <selection activeCell="F4" sqref="F4"/>
    </sheetView>
  </sheetViews>
  <sheetFormatPr defaultRowHeight="15"/>
  <cols>
    <col min="4" max="4" width="27.28515625" customWidth="1"/>
    <col min="5" max="5" width="10.42578125" customWidth="1"/>
    <col min="6" max="7" width="11" bestFit="1" customWidth="1"/>
    <col min="12" max="12" width="27.42578125" customWidth="1"/>
    <col min="13" max="13" width="10.140625" customWidth="1"/>
    <col min="14" max="15" width="11" bestFit="1" customWidth="1"/>
  </cols>
  <sheetData>
    <row r="1" spans="1:15">
      <c r="A1" s="120" t="s">
        <v>0</v>
      </c>
      <c r="B1" s="121"/>
      <c r="C1" s="121"/>
      <c r="D1" s="121"/>
      <c r="E1" s="74" t="s">
        <v>28</v>
      </c>
      <c r="F1" s="74" t="s">
        <v>29</v>
      </c>
      <c r="G1" s="34" t="s">
        <v>30</v>
      </c>
      <c r="I1" s="131" t="s">
        <v>0</v>
      </c>
      <c r="J1" s="132"/>
      <c r="K1" s="132"/>
      <c r="L1" s="132"/>
      <c r="M1" s="75" t="s">
        <v>28</v>
      </c>
      <c r="N1" s="75" t="s">
        <v>29</v>
      </c>
      <c r="O1" s="5" t="s">
        <v>30</v>
      </c>
    </row>
    <row r="2" spans="1:15" ht="15" customHeight="1">
      <c r="A2" s="122" t="s">
        <v>14</v>
      </c>
      <c r="B2" s="123"/>
      <c r="C2" s="123"/>
      <c r="D2" s="1" t="s">
        <v>38</v>
      </c>
      <c r="E2" s="25"/>
      <c r="F2" s="29"/>
      <c r="G2" s="8"/>
      <c r="I2" s="126" t="s">
        <v>15</v>
      </c>
      <c r="J2" s="127"/>
      <c r="K2" s="127"/>
      <c r="L2" s="9" t="s">
        <v>32</v>
      </c>
      <c r="M2" s="26"/>
      <c r="N2" s="29"/>
      <c r="O2" s="8"/>
    </row>
    <row r="3" spans="1:15" ht="15" customHeight="1">
      <c r="A3" s="122"/>
      <c r="B3" s="123"/>
      <c r="C3" s="123"/>
      <c r="D3" s="1" t="s">
        <v>33</v>
      </c>
      <c r="E3" s="25"/>
      <c r="F3" s="29">
        <f>'Serviços Êxodo'!L11</f>
        <v>200</v>
      </c>
      <c r="G3" s="8"/>
      <c r="I3" s="128"/>
      <c r="J3" s="127"/>
      <c r="K3" s="127"/>
      <c r="L3" s="9" t="s">
        <v>34</v>
      </c>
      <c r="M3" s="26"/>
      <c r="N3" s="29"/>
      <c r="O3" s="8"/>
    </row>
    <row r="4" spans="1:15" ht="15" customHeight="1">
      <c r="A4" s="122"/>
      <c r="B4" s="123"/>
      <c r="C4" s="123"/>
      <c r="D4" s="9"/>
      <c r="E4" s="25"/>
      <c r="F4" s="29"/>
      <c r="G4" s="8"/>
      <c r="I4" s="128"/>
      <c r="J4" s="127"/>
      <c r="K4" s="127"/>
      <c r="L4" s="9" t="s">
        <v>35</v>
      </c>
      <c r="M4" s="26"/>
      <c r="N4" s="29"/>
      <c r="O4" s="8"/>
    </row>
    <row r="5" spans="1:15" ht="15" customHeight="1">
      <c r="A5" s="122"/>
      <c r="B5" s="123"/>
      <c r="C5" s="123"/>
      <c r="D5" s="9"/>
      <c r="E5" s="26"/>
      <c r="F5" s="29"/>
      <c r="G5" s="8"/>
      <c r="I5" s="128"/>
      <c r="J5" s="127"/>
      <c r="K5" s="127"/>
      <c r="L5" s="9" t="s">
        <v>36</v>
      </c>
      <c r="M5" s="26"/>
      <c r="N5" s="29"/>
      <c r="O5" s="8"/>
    </row>
    <row r="6" spans="1:15" ht="15" customHeight="1">
      <c r="A6" s="122"/>
      <c r="B6" s="123"/>
      <c r="C6" s="123"/>
      <c r="D6" s="9"/>
      <c r="E6" s="26"/>
      <c r="F6" s="29"/>
      <c r="G6" s="8"/>
      <c r="I6" s="128"/>
      <c r="J6" s="127"/>
      <c r="K6" s="127"/>
      <c r="L6" s="9" t="s">
        <v>37</v>
      </c>
      <c r="M6" s="25"/>
      <c r="N6" s="29"/>
      <c r="O6" s="8"/>
    </row>
    <row r="7" spans="1:15" ht="15" customHeight="1">
      <c r="A7" s="122"/>
      <c r="B7" s="123"/>
      <c r="C7" s="123"/>
      <c r="D7" s="9"/>
      <c r="E7" s="26"/>
      <c r="F7" s="29"/>
      <c r="G7" s="8"/>
      <c r="I7" s="128"/>
      <c r="J7" s="127"/>
      <c r="K7" s="127"/>
      <c r="L7" s="9"/>
      <c r="M7" s="26"/>
      <c r="N7" s="29"/>
      <c r="O7" s="8"/>
    </row>
    <row r="8" spans="1:15" ht="15" customHeight="1">
      <c r="A8" s="122"/>
      <c r="B8" s="123"/>
      <c r="C8" s="123"/>
      <c r="D8" s="9"/>
      <c r="E8" s="26"/>
      <c r="F8" s="29"/>
      <c r="G8" s="8"/>
      <c r="I8" s="128"/>
      <c r="J8" s="127"/>
      <c r="K8" s="127"/>
      <c r="L8" s="9"/>
      <c r="M8" s="26"/>
      <c r="N8" s="29"/>
      <c r="O8" s="8"/>
    </row>
    <row r="9" spans="1:15" ht="15" customHeight="1">
      <c r="A9" s="122"/>
      <c r="B9" s="123"/>
      <c r="C9" s="123"/>
      <c r="D9" s="10"/>
      <c r="E9" s="27"/>
      <c r="F9" s="29"/>
      <c r="G9" s="8"/>
      <c r="I9" s="128"/>
      <c r="J9" s="127"/>
      <c r="K9" s="127"/>
      <c r="L9" s="10"/>
      <c r="M9" s="27"/>
      <c r="N9" s="29"/>
      <c r="O9" s="8"/>
    </row>
    <row r="10" spans="1:15" ht="15" customHeight="1">
      <c r="A10" s="122"/>
      <c r="B10" s="123"/>
      <c r="C10" s="123"/>
      <c r="D10" s="10"/>
      <c r="E10" s="27"/>
      <c r="F10" s="29"/>
      <c r="G10" s="8"/>
      <c r="I10" s="128"/>
      <c r="J10" s="127"/>
      <c r="K10" s="127"/>
      <c r="L10" s="10"/>
      <c r="M10" s="27"/>
      <c r="N10" s="29"/>
      <c r="O10" s="8"/>
    </row>
    <row r="11" spans="1:15" ht="15.75" customHeight="1" thickBot="1">
      <c r="A11" s="124"/>
      <c r="B11" s="125"/>
      <c r="C11" s="125"/>
      <c r="D11" s="2" t="s">
        <v>26</v>
      </c>
      <c r="E11" s="2"/>
      <c r="F11" s="3">
        <f>SUM(F2:F10)</f>
        <v>200</v>
      </c>
      <c r="G11" s="4">
        <f>IF(G2="ok",F2,0)+IF(G3="ok",F3,0)+IF(G4="ok",F4,0)+IF(G5="ok",F5,0)+IF(G6="ok",F6,0)+IF(G7="ok",F7,0)+IF(G8="ok",F8,0)+IF(G10="ok",F10,0)</f>
        <v>0</v>
      </c>
      <c r="I11" s="129"/>
      <c r="J11" s="130"/>
      <c r="K11" s="130"/>
      <c r="L11" s="2" t="s">
        <v>26</v>
      </c>
      <c r="M11" s="2"/>
      <c r="N11" s="3">
        <f>SUM(N2:N8)</f>
        <v>0</v>
      </c>
      <c r="O11" s="4">
        <f>IF(O2="ok",N2,0)+IF(O3="ok",N3,0)+IF(O4="ok",N4,0)+IF(O5="ok",N5,0)+IF(O6="ok",N6,0)+IF(O7="ok",N7,0)+IF(O8="ok",N8,0)+IF(O9="ok",N9,0)+IF(O10="ok",N10,0)</f>
        <v>0</v>
      </c>
    </row>
  </sheetData>
  <mergeCells count="4">
    <mergeCell ref="A1:D1"/>
    <mergeCell ref="I1:L1"/>
    <mergeCell ref="A2:C11"/>
    <mergeCell ref="I2:K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9"/>
  <dimension ref="A1:O11"/>
  <sheetViews>
    <sheetView workbookViewId="0">
      <selection activeCell="F4" sqref="F4"/>
    </sheetView>
  </sheetViews>
  <sheetFormatPr defaultRowHeight="15"/>
  <cols>
    <col min="4" max="4" width="27.28515625" customWidth="1"/>
    <col min="5" max="5" width="10.42578125" customWidth="1"/>
    <col min="6" max="7" width="11" bestFit="1" customWidth="1"/>
    <col min="12" max="12" width="27.42578125" customWidth="1"/>
    <col min="13" max="13" width="10.140625" customWidth="1"/>
    <col min="14" max="15" width="11.140625" bestFit="1" customWidth="1"/>
  </cols>
  <sheetData>
    <row r="1" spans="1:15">
      <c r="A1" s="120" t="s">
        <v>0</v>
      </c>
      <c r="B1" s="121"/>
      <c r="C1" s="121"/>
      <c r="D1" s="121"/>
      <c r="E1" s="74" t="s">
        <v>28</v>
      </c>
      <c r="F1" s="74" t="s">
        <v>29</v>
      </c>
      <c r="G1" s="34" t="s">
        <v>30</v>
      </c>
      <c r="I1" s="131" t="s">
        <v>0</v>
      </c>
      <c r="J1" s="132"/>
      <c r="K1" s="132"/>
      <c r="L1" s="132"/>
      <c r="M1" s="75" t="s">
        <v>28</v>
      </c>
      <c r="N1" s="75" t="s">
        <v>29</v>
      </c>
      <c r="O1" s="5" t="s">
        <v>30</v>
      </c>
    </row>
    <row r="2" spans="1:15" ht="15" customHeight="1">
      <c r="A2" s="122" t="s">
        <v>14</v>
      </c>
      <c r="B2" s="123"/>
      <c r="C2" s="123"/>
      <c r="D2" s="1" t="s">
        <v>38</v>
      </c>
      <c r="E2" s="25"/>
      <c r="F2" s="29"/>
      <c r="G2" s="8"/>
      <c r="I2" s="126" t="s">
        <v>15</v>
      </c>
      <c r="J2" s="127"/>
      <c r="K2" s="127"/>
      <c r="L2" s="9" t="s">
        <v>32</v>
      </c>
      <c r="M2" s="26"/>
      <c r="N2" s="29"/>
      <c r="O2" s="8"/>
    </row>
    <row r="3" spans="1:15" ht="15" customHeight="1">
      <c r="A3" s="122"/>
      <c r="B3" s="123"/>
      <c r="C3" s="123"/>
      <c r="D3" s="1" t="s">
        <v>33</v>
      </c>
      <c r="E3" s="25"/>
      <c r="F3" s="29">
        <f>'Serviços Êxodo'!M11</f>
        <v>200</v>
      </c>
      <c r="G3" s="8"/>
      <c r="I3" s="128"/>
      <c r="J3" s="127"/>
      <c r="K3" s="127"/>
      <c r="L3" s="9" t="s">
        <v>34</v>
      </c>
      <c r="M3" s="26"/>
      <c r="N3" s="29"/>
      <c r="O3" s="8"/>
    </row>
    <row r="4" spans="1:15" ht="15" customHeight="1">
      <c r="A4" s="122"/>
      <c r="B4" s="123"/>
      <c r="C4" s="123"/>
      <c r="D4" s="9"/>
      <c r="E4" s="25"/>
      <c r="F4" s="29"/>
      <c r="G4" s="8"/>
      <c r="I4" s="128"/>
      <c r="J4" s="127"/>
      <c r="K4" s="127"/>
      <c r="L4" s="9" t="s">
        <v>35</v>
      </c>
      <c r="M4" s="26"/>
      <c r="N4" s="29"/>
      <c r="O4" s="8"/>
    </row>
    <row r="5" spans="1:15" ht="15" customHeight="1">
      <c r="A5" s="122"/>
      <c r="B5" s="123"/>
      <c r="C5" s="123"/>
      <c r="D5" s="9"/>
      <c r="E5" s="26"/>
      <c r="F5" s="29"/>
      <c r="G5" s="8"/>
      <c r="I5" s="128"/>
      <c r="J5" s="127"/>
      <c r="K5" s="127"/>
      <c r="L5" s="9" t="s">
        <v>36</v>
      </c>
      <c r="M5" s="26"/>
      <c r="N5" s="29"/>
      <c r="O5" s="8"/>
    </row>
    <row r="6" spans="1:15" ht="15" customHeight="1">
      <c r="A6" s="122"/>
      <c r="B6" s="123"/>
      <c r="C6" s="123"/>
      <c r="D6" s="9"/>
      <c r="E6" s="26"/>
      <c r="F6" s="29"/>
      <c r="G6" s="8"/>
      <c r="I6" s="128"/>
      <c r="J6" s="127"/>
      <c r="K6" s="127"/>
      <c r="L6" s="9" t="s">
        <v>37</v>
      </c>
      <c r="M6" s="25"/>
      <c r="N6" s="29"/>
      <c r="O6" s="8"/>
    </row>
    <row r="7" spans="1:15" ht="15" customHeight="1">
      <c r="A7" s="122"/>
      <c r="B7" s="123"/>
      <c r="C7" s="123"/>
      <c r="D7" s="9"/>
      <c r="E7" s="26"/>
      <c r="F7" s="29"/>
      <c r="G7" s="8"/>
      <c r="I7" s="128"/>
      <c r="J7" s="127"/>
      <c r="K7" s="127"/>
      <c r="L7" s="9"/>
      <c r="M7" s="26"/>
      <c r="N7" s="29"/>
      <c r="O7" s="8"/>
    </row>
    <row r="8" spans="1:15" ht="15" customHeight="1">
      <c r="A8" s="122"/>
      <c r="B8" s="123"/>
      <c r="C8" s="123"/>
      <c r="D8" s="9"/>
      <c r="E8" s="26"/>
      <c r="F8" s="29"/>
      <c r="G8" s="8"/>
      <c r="I8" s="128"/>
      <c r="J8" s="127"/>
      <c r="K8" s="127"/>
      <c r="L8" s="9"/>
      <c r="M8" s="26"/>
      <c r="N8" s="29"/>
      <c r="O8" s="8"/>
    </row>
    <row r="9" spans="1:15" ht="15" customHeight="1">
      <c r="A9" s="122"/>
      <c r="B9" s="123"/>
      <c r="C9" s="123"/>
      <c r="D9" s="10"/>
      <c r="E9" s="27"/>
      <c r="F9" s="29"/>
      <c r="G9" s="8"/>
      <c r="I9" s="128"/>
      <c r="J9" s="127"/>
      <c r="K9" s="127"/>
      <c r="L9" s="10"/>
      <c r="M9" s="27"/>
      <c r="N9" s="29"/>
      <c r="O9" s="8"/>
    </row>
    <row r="10" spans="1:15" ht="15" customHeight="1">
      <c r="A10" s="122"/>
      <c r="B10" s="123"/>
      <c r="C10" s="123"/>
      <c r="D10" s="10"/>
      <c r="E10" s="27"/>
      <c r="F10" s="29"/>
      <c r="G10" s="8"/>
      <c r="I10" s="128"/>
      <c r="J10" s="127"/>
      <c r="K10" s="127"/>
      <c r="L10" s="10"/>
      <c r="M10" s="27"/>
      <c r="N10" s="29"/>
      <c r="O10" s="8"/>
    </row>
    <row r="11" spans="1:15" ht="15.75" customHeight="1" thickBot="1">
      <c r="A11" s="124"/>
      <c r="B11" s="125"/>
      <c r="C11" s="125"/>
      <c r="D11" s="2" t="s">
        <v>26</v>
      </c>
      <c r="E11" s="2"/>
      <c r="F11" s="3">
        <f>SUM(F2:F10)</f>
        <v>200</v>
      </c>
      <c r="G11" s="4">
        <f>IF(G2="ok",F2,0)+IF(G3="ok",F3,0)+IF(G4="ok",F4,0)+IF(G5="ok",F5,0)+IF(G6="ok",F6,0)+IF(G7="ok",F7,0)+IF(G8="ok",F8,0)+IF(G10="ok",F10,0)</f>
        <v>0</v>
      </c>
      <c r="I11" s="129"/>
      <c r="J11" s="130"/>
      <c r="K11" s="130"/>
      <c r="L11" s="2" t="s">
        <v>26</v>
      </c>
      <c r="M11" s="2"/>
      <c r="N11" s="3">
        <f>SUM(N2:N8)</f>
        <v>0</v>
      </c>
      <c r="O11" s="4">
        <f>IF(O2="ok",N2,0)+IF(O3="ok",N3,0)+IF(O4="ok",N4,0)+IF(O5="ok",N5,0)+IF(O6="ok",N6,0)+IF(O7="ok",N7,0)+IF(O8="ok",N8,0)+IF(O9="ok",N9,0)+IF(O10="ok",N10,0)</f>
        <v>0</v>
      </c>
    </row>
  </sheetData>
  <mergeCells count="4">
    <mergeCell ref="A1:D1"/>
    <mergeCell ref="I1:L1"/>
    <mergeCell ref="A2:C11"/>
    <mergeCell ref="I2:K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0"/>
  <dimension ref="A1:O11"/>
  <sheetViews>
    <sheetView workbookViewId="0">
      <selection activeCell="F4" sqref="F4"/>
    </sheetView>
  </sheetViews>
  <sheetFormatPr defaultRowHeight="15"/>
  <cols>
    <col min="4" max="4" width="27.28515625" customWidth="1"/>
    <col min="5" max="5" width="10.42578125" customWidth="1"/>
    <col min="6" max="6" width="11" bestFit="1" customWidth="1"/>
    <col min="7" max="7" width="13.28515625" customWidth="1"/>
    <col min="12" max="12" width="27.42578125" customWidth="1"/>
    <col min="13" max="13" width="10.140625" customWidth="1"/>
    <col min="14" max="15" width="12" bestFit="1" customWidth="1"/>
  </cols>
  <sheetData>
    <row r="1" spans="1:15">
      <c r="A1" s="120" t="s">
        <v>0</v>
      </c>
      <c r="B1" s="121"/>
      <c r="C1" s="121"/>
      <c r="D1" s="121"/>
      <c r="E1" s="74" t="s">
        <v>28</v>
      </c>
      <c r="F1" s="74" t="s">
        <v>29</v>
      </c>
      <c r="G1" s="34" t="s">
        <v>30</v>
      </c>
      <c r="I1" s="131" t="s">
        <v>0</v>
      </c>
      <c r="J1" s="132"/>
      <c r="K1" s="132"/>
      <c r="L1" s="132"/>
      <c r="M1" s="75" t="s">
        <v>28</v>
      </c>
      <c r="N1" s="75" t="s">
        <v>29</v>
      </c>
      <c r="O1" s="5" t="s">
        <v>30</v>
      </c>
    </row>
    <row r="2" spans="1:15" ht="15" customHeight="1">
      <c r="A2" s="122" t="s">
        <v>14</v>
      </c>
      <c r="B2" s="123"/>
      <c r="C2" s="123"/>
      <c r="D2" s="1" t="s">
        <v>38</v>
      </c>
      <c r="E2" s="25"/>
      <c r="F2" s="29"/>
      <c r="G2" s="8"/>
      <c r="I2" s="126" t="s">
        <v>15</v>
      </c>
      <c r="J2" s="127"/>
      <c r="K2" s="127"/>
      <c r="L2" s="9" t="s">
        <v>32</v>
      </c>
      <c r="M2" s="26"/>
      <c r="N2" s="29"/>
      <c r="O2" s="8"/>
    </row>
    <row r="3" spans="1:15" ht="15" customHeight="1">
      <c r="A3" s="122"/>
      <c r="B3" s="123"/>
      <c r="C3" s="123"/>
      <c r="D3" s="1" t="s">
        <v>33</v>
      </c>
      <c r="E3" s="25"/>
      <c r="F3" s="29">
        <f>'Serviços Êxodo'!N11</f>
        <v>200</v>
      </c>
      <c r="G3" s="8"/>
      <c r="I3" s="128"/>
      <c r="J3" s="127"/>
      <c r="K3" s="127"/>
      <c r="L3" s="9" t="s">
        <v>34</v>
      </c>
      <c r="M3" s="26"/>
      <c r="N3" s="29"/>
      <c r="O3" s="8"/>
    </row>
    <row r="4" spans="1:15" ht="15" customHeight="1">
      <c r="A4" s="122"/>
      <c r="B4" s="123"/>
      <c r="C4" s="123"/>
      <c r="D4" s="9"/>
      <c r="E4" s="25"/>
      <c r="F4" s="29"/>
      <c r="G4" s="8"/>
      <c r="I4" s="128"/>
      <c r="J4" s="127"/>
      <c r="K4" s="127"/>
      <c r="L4" s="9" t="s">
        <v>35</v>
      </c>
      <c r="M4" s="26"/>
      <c r="N4" s="29"/>
      <c r="O4" s="8"/>
    </row>
    <row r="5" spans="1:15" ht="15" customHeight="1">
      <c r="A5" s="122"/>
      <c r="B5" s="123"/>
      <c r="C5" s="123"/>
      <c r="D5" s="9"/>
      <c r="E5" s="26"/>
      <c r="F5" s="29"/>
      <c r="G5" s="8"/>
      <c r="I5" s="128"/>
      <c r="J5" s="127"/>
      <c r="K5" s="127"/>
      <c r="L5" s="9" t="s">
        <v>36</v>
      </c>
      <c r="M5" s="26"/>
      <c r="N5" s="29"/>
      <c r="O5" s="8"/>
    </row>
    <row r="6" spans="1:15" ht="15" customHeight="1">
      <c r="A6" s="122"/>
      <c r="B6" s="123"/>
      <c r="C6" s="123"/>
      <c r="D6" s="9"/>
      <c r="E6" s="26"/>
      <c r="F6" s="29"/>
      <c r="G6" s="8"/>
      <c r="I6" s="128"/>
      <c r="J6" s="127"/>
      <c r="K6" s="127"/>
      <c r="L6" s="9" t="s">
        <v>37</v>
      </c>
      <c r="M6" s="25"/>
      <c r="N6" s="29"/>
      <c r="O6" s="8"/>
    </row>
    <row r="7" spans="1:15" ht="15" customHeight="1">
      <c r="A7" s="122"/>
      <c r="B7" s="123"/>
      <c r="C7" s="123"/>
      <c r="D7" s="9"/>
      <c r="E7" s="26"/>
      <c r="F7" s="29"/>
      <c r="G7" s="8"/>
      <c r="I7" s="128"/>
      <c r="J7" s="127"/>
      <c r="K7" s="127"/>
      <c r="L7" s="9"/>
      <c r="M7" s="26"/>
      <c r="N7" s="29"/>
      <c r="O7" s="8"/>
    </row>
    <row r="8" spans="1:15" ht="15" customHeight="1">
      <c r="A8" s="122"/>
      <c r="B8" s="123"/>
      <c r="C8" s="123"/>
      <c r="D8" s="9"/>
      <c r="E8" s="26"/>
      <c r="F8" s="29"/>
      <c r="G8" s="8"/>
      <c r="I8" s="128"/>
      <c r="J8" s="127"/>
      <c r="K8" s="127"/>
      <c r="L8" s="9"/>
      <c r="M8" s="26"/>
      <c r="N8" s="29"/>
      <c r="O8" s="8"/>
    </row>
    <row r="9" spans="1:15" ht="15" customHeight="1">
      <c r="A9" s="122"/>
      <c r="B9" s="123"/>
      <c r="C9" s="123"/>
      <c r="D9" s="10"/>
      <c r="E9" s="27"/>
      <c r="F9" s="29"/>
      <c r="G9" s="8"/>
      <c r="I9" s="128"/>
      <c r="J9" s="127"/>
      <c r="K9" s="127"/>
      <c r="L9" s="10"/>
      <c r="M9" s="27"/>
      <c r="N9" s="29"/>
      <c r="O9" s="8"/>
    </row>
    <row r="10" spans="1:15" ht="15" customHeight="1">
      <c r="A10" s="122"/>
      <c r="B10" s="123"/>
      <c r="C10" s="123"/>
      <c r="D10" s="10"/>
      <c r="E10" s="27"/>
      <c r="F10" s="29"/>
      <c r="G10" s="8"/>
      <c r="I10" s="128"/>
      <c r="J10" s="127"/>
      <c r="K10" s="127"/>
      <c r="L10" s="10"/>
      <c r="M10" s="27"/>
      <c r="N10" s="29"/>
      <c r="O10" s="8"/>
    </row>
    <row r="11" spans="1:15" ht="15.75" customHeight="1" thickBot="1">
      <c r="A11" s="124"/>
      <c r="B11" s="125"/>
      <c r="C11" s="125"/>
      <c r="D11" s="2" t="s">
        <v>26</v>
      </c>
      <c r="E11" s="2"/>
      <c r="F11" s="3">
        <f>SUM(F2:F10)</f>
        <v>200</v>
      </c>
      <c r="G11" s="4">
        <f>IF(G2="ok",F2,0)+IF(G3="ok",F3,0)+IF(G4="ok",F4,0)+IF(G5="ok",F5,0)+IF(G6="ok",F6,0)+IF(G7="ok",F7,0)+IF(G8="ok",F8,0)+IF(G10="ok",F10,0)</f>
        <v>0</v>
      </c>
      <c r="I11" s="129"/>
      <c r="J11" s="130"/>
      <c r="K11" s="130"/>
      <c r="L11" s="2" t="s">
        <v>26</v>
      </c>
      <c r="M11" s="2"/>
      <c r="N11" s="3">
        <f>SUM(N2:N8)</f>
        <v>0</v>
      </c>
      <c r="O11" s="4">
        <f>IF(O2="ok",N2,0)+IF(O3="ok",N3,0)+IF(O4="ok",N4,0)+IF(O5="ok",N5,0)+IF(O6="ok",N6,0)+IF(O7="ok",N7,0)+IF(O8="ok",N8,0)+IF(O9="ok",N9,0)+IF(O10="ok",N10,0)</f>
        <v>0</v>
      </c>
    </row>
  </sheetData>
  <mergeCells count="4">
    <mergeCell ref="A1:D1"/>
    <mergeCell ref="I1:L1"/>
    <mergeCell ref="A2:C11"/>
    <mergeCell ref="I2:K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1"/>
  <dimension ref="A1:O11"/>
  <sheetViews>
    <sheetView workbookViewId="0">
      <selection activeCell="F4" sqref="F4"/>
    </sheetView>
  </sheetViews>
  <sheetFormatPr defaultRowHeight="15"/>
  <cols>
    <col min="4" max="4" width="27.28515625" customWidth="1"/>
    <col min="5" max="5" width="10.42578125" customWidth="1"/>
    <col min="6" max="7" width="12" bestFit="1" customWidth="1"/>
    <col min="12" max="12" width="27.42578125" customWidth="1"/>
    <col min="13" max="13" width="10.140625" customWidth="1"/>
    <col min="14" max="15" width="11" bestFit="1" customWidth="1"/>
  </cols>
  <sheetData>
    <row r="1" spans="1:15">
      <c r="A1" s="120" t="s">
        <v>0</v>
      </c>
      <c r="B1" s="121"/>
      <c r="C1" s="121"/>
      <c r="D1" s="121"/>
      <c r="E1" s="74" t="s">
        <v>28</v>
      </c>
      <c r="F1" s="74" t="s">
        <v>29</v>
      </c>
      <c r="G1" s="34" t="s">
        <v>30</v>
      </c>
      <c r="I1" s="131" t="s">
        <v>0</v>
      </c>
      <c r="J1" s="132"/>
      <c r="K1" s="132"/>
      <c r="L1" s="132"/>
      <c r="M1" s="75" t="s">
        <v>28</v>
      </c>
      <c r="N1" s="75" t="s">
        <v>29</v>
      </c>
      <c r="O1" s="5" t="s">
        <v>30</v>
      </c>
    </row>
    <row r="2" spans="1:15" ht="15" customHeight="1">
      <c r="A2" s="122" t="s">
        <v>14</v>
      </c>
      <c r="B2" s="123"/>
      <c r="C2" s="123"/>
      <c r="D2" s="1" t="s">
        <v>38</v>
      </c>
      <c r="E2" s="25"/>
      <c r="F2" s="29"/>
      <c r="G2" s="8"/>
      <c r="I2" s="126" t="s">
        <v>15</v>
      </c>
      <c r="J2" s="127"/>
      <c r="K2" s="127"/>
      <c r="L2" s="9" t="s">
        <v>32</v>
      </c>
      <c r="M2" s="26"/>
      <c r="N2" s="29"/>
      <c r="O2" s="8"/>
    </row>
    <row r="3" spans="1:15" ht="15" customHeight="1">
      <c r="A3" s="122"/>
      <c r="B3" s="123"/>
      <c r="C3" s="123"/>
      <c r="D3" s="1" t="s">
        <v>33</v>
      </c>
      <c r="E3" s="25"/>
      <c r="F3" s="29">
        <f>'Serviços Êxodo'!O11</f>
        <v>200</v>
      </c>
      <c r="G3" s="8"/>
      <c r="I3" s="128"/>
      <c r="J3" s="127"/>
      <c r="K3" s="127"/>
      <c r="L3" s="9" t="s">
        <v>34</v>
      </c>
      <c r="M3" s="26"/>
      <c r="N3" s="29"/>
      <c r="O3" s="8"/>
    </row>
    <row r="4" spans="1:15" ht="15" customHeight="1">
      <c r="A4" s="122"/>
      <c r="B4" s="123"/>
      <c r="C4" s="123"/>
      <c r="D4" s="9"/>
      <c r="E4" s="25"/>
      <c r="F4" s="29"/>
      <c r="G4" s="8"/>
      <c r="I4" s="128"/>
      <c r="J4" s="127"/>
      <c r="K4" s="127"/>
      <c r="L4" s="9" t="s">
        <v>35</v>
      </c>
      <c r="M4" s="26"/>
      <c r="N4" s="29"/>
      <c r="O4" s="8"/>
    </row>
    <row r="5" spans="1:15" ht="15" customHeight="1">
      <c r="A5" s="122"/>
      <c r="B5" s="123"/>
      <c r="C5" s="123"/>
      <c r="D5" s="9"/>
      <c r="E5" s="26"/>
      <c r="F5" s="29"/>
      <c r="G5" s="8"/>
      <c r="I5" s="128"/>
      <c r="J5" s="127"/>
      <c r="K5" s="127"/>
      <c r="L5" s="9" t="s">
        <v>36</v>
      </c>
      <c r="M5" s="26"/>
      <c r="N5" s="29"/>
      <c r="O5" s="8"/>
    </row>
    <row r="6" spans="1:15" ht="15" customHeight="1">
      <c r="A6" s="122"/>
      <c r="B6" s="123"/>
      <c r="C6" s="123"/>
      <c r="D6" s="9"/>
      <c r="E6" s="26"/>
      <c r="F6" s="29"/>
      <c r="G6" s="8"/>
      <c r="I6" s="128"/>
      <c r="J6" s="127"/>
      <c r="K6" s="127"/>
      <c r="L6" s="9" t="s">
        <v>37</v>
      </c>
      <c r="M6" s="25"/>
      <c r="N6" s="29"/>
      <c r="O6" s="8"/>
    </row>
    <row r="7" spans="1:15" ht="15" customHeight="1">
      <c r="A7" s="122"/>
      <c r="B7" s="123"/>
      <c r="C7" s="123"/>
      <c r="D7" s="9"/>
      <c r="E7" s="26"/>
      <c r="F7" s="29"/>
      <c r="G7" s="8"/>
      <c r="I7" s="128"/>
      <c r="J7" s="127"/>
      <c r="K7" s="127"/>
      <c r="L7" s="9"/>
      <c r="M7" s="26"/>
      <c r="N7" s="29"/>
      <c r="O7" s="8"/>
    </row>
    <row r="8" spans="1:15" ht="15" customHeight="1">
      <c r="A8" s="122"/>
      <c r="B8" s="123"/>
      <c r="C8" s="123"/>
      <c r="D8" s="9"/>
      <c r="E8" s="26"/>
      <c r="F8" s="29"/>
      <c r="G8" s="8"/>
      <c r="I8" s="128"/>
      <c r="J8" s="127"/>
      <c r="K8" s="127"/>
      <c r="L8" s="9"/>
      <c r="M8" s="26"/>
      <c r="N8" s="29"/>
      <c r="O8" s="8"/>
    </row>
    <row r="9" spans="1:15" ht="15" customHeight="1">
      <c r="A9" s="122"/>
      <c r="B9" s="123"/>
      <c r="C9" s="123"/>
      <c r="D9" s="10"/>
      <c r="E9" s="27"/>
      <c r="F9" s="29"/>
      <c r="G9" s="8"/>
      <c r="I9" s="128"/>
      <c r="J9" s="127"/>
      <c r="K9" s="127"/>
      <c r="L9" s="10"/>
      <c r="M9" s="27"/>
      <c r="N9" s="29"/>
      <c r="O9" s="8"/>
    </row>
    <row r="10" spans="1:15" ht="15" customHeight="1">
      <c r="A10" s="122"/>
      <c r="B10" s="123"/>
      <c r="C10" s="123"/>
      <c r="D10" s="10"/>
      <c r="E10" s="27"/>
      <c r="F10" s="29"/>
      <c r="G10" s="8"/>
      <c r="I10" s="128"/>
      <c r="J10" s="127"/>
      <c r="K10" s="127"/>
      <c r="L10" s="10"/>
      <c r="M10" s="27"/>
      <c r="N10" s="29"/>
      <c r="O10" s="8"/>
    </row>
    <row r="11" spans="1:15" ht="15.75" customHeight="1" thickBot="1">
      <c r="A11" s="124"/>
      <c r="B11" s="125"/>
      <c r="C11" s="125"/>
      <c r="D11" s="2" t="s">
        <v>26</v>
      </c>
      <c r="E11" s="2"/>
      <c r="F11" s="3">
        <f>SUM(F2:F10)</f>
        <v>200</v>
      </c>
      <c r="G11" s="4">
        <f>IF(G2="ok",F2,0)+IF(G3="ok",F3,0)+IF(G4="ok",F4,0)+IF(G5="ok",F5,0)+IF(G6="ok",F6,0)+IF(G7="ok",F7,0)+IF(G8="ok",F8,0)+IF(G10="ok",F10,0)</f>
        <v>0</v>
      </c>
      <c r="I11" s="129"/>
      <c r="J11" s="130"/>
      <c r="K11" s="130"/>
      <c r="L11" s="2" t="s">
        <v>26</v>
      </c>
      <c r="M11" s="2"/>
      <c r="N11" s="3">
        <f>SUM(N2:N8)</f>
        <v>0</v>
      </c>
      <c r="O11" s="4">
        <f>IF(O2="ok",N2,0)+IF(O3="ok",N3,0)+IF(O4="ok",N4,0)+IF(O5="ok",N5,0)+IF(O6="ok",N6,0)+IF(O7="ok",N7,0)+IF(O8="ok",N8,0)+IF(O9="ok",N9,0)+IF(O10="ok",N10,0)</f>
        <v>0</v>
      </c>
    </row>
  </sheetData>
  <mergeCells count="4">
    <mergeCell ref="A1:D1"/>
    <mergeCell ref="I1:L1"/>
    <mergeCell ref="A2:C11"/>
    <mergeCell ref="I2:K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2"/>
  <dimension ref="A1:O18"/>
  <sheetViews>
    <sheetView workbookViewId="0">
      <selection activeCell="F24" sqref="F24"/>
    </sheetView>
  </sheetViews>
  <sheetFormatPr defaultRowHeight="15"/>
  <cols>
    <col min="4" max="4" width="27.28515625" customWidth="1"/>
    <col min="5" max="5" width="10.42578125" customWidth="1"/>
    <col min="6" max="7" width="12" bestFit="1" customWidth="1"/>
    <col min="12" max="12" width="27.42578125" customWidth="1"/>
    <col min="13" max="13" width="10.140625" customWidth="1"/>
    <col min="14" max="15" width="11" bestFit="1" customWidth="1"/>
  </cols>
  <sheetData>
    <row r="1" spans="1:15">
      <c r="A1" s="120" t="s">
        <v>0</v>
      </c>
      <c r="B1" s="121"/>
      <c r="C1" s="121"/>
      <c r="D1" s="121"/>
      <c r="E1" s="74" t="s">
        <v>28</v>
      </c>
      <c r="F1" s="74" t="s">
        <v>29</v>
      </c>
      <c r="G1" s="34" t="s">
        <v>30</v>
      </c>
      <c r="I1" s="131" t="s">
        <v>0</v>
      </c>
      <c r="J1" s="132"/>
      <c r="K1" s="132"/>
      <c r="L1" s="132"/>
      <c r="M1" s="75" t="s">
        <v>28</v>
      </c>
      <c r="N1" s="75" t="s">
        <v>29</v>
      </c>
      <c r="O1" s="5" t="s">
        <v>30</v>
      </c>
    </row>
    <row r="2" spans="1:15" ht="15" customHeight="1">
      <c r="A2" s="122" t="s">
        <v>14</v>
      </c>
      <c r="B2" s="123"/>
      <c r="C2" s="123"/>
      <c r="D2" s="1" t="s">
        <v>38</v>
      </c>
      <c r="E2" s="25"/>
      <c r="F2" s="29"/>
      <c r="G2" s="8"/>
      <c r="I2" s="126" t="s">
        <v>15</v>
      </c>
      <c r="J2" s="127"/>
      <c r="K2" s="127"/>
      <c r="L2" s="9" t="s">
        <v>32</v>
      </c>
      <c r="M2" s="26"/>
      <c r="N2" s="29"/>
      <c r="O2" s="8"/>
    </row>
    <row r="3" spans="1:15" ht="15" customHeight="1">
      <c r="A3" s="122"/>
      <c r="B3" s="123"/>
      <c r="C3" s="123"/>
      <c r="D3" s="1" t="s">
        <v>33</v>
      </c>
      <c r="E3" s="25"/>
      <c r="F3" s="29">
        <f>'Serviços Êxodo'!P11</f>
        <v>200</v>
      </c>
      <c r="G3" s="8"/>
      <c r="I3" s="128"/>
      <c r="J3" s="127"/>
      <c r="K3" s="127"/>
      <c r="L3" s="9" t="s">
        <v>34</v>
      </c>
      <c r="M3" s="26"/>
      <c r="N3" s="29"/>
      <c r="O3" s="8"/>
    </row>
    <row r="4" spans="1:15" ht="15" customHeight="1">
      <c r="A4" s="122"/>
      <c r="B4" s="123"/>
      <c r="C4" s="123"/>
      <c r="D4" s="9"/>
      <c r="E4" s="25"/>
      <c r="F4" s="29"/>
      <c r="G4" s="8"/>
      <c r="I4" s="128"/>
      <c r="J4" s="127"/>
      <c r="K4" s="127"/>
      <c r="L4" s="9" t="s">
        <v>35</v>
      </c>
      <c r="M4" s="26"/>
      <c r="N4" s="29"/>
      <c r="O4" s="8"/>
    </row>
    <row r="5" spans="1:15" ht="15" customHeight="1">
      <c r="A5" s="122"/>
      <c r="B5" s="123"/>
      <c r="C5" s="123"/>
      <c r="D5" s="9"/>
      <c r="E5" s="26"/>
      <c r="F5" s="29"/>
      <c r="G5" s="8"/>
      <c r="I5" s="128"/>
      <c r="J5" s="127"/>
      <c r="K5" s="127"/>
      <c r="L5" s="9" t="s">
        <v>36</v>
      </c>
      <c r="M5" s="26"/>
      <c r="N5" s="29"/>
      <c r="O5" s="8"/>
    </row>
    <row r="6" spans="1:15" ht="15" customHeight="1">
      <c r="A6" s="122"/>
      <c r="B6" s="123"/>
      <c r="C6" s="123"/>
      <c r="D6" s="9"/>
      <c r="E6" s="26"/>
      <c r="F6" s="29"/>
      <c r="G6" s="8"/>
      <c r="I6" s="128"/>
      <c r="J6" s="127"/>
      <c r="K6" s="127"/>
      <c r="L6" s="9" t="s">
        <v>37</v>
      </c>
      <c r="M6" s="25"/>
      <c r="N6" s="29"/>
      <c r="O6" s="8"/>
    </row>
    <row r="7" spans="1:15" ht="15" customHeight="1">
      <c r="A7" s="122"/>
      <c r="B7" s="123"/>
      <c r="C7" s="123"/>
      <c r="D7" s="9"/>
      <c r="E7" s="26"/>
      <c r="F7" s="29"/>
      <c r="G7" s="8"/>
      <c r="I7" s="128"/>
      <c r="J7" s="127"/>
      <c r="K7" s="127"/>
      <c r="L7" s="9"/>
      <c r="M7" s="26"/>
      <c r="N7" s="29"/>
      <c r="O7" s="8"/>
    </row>
    <row r="8" spans="1:15" ht="15" customHeight="1">
      <c r="A8" s="122"/>
      <c r="B8" s="123"/>
      <c r="C8" s="123"/>
      <c r="D8" s="9"/>
      <c r="E8" s="26"/>
      <c r="F8" s="29"/>
      <c r="G8" s="8"/>
      <c r="I8" s="128"/>
      <c r="J8" s="127"/>
      <c r="K8" s="127"/>
      <c r="L8" s="9"/>
      <c r="M8" s="26"/>
      <c r="N8" s="29"/>
      <c r="O8" s="8"/>
    </row>
    <row r="9" spans="1:15" ht="15" customHeight="1">
      <c r="A9" s="122"/>
      <c r="B9" s="123"/>
      <c r="C9" s="123"/>
      <c r="D9" s="10"/>
      <c r="E9" s="27"/>
      <c r="F9" s="29"/>
      <c r="G9" s="8"/>
      <c r="I9" s="128"/>
      <c r="J9" s="127"/>
      <c r="K9" s="127"/>
      <c r="L9" s="10"/>
      <c r="M9" s="27"/>
      <c r="N9" s="29"/>
      <c r="O9" s="8"/>
    </row>
    <row r="10" spans="1:15" ht="15" customHeight="1">
      <c r="A10" s="122"/>
      <c r="B10" s="123"/>
      <c r="C10" s="123"/>
      <c r="D10" s="10"/>
      <c r="E10" s="27"/>
      <c r="F10" s="29"/>
      <c r="G10" s="8"/>
      <c r="I10" s="128"/>
      <c r="J10" s="127"/>
      <c r="K10" s="127"/>
      <c r="L10" s="10"/>
      <c r="M10" s="27"/>
      <c r="N10" s="29"/>
      <c r="O10" s="8"/>
    </row>
    <row r="11" spans="1:15" ht="15.75" customHeight="1" thickBot="1">
      <c r="A11" s="124"/>
      <c r="B11" s="125"/>
      <c r="C11" s="125"/>
      <c r="D11" s="2" t="s">
        <v>26</v>
      </c>
      <c r="E11" s="2"/>
      <c r="F11" s="3">
        <f>SUM(F2:F10)</f>
        <v>200</v>
      </c>
      <c r="G11" s="4">
        <f>IF(G2="ok",F2,0)+IF(G3="ok",F3,0)+IF(G4="ok",F4,0)+IF(G5="ok",F5,0)+IF(G6="ok",F6,0)+IF(G7="ok",F7,0)+IF(G8="ok",F8,0)+IF(G10="ok",F10,0)</f>
        <v>0</v>
      </c>
      <c r="I11" s="129"/>
      <c r="J11" s="130"/>
      <c r="K11" s="130"/>
      <c r="L11" s="2" t="s">
        <v>26</v>
      </c>
      <c r="M11" s="2"/>
      <c r="N11" s="3">
        <f>SUM(N2:N8)</f>
        <v>0</v>
      </c>
      <c r="O11" s="4">
        <f>IF(O2="ok",N2,0)+IF(O3="ok",N3,0)+IF(O4="ok",N4,0)+IF(O5="ok",N5,0)+IF(O6="ok",N6,0)+IF(O7="ok",N7,0)+IF(O8="ok",N8,0)+IF(O9="ok",N9,0)+IF(O10="ok",N10,0)</f>
        <v>0</v>
      </c>
    </row>
    <row r="16" spans="1:15">
      <c r="L16" s="42"/>
    </row>
    <row r="17" spans="12:12">
      <c r="L17" s="42"/>
    </row>
    <row r="18" spans="12:12">
      <c r="L18" s="42"/>
    </row>
  </sheetData>
  <mergeCells count="4">
    <mergeCell ref="A1:D1"/>
    <mergeCell ref="I1:L1"/>
    <mergeCell ref="A2:C11"/>
    <mergeCell ref="I2:K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3"/>
  <dimension ref="A1:P22"/>
  <sheetViews>
    <sheetView workbookViewId="0">
      <selection activeCell="I9" sqref="I9"/>
    </sheetView>
  </sheetViews>
  <sheetFormatPr defaultRowHeight="15"/>
  <cols>
    <col min="4" max="16" width="13.28515625" bestFit="1" customWidth="1"/>
  </cols>
  <sheetData>
    <row r="1" spans="1:16">
      <c r="A1" s="93" t="s">
        <v>0</v>
      </c>
      <c r="B1" s="94"/>
      <c r="C1" s="95"/>
      <c r="D1" s="28" t="s">
        <v>1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  <c r="M1" s="28" t="s">
        <v>10</v>
      </c>
      <c r="N1" s="28" t="s">
        <v>11</v>
      </c>
      <c r="O1" s="28" t="s">
        <v>12</v>
      </c>
    </row>
    <row r="2" spans="1:16" ht="24" thickBot="1">
      <c r="A2" s="96" t="s">
        <v>13</v>
      </c>
      <c r="B2" s="97"/>
      <c r="C2" s="97"/>
      <c r="D2" s="13">
        <f>'2020'!O8</f>
        <v>15763.580000000009</v>
      </c>
      <c r="E2" s="13">
        <f t="shared" ref="E2:O2" si="0">D8</f>
        <v>18084.23000000001</v>
      </c>
      <c r="F2" s="13">
        <f t="shared" si="0"/>
        <v>15896.30000000001</v>
      </c>
      <c r="G2" s="13">
        <f t="shared" si="0"/>
        <v>21072.540000000012</v>
      </c>
      <c r="H2" s="13">
        <f t="shared" si="0"/>
        <v>5937.9800000000105</v>
      </c>
      <c r="I2" s="13">
        <f t="shared" si="0"/>
        <v>8076.79000000001</v>
      </c>
      <c r="J2" s="13">
        <f t="shared" si="0"/>
        <v>7806.8100000000104</v>
      </c>
      <c r="K2" s="11">
        <f t="shared" si="0"/>
        <v>7806.8100000000104</v>
      </c>
      <c r="L2" s="13">
        <f t="shared" si="0"/>
        <v>7806.8100000000104</v>
      </c>
      <c r="M2" s="11">
        <f t="shared" si="0"/>
        <v>7806.8100000000104</v>
      </c>
      <c r="N2" s="13">
        <f t="shared" si="0"/>
        <v>7806.8100000000104</v>
      </c>
      <c r="O2" s="12">
        <f t="shared" si="0"/>
        <v>7806.8100000000104</v>
      </c>
    </row>
    <row r="3" spans="1:16">
      <c r="A3" s="98" t="s">
        <v>0</v>
      </c>
      <c r="B3" s="99"/>
      <c r="C3" s="99"/>
      <c r="D3" s="51" t="s">
        <v>1</v>
      </c>
      <c r="E3" s="32" t="s">
        <v>2</v>
      </c>
      <c r="F3" s="51" t="s">
        <v>3</v>
      </c>
      <c r="G3" s="32" t="s">
        <v>4</v>
      </c>
      <c r="H3" s="51" t="s">
        <v>5</v>
      </c>
      <c r="I3" s="32" t="s">
        <v>6</v>
      </c>
      <c r="J3" s="51" t="s">
        <v>7</v>
      </c>
      <c r="K3" s="32" t="s">
        <v>8</v>
      </c>
      <c r="L3" s="51" t="s">
        <v>9</v>
      </c>
      <c r="M3" s="32" t="s">
        <v>10</v>
      </c>
      <c r="N3" s="51" t="s">
        <v>11</v>
      </c>
      <c r="O3" s="33" t="s">
        <v>12</v>
      </c>
    </row>
    <row r="4" spans="1:16" ht="30" customHeight="1" thickBot="1">
      <c r="A4" s="100" t="s">
        <v>14</v>
      </c>
      <c r="B4" s="101"/>
      <c r="C4" s="101"/>
      <c r="D4" s="13">
        <f>Jan!G11</f>
        <v>9860.32</v>
      </c>
      <c r="E4" s="11">
        <f>Fev!G11</f>
        <v>3649.04</v>
      </c>
      <c r="F4" s="13">
        <f>Mar!G11</f>
        <v>10117.120000000001</v>
      </c>
      <c r="G4" s="11">
        <f>Abr!G11</f>
        <v>10987.119999999999</v>
      </c>
      <c r="H4" s="13">
        <f>Mai!G11</f>
        <v>12018.28</v>
      </c>
      <c r="I4" s="11">
        <f>Jun!G11</f>
        <v>0</v>
      </c>
      <c r="J4" s="13">
        <f>Jul!G11</f>
        <v>0</v>
      </c>
      <c r="K4" s="11">
        <f>Ago!G11</f>
        <v>0</v>
      </c>
      <c r="L4" s="13">
        <f>Set!G11</f>
        <v>0</v>
      </c>
      <c r="M4" s="11">
        <f>Out!G11</f>
        <v>0</v>
      </c>
      <c r="N4" s="13">
        <f>Nov!G11</f>
        <v>0</v>
      </c>
      <c r="O4" s="12">
        <f>Dez!G11</f>
        <v>0</v>
      </c>
    </row>
    <row r="5" spans="1:16">
      <c r="A5" s="102" t="s">
        <v>0</v>
      </c>
      <c r="B5" s="103"/>
      <c r="C5" s="103"/>
      <c r="D5" s="52" t="s">
        <v>1</v>
      </c>
      <c r="E5" s="14" t="s">
        <v>2</v>
      </c>
      <c r="F5" s="52" t="s">
        <v>3</v>
      </c>
      <c r="G5" s="14" t="s">
        <v>4</v>
      </c>
      <c r="H5" s="52" t="s">
        <v>5</v>
      </c>
      <c r="I5" s="14" t="s">
        <v>6</v>
      </c>
      <c r="J5" s="52" t="s">
        <v>7</v>
      </c>
      <c r="K5" s="14" t="s">
        <v>8</v>
      </c>
      <c r="L5" s="52" t="s">
        <v>9</v>
      </c>
      <c r="M5" s="14" t="s">
        <v>10</v>
      </c>
      <c r="N5" s="52" t="s">
        <v>11</v>
      </c>
      <c r="O5" s="15" t="s">
        <v>12</v>
      </c>
    </row>
    <row r="6" spans="1:16" ht="30" customHeight="1" thickBot="1">
      <c r="A6" s="104" t="s">
        <v>15</v>
      </c>
      <c r="B6" s="105"/>
      <c r="C6" s="105"/>
      <c r="D6" s="13">
        <f>Jan!O11</f>
        <v>7539.6699999999983</v>
      </c>
      <c r="E6" s="11">
        <f>Fev!O11</f>
        <v>5836.97</v>
      </c>
      <c r="F6" s="13">
        <f>Mar!O11</f>
        <v>4940.88</v>
      </c>
      <c r="G6" s="11">
        <f>Abr!O11</f>
        <v>26121.68</v>
      </c>
      <c r="H6" s="13">
        <f>Mai!O11</f>
        <v>9879.4700000000012</v>
      </c>
      <c r="I6" s="11">
        <f>Jun!O11</f>
        <v>269.98</v>
      </c>
      <c r="J6" s="13">
        <f>Jul!O11</f>
        <v>0</v>
      </c>
      <c r="K6" s="11">
        <f>Ago!O11</f>
        <v>0</v>
      </c>
      <c r="L6" s="13">
        <f>Set!O11</f>
        <v>0</v>
      </c>
      <c r="M6" s="11">
        <f>Out!O11</f>
        <v>0</v>
      </c>
      <c r="N6" s="13">
        <f>Nov!O11</f>
        <v>0</v>
      </c>
      <c r="O6" s="12">
        <f>Dez!O11</f>
        <v>0</v>
      </c>
    </row>
    <row r="7" spans="1:16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6" ht="24" thickBot="1">
      <c r="A8" s="91" t="s">
        <v>16</v>
      </c>
      <c r="B8" s="92"/>
      <c r="C8" s="92"/>
      <c r="D8" s="11">
        <f t="shared" ref="D8:O8" si="1">(D4-D6)+D2</f>
        <v>18084.23000000001</v>
      </c>
      <c r="E8" s="11">
        <f t="shared" si="1"/>
        <v>15896.30000000001</v>
      </c>
      <c r="F8" s="11">
        <f t="shared" si="1"/>
        <v>21072.540000000012</v>
      </c>
      <c r="G8" s="11">
        <f t="shared" si="1"/>
        <v>5937.9800000000105</v>
      </c>
      <c r="H8" s="11">
        <f t="shared" si="1"/>
        <v>8076.79000000001</v>
      </c>
      <c r="I8" s="11">
        <f t="shared" si="1"/>
        <v>7806.8100000000104</v>
      </c>
      <c r="J8" s="11">
        <f t="shared" si="1"/>
        <v>7806.8100000000104</v>
      </c>
      <c r="K8" s="11">
        <f t="shared" si="1"/>
        <v>7806.8100000000104</v>
      </c>
      <c r="L8" s="11">
        <f t="shared" si="1"/>
        <v>7806.8100000000104</v>
      </c>
      <c r="M8" s="11">
        <f t="shared" si="1"/>
        <v>7806.8100000000104</v>
      </c>
      <c r="N8" s="11">
        <f t="shared" si="1"/>
        <v>7806.8100000000104</v>
      </c>
      <c r="O8" s="11">
        <f t="shared" si="1"/>
        <v>7806.8100000000104</v>
      </c>
    </row>
    <row r="9" spans="1:16" ht="15.75" thickBot="1">
      <c r="A9" s="106" t="s">
        <v>48</v>
      </c>
      <c r="B9" s="107"/>
      <c r="C9" s="108"/>
      <c r="D9" s="56">
        <f>D8-D2</f>
        <v>2320.6500000000015</v>
      </c>
      <c r="E9" s="56">
        <f>E8-D8</f>
        <v>-2187.9300000000003</v>
      </c>
      <c r="F9" s="56">
        <f>F8-E8</f>
        <v>5176.2400000000016</v>
      </c>
      <c r="G9" s="56">
        <f>G8-F8</f>
        <v>-15134.560000000001</v>
      </c>
      <c r="H9" s="56">
        <f>H8-G8</f>
        <v>2138.8099999999995</v>
      </c>
      <c r="I9" s="56">
        <f>I8-H8</f>
        <v>-269.97999999999956</v>
      </c>
      <c r="J9" s="56">
        <f>J8-I8</f>
        <v>0</v>
      </c>
      <c r="K9" s="56">
        <f>K8-J8</f>
        <v>0</v>
      </c>
      <c r="L9" s="56">
        <f>L8-K8</f>
        <v>0</v>
      </c>
      <c r="M9" s="56">
        <f>M8-L8</f>
        <v>0</v>
      </c>
      <c r="N9" s="56">
        <f>N8-M8</f>
        <v>0</v>
      </c>
      <c r="O9" s="56">
        <f>O8-N8</f>
        <v>0</v>
      </c>
      <c r="P9" s="31"/>
    </row>
    <row r="10" spans="1:16">
      <c r="A10" s="109" t="s">
        <v>45</v>
      </c>
      <c r="B10" s="110"/>
      <c r="C10" s="111"/>
      <c r="D10" s="64">
        <f>D2+D9</f>
        <v>18084.23000000001</v>
      </c>
      <c r="E10" s="64">
        <f t="shared" ref="E10:N10" si="2">E2+E9</f>
        <v>15896.30000000001</v>
      </c>
      <c r="F10" s="64">
        <f t="shared" si="2"/>
        <v>21072.540000000012</v>
      </c>
      <c r="G10" s="64">
        <f t="shared" si="2"/>
        <v>5937.9800000000105</v>
      </c>
      <c r="H10" s="64">
        <f t="shared" si="2"/>
        <v>8076.79000000001</v>
      </c>
      <c r="I10" s="64">
        <f t="shared" si="2"/>
        <v>7806.8100000000104</v>
      </c>
      <c r="J10" s="64">
        <f t="shared" si="2"/>
        <v>7806.8100000000104</v>
      </c>
      <c r="K10" s="64">
        <f t="shared" si="2"/>
        <v>7806.8100000000104</v>
      </c>
      <c r="L10" s="64">
        <f t="shared" si="2"/>
        <v>7806.8100000000104</v>
      </c>
      <c r="M10" s="64">
        <f t="shared" si="2"/>
        <v>7806.8100000000104</v>
      </c>
      <c r="N10" s="64">
        <f t="shared" si="2"/>
        <v>7806.8100000000104</v>
      </c>
      <c r="O10" s="64">
        <f>O2+O9</f>
        <v>7806.8100000000104</v>
      </c>
    </row>
    <row r="11" spans="1:16">
      <c r="A11" s="112" t="s">
        <v>46</v>
      </c>
      <c r="B11" s="113"/>
      <c r="C11" s="114"/>
      <c r="D11" s="65">
        <v>15117.54</v>
      </c>
      <c r="E11" s="65">
        <v>15142.41</v>
      </c>
      <c r="F11" s="65">
        <v>15162.78</v>
      </c>
      <c r="G11" s="65">
        <v>15194.85</v>
      </c>
      <c r="H11" s="65">
        <v>15226.41</v>
      </c>
      <c r="I11" s="65">
        <v>15266</v>
      </c>
      <c r="J11" s="65"/>
      <c r="K11" s="65"/>
      <c r="L11" s="65"/>
      <c r="M11" s="65"/>
      <c r="N11" s="65"/>
      <c r="O11" s="65"/>
    </row>
    <row r="12" spans="1:16">
      <c r="A12" s="112" t="s">
        <v>75</v>
      </c>
      <c r="B12" s="113"/>
      <c r="C12" s="114"/>
      <c r="D12" s="90"/>
      <c r="E12" s="90"/>
      <c r="F12" s="90"/>
      <c r="G12" s="90">
        <v>20000</v>
      </c>
      <c r="H12" s="90">
        <v>20003.59</v>
      </c>
      <c r="I12" s="90">
        <v>20073.02</v>
      </c>
      <c r="J12" s="90"/>
      <c r="K12" s="90"/>
      <c r="L12" s="90"/>
      <c r="M12" s="90"/>
      <c r="N12" s="90"/>
      <c r="O12" s="90"/>
    </row>
    <row r="13" spans="1:16" ht="15.75" thickBot="1">
      <c r="A13" s="115" t="s">
        <v>47</v>
      </c>
      <c r="B13" s="116"/>
      <c r="C13" s="117"/>
      <c r="D13" s="70">
        <f t="shared" ref="D13:F13" si="3">D10+D11</f>
        <v>33201.770000000011</v>
      </c>
      <c r="E13" s="70">
        <f t="shared" si="3"/>
        <v>31038.71000000001</v>
      </c>
      <c r="F13" s="70">
        <f t="shared" si="3"/>
        <v>36235.320000000014</v>
      </c>
      <c r="G13" s="70">
        <f>G10+G11+G12</f>
        <v>41132.830000000009</v>
      </c>
      <c r="H13" s="70">
        <f>H10+H11+H12</f>
        <v>43306.790000000008</v>
      </c>
      <c r="I13" s="70">
        <f t="shared" ref="I13:O13" si="4">I10+I11+I12</f>
        <v>43145.830000000016</v>
      </c>
      <c r="J13" s="70">
        <f t="shared" si="4"/>
        <v>7806.8100000000104</v>
      </c>
      <c r="K13" s="70">
        <f t="shared" si="4"/>
        <v>7806.8100000000104</v>
      </c>
      <c r="L13" s="70">
        <f t="shared" si="4"/>
        <v>7806.8100000000104</v>
      </c>
      <c r="M13" s="70">
        <f t="shared" si="4"/>
        <v>7806.8100000000104</v>
      </c>
      <c r="N13" s="70">
        <f t="shared" si="4"/>
        <v>7806.8100000000104</v>
      </c>
      <c r="O13" s="70">
        <f t="shared" si="4"/>
        <v>7806.8100000000104</v>
      </c>
    </row>
    <row r="14" spans="1:16">
      <c r="D14" s="31"/>
      <c r="F14" s="31"/>
      <c r="O14" s="31"/>
    </row>
    <row r="15" spans="1:16">
      <c r="D15" s="31"/>
      <c r="F15" s="31"/>
      <c r="O15" s="31"/>
    </row>
    <row r="16" spans="1:16">
      <c r="O16" s="31"/>
    </row>
    <row r="18" spans="4:15">
      <c r="F18" s="31"/>
      <c r="O18" s="31"/>
    </row>
    <row r="20" spans="4:15">
      <c r="D20" s="31"/>
    </row>
    <row r="22" spans="4:15">
      <c r="D22" s="31"/>
    </row>
  </sheetData>
  <mergeCells count="12">
    <mergeCell ref="A1:C1"/>
    <mergeCell ref="A2:C2"/>
    <mergeCell ref="A3:C3"/>
    <mergeCell ref="A4:C4"/>
    <mergeCell ref="A5:C5"/>
    <mergeCell ref="A9:C9"/>
    <mergeCell ref="A10:C10"/>
    <mergeCell ref="A11:C11"/>
    <mergeCell ref="A13:C13"/>
    <mergeCell ref="A6:C6"/>
    <mergeCell ref="A8:C8"/>
    <mergeCell ref="A12:C1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4"/>
  <dimension ref="A1:R27"/>
  <sheetViews>
    <sheetView workbookViewId="0">
      <selection activeCell="I12" sqref="I12"/>
    </sheetView>
  </sheetViews>
  <sheetFormatPr defaultRowHeight="15"/>
  <cols>
    <col min="4" max="4" width="21.7109375" customWidth="1"/>
    <col min="5" max="14" width="11.28515625" customWidth="1"/>
    <col min="15" max="15" width="11.140625" bestFit="1" customWidth="1"/>
    <col min="16" max="16" width="11.28515625" customWidth="1"/>
    <col min="17" max="18" width="12.140625" bestFit="1" customWidth="1"/>
  </cols>
  <sheetData>
    <row r="1" spans="1:18">
      <c r="A1" s="118" t="s">
        <v>0</v>
      </c>
      <c r="B1" s="118"/>
      <c r="C1" s="118"/>
      <c r="D1" s="118"/>
      <c r="E1" s="53" t="s">
        <v>1</v>
      </c>
      <c r="F1" s="35" t="s">
        <v>2</v>
      </c>
      <c r="G1" s="53" t="s">
        <v>3</v>
      </c>
      <c r="H1" s="35" t="s">
        <v>4</v>
      </c>
      <c r="I1" s="53" t="s">
        <v>5</v>
      </c>
      <c r="J1" s="35" t="s">
        <v>6</v>
      </c>
      <c r="K1" s="53" t="s">
        <v>7</v>
      </c>
      <c r="L1" s="35" t="s">
        <v>8</v>
      </c>
      <c r="M1" s="53" t="s">
        <v>9</v>
      </c>
      <c r="N1" s="35" t="s">
        <v>10</v>
      </c>
      <c r="O1" s="53" t="s">
        <v>11</v>
      </c>
      <c r="P1" s="35" t="s">
        <v>12</v>
      </c>
    </row>
    <row r="2" spans="1:18">
      <c r="A2" s="119" t="s">
        <v>14</v>
      </c>
      <c r="B2" s="119"/>
      <c r="C2" s="119"/>
      <c r="D2" s="17" t="s">
        <v>17</v>
      </c>
      <c r="E2" s="36">
        <v>200</v>
      </c>
      <c r="F2" s="48">
        <v>200</v>
      </c>
      <c r="G2" s="49">
        <v>200</v>
      </c>
      <c r="H2" s="48">
        <v>200</v>
      </c>
      <c r="I2" s="36">
        <v>200</v>
      </c>
      <c r="J2" s="20">
        <v>200</v>
      </c>
      <c r="K2" s="36">
        <v>200</v>
      </c>
      <c r="L2" s="20">
        <v>200</v>
      </c>
      <c r="M2" s="36">
        <v>200</v>
      </c>
      <c r="N2" s="20">
        <v>200</v>
      </c>
      <c r="O2" s="36">
        <v>200</v>
      </c>
      <c r="P2" s="20">
        <v>200</v>
      </c>
    </row>
    <row r="3" spans="1:18">
      <c r="A3" s="119"/>
      <c r="B3" s="119"/>
      <c r="C3" s="119"/>
      <c r="D3" s="17" t="s">
        <v>39</v>
      </c>
      <c r="E3" s="36">
        <v>4420</v>
      </c>
      <c r="F3" s="19">
        <v>1140</v>
      </c>
      <c r="G3" s="18">
        <f>500+500+450+800+2000</f>
        <v>4250</v>
      </c>
      <c r="H3" s="19">
        <f>2000+500+500+500+2000</f>
        <v>5500</v>
      </c>
      <c r="I3" s="36">
        <f>500+500+1000+2500+1150</f>
        <v>5650</v>
      </c>
      <c r="J3" s="20">
        <v>1000</v>
      </c>
      <c r="K3" s="36"/>
      <c r="L3" s="20"/>
      <c r="M3" s="36"/>
      <c r="N3" s="20"/>
      <c r="O3" s="36"/>
      <c r="P3" s="20"/>
    </row>
    <row r="4" spans="1:18">
      <c r="A4" s="119"/>
      <c r="B4" s="119"/>
      <c r="C4" s="119"/>
      <c r="D4" s="17" t="s">
        <v>54</v>
      </c>
      <c r="E4" s="18"/>
      <c r="F4" s="19">
        <f>-1490.5-290.98-262.49</f>
        <v>-2043.97</v>
      </c>
      <c r="G4" s="18">
        <v>-216.99</v>
      </c>
      <c r="H4" s="19"/>
      <c r="I4" s="36">
        <v>-147.97999999999999</v>
      </c>
      <c r="J4" s="19"/>
      <c r="K4" s="22"/>
      <c r="L4" s="20"/>
      <c r="M4" s="36"/>
      <c r="N4" s="20"/>
      <c r="O4" s="22"/>
      <c r="P4" s="20"/>
      <c r="Q4" s="31">
        <f>SUM(E4:P4)</f>
        <v>-2408.94</v>
      </c>
      <c r="R4" s="133">
        <f>Q5+Q4</f>
        <v>920.56</v>
      </c>
    </row>
    <row r="5" spans="1:18">
      <c r="A5" s="119"/>
      <c r="B5" s="119"/>
      <c r="C5" s="119"/>
      <c r="D5" s="17" t="s">
        <v>55</v>
      </c>
      <c r="E5" s="18"/>
      <c r="F5" s="19">
        <v>520</v>
      </c>
      <c r="G5" s="18">
        <f>817+467.5</f>
        <v>1284.5</v>
      </c>
      <c r="H5" s="19">
        <f>300+467.5</f>
        <v>767.5</v>
      </c>
      <c r="I5" s="36">
        <f>467.5+145+145</f>
        <v>757.5</v>
      </c>
      <c r="J5" s="20"/>
      <c r="K5" s="22"/>
      <c r="L5" s="23"/>
      <c r="M5" s="36"/>
      <c r="N5" s="23"/>
      <c r="O5" s="36"/>
      <c r="P5" s="23"/>
      <c r="Q5" s="31">
        <f>SUM(E5:P5)</f>
        <v>3329.5</v>
      </c>
      <c r="R5" s="134"/>
    </row>
    <row r="6" spans="1:18">
      <c r="A6" s="119"/>
      <c r="B6" s="119"/>
      <c r="C6" s="119"/>
      <c r="D6" s="17" t="s">
        <v>59</v>
      </c>
      <c r="E6" s="18"/>
      <c r="F6" s="19">
        <v>-200</v>
      </c>
      <c r="G6" s="18"/>
      <c r="H6" s="19"/>
      <c r="I6" s="18"/>
      <c r="J6" s="19"/>
      <c r="K6" s="22"/>
      <c r="L6" s="23"/>
      <c r="M6" s="40"/>
      <c r="N6" s="23"/>
      <c r="O6" s="22"/>
      <c r="P6" s="23"/>
    </row>
    <row r="7" spans="1:18">
      <c r="A7" s="119"/>
      <c r="B7" s="119"/>
      <c r="C7" s="119"/>
      <c r="D7" s="17" t="s">
        <v>64</v>
      </c>
      <c r="E7" s="18"/>
      <c r="F7" s="19"/>
      <c r="G7" s="18">
        <v>225</v>
      </c>
      <c r="H7" s="19">
        <v>255</v>
      </c>
      <c r="I7" s="36">
        <v>195</v>
      </c>
      <c r="J7" s="19"/>
      <c r="K7" s="22"/>
      <c r="L7" s="20"/>
      <c r="M7" s="22"/>
      <c r="N7" s="20"/>
      <c r="O7" s="22"/>
      <c r="P7" s="23"/>
    </row>
    <row r="8" spans="1:18">
      <c r="A8" s="119"/>
      <c r="B8" s="119"/>
      <c r="C8" s="119"/>
      <c r="D8" s="17"/>
      <c r="E8" s="18"/>
      <c r="F8" s="19"/>
      <c r="G8" s="18"/>
      <c r="H8" s="19"/>
      <c r="I8" s="36"/>
      <c r="J8" s="19"/>
      <c r="K8" s="22"/>
      <c r="L8" s="23"/>
      <c r="M8" s="22"/>
      <c r="N8" s="20"/>
      <c r="O8" s="22"/>
      <c r="P8" s="23"/>
    </row>
    <row r="9" spans="1:18">
      <c r="A9" s="119"/>
      <c r="B9" s="119"/>
      <c r="C9" s="119"/>
      <c r="D9" s="17"/>
      <c r="E9" s="18"/>
      <c r="F9" s="19"/>
      <c r="G9" s="18"/>
      <c r="H9" s="19"/>
      <c r="I9" s="18"/>
      <c r="J9" s="19"/>
      <c r="K9" s="22"/>
      <c r="L9" s="23"/>
      <c r="M9" s="22"/>
      <c r="N9" s="20"/>
      <c r="O9" s="36"/>
      <c r="P9" s="23"/>
    </row>
    <row r="10" spans="1:18">
      <c r="A10" s="119"/>
      <c r="B10" s="119"/>
      <c r="C10" s="119"/>
      <c r="D10" s="17"/>
      <c r="E10" s="18"/>
      <c r="F10" s="21"/>
      <c r="G10" s="18"/>
      <c r="H10" s="21"/>
      <c r="I10" s="18"/>
      <c r="J10" s="21"/>
      <c r="K10" s="22"/>
      <c r="L10" s="24"/>
      <c r="M10" s="22"/>
      <c r="N10" s="41"/>
      <c r="O10" s="36"/>
      <c r="P10" s="41"/>
    </row>
    <row r="11" spans="1:18">
      <c r="A11" s="119"/>
      <c r="B11" s="119"/>
      <c r="C11" s="119"/>
      <c r="D11" s="6" t="s">
        <v>26</v>
      </c>
      <c r="E11" s="7">
        <f t="shared" ref="E11:I11" si="0">SUM(E2:E10)</f>
        <v>4620</v>
      </c>
      <c r="F11" s="7">
        <f t="shared" si="0"/>
        <v>-383.97</v>
      </c>
      <c r="G11" s="7">
        <f t="shared" si="0"/>
        <v>5742.51</v>
      </c>
      <c r="H11" s="7">
        <f t="shared" si="0"/>
        <v>6722.5</v>
      </c>
      <c r="I11" s="7">
        <f t="shared" si="0"/>
        <v>6654.52</v>
      </c>
      <c r="J11" s="7">
        <f t="shared" ref="J11:P11" si="1">SUM(J2:J10)</f>
        <v>1200</v>
      </c>
      <c r="K11" s="7">
        <f t="shared" si="1"/>
        <v>200</v>
      </c>
      <c r="L11" s="7">
        <f t="shared" si="1"/>
        <v>200</v>
      </c>
      <c r="M11" s="7">
        <f t="shared" si="1"/>
        <v>200</v>
      </c>
      <c r="N11" s="7">
        <f t="shared" si="1"/>
        <v>200</v>
      </c>
      <c r="O11" s="7">
        <f t="shared" si="1"/>
        <v>200</v>
      </c>
      <c r="P11" s="7">
        <f t="shared" si="1"/>
        <v>200</v>
      </c>
    </row>
    <row r="12" spans="1:18">
      <c r="A12" s="38"/>
    </row>
    <row r="13" spans="1:18" ht="15.75">
      <c r="A13" s="39"/>
      <c r="M13" s="37"/>
    </row>
    <row r="20" spans="11:12" ht="16.5">
      <c r="K20" s="30"/>
    </row>
    <row r="27" spans="11:12">
      <c r="L27" s="47"/>
    </row>
  </sheetData>
  <mergeCells count="3">
    <mergeCell ref="A1:D1"/>
    <mergeCell ref="A2:C11"/>
    <mergeCell ref="R4:R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4853-E95B-4BDC-9464-D497D0ABD538}">
  <dimension ref="A1:D25"/>
  <sheetViews>
    <sheetView workbookViewId="0">
      <selection activeCell="E6" sqref="E6"/>
    </sheetView>
  </sheetViews>
  <sheetFormatPr defaultRowHeight="15"/>
  <cols>
    <col min="1" max="1" width="32.28515625" customWidth="1"/>
    <col min="2" max="2" width="14.28515625" customWidth="1"/>
  </cols>
  <sheetData>
    <row r="1" spans="1:4" ht="15.75" thickBot="1">
      <c r="A1" s="87" t="s">
        <v>69</v>
      </c>
      <c r="B1" s="88" t="s">
        <v>29</v>
      </c>
      <c r="C1" s="88" t="s">
        <v>70</v>
      </c>
      <c r="D1" s="89" t="s">
        <v>71</v>
      </c>
    </row>
    <row r="2" spans="1:4">
      <c r="A2" s="83" t="s">
        <v>65</v>
      </c>
      <c r="B2" s="84">
        <v>500</v>
      </c>
      <c r="C2" s="85"/>
      <c r="D2" s="86">
        <v>5</v>
      </c>
    </row>
    <row r="3" spans="1:4">
      <c r="A3" s="78" t="s">
        <v>66</v>
      </c>
      <c r="B3" s="76">
        <v>500</v>
      </c>
      <c r="C3" s="77"/>
      <c r="D3" s="79">
        <v>5</v>
      </c>
    </row>
    <row r="4" spans="1:4">
      <c r="A4" s="78" t="s">
        <v>64</v>
      </c>
      <c r="B4" s="76">
        <v>225</v>
      </c>
      <c r="C4" s="77"/>
      <c r="D4" s="79">
        <v>22</v>
      </c>
    </row>
    <row r="5" spans="1:4">
      <c r="A5" s="78" t="s">
        <v>67</v>
      </c>
      <c r="B5" s="76">
        <v>467.5</v>
      </c>
      <c r="C5" s="77" t="s">
        <v>76</v>
      </c>
      <c r="D5" s="79">
        <v>2</v>
      </c>
    </row>
    <row r="6" spans="1:4">
      <c r="A6" s="78" t="s">
        <v>68</v>
      </c>
      <c r="B6" s="76">
        <v>200</v>
      </c>
      <c r="C6" s="77"/>
      <c r="D6" s="79">
        <v>10</v>
      </c>
    </row>
    <row r="7" spans="1:4">
      <c r="A7" s="78"/>
      <c r="B7" s="57"/>
      <c r="C7" s="57"/>
      <c r="D7" s="80"/>
    </row>
    <row r="8" spans="1:4">
      <c r="A8" s="78"/>
      <c r="B8" s="57"/>
      <c r="C8" s="57"/>
      <c r="D8" s="80"/>
    </row>
    <row r="9" spans="1:4">
      <c r="A9" s="78"/>
      <c r="B9" s="57"/>
      <c r="C9" s="57"/>
      <c r="D9" s="80"/>
    </row>
    <row r="10" spans="1:4">
      <c r="A10" s="78"/>
      <c r="B10" s="57"/>
      <c r="C10" s="57"/>
      <c r="D10" s="80"/>
    </row>
    <row r="11" spans="1:4">
      <c r="A11" s="78"/>
      <c r="B11" s="57"/>
      <c r="C11" s="57"/>
      <c r="D11" s="80"/>
    </row>
    <row r="12" spans="1:4">
      <c r="A12" s="78"/>
      <c r="B12" s="57"/>
      <c r="C12" s="57"/>
      <c r="D12" s="80"/>
    </row>
    <row r="13" spans="1:4">
      <c r="A13" s="78"/>
      <c r="B13" s="57"/>
      <c r="C13" s="57"/>
      <c r="D13" s="80"/>
    </row>
    <row r="14" spans="1:4">
      <c r="A14" s="78"/>
      <c r="B14" s="57"/>
      <c r="C14" s="57"/>
      <c r="D14" s="80"/>
    </row>
    <row r="15" spans="1:4">
      <c r="A15" s="78"/>
      <c r="B15" s="57"/>
      <c r="C15" s="57"/>
      <c r="D15" s="80"/>
    </row>
    <row r="16" spans="1:4">
      <c r="A16" s="78"/>
      <c r="B16" s="57"/>
      <c r="C16" s="57"/>
      <c r="D16" s="80"/>
    </row>
    <row r="17" spans="1:4">
      <c r="A17" s="78"/>
      <c r="B17" s="57"/>
      <c r="C17" s="57"/>
      <c r="D17" s="80"/>
    </row>
    <row r="18" spans="1:4">
      <c r="A18" s="78"/>
      <c r="B18" s="57"/>
      <c r="C18" s="57"/>
      <c r="D18" s="80"/>
    </row>
    <row r="19" spans="1:4">
      <c r="A19" s="78"/>
      <c r="B19" s="57"/>
      <c r="C19" s="57"/>
      <c r="D19" s="80"/>
    </row>
    <row r="20" spans="1:4">
      <c r="A20" s="78"/>
      <c r="B20" s="57"/>
      <c r="C20" s="57"/>
      <c r="D20" s="80"/>
    </row>
    <row r="21" spans="1:4">
      <c r="A21" s="78"/>
      <c r="B21" s="57"/>
      <c r="C21" s="57"/>
      <c r="D21" s="80"/>
    </row>
    <row r="22" spans="1:4">
      <c r="A22" s="78"/>
      <c r="B22" s="57"/>
      <c r="C22" s="57"/>
      <c r="D22" s="80"/>
    </row>
    <row r="23" spans="1:4">
      <c r="A23" s="78"/>
      <c r="B23" s="57"/>
      <c r="C23" s="57"/>
      <c r="D23" s="80"/>
    </row>
    <row r="24" spans="1:4">
      <c r="A24" s="78"/>
      <c r="B24" s="57"/>
      <c r="C24" s="57"/>
      <c r="D24" s="80"/>
    </row>
    <row r="25" spans="1:4" ht="15.75" thickBot="1">
      <c r="A25" s="81"/>
      <c r="B25" s="66"/>
      <c r="C25" s="66"/>
      <c r="D25" s="8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2019</vt:lpstr>
      <vt:lpstr>2020</vt:lpstr>
      <vt:lpstr>Serviços Êxodo (2019)</vt:lpstr>
      <vt:lpstr>Serviços Êxodo (2020)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  <vt:lpstr>Geral</vt:lpstr>
      <vt:lpstr>Serviços Êxodo</vt:lpstr>
      <vt:lpstr>Serviços Mensal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Carvalho</dc:creator>
  <cp:keywords/>
  <dc:description/>
  <cp:lastModifiedBy>Nelson Carvalho</cp:lastModifiedBy>
  <cp:revision/>
  <dcterms:created xsi:type="dcterms:W3CDTF">2019-06-10T23:30:12Z</dcterms:created>
  <dcterms:modified xsi:type="dcterms:W3CDTF">2021-06-02T19:26:40Z</dcterms:modified>
  <cp:category/>
  <cp:contentStatus/>
</cp:coreProperties>
</file>