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y pareja\Documents\Universidad\Materias\IE\Seguimiento\"/>
    </mc:Choice>
  </mc:AlternateContent>
  <xr:revisionPtr revIDLastSave="0" documentId="13_ncr:1_{EFB3C2F8-1F79-4659-9228-643196637BD3}" xr6:coauthVersionLast="47" xr6:coauthVersionMax="47" xr10:uidLastSave="{00000000-0000-0000-0000-000000000000}"/>
  <bookViews>
    <workbookView xWindow="-120" yWindow="-120" windowWidth="20730" windowHeight="11160" xr2:uid="{B91A3EA1-D70C-4929-B729-6174A15A23D9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R44" i="1"/>
  <c r="T44" i="1"/>
  <c r="T43" i="1"/>
  <c r="R43" i="1"/>
  <c r="S45" i="1"/>
  <c r="S46" i="1"/>
  <c r="S47" i="1"/>
  <c r="S48" i="1"/>
  <c r="S44" i="1"/>
  <c r="S43" i="1"/>
  <c r="S14" i="1"/>
  <c r="R46" i="1"/>
  <c r="R47" i="1"/>
  <c r="R48" i="1"/>
  <c r="S37" i="1"/>
  <c r="T42" i="1"/>
  <c r="Q44" i="1"/>
  <c r="Q45" i="1"/>
  <c r="Q46" i="1"/>
  <c r="Q47" i="1"/>
  <c r="Q48" i="1"/>
  <c r="Q43" i="1"/>
  <c r="Q41" i="1"/>
  <c r="J41" i="1"/>
  <c r="M43" i="1"/>
  <c r="K45" i="1"/>
  <c r="K46" i="1"/>
  <c r="K47" i="1"/>
  <c r="K48" i="1"/>
  <c r="K44" i="1"/>
  <c r="K43" i="1"/>
  <c r="Q40" i="1"/>
  <c r="J40" i="1"/>
  <c r="C8" i="1"/>
  <c r="F43" i="1"/>
  <c r="J44" i="1"/>
  <c r="J45" i="1"/>
  <c r="J46" i="1"/>
  <c r="J47" i="1"/>
  <c r="J48" i="1"/>
  <c r="J43" i="1"/>
  <c r="C43" i="1"/>
  <c r="M42" i="1"/>
  <c r="C41" i="1"/>
  <c r="C40" i="1"/>
  <c r="C44" i="1"/>
  <c r="C45" i="1"/>
  <c r="C46" i="1"/>
  <c r="C47" i="1"/>
  <c r="C48" i="1"/>
  <c r="E6" i="1" l="1"/>
  <c r="K14" i="1"/>
  <c r="T13" i="1"/>
  <c r="M13" i="1"/>
  <c r="F13" i="1"/>
  <c r="C9" i="1" l="1"/>
  <c r="C14" i="1"/>
  <c r="C37" i="1" s="1"/>
  <c r="E14" i="1"/>
  <c r="C31" i="1"/>
  <c r="R14" i="1"/>
  <c r="T14" i="1" s="1"/>
  <c r="K17" i="1"/>
  <c r="R25" i="1"/>
  <c r="L14" i="1"/>
  <c r="R37" i="1"/>
  <c r="R21" i="1"/>
  <c r="R33" i="1"/>
  <c r="R29" i="1"/>
  <c r="C19" i="1"/>
  <c r="C27" i="1"/>
  <c r="R15" i="1"/>
  <c r="R36" i="1"/>
  <c r="R32" i="1"/>
  <c r="R28" i="1"/>
  <c r="R24" i="1"/>
  <c r="R20" i="1"/>
  <c r="C23" i="1"/>
  <c r="R17" i="1"/>
  <c r="R35" i="1"/>
  <c r="R31" i="1"/>
  <c r="R27" i="1"/>
  <c r="R23" i="1"/>
  <c r="R19" i="1"/>
  <c r="C35" i="1"/>
  <c r="R16" i="1"/>
  <c r="R34" i="1"/>
  <c r="R30" i="1"/>
  <c r="R26" i="1"/>
  <c r="R22" i="1"/>
  <c r="R18" i="1"/>
  <c r="K32" i="1"/>
  <c r="K24" i="1"/>
  <c r="K35" i="1"/>
  <c r="K31" i="1"/>
  <c r="K27" i="1"/>
  <c r="K23" i="1"/>
  <c r="K19" i="1"/>
  <c r="C15" i="1"/>
  <c r="C34" i="1"/>
  <c r="C30" i="1"/>
  <c r="C26" i="1"/>
  <c r="C22" i="1"/>
  <c r="C18" i="1"/>
  <c r="K36" i="1"/>
  <c r="K28" i="1"/>
  <c r="K16" i="1"/>
  <c r="K15" i="1"/>
  <c r="K34" i="1"/>
  <c r="K30" i="1"/>
  <c r="K26" i="1"/>
  <c r="K22" i="1"/>
  <c r="K18" i="1"/>
  <c r="C33" i="1"/>
  <c r="C29" i="1"/>
  <c r="C25" i="1"/>
  <c r="C21" i="1"/>
  <c r="C17" i="1"/>
  <c r="K20" i="1"/>
  <c r="K37" i="1"/>
  <c r="K33" i="1"/>
  <c r="K29" i="1"/>
  <c r="K25" i="1"/>
  <c r="K21" i="1"/>
  <c r="C36" i="1"/>
  <c r="C32" i="1"/>
  <c r="C28" i="1"/>
  <c r="C24" i="1"/>
  <c r="C20" i="1"/>
  <c r="C16" i="1"/>
  <c r="D14" i="1" l="1"/>
  <c r="F14" i="1" s="1"/>
  <c r="J14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S16" i="1"/>
  <c r="S20" i="1"/>
  <c r="S24" i="1"/>
  <c r="S28" i="1"/>
  <c r="S32" i="1"/>
  <c r="S36" i="1"/>
  <c r="S15" i="1"/>
  <c r="S35" i="1"/>
  <c r="S17" i="1"/>
  <c r="S21" i="1"/>
  <c r="S25" i="1"/>
  <c r="S29" i="1"/>
  <c r="S33" i="1"/>
  <c r="S23" i="1"/>
  <c r="S31" i="1"/>
  <c r="S18" i="1"/>
  <c r="S22" i="1"/>
  <c r="S26" i="1"/>
  <c r="S30" i="1"/>
  <c r="S34" i="1"/>
  <c r="S19" i="1"/>
  <c r="S27" i="1"/>
  <c r="E15" i="1"/>
  <c r="M14" i="1"/>
  <c r="T45" i="1" l="1"/>
  <c r="T46" i="1" s="1"/>
  <c r="T47" i="1" s="1"/>
  <c r="T48" i="1" s="1"/>
  <c r="R39" i="1"/>
  <c r="S49" i="1"/>
  <c r="D15" i="1"/>
  <c r="F15" i="1" s="1"/>
  <c r="L15" i="1"/>
  <c r="M15" i="1"/>
  <c r="Q23" i="1"/>
  <c r="Q27" i="1"/>
  <c r="Q35" i="1"/>
  <c r="Q31" i="1"/>
  <c r="Q18" i="1"/>
  <c r="Q22" i="1"/>
  <c r="Q16" i="1"/>
  <c r="Q29" i="1"/>
  <c r="Q19" i="1"/>
  <c r="Q32" i="1"/>
  <c r="Q24" i="1"/>
  <c r="Q14" i="1"/>
  <c r="Q34" i="1"/>
  <c r="Q25" i="1"/>
  <c r="Q15" i="1"/>
  <c r="Q28" i="1"/>
  <c r="Q36" i="1"/>
  <c r="Q17" i="1"/>
  <c r="Q30" i="1"/>
  <c r="Q37" i="1"/>
  <c r="Q21" i="1"/>
  <c r="Q26" i="1"/>
  <c r="Q20" i="1"/>
  <c r="Q33" i="1"/>
  <c r="E16" i="1"/>
  <c r="D16" i="1" s="1"/>
  <c r="F16" i="1" s="1"/>
  <c r="J15" i="1" l="1"/>
  <c r="M16" i="1"/>
  <c r="L16" i="1"/>
  <c r="J16" i="1" s="1"/>
  <c r="E17" i="1"/>
  <c r="D17" i="1" s="1"/>
  <c r="F17" i="1" s="1"/>
  <c r="M17" i="1" l="1"/>
  <c r="L17" i="1"/>
  <c r="E18" i="1"/>
  <c r="D18" i="1" s="1"/>
  <c r="F18" i="1" s="1"/>
  <c r="J17" i="1" l="1"/>
  <c r="M18" i="1"/>
  <c r="L18" i="1"/>
  <c r="J18" i="1" s="1"/>
  <c r="E19" i="1"/>
  <c r="D19" i="1" s="1"/>
  <c r="F19" i="1" s="1"/>
  <c r="E20" i="1" s="1"/>
  <c r="D20" i="1" s="1"/>
  <c r="F20" i="1" s="1"/>
  <c r="M19" i="1" l="1"/>
  <c r="L19" i="1"/>
  <c r="J19" i="1" s="1"/>
  <c r="E21" i="1"/>
  <c r="D21" i="1" s="1"/>
  <c r="F21" i="1" s="1"/>
  <c r="M20" i="1" l="1"/>
  <c r="L20" i="1"/>
  <c r="J20" i="1" s="1"/>
  <c r="E22" i="1"/>
  <c r="D22" i="1" s="1"/>
  <c r="F22" i="1" s="1"/>
  <c r="E23" i="1" s="1"/>
  <c r="D23" i="1" s="1"/>
  <c r="F23" i="1" s="1"/>
  <c r="E24" i="1" s="1"/>
  <c r="D24" i="1" s="1"/>
  <c r="F24" i="1" s="1"/>
  <c r="M21" i="1" l="1"/>
  <c r="L21" i="1"/>
  <c r="J21" i="1" s="1"/>
  <c r="E25" i="1"/>
  <c r="D25" i="1" s="1"/>
  <c r="F25" i="1" s="1"/>
  <c r="E26" i="1" s="1"/>
  <c r="D26" i="1" s="1"/>
  <c r="F26" i="1" s="1"/>
  <c r="M22" i="1" l="1"/>
  <c r="L22" i="1"/>
  <c r="J22" i="1" s="1"/>
  <c r="E27" i="1"/>
  <c r="D27" i="1" s="1"/>
  <c r="F27" i="1" s="1"/>
  <c r="M23" i="1" l="1"/>
  <c r="L23" i="1"/>
  <c r="J23" i="1" s="1"/>
  <c r="E28" i="1"/>
  <c r="D28" i="1" s="1"/>
  <c r="F28" i="1" s="1"/>
  <c r="M24" i="1" l="1"/>
  <c r="L24" i="1"/>
  <c r="J24" i="1" s="1"/>
  <c r="E29" i="1"/>
  <c r="D29" i="1" s="1"/>
  <c r="F29" i="1" s="1"/>
  <c r="M25" i="1" l="1"/>
  <c r="L25" i="1"/>
  <c r="J25" i="1" s="1"/>
  <c r="E30" i="1"/>
  <c r="D30" i="1" s="1"/>
  <c r="F30" i="1" s="1"/>
  <c r="M26" i="1" l="1"/>
  <c r="L26" i="1"/>
  <c r="J26" i="1" s="1"/>
  <c r="E31" i="1"/>
  <c r="D31" i="1" s="1"/>
  <c r="F31" i="1" s="1"/>
  <c r="M27" i="1" l="1"/>
  <c r="L27" i="1"/>
  <c r="J27" i="1" s="1"/>
  <c r="E32" i="1"/>
  <c r="D32" i="1" s="1"/>
  <c r="F32" i="1" s="1"/>
  <c r="M28" i="1" l="1"/>
  <c r="L28" i="1"/>
  <c r="J28" i="1" s="1"/>
  <c r="E33" i="1"/>
  <c r="D33" i="1" s="1"/>
  <c r="F33" i="1" s="1"/>
  <c r="M29" i="1" l="1"/>
  <c r="L29" i="1"/>
  <c r="J29" i="1" s="1"/>
  <c r="E34" i="1"/>
  <c r="D34" i="1" s="1"/>
  <c r="F34" i="1" s="1"/>
  <c r="M30" i="1" l="1"/>
  <c r="L30" i="1"/>
  <c r="J30" i="1" s="1"/>
  <c r="E35" i="1"/>
  <c r="D35" i="1" s="1"/>
  <c r="F35" i="1" s="1"/>
  <c r="M31" i="1" l="1"/>
  <c r="L31" i="1"/>
  <c r="J31" i="1" s="1"/>
  <c r="E36" i="1"/>
  <c r="D36" i="1" s="1"/>
  <c r="F36" i="1" s="1"/>
  <c r="E37" i="1" l="1"/>
  <c r="D37" i="1" s="1"/>
  <c r="F37" i="1" s="1"/>
  <c r="M32" i="1"/>
  <c r="L32" i="1"/>
  <c r="J32" i="1" s="1"/>
  <c r="D39" i="1" l="1"/>
  <c r="M33" i="1"/>
  <c r="L33" i="1"/>
  <c r="J33" i="1" s="1"/>
  <c r="F42" i="1" l="1"/>
  <c r="M34" i="1"/>
  <c r="L34" i="1"/>
  <c r="J34" i="1" s="1"/>
  <c r="E43" i="1" l="1"/>
  <c r="M35" i="1"/>
  <c r="L35" i="1"/>
  <c r="J35" i="1" s="1"/>
  <c r="D43" i="1" l="1"/>
  <c r="E44" i="1" s="1"/>
  <c r="D44" i="1" s="1"/>
  <c r="F44" i="1" s="1"/>
  <c r="E45" i="1" s="1"/>
  <c r="D45" i="1" s="1"/>
  <c r="F45" i="1" s="1"/>
  <c r="E46" i="1" s="1"/>
  <c r="D46" i="1" s="1"/>
  <c r="F46" i="1" s="1"/>
  <c r="M36" i="1"/>
  <c r="L36" i="1"/>
  <c r="J36" i="1" s="1"/>
  <c r="M37" i="1" l="1"/>
  <c r="K39" i="1" s="1"/>
  <c r="L37" i="1"/>
  <c r="J37" i="1" s="1"/>
  <c r="E47" i="1"/>
  <c r="D47" i="1" s="1"/>
  <c r="F47" i="1" s="1"/>
  <c r="L43" i="1" l="1"/>
  <c r="E48" i="1"/>
  <c r="E49" i="1" s="1"/>
  <c r="D48" i="1" l="1"/>
  <c r="F48" i="1" s="1"/>
  <c r="M44" i="1"/>
  <c r="L44" i="1"/>
  <c r="M45" i="1" l="1"/>
  <c r="L45" i="1"/>
  <c r="M46" i="1" l="1"/>
  <c r="L46" i="1"/>
  <c r="M47" i="1" l="1"/>
  <c r="L47" i="1"/>
  <c r="M48" i="1" l="1"/>
  <c r="L48" i="1"/>
  <c r="L49" i="1" l="1"/>
</calcChain>
</file>

<file path=xl/sharedStrings.xml><?xml version="1.0" encoding="utf-8"?>
<sst xmlns="http://schemas.openxmlformats.org/spreadsheetml/2006/main" count="51" uniqueCount="32">
  <si>
    <t>Martha Lucia se encuentra montando una empresa productora de software, para lo cual desea comprar una serie de equipos para la empresa, estos tienen un costo de $95.000.000, para esto realiza un crédito bancario el cual se amortiza durante 60 meses, en pagos bimestrales, con una tasa de interés del 9,58%, pero realiza un abono en el mes 48, correspondiente al 30% del saldo a dicho periodo. Construir el plan de pagos o amortización mediante los tres métodos vistos en clase y mediante un análisis de los resultados seleccionar el tipo de amortización a contratar, tomando como base el de menor costo.</t>
  </si>
  <si>
    <t>Un Señor ha decidido crear un fondo para su retiro, el cual estima será en aproximadamente 25 años. Realizará depósitos al final de cada mes por $250.000 durante los primeros 5 años. Los posteriores 7 años llevará a cabo el mismo procedimiento, solo que ahora depositará $370.000 y los restantes 13 años establecerá una cuota mensual de $500.000. Se pide calcular el Valor Futuro de esta anualidad ordinaria considerando las siguientes tasas:
a.- Para los primeros 5 años se pacta una tasa del 8,25% nominal, con capitalizaciones cada 19 días.
b.- Los siguientes 7 años se incrementa la tasa al 13,35% nominal, solo que la capitalización se estipula cada 48 días.
c.- Los restantes 13 años fijan la tasa del 10,5%, con capitalización cada 25 días.</t>
  </si>
  <si>
    <t xml:space="preserve">La familia Vargas cuando tiene su primer hijo e inicia hacer un ahorro depositando, valores como se describe a continuación: entro 0 y 4 años $105.000 mensuales; entre los 4 y los 8 años $270.000; entre los 8 y los 12 años $350.000; entre los 12 y los 16 años $460.000 y el último año $650.000, con el fin de poderle pagar los estudios universitarios a partir de los 17 años. El dinero es llevado a un fondo para educación que renta el 0,58% mensual. Responder:
a.	Cuál será el valor cuando su hijo vaya iniciar los estudios universitarios.  
b.	Si el costo semestral es de $8.500.000 y su duración es de 10 semestres. Y le tranfieren una cuota bimestral de $2.400.000. El dinero ahorrado alcanzará o cuánto quedaría haciendo falta. Con un índice de precios al consumidor del 8,5% pagadero bimestralmente. </t>
  </si>
  <si>
    <t>Un empresario planea cancelar un crédito bancario mediante pagos bimestrales durante 8 años, se sabe que la primera cuota se canceló por un valor de $1.245.000 y cada una de ellas se incrementan 1,50% con respecto a la anterior, y la entidad ofrece una tasa del 10,83% convertible mensualmente. Teniendo en cuenta los anteriores valores responder:
a.	Valor del crédito. 
b.	Costo total del crédito.
c.	Valor cancelado hasta el mes 42.</t>
  </si>
  <si>
    <t>Una deuda vencida el día de hoy por un valor de $95.500.000 será saldada mediante tres pagos de iguales valor a los 12, 24 y 36 meses respectivamente. Si la tasa de interés es del 0,89% mensual ¿Cuál es el valor de los tres pagos?</t>
  </si>
  <si>
    <t xml:space="preserve">Monto del credito </t>
  </si>
  <si>
    <t>n</t>
  </si>
  <si>
    <t>i</t>
  </si>
  <si>
    <t>anual</t>
  </si>
  <si>
    <t>Abono</t>
  </si>
  <si>
    <t>30% al saldo</t>
  </si>
  <si>
    <t xml:space="preserve">Metodo Frances </t>
  </si>
  <si>
    <t>Periodo</t>
  </si>
  <si>
    <t xml:space="preserve">Cuota </t>
  </si>
  <si>
    <t>Capital</t>
  </si>
  <si>
    <t xml:space="preserve">Interes </t>
  </si>
  <si>
    <t>Saldo</t>
  </si>
  <si>
    <t>Metodo Aleman</t>
  </si>
  <si>
    <t>Cuota</t>
  </si>
  <si>
    <t>Interes</t>
  </si>
  <si>
    <t xml:space="preserve">Capital </t>
  </si>
  <si>
    <t>Metodo Directo</t>
  </si>
  <si>
    <t>pagos bimestrales</t>
  </si>
  <si>
    <t>meses</t>
  </si>
  <si>
    <t>TOTAL</t>
  </si>
  <si>
    <t>ABONO</t>
  </si>
  <si>
    <t>Bimestral</t>
  </si>
  <si>
    <t>30% SALDO</t>
  </si>
  <si>
    <t>VP</t>
  </si>
  <si>
    <t xml:space="preserve">n </t>
  </si>
  <si>
    <t>RP</t>
  </si>
  <si>
    <t>R/ El tipo de amortizacion a contratar es la de el metodo aleman ya que el costo es mas economico.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</si>
</sst>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justify" vertical="center" wrapText="1"/>
    </xf>
    <xf numFmtId="44" fontId="1" fillId="0" borderId="0" xfId="1" applyFont="1" applyAlignment="1">
      <alignment horizontal="justify" vertical="center" wrapText="1"/>
    </xf>
    <xf numFmtId="10" fontId="1" fillId="0" borderId="0" xfId="0" applyNumberFormat="1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justify" vertical="center" wrapText="1"/>
    </xf>
    <xf numFmtId="44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44" fontId="1" fillId="0" borderId="0" xfId="0" applyNumberFormat="1" applyFont="1" applyAlignment="1">
      <alignment horizontal="center" vertical="center" wrapText="1"/>
    </xf>
    <xf numFmtId="10" fontId="1" fillId="0" borderId="0" xfId="2" applyNumberFormat="1" applyFont="1" applyAlignment="1">
      <alignment horizontal="justify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A05D-FF2D-4F30-9339-2C01DD6905B3}">
  <dimension ref="A3:T49"/>
  <sheetViews>
    <sheetView tabSelected="1" workbookViewId="0">
      <selection activeCell="A5" sqref="A5"/>
    </sheetView>
  </sheetViews>
  <sheetFormatPr baseColWidth="10" defaultRowHeight="18" x14ac:dyDescent="0.25"/>
  <cols>
    <col min="1" max="1" width="67.42578125" style="1" customWidth="1"/>
    <col min="2" max="2" width="21.85546875" style="1" customWidth="1"/>
    <col min="3" max="3" width="21" style="1" customWidth="1"/>
    <col min="4" max="4" width="26.85546875" style="1" customWidth="1"/>
    <col min="5" max="5" width="22.5703125" style="1" customWidth="1"/>
    <col min="6" max="6" width="20.5703125" style="1" customWidth="1"/>
    <col min="7" max="8" width="11.42578125" style="1"/>
    <col min="9" max="9" width="21.140625" style="1" customWidth="1"/>
    <col min="10" max="10" width="22.42578125" style="1" customWidth="1"/>
    <col min="11" max="11" width="22.5703125" style="1" customWidth="1"/>
    <col min="12" max="12" width="23.28515625" style="1" customWidth="1"/>
    <col min="13" max="13" width="23.42578125" style="1" customWidth="1"/>
    <col min="14" max="14" width="12" style="1" customWidth="1"/>
    <col min="15" max="15" width="11.42578125" style="1"/>
    <col min="16" max="16" width="23" style="1" customWidth="1"/>
    <col min="17" max="17" width="23.140625" style="1" customWidth="1"/>
    <col min="18" max="18" width="22.85546875" style="1" customWidth="1"/>
    <col min="19" max="19" width="23.140625" style="1" customWidth="1"/>
    <col min="20" max="20" width="23.5703125" style="1" customWidth="1"/>
    <col min="21" max="16384" width="11.42578125" style="1"/>
  </cols>
  <sheetData>
    <row r="3" spans="1:20" ht="180" x14ac:dyDescent="0.25">
      <c r="A3" s="1" t="s">
        <v>0</v>
      </c>
    </row>
    <row r="4" spans="1:20" x14ac:dyDescent="0.25">
      <c r="B4" s="8" t="s">
        <v>5</v>
      </c>
      <c r="C4" s="2">
        <v>95000000</v>
      </c>
    </row>
    <row r="5" spans="1:20" x14ac:dyDescent="0.25">
      <c r="B5" s="8" t="s">
        <v>6</v>
      </c>
      <c r="C5" s="1">
        <v>60</v>
      </c>
      <c r="D5" s="1" t="s">
        <v>23</v>
      </c>
      <c r="E5" s="1">
        <v>30</v>
      </c>
      <c r="F5" s="1" t="s">
        <v>22</v>
      </c>
    </row>
    <row r="6" spans="1:20" x14ac:dyDescent="0.25">
      <c r="B6" s="8" t="s">
        <v>7</v>
      </c>
      <c r="C6" s="3">
        <v>9.5799999999999996E-2</v>
      </c>
      <c r="D6" s="1" t="s">
        <v>8</v>
      </c>
      <c r="E6" s="10">
        <f>((1+C6)^(1/6))-1</f>
        <v>1.5364283752973051E-2</v>
      </c>
      <c r="F6" s="1" t="s">
        <v>26</v>
      </c>
    </row>
    <row r="7" spans="1:20" ht="36" x14ac:dyDescent="0.25">
      <c r="A7" s="1" t="s">
        <v>31</v>
      </c>
      <c r="B7" s="8" t="s">
        <v>9</v>
      </c>
      <c r="C7" s="1" t="s">
        <v>10</v>
      </c>
    </row>
    <row r="8" spans="1:20" x14ac:dyDescent="0.25">
      <c r="B8" s="8" t="s">
        <v>20</v>
      </c>
      <c r="C8" s="6">
        <f>C4/E5</f>
        <v>3166666.6666666665</v>
      </c>
    </row>
    <row r="9" spans="1:20" x14ac:dyDescent="0.25">
      <c r="B9" s="8" t="s">
        <v>19</v>
      </c>
      <c r="C9" s="6">
        <f>C4*E6</f>
        <v>1459606.9565324399</v>
      </c>
    </row>
    <row r="10" spans="1:20" x14ac:dyDescent="0.25">
      <c r="C10" s="6"/>
    </row>
    <row r="11" spans="1:20" x14ac:dyDescent="0.25">
      <c r="B11" s="5" t="s">
        <v>11</v>
      </c>
      <c r="I11" s="5" t="s">
        <v>17</v>
      </c>
      <c r="P11" s="5" t="s">
        <v>21</v>
      </c>
      <c r="Q11" s="8"/>
      <c r="R11" s="8"/>
      <c r="S11" s="8"/>
      <c r="T11" s="8"/>
    </row>
    <row r="12" spans="1:20" x14ac:dyDescent="0.25">
      <c r="B12" s="5" t="s">
        <v>12</v>
      </c>
      <c r="C12" s="5" t="s">
        <v>13</v>
      </c>
      <c r="D12" s="5" t="s">
        <v>14</v>
      </c>
      <c r="E12" s="5" t="s">
        <v>15</v>
      </c>
      <c r="F12" s="5" t="s">
        <v>16</v>
      </c>
      <c r="I12" s="5" t="s">
        <v>12</v>
      </c>
      <c r="J12" s="5" t="s">
        <v>18</v>
      </c>
      <c r="K12" s="5" t="s">
        <v>14</v>
      </c>
      <c r="L12" s="5" t="s">
        <v>19</v>
      </c>
      <c r="M12" s="5" t="s">
        <v>16</v>
      </c>
      <c r="N12" s="5"/>
      <c r="P12" s="5" t="s">
        <v>12</v>
      </c>
      <c r="Q12" s="5" t="s">
        <v>18</v>
      </c>
      <c r="R12" s="5" t="s">
        <v>14</v>
      </c>
      <c r="S12" s="5" t="s">
        <v>19</v>
      </c>
      <c r="T12" s="5" t="s">
        <v>16</v>
      </c>
    </row>
    <row r="13" spans="1:20" x14ac:dyDescent="0.25">
      <c r="B13" s="5">
        <v>0</v>
      </c>
      <c r="C13" s="7"/>
      <c r="D13" s="5"/>
      <c r="E13" s="5"/>
      <c r="F13" s="9">
        <f>C4</f>
        <v>95000000</v>
      </c>
      <c r="I13" s="4">
        <v>0</v>
      </c>
      <c r="M13" s="6">
        <f>C4</f>
        <v>95000000</v>
      </c>
      <c r="N13" s="6"/>
      <c r="P13" s="4">
        <v>0</v>
      </c>
      <c r="T13" s="6">
        <f>C4</f>
        <v>95000000</v>
      </c>
    </row>
    <row r="14" spans="1:20" x14ac:dyDescent="0.25">
      <c r="B14" s="4">
        <v>2</v>
      </c>
      <c r="C14" s="2">
        <f>(C4*E6)/((1-(1+E6)^-E5))</f>
        <v>3976180.2478870437</v>
      </c>
      <c r="D14" s="6">
        <f>C14-E14</f>
        <v>2516573.2913546041</v>
      </c>
      <c r="E14" s="6">
        <f>F13*$E$6</f>
        <v>1459606.9565324399</v>
      </c>
      <c r="F14" s="6">
        <f>F13-D14</f>
        <v>92483426.708645403</v>
      </c>
      <c r="I14" s="4">
        <v>2</v>
      </c>
      <c r="J14" s="6">
        <f>K14+L14</f>
        <v>4626273.6231991062</v>
      </c>
      <c r="K14" s="6">
        <f>C$8</f>
        <v>3166666.6666666665</v>
      </c>
      <c r="L14" s="6">
        <f>M13*$E$6</f>
        <v>1459606.9565324399</v>
      </c>
      <c r="M14" s="6">
        <f>M13-K14</f>
        <v>91833333.333333328</v>
      </c>
      <c r="P14" s="4">
        <v>2</v>
      </c>
      <c r="Q14" s="6">
        <f>R$14+S$14</f>
        <v>4626273.6231991062</v>
      </c>
      <c r="R14" s="6">
        <f>C8</f>
        <v>3166666.6666666665</v>
      </c>
      <c r="S14" s="6">
        <f>C$9</f>
        <v>1459606.9565324399</v>
      </c>
      <c r="T14" s="6">
        <f>T13-R14</f>
        <v>91833333.333333328</v>
      </c>
    </row>
    <row r="15" spans="1:20" x14ac:dyDescent="0.25">
      <c r="B15" s="4">
        <v>4</v>
      </c>
      <c r="C15" s="6">
        <f>C$14</f>
        <v>3976180.2478870437</v>
      </c>
      <c r="D15" s="6">
        <f>C15-E15</f>
        <v>2555238.6374881295</v>
      </c>
      <c r="E15" s="6">
        <f>F14*$E$6</f>
        <v>1420941.6103989144</v>
      </c>
      <c r="F15" s="6">
        <f>F14-D15</f>
        <v>89928188.071157277</v>
      </c>
      <c r="I15" s="4">
        <v>4</v>
      </c>
      <c r="J15" s="6">
        <f>K15+L15</f>
        <v>4577620.0579813588</v>
      </c>
      <c r="K15" s="6">
        <f>C$8</f>
        <v>3166666.6666666665</v>
      </c>
      <c r="L15" s="6">
        <f>M14*$E$6</f>
        <v>1410953.3913146919</v>
      </c>
      <c r="M15" s="6">
        <f t="shared" ref="M15:M48" si="0">M14-K15</f>
        <v>88666666.666666657</v>
      </c>
      <c r="P15" s="4">
        <v>4</v>
      </c>
      <c r="Q15" s="6">
        <f t="shared" ref="Q15:Q48" si="1">R$14+S$14</f>
        <v>4626273.6231991062</v>
      </c>
      <c r="R15" s="6">
        <f>C$8</f>
        <v>3166666.6666666665</v>
      </c>
      <c r="S15" s="6">
        <f t="shared" ref="S15:S48" si="2">C$9</f>
        <v>1459606.9565324399</v>
      </c>
      <c r="T15" s="6">
        <f>T14-R15</f>
        <v>88666666.666666657</v>
      </c>
    </row>
    <row r="16" spans="1:20" x14ac:dyDescent="0.25">
      <c r="B16" s="4">
        <v>6</v>
      </c>
      <c r="C16" s="6">
        <f t="shared" ref="C16:C36" si="3">C$14</f>
        <v>3976180.2478870437</v>
      </c>
      <c r="D16" s="6">
        <f t="shared" ref="D16:D48" si="4">C16-E16</f>
        <v>2594498.0489710569</v>
      </c>
      <c r="E16" s="6">
        <f t="shared" ref="E16:E48" si="5">F15*$E$6</f>
        <v>1381682.1989159868</v>
      </c>
      <c r="F16" s="6">
        <f t="shared" ref="F16:F47" si="6">F15-D16</f>
        <v>87333690.02218622</v>
      </c>
      <c r="I16" s="4">
        <v>6</v>
      </c>
      <c r="J16" s="6">
        <f t="shared" ref="J16:J48" si="7">K16+L16</f>
        <v>4528966.4927636106</v>
      </c>
      <c r="K16" s="6">
        <f t="shared" ref="K16:K48" si="8">C$8</f>
        <v>3166666.6666666665</v>
      </c>
      <c r="L16" s="6">
        <f t="shared" ref="L16:L48" si="9">M15*$E$6</f>
        <v>1362299.8260969438</v>
      </c>
      <c r="M16" s="6">
        <f t="shared" si="0"/>
        <v>85499999.999999985</v>
      </c>
      <c r="P16" s="4">
        <v>6</v>
      </c>
      <c r="Q16" s="6">
        <f t="shared" si="1"/>
        <v>4626273.6231991062</v>
      </c>
      <c r="R16" s="6">
        <f t="shared" ref="R16:R48" si="10">C$8</f>
        <v>3166666.6666666665</v>
      </c>
      <c r="S16" s="6">
        <f t="shared" si="2"/>
        <v>1459606.9565324399</v>
      </c>
      <c r="T16" s="6">
        <f t="shared" ref="T16:T48" si="11">T15-R16</f>
        <v>85499999.999999985</v>
      </c>
    </row>
    <row r="17" spans="2:20" x14ac:dyDescent="0.25">
      <c r="B17" s="4">
        <v>8</v>
      </c>
      <c r="C17" s="6">
        <f t="shared" si="3"/>
        <v>3976180.2478870437</v>
      </c>
      <c r="D17" s="6">
        <f t="shared" si="4"/>
        <v>2634360.6531919832</v>
      </c>
      <c r="E17" s="6">
        <f t="shared" si="5"/>
        <v>1341819.5946950605</v>
      </c>
      <c r="F17" s="6">
        <f t="shared" si="6"/>
        <v>84699329.368994236</v>
      </c>
      <c r="I17" s="4">
        <v>8</v>
      </c>
      <c r="J17" s="6">
        <f t="shared" si="7"/>
        <v>4480312.9275458623</v>
      </c>
      <c r="K17" s="6">
        <f t="shared" si="8"/>
        <v>3166666.6666666665</v>
      </c>
      <c r="L17" s="6">
        <f t="shared" si="9"/>
        <v>1313646.2608791958</v>
      </c>
      <c r="M17" s="6">
        <f t="shared" si="0"/>
        <v>82333333.333333313</v>
      </c>
      <c r="P17" s="4">
        <v>8</v>
      </c>
      <c r="Q17" s="6">
        <f t="shared" si="1"/>
        <v>4626273.6231991062</v>
      </c>
      <c r="R17" s="6">
        <f t="shared" si="10"/>
        <v>3166666.6666666665</v>
      </c>
      <c r="S17" s="6">
        <f t="shared" si="2"/>
        <v>1459606.9565324399</v>
      </c>
      <c r="T17" s="6">
        <f t="shared" si="11"/>
        <v>82333333.333333313</v>
      </c>
    </row>
    <row r="18" spans="2:20" x14ac:dyDescent="0.25">
      <c r="B18" s="4">
        <v>10</v>
      </c>
      <c r="C18" s="6">
        <f t="shared" si="3"/>
        <v>3976180.2478870437</v>
      </c>
      <c r="D18" s="6">
        <f t="shared" si="4"/>
        <v>2674835.7177752927</v>
      </c>
      <c r="E18" s="6">
        <f t="shared" si="5"/>
        <v>1301344.5301117513</v>
      </c>
      <c r="F18" s="6">
        <f t="shared" si="6"/>
        <v>82024493.651218951</v>
      </c>
      <c r="I18" s="4">
        <v>10</v>
      </c>
      <c r="J18" s="6">
        <f t="shared" si="7"/>
        <v>4431659.362328114</v>
      </c>
      <c r="K18" s="6">
        <f t="shared" si="8"/>
        <v>3166666.6666666665</v>
      </c>
      <c r="L18" s="6">
        <f t="shared" si="9"/>
        <v>1264992.6956614475</v>
      </c>
      <c r="M18" s="6">
        <f t="shared" si="0"/>
        <v>79166666.666666642</v>
      </c>
      <c r="P18" s="4">
        <v>10</v>
      </c>
      <c r="Q18" s="6">
        <f t="shared" si="1"/>
        <v>4626273.6231991062</v>
      </c>
      <c r="R18" s="6">
        <f t="shared" si="10"/>
        <v>3166666.6666666665</v>
      </c>
      <c r="S18" s="6">
        <f t="shared" si="2"/>
        <v>1459606.9565324399</v>
      </c>
      <c r="T18" s="6">
        <f t="shared" si="11"/>
        <v>79166666.666666642</v>
      </c>
    </row>
    <row r="19" spans="2:20" x14ac:dyDescent="0.25">
      <c r="B19" s="4">
        <v>12</v>
      </c>
      <c r="C19" s="6">
        <f t="shared" si="3"/>
        <v>3976180.2478870437</v>
      </c>
      <c r="D19" s="6">
        <f t="shared" si="4"/>
        <v>2715932.6527357791</v>
      </c>
      <c r="E19" s="6">
        <f t="shared" si="5"/>
        <v>1260247.5951512645</v>
      </c>
      <c r="F19" s="6">
        <f t="shared" si="6"/>
        <v>79308560.998483166</v>
      </c>
      <c r="I19" s="4">
        <v>12</v>
      </c>
      <c r="J19" s="6">
        <f t="shared" si="7"/>
        <v>4383005.7971103657</v>
      </c>
      <c r="K19" s="6">
        <f t="shared" si="8"/>
        <v>3166666.6666666665</v>
      </c>
      <c r="L19" s="6">
        <f t="shared" si="9"/>
        <v>1216339.1304436994</v>
      </c>
      <c r="M19" s="6">
        <f t="shared" si="0"/>
        <v>75999999.99999997</v>
      </c>
      <c r="P19" s="4">
        <v>12</v>
      </c>
      <c r="Q19" s="6">
        <f t="shared" si="1"/>
        <v>4626273.6231991062</v>
      </c>
      <c r="R19" s="6">
        <f t="shared" si="10"/>
        <v>3166666.6666666665</v>
      </c>
      <c r="S19" s="6">
        <f t="shared" si="2"/>
        <v>1459606.9565324399</v>
      </c>
      <c r="T19" s="6">
        <f t="shared" si="11"/>
        <v>75999999.99999997</v>
      </c>
    </row>
    <row r="20" spans="2:20" x14ac:dyDescent="0.25">
      <c r="B20" s="4">
        <v>14</v>
      </c>
      <c r="C20" s="6">
        <f t="shared" si="3"/>
        <v>3976180.2478870437</v>
      </c>
      <c r="D20" s="6">
        <f t="shared" si="4"/>
        <v>2757661.0126663763</v>
      </c>
      <c r="E20" s="6">
        <f t="shared" si="5"/>
        <v>1218519.2352206672</v>
      </c>
      <c r="F20" s="6">
        <f t="shared" si="6"/>
        <v>76550899.985816792</v>
      </c>
      <c r="I20" s="4">
        <v>14</v>
      </c>
      <c r="J20" s="6">
        <f t="shared" si="7"/>
        <v>4334352.2318926174</v>
      </c>
      <c r="K20" s="6">
        <f t="shared" si="8"/>
        <v>3166666.6666666665</v>
      </c>
      <c r="L20" s="6">
        <f t="shared" si="9"/>
        <v>1167685.5652259514</v>
      </c>
      <c r="M20" s="6">
        <f t="shared" si="0"/>
        <v>72833333.333333299</v>
      </c>
      <c r="P20" s="4">
        <v>14</v>
      </c>
      <c r="Q20" s="6">
        <f t="shared" si="1"/>
        <v>4626273.6231991062</v>
      </c>
      <c r="R20" s="6">
        <f t="shared" si="10"/>
        <v>3166666.6666666665</v>
      </c>
      <c r="S20" s="6">
        <f t="shared" si="2"/>
        <v>1459606.9565324399</v>
      </c>
      <c r="T20" s="6">
        <f t="shared" si="11"/>
        <v>72833333.333333299</v>
      </c>
    </row>
    <row r="21" spans="2:20" x14ac:dyDescent="0.25">
      <c r="B21" s="4">
        <v>16</v>
      </c>
      <c r="C21" s="6">
        <f t="shared" si="3"/>
        <v>3976180.2478870437</v>
      </c>
      <c r="D21" s="6">
        <f t="shared" si="4"/>
        <v>2800030.4989594938</v>
      </c>
      <c r="E21" s="6">
        <f t="shared" si="5"/>
        <v>1176149.7489275499</v>
      </c>
      <c r="F21" s="6">
        <f t="shared" si="6"/>
        <v>73750869.486857295</v>
      </c>
      <c r="I21" s="4">
        <v>16</v>
      </c>
      <c r="J21" s="6">
        <f t="shared" si="7"/>
        <v>4285698.6666748701</v>
      </c>
      <c r="K21" s="6">
        <f t="shared" si="8"/>
        <v>3166666.6666666665</v>
      </c>
      <c r="L21" s="6">
        <f t="shared" si="9"/>
        <v>1119032.0000082033</v>
      </c>
      <c r="M21" s="6">
        <f t="shared" si="0"/>
        <v>69666666.666666627</v>
      </c>
      <c r="P21" s="4">
        <v>16</v>
      </c>
      <c r="Q21" s="6">
        <f t="shared" si="1"/>
        <v>4626273.6231991062</v>
      </c>
      <c r="R21" s="6">
        <f t="shared" si="10"/>
        <v>3166666.6666666665</v>
      </c>
      <c r="S21" s="6">
        <f t="shared" si="2"/>
        <v>1459606.9565324399</v>
      </c>
      <c r="T21" s="6">
        <f t="shared" si="11"/>
        <v>69666666.666666627</v>
      </c>
    </row>
    <row r="22" spans="2:20" x14ac:dyDescent="0.25">
      <c r="B22" s="4">
        <v>18</v>
      </c>
      <c r="C22" s="6">
        <f t="shared" si="3"/>
        <v>3976180.2478870437</v>
      </c>
      <c r="D22" s="6">
        <f t="shared" si="4"/>
        <v>2843050.9620624864</v>
      </c>
      <c r="E22" s="6">
        <f t="shared" si="5"/>
        <v>1133129.2858245575</v>
      </c>
      <c r="F22" s="6">
        <f t="shared" si="6"/>
        <v>70907818.524794802</v>
      </c>
      <c r="I22" s="4">
        <v>18</v>
      </c>
      <c r="J22" s="6">
        <f t="shared" si="7"/>
        <v>4237045.1014571218</v>
      </c>
      <c r="K22" s="6">
        <f t="shared" si="8"/>
        <v>3166666.6666666665</v>
      </c>
      <c r="L22" s="6">
        <f t="shared" si="9"/>
        <v>1070378.4347904553</v>
      </c>
      <c r="M22" s="6">
        <f t="shared" si="0"/>
        <v>66499999.999999963</v>
      </c>
      <c r="P22" s="4">
        <v>18</v>
      </c>
      <c r="Q22" s="6">
        <f t="shared" si="1"/>
        <v>4626273.6231991062</v>
      </c>
      <c r="R22" s="6">
        <f t="shared" si="10"/>
        <v>3166666.6666666665</v>
      </c>
      <c r="S22" s="6">
        <f t="shared" si="2"/>
        <v>1459606.9565324399</v>
      </c>
      <c r="T22" s="6">
        <f t="shared" si="11"/>
        <v>66499999.999999963</v>
      </c>
    </row>
    <row r="23" spans="2:20" x14ac:dyDescent="0.25">
      <c r="B23" s="4">
        <v>20</v>
      </c>
      <c r="C23" s="6">
        <f t="shared" si="3"/>
        <v>3976180.2478870437</v>
      </c>
      <c r="D23" s="6">
        <f t="shared" si="4"/>
        <v>2886732.4037677776</v>
      </c>
      <c r="E23" s="6">
        <f t="shared" si="5"/>
        <v>1089447.8441192664</v>
      </c>
      <c r="F23" s="6">
        <f t="shared" si="6"/>
        <v>68021086.121027023</v>
      </c>
      <c r="I23" s="4">
        <v>20</v>
      </c>
      <c r="J23" s="6">
        <f t="shared" si="7"/>
        <v>4188391.536239374</v>
      </c>
      <c r="K23" s="6">
        <f t="shared" si="8"/>
        <v>3166666.6666666665</v>
      </c>
      <c r="L23" s="6">
        <f t="shared" si="9"/>
        <v>1021724.8695727073</v>
      </c>
      <c r="M23" s="6">
        <f t="shared" si="0"/>
        <v>63333333.333333299</v>
      </c>
      <c r="P23" s="4">
        <v>20</v>
      </c>
      <c r="Q23" s="6">
        <f t="shared" si="1"/>
        <v>4626273.6231991062</v>
      </c>
      <c r="R23" s="6">
        <f t="shared" si="10"/>
        <v>3166666.6666666665</v>
      </c>
      <c r="S23" s="6">
        <f t="shared" si="2"/>
        <v>1459606.9565324399</v>
      </c>
      <c r="T23" s="6">
        <f t="shared" si="11"/>
        <v>63333333.333333299</v>
      </c>
    </row>
    <row r="24" spans="2:20" x14ac:dyDescent="0.25">
      <c r="B24" s="4">
        <v>22</v>
      </c>
      <c r="C24" s="6">
        <f t="shared" si="3"/>
        <v>3976180.2478870437</v>
      </c>
      <c r="D24" s="6">
        <f t="shared" si="4"/>
        <v>2931084.9795381678</v>
      </c>
      <c r="E24" s="6">
        <f t="shared" si="5"/>
        <v>1045095.2683488762</v>
      </c>
      <c r="F24" s="6">
        <f t="shared" si="6"/>
        <v>65090001.141488858</v>
      </c>
      <c r="I24" s="4">
        <v>22</v>
      </c>
      <c r="J24" s="6">
        <f t="shared" si="7"/>
        <v>4139737.9710216261</v>
      </c>
      <c r="K24" s="6">
        <f t="shared" si="8"/>
        <v>3166666.6666666665</v>
      </c>
      <c r="L24" s="6">
        <f t="shared" si="9"/>
        <v>973071.3043549594</v>
      </c>
      <c r="M24" s="6">
        <f t="shared" si="0"/>
        <v>60166666.666666634</v>
      </c>
      <c r="P24" s="4">
        <v>22</v>
      </c>
      <c r="Q24" s="6">
        <f t="shared" si="1"/>
        <v>4626273.6231991062</v>
      </c>
      <c r="R24" s="6">
        <f t="shared" si="10"/>
        <v>3166666.6666666665</v>
      </c>
      <c r="S24" s="6">
        <f t="shared" si="2"/>
        <v>1459606.9565324399</v>
      </c>
      <c r="T24" s="6">
        <f t="shared" si="11"/>
        <v>60166666.666666634</v>
      </c>
    </row>
    <row r="25" spans="2:20" x14ac:dyDescent="0.25">
      <c r="B25" s="4">
        <v>24</v>
      </c>
      <c r="C25" s="6">
        <f t="shared" si="3"/>
        <v>3976180.2478870437</v>
      </c>
      <c r="D25" s="6">
        <f t="shared" si="4"/>
        <v>2976119.0008678692</v>
      </c>
      <c r="E25" s="6">
        <f t="shared" si="5"/>
        <v>1000061.2470191746</v>
      </c>
      <c r="F25" s="6">
        <f t="shared" si="6"/>
        <v>62113882.140620992</v>
      </c>
      <c r="I25" s="4">
        <v>24</v>
      </c>
      <c r="J25" s="6">
        <f t="shared" si="7"/>
        <v>4091084.4058038779</v>
      </c>
      <c r="K25" s="6">
        <f t="shared" si="8"/>
        <v>3166666.6666666665</v>
      </c>
      <c r="L25" s="6">
        <f t="shared" si="9"/>
        <v>924417.73913721147</v>
      </c>
      <c r="M25" s="6">
        <f t="shared" si="0"/>
        <v>56999999.99999997</v>
      </c>
      <c r="P25" s="4">
        <v>24</v>
      </c>
      <c r="Q25" s="6">
        <f t="shared" si="1"/>
        <v>4626273.6231991062</v>
      </c>
      <c r="R25" s="6">
        <f t="shared" si="10"/>
        <v>3166666.6666666665</v>
      </c>
      <c r="S25" s="6">
        <f t="shared" si="2"/>
        <v>1459606.9565324399</v>
      </c>
      <c r="T25" s="6">
        <f t="shared" si="11"/>
        <v>56999999.99999997</v>
      </c>
    </row>
    <row r="26" spans="2:20" x14ac:dyDescent="0.25">
      <c r="B26" s="4">
        <v>26</v>
      </c>
      <c r="C26" s="6">
        <f t="shared" si="3"/>
        <v>3976180.2478870437</v>
      </c>
      <c r="D26" s="6">
        <f t="shared" si="4"/>
        <v>3021844.9376798179</v>
      </c>
      <c r="E26" s="6">
        <f t="shared" si="5"/>
        <v>954335.31020722608</v>
      </c>
      <c r="F26" s="6">
        <f t="shared" si="6"/>
        <v>59092037.202941172</v>
      </c>
      <c r="I26" s="4">
        <v>26</v>
      </c>
      <c r="J26" s="6">
        <f t="shared" si="7"/>
        <v>4042430.84058613</v>
      </c>
      <c r="K26" s="6">
        <f t="shared" si="8"/>
        <v>3166666.6666666665</v>
      </c>
      <c r="L26" s="6">
        <f t="shared" si="9"/>
        <v>875764.17391946341</v>
      </c>
      <c r="M26" s="6">
        <f t="shared" si="0"/>
        <v>53833333.333333306</v>
      </c>
      <c r="P26" s="4">
        <v>26</v>
      </c>
      <c r="Q26" s="6">
        <f t="shared" si="1"/>
        <v>4626273.6231991062</v>
      </c>
      <c r="R26" s="6">
        <f t="shared" si="10"/>
        <v>3166666.6666666665</v>
      </c>
      <c r="S26" s="6">
        <f t="shared" si="2"/>
        <v>1459606.9565324399</v>
      </c>
      <c r="T26" s="6">
        <f t="shared" si="11"/>
        <v>53833333.333333306</v>
      </c>
    </row>
    <row r="27" spans="2:20" x14ac:dyDescent="0.25">
      <c r="B27" s="4">
        <v>28</v>
      </c>
      <c r="C27" s="6">
        <f t="shared" si="3"/>
        <v>3976180.2478870437</v>
      </c>
      <c r="D27" s="6">
        <f t="shared" si="4"/>
        <v>3068273.4207598157</v>
      </c>
      <c r="E27" s="6">
        <f t="shared" si="5"/>
        <v>907906.82712722814</v>
      </c>
      <c r="F27" s="6">
        <f t="shared" si="6"/>
        <v>56023763.782181352</v>
      </c>
      <c r="I27" s="4">
        <v>28</v>
      </c>
      <c r="J27" s="6">
        <f t="shared" si="7"/>
        <v>3993777.2753683822</v>
      </c>
      <c r="K27" s="6">
        <f t="shared" si="8"/>
        <v>3166666.6666666665</v>
      </c>
      <c r="L27" s="6">
        <f t="shared" si="9"/>
        <v>827110.60870171548</v>
      </c>
      <c r="M27" s="6">
        <f t="shared" si="0"/>
        <v>50666666.666666642</v>
      </c>
      <c r="P27" s="4">
        <v>28</v>
      </c>
      <c r="Q27" s="6">
        <f t="shared" si="1"/>
        <v>4626273.6231991062</v>
      </c>
      <c r="R27" s="6">
        <f t="shared" si="10"/>
        <v>3166666.6666666665</v>
      </c>
      <c r="S27" s="6">
        <f t="shared" si="2"/>
        <v>1459606.9565324399</v>
      </c>
      <c r="T27" s="6">
        <f t="shared" si="11"/>
        <v>50666666.666666642</v>
      </c>
    </row>
    <row r="28" spans="2:20" x14ac:dyDescent="0.25">
      <c r="B28" s="4">
        <v>30</v>
      </c>
      <c r="C28" s="6">
        <f t="shared" si="3"/>
        <v>3976180.2478870437</v>
      </c>
      <c r="D28" s="6">
        <f t="shared" si="4"/>
        <v>3115415.2442280748</v>
      </c>
      <c r="E28" s="6">
        <f t="shared" si="5"/>
        <v>860765.00365896907</v>
      </c>
      <c r="F28" s="6">
        <f t="shared" si="6"/>
        <v>52908348.53795328</v>
      </c>
      <c r="I28" s="4">
        <v>30</v>
      </c>
      <c r="J28" s="6">
        <f t="shared" si="7"/>
        <v>3945123.7101506339</v>
      </c>
      <c r="K28" s="6">
        <f t="shared" si="8"/>
        <v>3166666.6666666665</v>
      </c>
      <c r="L28" s="6">
        <f t="shared" si="9"/>
        <v>778457.04348396754</v>
      </c>
      <c r="M28" s="6">
        <f t="shared" si="0"/>
        <v>47499999.999999978</v>
      </c>
      <c r="P28" s="4">
        <v>30</v>
      </c>
      <c r="Q28" s="6">
        <f t="shared" si="1"/>
        <v>4626273.6231991062</v>
      </c>
      <c r="R28" s="6">
        <f t="shared" si="10"/>
        <v>3166666.6666666665</v>
      </c>
      <c r="S28" s="6">
        <f t="shared" si="2"/>
        <v>1459606.9565324399</v>
      </c>
      <c r="T28" s="6">
        <f t="shared" si="11"/>
        <v>47499999.999999978</v>
      </c>
    </row>
    <row r="29" spans="2:20" x14ac:dyDescent="0.25">
      <c r="B29" s="4">
        <v>32</v>
      </c>
      <c r="C29" s="6">
        <f t="shared" si="3"/>
        <v>3976180.2478870437</v>
      </c>
      <c r="D29" s="6">
        <f t="shared" si="4"/>
        <v>3163281.3680487326</v>
      </c>
      <c r="E29" s="6">
        <f t="shared" si="5"/>
        <v>812898.87983831111</v>
      </c>
      <c r="F29" s="6">
        <f t="shared" si="6"/>
        <v>49745067.169904545</v>
      </c>
      <c r="I29" s="4">
        <v>32</v>
      </c>
      <c r="J29" s="6">
        <f t="shared" si="7"/>
        <v>3896470.1449328861</v>
      </c>
      <c r="K29" s="6">
        <f t="shared" si="8"/>
        <v>3166666.6666666665</v>
      </c>
      <c r="L29" s="6">
        <f t="shared" si="9"/>
        <v>729803.47826621961</v>
      </c>
      <c r="M29" s="6">
        <f t="shared" si="0"/>
        <v>44333333.333333313</v>
      </c>
      <c r="P29" s="4">
        <v>32</v>
      </c>
      <c r="Q29" s="6">
        <f t="shared" si="1"/>
        <v>4626273.6231991062</v>
      </c>
      <c r="R29" s="6">
        <f t="shared" si="10"/>
        <v>3166666.6666666665</v>
      </c>
      <c r="S29" s="6">
        <f t="shared" si="2"/>
        <v>1459606.9565324399</v>
      </c>
      <c r="T29" s="6">
        <f t="shared" si="11"/>
        <v>44333333.333333313</v>
      </c>
    </row>
    <row r="30" spans="2:20" x14ac:dyDescent="0.25">
      <c r="B30" s="4">
        <v>34</v>
      </c>
      <c r="C30" s="6">
        <f t="shared" si="3"/>
        <v>3976180.2478870437</v>
      </c>
      <c r="D30" s="6">
        <f t="shared" si="4"/>
        <v>3211882.9205779261</v>
      </c>
      <c r="E30" s="6">
        <f t="shared" si="5"/>
        <v>764297.32730911754</v>
      </c>
      <c r="F30" s="6">
        <f t="shared" si="6"/>
        <v>46533184.249326617</v>
      </c>
      <c r="I30" s="4">
        <v>34</v>
      </c>
      <c r="J30" s="6">
        <f t="shared" si="7"/>
        <v>3847816.5797151383</v>
      </c>
      <c r="K30" s="6">
        <f t="shared" si="8"/>
        <v>3166666.6666666665</v>
      </c>
      <c r="L30" s="6">
        <f t="shared" si="9"/>
        <v>681149.91304847167</v>
      </c>
      <c r="M30" s="6">
        <f t="shared" si="0"/>
        <v>41166666.666666649</v>
      </c>
      <c r="P30" s="4">
        <v>34</v>
      </c>
      <c r="Q30" s="6">
        <f t="shared" si="1"/>
        <v>4626273.6231991062</v>
      </c>
      <c r="R30" s="6">
        <f t="shared" si="10"/>
        <v>3166666.6666666665</v>
      </c>
      <c r="S30" s="6">
        <f t="shared" si="2"/>
        <v>1459606.9565324399</v>
      </c>
      <c r="T30" s="6">
        <f t="shared" si="11"/>
        <v>41166666.666666649</v>
      </c>
    </row>
    <row r="31" spans="2:20" x14ac:dyDescent="0.25">
      <c r="B31" s="4">
        <v>36</v>
      </c>
      <c r="C31" s="6">
        <f t="shared" si="3"/>
        <v>3976180.2478870437</v>
      </c>
      <c r="D31" s="6">
        <f t="shared" si="4"/>
        <v>3261231.2011510134</v>
      </c>
      <c r="E31" s="6">
        <f t="shared" si="5"/>
        <v>714949.04673603037</v>
      </c>
      <c r="F31" s="6">
        <f t="shared" si="6"/>
        <v>43271953.048175603</v>
      </c>
      <c r="I31" s="4">
        <v>36</v>
      </c>
      <c r="J31" s="6">
        <f t="shared" si="7"/>
        <v>3799163.01449739</v>
      </c>
      <c r="K31" s="6">
        <f t="shared" si="8"/>
        <v>3166666.6666666665</v>
      </c>
      <c r="L31" s="6">
        <f t="shared" si="9"/>
        <v>632496.34783072374</v>
      </c>
      <c r="M31" s="6">
        <f t="shared" si="0"/>
        <v>37999999.999999985</v>
      </c>
      <c r="P31" s="4">
        <v>36</v>
      </c>
      <c r="Q31" s="6">
        <f t="shared" si="1"/>
        <v>4626273.6231991062</v>
      </c>
      <c r="R31" s="6">
        <f t="shared" si="10"/>
        <v>3166666.6666666665</v>
      </c>
      <c r="S31" s="6">
        <f t="shared" si="2"/>
        <v>1459606.9565324399</v>
      </c>
      <c r="T31" s="6">
        <f t="shared" si="11"/>
        <v>37999999.999999985</v>
      </c>
    </row>
    <row r="32" spans="2:20" x14ac:dyDescent="0.25">
      <c r="B32" s="4">
        <v>38</v>
      </c>
      <c r="C32" s="6">
        <f t="shared" si="3"/>
        <v>3976180.2478870437</v>
      </c>
      <c r="D32" s="6">
        <f t="shared" si="4"/>
        <v>3311337.6827095468</v>
      </c>
      <c r="E32" s="6">
        <f t="shared" si="5"/>
        <v>664842.5651774971</v>
      </c>
      <c r="F32" s="6">
        <f t="shared" si="6"/>
        <v>39960615.365466058</v>
      </c>
      <c r="I32" s="4">
        <v>38</v>
      </c>
      <c r="J32" s="6">
        <f t="shared" si="7"/>
        <v>3750509.4492796422</v>
      </c>
      <c r="K32" s="6">
        <f t="shared" si="8"/>
        <v>3166666.6666666665</v>
      </c>
      <c r="L32" s="6">
        <f t="shared" si="9"/>
        <v>583842.78261297569</v>
      </c>
      <c r="M32" s="6">
        <f t="shared" si="0"/>
        <v>34833333.333333321</v>
      </c>
      <c r="P32" s="4">
        <v>38</v>
      </c>
      <c r="Q32" s="6">
        <f t="shared" si="1"/>
        <v>4626273.6231991062</v>
      </c>
      <c r="R32" s="6">
        <f t="shared" si="10"/>
        <v>3166666.6666666665</v>
      </c>
      <c r="S32" s="6">
        <f t="shared" si="2"/>
        <v>1459606.9565324399</v>
      </c>
      <c r="T32" s="6">
        <f t="shared" si="11"/>
        <v>34833333.333333321</v>
      </c>
    </row>
    <row r="33" spans="2:20" x14ac:dyDescent="0.25">
      <c r="B33" s="4">
        <v>40</v>
      </c>
      <c r="C33" s="6">
        <f t="shared" si="3"/>
        <v>3976180.2478870437</v>
      </c>
      <c r="D33" s="6">
        <f t="shared" si="4"/>
        <v>3362214.0144686084</v>
      </c>
      <c r="E33" s="6">
        <f t="shared" si="5"/>
        <v>613966.23341843544</v>
      </c>
      <c r="F33" s="6">
        <f t="shared" si="6"/>
        <v>36598401.350997448</v>
      </c>
      <c r="I33" s="4">
        <v>40</v>
      </c>
      <c r="J33" s="6">
        <f t="shared" si="7"/>
        <v>3701855.8840618944</v>
      </c>
      <c r="K33" s="6">
        <f t="shared" si="8"/>
        <v>3166666.6666666665</v>
      </c>
      <c r="L33" s="6">
        <f t="shared" si="9"/>
        <v>535189.21739522775</v>
      </c>
      <c r="M33" s="6">
        <f t="shared" si="0"/>
        <v>31666666.666666653</v>
      </c>
      <c r="P33" s="4">
        <v>40</v>
      </c>
      <c r="Q33" s="6">
        <f t="shared" si="1"/>
        <v>4626273.6231991062</v>
      </c>
      <c r="R33" s="6">
        <f t="shared" si="10"/>
        <v>3166666.6666666665</v>
      </c>
      <c r="S33" s="6">
        <f t="shared" si="2"/>
        <v>1459606.9565324399</v>
      </c>
      <c r="T33" s="6">
        <f t="shared" si="11"/>
        <v>31666666.666666653</v>
      </c>
    </row>
    <row r="34" spans="2:20" x14ac:dyDescent="0.25">
      <c r="B34" s="4">
        <v>42</v>
      </c>
      <c r="C34" s="6">
        <f t="shared" si="3"/>
        <v>3976180.2478870437</v>
      </c>
      <c r="D34" s="6">
        <f t="shared" si="4"/>
        <v>3413872.0246251267</v>
      </c>
      <c r="E34" s="6">
        <f t="shared" si="5"/>
        <v>562308.22326191701</v>
      </c>
      <c r="F34" s="6">
        <f t="shared" si="6"/>
        <v>33184529.326372322</v>
      </c>
      <c r="I34" s="4">
        <v>42</v>
      </c>
      <c r="J34" s="6">
        <f t="shared" si="7"/>
        <v>3653202.3188441461</v>
      </c>
      <c r="K34" s="6">
        <f t="shared" si="8"/>
        <v>3166666.6666666665</v>
      </c>
      <c r="L34" s="6">
        <f t="shared" si="9"/>
        <v>486535.65217747976</v>
      </c>
      <c r="M34" s="6">
        <f t="shared" si="0"/>
        <v>28499999.999999985</v>
      </c>
      <c r="P34" s="4">
        <v>42</v>
      </c>
      <c r="Q34" s="6">
        <f t="shared" si="1"/>
        <v>4626273.6231991062</v>
      </c>
      <c r="R34" s="6">
        <f t="shared" si="10"/>
        <v>3166666.6666666665</v>
      </c>
      <c r="S34" s="6">
        <f t="shared" si="2"/>
        <v>1459606.9565324399</v>
      </c>
      <c r="T34" s="6">
        <f t="shared" si="11"/>
        <v>28499999.999999985</v>
      </c>
    </row>
    <row r="35" spans="2:20" x14ac:dyDescent="0.25">
      <c r="B35" s="4">
        <v>44</v>
      </c>
      <c r="C35" s="6">
        <f t="shared" si="3"/>
        <v>3976180.2478870437</v>
      </c>
      <c r="D35" s="6">
        <f t="shared" si="4"/>
        <v>3466323.7231078036</v>
      </c>
      <c r="E35" s="6">
        <f t="shared" si="5"/>
        <v>509856.52477924002</v>
      </c>
      <c r="F35" s="6">
        <f t="shared" si="6"/>
        <v>29718205.603264518</v>
      </c>
      <c r="I35" s="4">
        <v>44</v>
      </c>
      <c r="J35" s="6">
        <f t="shared" si="7"/>
        <v>3604548.7536263983</v>
      </c>
      <c r="K35" s="6">
        <f t="shared" si="8"/>
        <v>3166666.6666666665</v>
      </c>
      <c r="L35" s="6">
        <f t="shared" si="9"/>
        <v>437882.08695973171</v>
      </c>
      <c r="M35" s="6">
        <f t="shared" si="0"/>
        <v>25333333.333333317</v>
      </c>
      <c r="P35" s="4">
        <v>44</v>
      </c>
      <c r="Q35" s="6">
        <f t="shared" si="1"/>
        <v>4626273.6231991062</v>
      </c>
      <c r="R35" s="6">
        <f t="shared" si="10"/>
        <v>3166666.6666666665</v>
      </c>
      <c r="S35" s="6">
        <f t="shared" si="2"/>
        <v>1459606.9565324399</v>
      </c>
      <c r="T35" s="6">
        <f t="shared" si="11"/>
        <v>25333333.333333317</v>
      </c>
    </row>
    <row r="36" spans="2:20" x14ac:dyDescent="0.25">
      <c r="B36" s="4">
        <v>46</v>
      </c>
      <c r="C36" s="6">
        <f t="shared" si="3"/>
        <v>3976180.2478870437</v>
      </c>
      <c r="D36" s="6">
        <f t="shared" si="4"/>
        <v>3519581.3043692941</v>
      </c>
      <c r="E36" s="6">
        <f t="shared" si="5"/>
        <v>456598.94351774972</v>
      </c>
      <c r="F36" s="6">
        <f t="shared" si="6"/>
        <v>26198624.298895225</v>
      </c>
      <c r="I36" s="4">
        <v>46</v>
      </c>
      <c r="J36" s="6">
        <f t="shared" si="7"/>
        <v>3555895.1884086505</v>
      </c>
      <c r="K36" s="6">
        <f t="shared" si="8"/>
        <v>3166666.6666666665</v>
      </c>
      <c r="L36" s="6">
        <f t="shared" si="9"/>
        <v>389228.52174198371</v>
      </c>
      <c r="M36" s="6">
        <f t="shared" si="0"/>
        <v>22166666.666666649</v>
      </c>
      <c r="P36" s="4">
        <v>46</v>
      </c>
      <c r="Q36" s="6">
        <f t="shared" si="1"/>
        <v>4626273.6231991062</v>
      </c>
      <c r="R36" s="6">
        <f t="shared" si="10"/>
        <v>3166666.6666666665</v>
      </c>
      <c r="S36" s="6">
        <f t="shared" si="2"/>
        <v>1459606.9565324399</v>
      </c>
      <c r="T36" s="6">
        <f t="shared" si="11"/>
        <v>22166666.666666649</v>
      </c>
    </row>
    <row r="37" spans="2:20" x14ac:dyDescent="0.25">
      <c r="B37" s="4">
        <v>48</v>
      </c>
      <c r="C37" s="6">
        <f>C$14</f>
        <v>3976180.2478870437</v>
      </c>
      <c r="D37" s="6">
        <f>C37-E37</f>
        <v>3573657.1502212826</v>
      </c>
      <c r="E37" s="6">
        <f>F36*$E$6</f>
        <v>402523.0976657609</v>
      </c>
      <c r="F37" s="6">
        <f>F36-D37</f>
        <v>22624967.148673944</v>
      </c>
      <c r="I37" s="4">
        <v>48</v>
      </c>
      <c r="J37" s="6">
        <f t="shared" si="7"/>
        <v>3507241.6231909022</v>
      </c>
      <c r="K37" s="6">
        <f t="shared" si="8"/>
        <v>3166666.6666666665</v>
      </c>
      <c r="L37" s="6">
        <f t="shared" si="9"/>
        <v>340574.95652423572</v>
      </c>
      <c r="M37" s="6">
        <f t="shared" si="0"/>
        <v>18999999.999999981</v>
      </c>
      <c r="P37" s="4">
        <v>48</v>
      </c>
      <c r="Q37" s="6">
        <f t="shared" si="1"/>
        <v>4626273.6231991062</v>
      </c>
      <c r="R37" s="6">
        <f t="shared" si="10"/>
        <v>3166666.6666666665</v>
      </c>
      <c r="S37" s="6">
        <f>C$9</f>
        <v>1459606.9565324399</v>
      </c>
      <c r="T37" s="6">
        <f t="shared" si="11"/>
        <v>18999999.999999981</v>
      </c>
    </row>
    <row r="38" spans="2:20" x14ac:dyDescent="0.25">
      <c r="B38" s="4"/>
      <c r="C38" s="6"/>
      <c r="D38" s="6"/>
      <c r="E38" s="6"/>
      <c r="F38" s="6"/>
      <c r="I38" s="4"/>
      <c r="J38" s="6"/>
      <c r="K38" s="6"/>
      <c r="L38" s="6"/>
      <c r="M38" s="6"/>
      <c r="P38" s="4"/>
      <c r="Q38" s="6"/>
      <c r="R38" s="6"/>
      <c r="S38" s="6"/>
      <c r="T38" s="6"/>
    </row>
    <row r="39" spans="2:20" x14ac:dyDescent="0.25">
      <c r="B39" s="4" t="s">
        <v>25</v>
      </c>
      <c r="C39" s="6" t="s">
        <v>27</v>
      </c>
      <c r="D39" s="6">
        <f>F37*30%</f>
        <v>6787490.1446021833</v>
      </c>
      <c r="E39" s="6" t="s">
        <v>29</v>
      </c>
      <c r="F39" s="6">
        <v>6</v>
      </c>
      <c r="I39" s="4" t="s">
        <v>25</v>
      </c>
      <c r="J39" s="6" t="s">
        <v>27</v>
      </c>
      <c r="K39" s="6">
        <f>M37*30%</f>
        <v>5699999.9999999944</v>
      </c>
      <c r="L39" s="6"/>
      <c r="M39" s="6"/>
      <c r="P39" s="4" t="s">
        <v>25</v>
      </c>
      <c r="Q39" s="6" t="s">
        <v>27</v>
      </c>
      <c r="R39" s="6">
        <f>T37*30%</f>
        <v>5699999.9999999944</v>
      </c>
      <c r="S39" s="6"/>
      <c r="T39" s="6"/>
    </row>
    <row r="40" spans="2:20" x14ac:dyDescent="0.25">
      <c r="B40" s="4" t="s">
        <v>28</v>
      </c>
      <c r="C40" s="6">
        <f>F37-D39</f>
        <v>15837477.004071761</v>
      </c>
      <c r="D40" s="6"/>
      <c r="E40" s="6"/>
      <c r="F40" s="6"/>
      <c r="I40" s="4" t="s">
        <v>28</v>
      </c>
      <c r="J40" s="6">
        <f>M37-K39</f>
        <v>13299999.999999987</v>
      </c>
      <c r="K40" s="6"/>
      <c r="L40" s="6"/>
      <c r="M40" s="6"/>
      <c r="P40" s="4" t="s">
        <v>28</v>
      </c>
      <c r="Q40" s="6">
        <f>T37-R39</f>
        <v>13299999.999999987</v>
      </c>
      <c r="R40" s="6"/>
      <c r="S40" s="6"/>
      <c r="T40" s="6"/>
    </row>
    <row r="41" spans="2:20" x14ac:dyDescent="0.25">
      <c r="B41" s="4" t="s">
        <v>30</v>
      </c>
      <c r="C41" s="6">
        <f>(C40*E6)/(1-(1+E6)^-F39)</f>
        <v>2783326.1735209296</v>
      </c>
      <c r="D41" s="6"/>
      <c r="E41" s="6"/>
      <c r="F41" s="6"/>
      <c r="I41" s="4" t="s">
        <v>30</v>
      </c>
      <c r="J41" s="6">
        <f>(J40*E6)/(1-(1+E6)^-F39)</f>
        <v>2337382.2799118236</v>
      </c>
      <c r="K41" s="6"/>
      <c r="L41" s="6"/>
      <c r="M41" s="6"/>
      <c r="P41" s="4" t="s">
        <v>30</v>
      </c>
      <c r="Q41" s="6">
        <f>(J40*E6)/(1-(1+E6)^-F39)</f>
        <v>2337382.2799118236</v>
      </c>
      <c r="R41" s="6"/>
      <c r="S41" s="6"/>
      <c r="T41" s="6"/>
    </row>
    <row r="42" spans="2:20" x14ac:dyDescent="0.25">
      <c r="B42" s="4"/>
      <c r="C42" s="6"/>
      <c r="D42" s="6"/>
      <c r="E42" s="6"/>
      <c r="F42" s="6">
        <f>C40</f>
        <v>15837477.004071761</v>
      </c>
      <c r="I42" s="4"/>
      <c r="J42" s="6"/>
      <c r="K42" s="6"/>
      <c r="L42" s="6"/>
      <c r="M42" s="6">
        <f>J40</f>
        <v>13299999.999999987</v>
      </c>
      <c r="P42" s="4"/>
      <c r="Q42" s="6"/>
      <c r="R42" s="6"/>
      <c r="S42" s="6"/>
      <c r="T42" s="6">
        <f>Q40</f>
        <v>13299999.999999987</v>
      </c>
    </row>
    <row r="43" spans="2:20" x14ac:dyDescent="0.25">
      <c r="B43" s="4">
        <v>50</v>
      </c>
      <c r="C43" s="6">
        <f>C$41</f>
        <v>2783326.1735209296</v>
      </c>
      <c r="D43" s="6">
        <f>C43-E43</f>
        <v>2539994.6828991855</v>
      </c>
      <c r="E43" s="6">
        <f>F42*$E$6</f>
        <v>243331.49062174407</v>
      </c>
      <c r="F43" s="6">
        <f>F42-D43</f>
        <v>13297482.321172576</v>
      </c>
      <c r="I43" s="4">
        <v>50</v>
      </c>
      <c r="J43" s="6">
        <f>J$41</f>
        <v>2337382.2799118236</v>
      </c>
      <c r="K43" s="6">
        <f>J40/F39</f>
        <v>2216666.6666666646</v>
      </c>
      <c r="L43" s="6">
        <f>M37*$E$6</f>
        <v>291921.39130648767</v>
      </c>
      <c r="M43" s="6">
        <f>M42-K43</f>
        <v>11083333.333333323</v>
      </c>
      <c r="P43" s="4">
        <v>50</v>
      </c>
      <c r="Q43" s="6">
        <f>Q$41</f>
        <v>2337382.2799118236</v>
      </c>
      <c r="R43" s="6">
        <f>Q$40/6</f>
        <v>2216666.6666666646</v>
      </c>
      <c r="S43" s="6">
        <f>Q$40*E6</f>
        <v>204344.97391454139</v>
      </c>
      <c r="T43" s="6">
        <f>T42-R43</f>
        <v>11083333.333333323</v>
      </c>
    </row>
    <row r="44" spans="2:20" x14ac:dyDescent="0.25">
      <c r="B44" s="4">
        <v>52</v>
      </c>
      <c r="C44" s="6">
        <f t="shared" ref="C44:C48" si="12">C$41</f>
        <v>2783326.1735209296</v>
      </c>
      <c r="D44" s="6">
        <f t="shared" si="4"/>
        <v>2579019.8819382912</v>
      </c>
      <c r="E44" s="6">
        <f t="shared" si="5"/>
        <v>204306.29158263819</v>
      </c>
      <c r="F44" s="6">
        <f>F43-D44</f>
        <v>10718462.439234285</v>
      </c>
      <c r="I44" s="4">
        <v>52</v>
      </c>
      <c r="J44" s="6">
        <f t="shared" ref="J44:J48" si="13">J$41</f>
        <v>2337382.2799118236</v>
      </c>
      <c r="K44" s="6">
        <f>K$43</f>
        <v>2216666.6666666646</v>
      </c>
      <c r="L44" s="6">
        <f t="shared" si="9"/>
        <v>170287.47826211783</v>
      </c>
      <c r="M44" s="6">
        <f t="shared" si="0"/>
        <v>8866666.6666666586</v>
      </c>
      <c r="P44" s="4">
        <v>52</v>
      </c>
      <c r="Q44" s="6">
        <f t="shared" ref="Q44:Q48" si="14">Q$41</f>
        <v>2337382.2799118236</v>
      </c>
      <c r="R44" s="6">
        <f>Q$40/6</f>
        <v>2216666.6666666646</v>
      </c>
      <c r="S44" s="6">
        <f>S$43</f>
        <v>204344.97391454139</v>
      </c>
      <c r="T44" s="6">
        <f>T43-R44</f>
        <v>8866666.6666666586</v>
      </c>
    </row>
    <row r="45" spans="2:20" x14ac:dyDescent="0.25">
      <c r="B45" s="4">
        <v>54</v>
      </c>
      <c r="C45" s="6">
        <f t="shared" si="12"/>
        <v>2783326.1735209296</v>
      </c>
      <c r="D45" s="6">
        <f t="shared" si="4"/>
        <v>2618644.6752089504</v>
      </c>
      <c r="E45" s="6">
        <f t="shared" si="5"/>
        <v>164681.49831197923</v>
      </c>
      <c r="F45" s="6">
        <f>F44-D45</f>
        <v>8099817.7640253343</v>
      </c>
      <c r="I45" s="4">
        <v>54</v>
      </c>
      <c r="J45" s="6">
        <f t="shared" si="13"/>
        <v>2337382.2799118236</v>
      </c>
      <c r="K45" s="6">
        <f t="shared" ref="K45:K48" si="15">K$43</f>
        <v>2216666.6666666646</v>
      </c>
      <c r="L45" s="6">
        <f t="shared" si="9"/>
        <v>136229.98260969427</v>
      </c>
      <c r="M45" s="6">
        <f t="shared" si="0"/>
        <v>6649999.9999999944</v>
      </c>
      <c r="P45" s="4">
        <v>54</v>
      </c>
      <c r="Q45" s="6">
        <f t="shared" si="14"/>
        <v>2337382.2799118236</v>
      </c>
      <c r="R45" s="6">
        <f>Q$40/6</f>
        <v>2216666.6666666646</v>
      </c>
      <c r="S45" s="6">
        <f t="shared" ref="S45:S48" si="16">S$43</f>
        <v>204344.97391454139</v>
      </c>
      <c r="T45" s="6">
        <f t="shared" si="11"/>
        <v>6649999.9999999944</v>
      </c>
    </row>
    <row r="46" spans="2:20" x14ac:dyDescent="0.25">
      <c r="B46" s="4">
        <v>56</v>
      </c>
      <c r="C46" s="6">
        <f t="shared" si="12"/>
        <v>2783326.1735209296</v>
      </c>
      <c r="D46" s="6">
        <f t="shared" si="4"/>
        <v>2658878.2750470727</v>
      </c>
      <c r="E46" s="6">
        <f t="shared" si="5"/>
        <v>124447.89847385696</v>
      </c>
      <c r="F46" s="6">
        <f>F45-D46</f>
        <v>5440939.4889782611</v>
      </c>
      <c r="I46" s="4">
        <v>56</v>
      </c>
      <c r="J46" s="6">
        <f t="shared" si="13"/>
        <v>2337382.2799118236</v>
      </c>
      <c r="K46" s="6">
        <f t="shared" si="15"/>
        <v>2216666.6666666646</v>
      </c>
      <c r="L46" s="6">
        <f t="shared" si="9"/>
        <v>102172.48695727071</v>
      </c>
      <c r="M46" s="6">
        <f t="shared" si="0"/>
        <v>4433333.3333333302</v>
      </c>
      <c r="P46" s="4">
        <v>56</v>
      </c>
      <c r="Q46" s="6">
        <f t="shared" si="14"/>
        <v>2337382.2799118236</v>
      </c>
      <c r="R46" s="6">
        <f t="shared" ref="R44:R48" si="17">Q$40/6</f>
        <v>2216666.6666666646</v>
      </c>
      <c r="S46" s="6">
        <f t="shared" si="16"/>
        <v>204344.97391454139</v>
      </c>
      <c r="T46" s="6">
        <f t="shared" si="11"/>
        <v>4433333.3333333302</v>
      </c>
    </row>
    <row r="47" spans="2:20" x14ac:dyDescent="0.25">
      <c r="B47" s="4">
        <v>58</v>
      </c>
      <c r="C47" s="6">
        <f t="shared" si="12"/>
        <v>2783326.1735209296</v>
      </c>
      <c r="D47" s="6">
        <f t="shared" si="4"/>
        <v>2699730.0353295114</v>
      </c>
      <c r="E47" s="6">
        <f t="shared" si="5"/>
        <v>83596.138191418198</v>
      </c>
      <c r="F47" s="6">
        <f t="shared" si="6"/>
        <v>2741209.4536487497</v>
      </c>
      <c r="I47" s="4">
        <v>58</v>
      </c>
      <c r="J47" s="6">
        <f t="shared" si="13"/>
        <v>2337382.2799118236</v>
      </c>
      <c r="K47" s="6">
        <f t="shared" si="15"/>
        <v>2216666.6666666646</v>
      </c>
      <c r="L47" s="6">
        <f t="shared" si="9"/>
        <v>68114.99130484715</v>
      </c>
      <c r="M47" s="6">
        <f t="shared" si="0"/>
        <v>2216666.6666666656</v>
      </c>
      <c r="P47" s="4">
        <v>58</v>
      </c>
      <c r="Q47" s="6">
        <f t="shared" si="14"/>
        <v>2337382.2799118236</v>
      </c>
      <c r="R47" s="6">
        <f t="shared" si="17"/>
        <v>2216666.6666666646</v>
      </c>
      <c r="S47" s="6">
        <f t="shared" si="16"/>
        <v>204344.97391454139</v>
      </c>
      <c r="T47" s="6">
        <f t="shared" si="11"/>
        <v>2216666.6666666656</v>
      </c>
    </row>
    <row r="48" spans="2:20" x14ac:dyDescent="0.25">
      <c r="B48" s="4">
        <v>60</v>
      </c>
      <c r="C48" s="6">
        <f t="shared" si="12"/>
        <v>2783326.1735209296</v>
      </c>
      <c r="D48" s="6">
        <f t="shared" si="4"/>
        <v>2741209.4536487381</v>
      </c>
      <c r="E48" s="6">
        <f t="shared" si="5"/>
        <v>42116.719872191621</v>
      </c>
      <c r="F48" s="6">
        <f>F47-D48</f>
        <v>1.1641532182693481E-8</v>
      </c>
      <c r="I48" s="4">
        <v>60</v>
      </c>
      <c r="J48" s="6">
        <f t="shared" si="13"/>
        <v>2337382.2799118236</v>
      </c>
      <c r="K48" s="6">
        <f t="shared" si="15"/>
        <v>2216666.6666666646</v>
      </c>
      <c r="L48" s="6">
        <f t="shared" si="9"/>
        <v>34057.495652423582</v>
      </c>
      <c r="M48" s="6">
        <f t="shared" si="0"/>
        <v>0</v>
      </c>
      <c r="P48" s="4">
        <v>60</v>
      </c>
      <c r="Q48" s="6">
        <f t="shared" si="14"/>
        <v>2337382.2799118236</v>
      </c>
      <c r="R48" s="6">
        <f t="shared" si="17"/>
        <v>2216666.6666666646</v>
      </c>
      <c r="S48" s="6">
        <f t="shared" si="16"/>
        <v>204344.97391454139</v>
      </c>
      <c r="T48" s="6">
        <f t="shared" si="11"/>
        <v>0</v>
      </c>
    </row>
    <row r="49" spans="4:19" x14ac:dyDescent="0.25">
      <c r="D49" s="8" t="s">
        <v>24</v>
      </c>
      <c r="E49" s="6">
        <f>SUM(E14:E48)</f>
        <v>23915773.135016818</v>
      </c>
      <c r="K49" s="8" t="s">
        <v>24</v>
      </c>
      <c r="L49" s="6">
        <f>SUM(L14:L48)</f>
        <v>22404966.78277294</v>
      </c>
      <c r="R49" s="8" t="s">
        <v>24</v>
      </c>
      <c r="S49" s="6">
        <f>SUM(S14:S48)</f>
        <v>36256636.800265811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CAC-5B66-4E3B-BEA8-8D2907DB8D6A}">
  <dimension ref="A3"/>
  <sheetViews>
    <sheetView workbookViewId="0">
      <selection activeCell="B3" sqref="B3"/>
    </sheetView>
  </sheetViews>
  <sheetFormatPr baseColWidth="10" defaultRowHeight="18" x14ac:dyDescent="0.25"/>
  <cols>
    <col min="1" max="1" width="67.42578125" style="1" customWidth="1"/>
    <col min="2" max="16384" width="11.42578125" style="1"/>
  </cols>
  <sheetData>
    <row r="3" spans="1:1" ht="252" x14ac:dyDescent="0.25">
      <c r="A3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61CF-F88C-4878-92DD-9442B80F16B7}">
  <dimension ref="A3"/>
  <sheetViews>
    <sheetView workbookViewId="0">
      <selection activeCell="B3" sqref="B3"/>
    </sheetView>
  </sheetViews>
  <sheetFormatPr baseColWidth="10" defaultRowHeight="18" x14ac:dyDescent="0.25"/>
  <cols>
    <col min="1" max="1" width="67.42578125" style="1" customWidth="1"/>
    <col min="2" max="16384" width="11.42578125" style="1"/>
  </cols>
  <sheetData>
    <row r="3" spans="1:1" ht="270" x14ac:dyDescent="0.25">
      <c r="A3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C062-E24A-4A17-962F-C0CFB9A8362B}">
  <dimension ref="A3"/>
  <sheetViews>
    <sheetView workbookViewId="0">
      <selection activeCell="A14" sqref="A14"/>
    </sheetView>
  </sheetViews>
  <sheetFormatPr baseColWidth="10" defaultRowHeight="18" x14ac:dyDescent="0.25"/>
  <cols>
    <col min="1" max="1" width="67.42578125" style="1" customWidth="1"/>
    <col min="2" max="16384" width="11.42578125" style="1"/>
  </cols>
  <sheetData>
    <row r="3" spans="1:1" ht="162" x14ac:dyDescent="0.25">
      <c r="A3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A6D-25BA-43CB-A1EF-2E98A0EA71A1}">
  <dimension ref="A3"/>
  <sheetViews>
    <sheetView workbookViewId="0">
      <selection activeCell="A7" sqref="A7"/>
    </sheetView>
  </sheetViews>
  <sheetFormatPr baseColWidth="10" defaultRowHeight="18" x14ac:dyDescent="0.25"/>
  <cols>
    <col min="1" max="1" width="67.42578125" style="1" customWidth="1"/>
    <col min="2" max="16384" width="11.42578125" style="1"/>
  </cols>
  <sheetData>
    <row r="3" spans="1:1" ht="72" x14ac:dyDescent="0.25">
      <c r="A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>Universidad del Quindío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Londoño Londoño</dc:creator>
  <cp:lastModifiedBy>Queso</cp:lastModifiedBy>
  <dcterms:created xsi:type="dcterms:W3CDTF">2021-07-24T15:47:01Z</dcterms:created>
  <dcterms:modified xsi:type="dcterms:W3CDTF">2021-07-26T15:54:07Z</dcterms:modified>
</cp:coreProperties>
</file>