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Andres\Desktop\"/>
    </mc:Choice>
  </mc:AlternateContent>
  <xr:revisionPtr revIDLastSave="0" documentId="13_ncr:1_{8F86CC9C-8E58-425B-BC29-8AF38F6899E0}" xr6:coauthVersionLast="47" xr6:coauthVersionMax="47" xr10:uidLastSave="{00000000-0000-0000-0000-000000000000}"/>
  <bookViews>
    <workbookView xWindow="23880" yWindow="-120" windowWidth="20640" windowHeight="11310" tabRatio="596" activeTab="2" xr2:uid="{00000000-000D-0000-FFFF-FFFF00000000}"/>
  </bookViews>
  <sheets>
    <sheet name="Ejercicio 1" sheetId="1" r:id="rId1"/>
    <sheet name="Ejercicio 2" sheetId="2" r:id="rId2"/>
    <sheet name="Ejercicio 3" sheetId="3" r:id="rId3"/>
    <sheet name="Ejercicio 4" sheetId="4" r:id="rId4"/>
    <sheet name="Ejercicio 5"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90" i="2" l="1"/>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91" i="2"/>
  <c r="S90"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90" i="2"/>
  <c r="T89" i="2"/>
  <c r="Q81" i="2"/>
  <c r="E6" i="5"/>
  <c r="Q82" i="2"/>
  <c r="Q84" i="2"/>
  <c r="Q85" i="2"/>
  <c r="M149"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90" i="2"/>
  <c r="J90" i="2"/>
  <c r="M90" i="2"/>
  <c r="L91" i="2"/>
  <c r="J91" i="2"/>
  <c r="M91" i="2"/>
  <c r="L92" i="2"/>
  <c r="J92" i="2"/>
  <c r="M92" i="2"/>
  <c r="L93" i="2"/>
  <c r="J93" i="2"/>
  <c r="M93" i="2"/>
  <c r="L94" i="2"/>
  <c r="J94" i="2"/>
  <c r="M94" i="2"/>
  <c r="L95" i="2"/>
  <c r="J95" i="2"/>
  <c r="M95" i="2"/>
  <c r="L96" i="2"/>
  <c r="J96" i="2"/>
  <c r="M96" i="2"/>
  <c r="L97" i="2"/>
  <c r="J97" i="2"/>
  <c r="M97" i="2"/>
  <c r="L98" i="2"/>
  <c r="J98" i="2"/>
  <c r="M98" i="2"/>
  <c r="L99" i="2"/>
  <c r="J99" i="2"/>
  <c r="M99" i="2"/>
  <c r="L100" i="2"/>
  <c r="J100" i="2"/>
  <c r="M100" i="2"/>
  <c r="L101" i="2"/>
  <c r="J101" i="2"/>
  <c r="M101" i="2"/>
  <c r="L102" i="2"/>
  <c r="J102" i="2"/>
  <c r="M102" i="2"/>
  <c r="L103" i="2"/>
  <c r="J103" i="2"/>
  <c r="M103" i="2"/>
  <c r="L104" i="2"/>
  <c r="J104" i="2"/>
  <c r="M104" i="2"/>
  <c r="L105" i="2"/>
  <c r="J105" i="2"/>
  <c r="M105" i="2"/>
  <c r="L106" i="2"/>
  <c r="J106" i="2"/>
  <c r="M106" i="2"/>
  <c r="L107" i="2"/>
  <c r="J107" i="2"/>
  <c r="M107" i="2"/>
  <c r="L108" i="2"/>
  <c r="J108" i="2"/>
  <c r="M108" i="2"/>
  <c r="L109" i="2"/>
  <c r="J109" i="2"/>
  <c r="M109" i="2"/>
  <c r="L110" i="2"/>
  <c r="J110" i="2"/>
  <c r="M110" i="2"/>
  <c r="L111" i="2"/>
  <c r="J111" i="2"/>
  <c r="M111" i="2"/>
  <c r="L112" i="2"/>
  <c r="J112" i="2"/>
  <c r="M112" i="2"/>
  <c r="L113" i="2"/>
  <c r="J113" i="2"/>
  <c r="M113" i="2"/>
  <c r="L114" i="2"/>
  <c r="J114" i="2"/>
  <c r="M114" i="2"/>
  <c r="L115" i="2"/>
  <c r="J115" i="2"/>
  <c r="M115" i="2"/>
  <c r="L116" i="2"/>
  <c r="J116" i="2"/>
  <c r="M116" i="2"/>
  <c r="L117" i="2"/>
  <c r="J117" i="2"/>
  <c r="M117" i="2"/>
  <c r="L118" i="2"/>
  <c r="J118" i="2"/>
  <c r="M118" i="2"/>
  <c r="L119" i="2"/>
  <c r="J119" i="2"/>
  <c r="M119" i="2"/>
  <c r="L120" i="2"/>
  <c r="J120" i="2"/>
  <c r="M120" i="2"/>
  <c r="L121" i="2"/>
  <c r="J121" i="2"/>
  <c r="M121" i="2"/>
  <c r="L122" i="2"/>
  <c r="J122" i="2"/>
  <c r="M122" i="2"/>
  <c r="L123" i="2"/>
  <c r="J123" i="2"/>
  <c r="M123" i="2"/>
  <c r="L124" i="2"/>
  <c r="J124" i="2"/>
  <c r="M124" i="2"/>
  <c r="L125" i="2"/>
  <c r="J125" i="2"/>
  <c r="M125" i="2"/>
  <c r="L126" i="2"/>
  <c r="J126" i="2"/>
  <c r="M126" i="2"/>
  <c r="L127" i="2"/>
  <c r="J127" i="2"/>
  <c r="M127" i="2"/>
  <c r="L128" i="2"/>
  <c r="J128" i="2"/>
  <c r="M128" i="2"/>
  <c r="L129" i="2"/>
  <c r="J129" i="2"/>
  <c r="M129" i="2"/>
  <c r="L130" i="2"/>
  <c r="J130" i="2"/>
  <c r="M130" i="2"/>
  <c r="L131" i="2"/>
  <c r="J131" i="2"/>
  <c r="M131" i="2"/>
  <c r="L132" i="2"/>
  <c r="J132" i="2"/>
  <c r="M132" i="2"/>
  <c r="L133" i="2"/>
  <c r="J133" i="2"/>
  <c r="M133" i="2"/>
  <c r="L134" i="2"/>
  <c r="J134" i="2"/>
  <c r="M134" i="2"/>
  <c r="L135" i="2"/>
  <c r="J135" i="2"/>
  <c r="M135" i="2"/>
  <c r="L136" i="2"/>
  <c r="J136" i="2"/>
  <c r="M136" i="2"/>
  <c r="L137" i="2"/>
  <c r="J137" i="2"/>
  <c r="M137" i="2"/>
  <c r="L138" i="2"/>
  <c r="J138" i="2"/>
  <c r="M138" i="2"/>
  <c r="L139" i="2"/>
  <c r="J139" i="2"/>
  <c r="M139" i="2"/>
  <c r="L140" i="2"/>
  <c r="J140" i="2"/>
  <c r="M140" i="2"/>
  <c r="L141" i="2"/>
  <c r="J141" i="2"/>
  <c r="K16"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J81" i="2"/>
  <c r="J82" i="2"/>
  <c r="M89" i="2"/>
  <c r="L90" i="2"/>
  <c r="F90" i="2"/>
  <c r="J85" i="2"/>
  <c r="J84" i="2"/>
  <c r="E91" i="2"/>
  <c r="D91" i="2"/>
  <c r="F91" i="2"/>
  <c r="E92" i="2"/>
  <c r="D92" i="2"/>
  <c r="F92" i="2"/>
  <c r="E93" i="2"/>
  <c r="D93" i="2"/>
  <c r="F93" i="2"/>
  <c r="E94" i="2"/>
  <c r="D94" i="2"/>
  <c r="F94" i="2"/>
  <c r="E95" i="2"/>
  <c r="D95" i="2"/>
  <c r="F95" i="2"/>
  <c r="E96" i="2"/>
  <c r="D96" i="2"/>
  <c r="F96" i="2"/>
  <c r="E97" i="2"/>
  <c r="D97" i="2"/>
  <c r="F97" i="2"/>
  <c r="E98" i="2"/>
  <c r="D98" i="2"/>
  <c r="F98" i="2"/>
  <c r="E99" i="2"/>
  <c r="D99" i="2"/>
  <c r="F99" i="2"/>
  <c r="E100" i="2"/>
  <c r="D100" i="2"/>
  <c r="F100" i="2"/>
  <c r="E101" i="2"/>
  <c r="D101" i="2"/>
  <c r="F101" i="2"/>
  <c r="E102" i="2"/>
  <c r="D102" i="2"/>
  <c r="F102" i="2"/>
  <c r="E103" i="2"/>
  <c r="D103" i="2"/>
  <c r="F103" i="2"/>
  <c r="E104" i="2"/>
  <c r="D104" i="2"/>
  <c r="F104" i="2"/>
  <c r="E105" i="2"/>
  <c r="D105" i="2"/>
  <c r="F105" i="2"/>
  <c r="E106" i="2"/>
  <c r="D106" i="2"/>
  <c r="F106" i="2"/>
  <c r="E107" i="2"/>
  <c r="D107" i="2"/>
  <c r="F107" i="2"/>
  <c r="E108" i="2"/>
  <c r="D108" i="2"/>
  <c r="F108" i="2"/>
  <c r="E109" i="2"/>
  <c r="D109" i="2"/>
  <c r="F109" i="2"/>
  <c r="E110" i="2"/>
  <c r="D110" i="2"/>
  <c r="F110" i="2"/>
  <c r="E111" i="2"/>
  <c r="D111" i="2"/>
  <c r="F111" i="2"/>
  <c r="E112" i="2"/>
  <c r="D112" i="2"/>
  <c r="F112" i="2"/>
  <c r="E113" i="2"/>
  <c r="D113" i="2"/>
  <c r="F113" i="2"/>
  <c r="E114" i="2"/>
  <c r="D114" i="2"/>
  <c r="F114" i="2"/>
  <c r="E115" i="2"/>
  <c r="D115" i="2"/>
  <c r="F115" i="2"/>
  <c r="E116" i="2"/>
  <c r="D116" i="2"/>
  <c r="F116" i="2"/>
  <c r="E117" i="2"/>
  <c r="D117" i="2"/>
  <c r="F117" i="2"/>
  <c r="E118" i="2"/>
  <c r="D118" i="2"/>
  <c r="F118" i="2"/>
  <c r="E119" i="2"/>
  <c r="D119" i="2"/>
  <c r="F119" i="2"/>
  <c r="E120" i="2"/>
  <c r="D120" i="2"/>
  <c r="F120" i="2"/>
  <c r="E121" i="2"/>
  <c r="D121" i="2"/>
  <c r="F121" i="2"/>
  <c r="E122" i="2"/>
  <c r="D122" i="2"/>
  <c r="F122" i="2"/>
  <c r="E123" i="2"/>
  <c r="D123" i="2"/>
  <c r="F123" i="2"/>
  <c r="E124" i="2"/>
  <c r="D124" i="2"/>
  <c r="F124" i="2"/>
  <c r="E125" i="2"/>
  <c r="D125" i="2"/>
  <c r="F125" i="2"/>
  <c r="E126" i="2"/>
  <c r="D126" i="2"/>
  <c r="F126" i="2"/>
  <c r="E127" i="2"/>
  <c r="D127" i="2"/>
  <c r="F127" i="2"/>
  <c r="E128" i="2"/>
  <c r="D128" i="2"/>
  <c r="F128" i="2"/>
  <c r="E129" i="2"/>
  <c r="D129" i="2"/>
  <c r="F129" i="2"/>
  <c r="E130" i="2"/>
  <c r="D130" i="2"/>
  <c r="F130" i="2"/>
  <c r="E131" i="2"/>
  <c r="D131" i="2"/>
  <c r="F131" i="2"/>
  <c r="E132" i="2"/>
  <c r="D132" i="2"/>
  <c r="F132" i="2"/>
  <c r="E133" i="2"/>
  <c r="D133" i="2"/>
  <c r="F133" i="2"/>
  <c r="E134" i="2"/>
  <c r="D134" i="2"/>
  <c r="F134" i="2"/>
  <c r="E135" i="2"/>
  <c r="D135" i="2"/>
  <c r="F135" i="2"/>
  <c r="E136" i="2"/>
  <c r="D136" i="2"/>
  <c r="F136" i="2"/>
  <c r="E137" i="2"/>
  <c r="D137" i="2"/>
  <c r="F137" i="2"/>
  <c r="E138" i="2"/>
  <c r="D138" i="2"/>
  <c r="F138" i="2"/>
  <c r="E139" i="2"/>
  <c r="D139" i="2"/>
  <c r="F139" i="2"/>
  <c r="E140" i="2"/>
  <c r="D140" i="2"/>
  <c r="F140" i="2"/>
  <c r="E141" i="2"/>
  <c r="D141" i="2"/>
  <c r="F141" i="2"/>
  <c r="E142" i="2"/>
  <c r="D142" i="2"/>
  <c r="F142" i="2"/>
  <c r="E143" i="2"/>
  <c r="D143" i="2"/>
  <c r="F143" i="2"/>
  <c r="E144" i="2"/>
  <c r="D144" i="2"/>
  <c r="F144" i="2"/>
  <c r="E145" i="2"/>
  <c r="D145" i="2"/>
  <c r="F145" i="2"/>
  <c r="E146" i="2"/>
  <c r="D146" i="2"/>
  <c r="F146" i="2"/>
  <c r="E147" i="2"/>
  <c r="D147" i="2"/>
  <c r="F147" i="2"/>
  <c r="E148" i="2"/>
  <c r="D148" i="2"/>
  <c r="F148" i="2"/>
  <c r="E149" i="2"/>
  <c r="E90" i="2"/>
  <c r="D90" i="2"/>
  <c r="F89"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90" i="2"/>
  <c r="C85" i="2"/>
  <c r="D25" i="3"/>
  <c r="D28" i="3"/>
  <c r="D24" i="3"/>
  <c r="C20" i="3"/>
  <c r="C18" i="3"/>
  <c r="C17" i="3"/>
  <c r="G6" i="3"/>
  <c r="C9" i="3"/>
  <c r="E6" i="3"/>
  <c r="C8" i="3"/>
  <c r="C10" i="3"/>
  <c r="E7" i="3"/>
  <c r="E19" i="5"/>
  <c r="G6" i="5"/>
  <c r="C9" i="5"/>
  <c r="C12" i="5"/>
  <c r="C15" i="5"/>
  <c r="C21" i="5"/>
  <c r="C8" i="5"/>
  <c r="G5" i="5"/>
  <c r="C9" i="4"/>
  <c r="C10" i="4"/>
  <c r="E7" i="4"/>
  <c r="F42" i="1"/>
  <c r="D43" i="1"/>
  <c r="D40" i="1"/>
  <c r="F28" i="1"/>
  <c r="D29" i="1"/>
  <c r="D24" i="1"/>
  <c r="F15" i="1"/>
  <c r="D16" i="1"/>
  <c r="D12" i="1"/>
  <c r="E10" i="5"/>
  <c r="E9" i="2"/>
  <c r="E5" i="5"/>
  <c r="E66" i="2"/>
  <c r="C64" i="2"/>
  <c r="G10" i="5"/>
  <c r="S76" i="2"/>
  <c r="E7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C16" i="2"/>
  <c r="E16" i="2"/>
  <c r="D16" i="2"/>
  <c r="F16" i="2"/>
  <c r="C17" i="2"/>
  <c r="E17" i="2"/>
  <c r="D17" i="2"/>
  <c r="F17" i="2"/>
  <c r="C18" i="2"/>
  <c r="E18" i="2"/>
  <c r="D18" i="2"/>
  <c r="F18" i="2"/>
  <c r="C19" i="2"/>
  <c r="E19" i="2"/>
  <c r="D19" i="2"/>
  <c r="F19" i="2"/>
  <c r="C20" i="2"/>
  <c r="E20" i="2"/>
  <c r="D20" i="2"/>
  <c r="F20" i="2"/>
  <c r="C21" i="2"/>
  <c r="E21" i="2"/>
  <c r="D21" i="2"/>
  <c r="F21" i="2"/>
  <c r="C22" i="2"/>
  <c r="E22" i="2"/>
  <c r="D22" i="2"/>
  <c r="F22" i="2"/>
  <c r="C23" i="2"/>
  <c r="E23" i="2"/>
  <c r="D23" i="2"/>
  <c r="F23" i="2"/>
  <c r="C24" i="2"/>
  <c r="E24" i="2"/>
  <c r="D24" i="2"/>
  <c r="F24" i="2"/>
  <c r="C25" i="2"/>
  <c r="E25" i="2"/>
  <c r="D25" i="2"/>
  <c r="F25" i="2"/>
  <c r="C26" i="2"/>
  <c r="E26" i="2"/>
  <c r="D26" i="2"/>
  <c r="F26" i="2"/>
  <c r="C27" i="2"/>
  <c r="E27" i="2"/>
  <c r="D27" i="2"/>
  <c r="F27" i="2"/>
  <c r="C28" i="2"/>
  <c r="E28" i="2"/>
  <c r="D28" i="2"/>
  <c r="F28" i="2"/>
  <c r="C29" i="2"/>
  <c r="E29" i="2"/>
  <c r="D29" i="2"/>
  <c r="F29" i="2"/>
  <c r="C30" i="2"/>
  <c r="E30" i="2"/>
  <c r="D30" i="2"/>
  <c r="F30" i="2"/>
  <c r="C31" i="2"/>
  <c r="E31" i="2"/>
  <c r="D31" i="2"/>
  <c r="F31" i="2"/>
  <c r="C32" i="2"/>
  <c r="E32" i="2"/>
  <c r="D32" i="2"/>
  <c r="F32" i="2"/>
  <c r="C33" i="2"/>
  <c r="E33" i="2"/>
  <c r="D33" i="2"/>
  <c r="F33" i="2"/>
  <c r="C34" i="2"/>
  <c r="E34" i="2"/>
  <c r="D34" i="2"/>
  <c r="F34" i="2"/>
  <c r="C35" i="2"/>
  <c r="E35" i="2"/>
  <c r="D35" i="2"/>
  <c r="F35" i="2"/>
  <c r="C36" i="2"/>
  <c r="E36" i="2"/>
  <c r="D36" i="2"/>
  <c r="F36" i="2"/>
  <c r="C37" i="2"/>
  <c r="E37" i="2"/>
  <c r="D37" i="2"/>
  <c r="F37" i="2"/>
  <c r="C38" i="2"/>
  <c r="E38" i="2"/>
  <c r="D38" i="2"/>
  <c r="F38" i="2"/>
  <c r="C39" i="2"/>
  <c r="E39" i="2"/>
  <c r="D39" i="2"/>
  <c r="F39" i="2"/>
  <c r="C40" i="2"/>
  <c r="E40" i="2"/>
  <c r="D40" i="2"/>
  <c r="F40" i="2"/>
  <c r="C41" i="2"/>
  <c r="E41" i="2"/>
  <c r="D41" i="2"/>
  <c r="F41" i="2"/>
  <c r="C42" i="2"/>
  <c r="E42" i="2"/>
  <c r="D42" i="2"/>
  <c r="F42" i="2"/>
  <c r="C43" i="2"/>
  <c r="E43" i="2"/>
  <c r="D43" i="2"/>
  <c r="F43" i="2"/>
  <c r="C44" i="2"/>
  <c r="E44" i="2"/>
  <c r="D44" i="2"/>
  <c r="F44" i="2"/>
  <c r="C45" i="2"/>
  <c r="E45" i="2"/>
  <c r="D45" i="2"/>
  <c r="F45" i="2"/>
  <c r="C46" i="2"/>
  <c r="E46" i="2"/>
  <c r="D46" i="2"/>
  <c r="F46" i="2"/>
  <c r="C47" i="2"/>
  <c r="E47" i="2"/>
  <c r="D47" i="2"/>
  <c r="F47" i="2"/>
  <c r="C48" i="2"/>
  <c r="E48" i="2"/>
  <c r="D48" i="2"/>
  <c r="F48" i="2"/>
  <c r="C49" i="2"/>
  <c r="E49" i="2"/>
  <c r="D49" i="2"/>
  <c r="F49" i="2"/>
  <c r="C50" i="2"/>
  <c r="E50" i="2"/>
  <c r="D50" i="2"/>
  <c r="F50" i="2"/>
  <c r="C51" i="2"/>
  <c r="E51" i="2"/>
  <c r="D51" i="2"/>
  <c r="F51" i="2"/>
  <c r="C52" i="2"/>
  <c r="E52" i="2"/>
  <c r="D52" i="2"/>
  <c r="F52" i="2"/>
  <c r="C53" i="2"/>
  <c r="E53" i="2"/>
  <c r="D53" i="2"/>
  <c r="F53" i="2"/>
  <c r="C54" i="2"/>
  <c r="E54" i="2"/>
  <c r="D54" i="2"/>
  <c r="F54" i="2"/>
  <c r="C55" i="2"/>
  <c r="E55" i="2"/>
  <c r="D55" i="2"/>
  <c r="F55" i="2"/>
  <c r="C56" i="2"/>
  <c r="E56" i="2"/>
  <c r="D56" i="2"/>
  <c r="F56" i="2"/>
  <c r="C57" i="2"/>
  <c r="E57" i="2"/>
  <c r="D57" i="2"/>
  <c r="F57" i="2"/>
  <c r="C58" i="2"/>
  <c r="E58" i="2"/>
  <c r="D58" i="2"/>
  <c r="F58" i="2"/>
  <c r="C59" i="2"/>
  <c r="E59" i="2"/>
  <c r="D59" i="2"/>
  <c r="F59" i="2"/>
  <c r="C60" i="2"/>
  <c r="E60" i="2"/>
  <c r="D60" i="2"/>
  <c r="F60" i="2"/>
  <c r="C61" i="2"/>
  <c r="E61" i="2"/>
  <c r="D61" i="2"/>
  <c r="F61" i="2"/>
  <c r="C62" i="2"/>
  <c r="E62" i="2"/>
  <c r="D62" i="2"/>
  <c r="F62" i="2"/>
  <c r="C63" i="2"/>
  <c r="E63" i="2"/>
  <c r="D63" i="2"/>
  <c r="F63" i="2"/>
  <c r="E64" i="2"/>
  <c r="D64" i="2"/>
  <c r="F64" i="2"/>
  <c r="C65" i="2"/>
  <c r="E65" i="2"/>
  <c r="D65" i="2"/>
  <c r="F65" i="2"/>
  <c r="C66" i="2"/>
  <c r="D66" i="2"/>
  <c r="F66" i="2"/>
  <c r="C67" i="2"/>
  <c r="E67" i="2"/>
  <c r="D67" i="2"/>
  <c r="F67" i="2"/>
  <c r="C68" i="2"/>
  <c r="E68" i="2"/>
  <c r="D68" i="2"/>
  <c r="F68" i="2"/>
  <c r="C69" i="2"/>
  <c r="E69" i="2"/>
  <c r="D69" i="2"/>
  <c r="F69" i="2"/>
  <c r="C70" i="2"/>
  <c r="E70" i="2"/>
  <c r="D70" i="2"/>
  <c r="F70" i="2"/>
  <c r="C71" i="2"/>
  <c r="E71" i="2"/>
  <c r="D71" i="2"/>
  <c r="F71" i="2"/>
  <c r="C72" i="2"/>
  <c r="E72" i="2"/>
  <c r="D72" i="2"/>
  <c r="F72" i="2"/>
  <c r="C73" i="2"/>
  <c r="E73" i="2"/>
  <c r="D73" i="2"/>
  <c r="F73" i="2"/>
  <c r="C74" i="2"/>
  <c r="E74" i="2"/>
  <c r="D74" i="2"/>
  <c r="F74" i="2"/>
  <c r="C75" i="2"/>
  <c r="E75" i="2"/>
  <c r="D75" i="2"/>
  <c r="F75" i="2"/>
  <c r="C81" i="2"/>
  <c r="C82" i="2"/>
  <c r="C84" i="2"/>
  <c r="T15" i="2"/>
  <c r="C11" i="2"/>
  <c r="R16" i="2"/>
  <c r="T16" i="2"/>
  <c r="R17" i="2"/>
  <c r="T17" i="2"/>
  <c r="R18" i="2"/>
  <c r="T18" i="2"/>
  <c r="R19" i="2"/>
  <c r="T19" i="2"/>
  <c r="R20" i="2"/>
  <c r="T20" i="2"/>
  <c r="R21" i="2"/>
  <c r="T21" i="2"/>
  <c r="R22" i="2"/>
  <c r="T22" i="2"/>
  <c r="R23" i="2"/>
  <c r="T23" i="2"/>
  <c r="R24" i="2"/>
  <c r="T24" i="2"/>
  <c r="R25" i="2"/>
  <c r="T25" i="2"/>
  <c r="R26" i="2"/>
  <c r="T26" i="2"/>
  <c r="R27" i="2"/>
  <c r="T27" i="2"/>
  <c r="R28" i="2"/>
  <c r="T28" i="2"/>
  <c r="R29" i="2"/>
  <c r="T29" i="2"/>
  <c r="R30" i="2"/>
  <c r="T30" i="2"/>
  <c r="R31" i="2"/>
  <c r="T31" i="2"/>
  <c r="R32" i="2"/>
  <c r="T32" i="2"/>
  <c r="R33" i="2"/>
  <c r="T33" i="2"/>
  <c r="R34" i="2"/>
  <c r="T34" i="2"/>
  <c r="R35" i="2"/>
  <c r="T35" i="2"/>
  <c r="R36" i="2"/>
  <c r="T36" i="2"/>
  <c r="R37" i="2"/>
  <c r="T37" i="2"/>
  <c r="R38" i="2"/>
  <c r="T38" i="2"/>
  <c r="R39" i="2"/>
  <c r="T39" i="2"/>
  <c r="R40" i="2"/>
  <c r="T40" i="2"/>
  <c r="R41" i="2"/>
  <c r="T41" i="2"/>
  <c r="R42" i="2"/>
  <c r="T42" i="2"/>
  <c r="R43" i="2"/>
  <c r="T43" i="2"/>
  <c r="R44" i="2"/>
  <c r="T44" i="2"/>
  <c r="R45" i="2"/>
  <c r="T45" i="2"/>
  <c r="R46" i="2"/>
  <c r="T46" i="2"/>
  <c r="R47" i="2"/>
  <c r="T47" i="2"/>
  <c r="R48" i="2"/>
  <c r="T48" i="2"/>
  <c r="R49" i="2"/>
  <c r="T49" i="2"/>
  <c r="R50" i="2"/>
  <c r="T50" i="2"/>
  <c r="R51" i="2"/>
  <c r="T51" i="2"/>
  <c r="R52" i="2"/>
  <c r="T52" i="2"/>
  <c r="R53" i="2"/>
  <c r="T53" i="2"/>
  <c r="R54" i="2"/>
  <c r="T54" i="2"/>
  <c r="R55" i="2"/>
  <c r="T55" i="2"/>
  <c r="R56" i="2"/>
  <c r="T56" i="2"/>
  <c r="R57" i="2"/>
  <c r="T57" i="2"/>
  <c r="R58" i="2"/>
  <c r="T58" i="2"/>
  <c r="R59" i="2"/>
  <c r="T59" i="2"/>
  <c r="R60" i="2"/>
  <c r="T60" i="2"/>
  <c r="R61" i="2"/>
  <c r="T61" i="2"/>
  <c r="R62" i="2"/>
  <c r="T62" i="2"/>
  <c r="R63" i="2"/>
  <c r="T63" i="2"/>
  <c r="R64" i="2"/>
  <c r="T64" i="2"/>
  <c r="R65" i="2"/>
  <c r="T65" i="2"/>
  <c r="R66" i="2"/>
  <c r="T66" i="2"/>
  <c r="R67" i="2"/>
  <c r="T67" i="2"/>
  <c r="R68" i="2"/>
  <c r="T68" i="2"/>
  <c r="R69" i="2"/>
  <c r="T69" i="2"/>
  <c r="R70" i="2"/>
  <c r="T70" i="2"/>
  <c r="R71" i="2"/>
  <c r="T71" i="2"/>
  <c r="R72" i="2"/>
  <c r="T72" i="2"/>
  <c r="R73" i="2"/>
  <c r="T73" i="2"/>
  <c r="R74" i="2"/>
  <c r="T74" i="2"/>
  <c r="R75" i="2"/>
  <c r="T75"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C7" i="2"/>
  <c r="S17" i="2"/>
  <c r="Q17" i="2"/>
  <c r="S18" i="2"/>
  <c r="Q18" i="2"/>
  <c r="S19" i="2"/>
  <c r="Q19" i="2"/>
  <c r="S20" i="2"/>
  <c r="Q20" i="2"/>
  <c r="S21" i="2"/>
  <c r="Q21" i="2"/>
  <c r="S22" i="2"/>
  <c r="Q22" i="2"/>
  <c r="S23" i="2"/>
  <c r="Q23" i="2"/>
  <c r="S24" i="2"/>
  <c r="Q24" i="2"/>
  <c r="S25" i="2"/>
  <c r="Q25" i="2"/>
  <c r="S26" i="2"/>
  <c r="Q26" i="2"/>
  <c r="S27" i="2"/>
  <c r="Q27" i="2"/>
  <c r="S28" i="2"/>
  <c r="Q28" i="2"/>
  <c r="S29" i="2"/>
  <c r="Q29" i="2"/>
  <c r="S30" i="2"/>
  <c r="Q30" i="2"/>
  <c r="S31" i="2"/>
  <c r="Q31" i="2"/>
  <c r="S32" i="2"/>
  <c r="Q32" i="2"/>
  <c r="S33" i="2"/>
  <c r="Q33" i="2"/>
  <c r="S34" i="2"/>
  <c r="Q34" i="2"/>
  <c r="S35" i="2"/>
  <c r="Q35" i="2"/>
  <c r="S36" i="2"/>
  <c r="Q36" i="2"/>
  <c r="S37" i="2"/>
  <c r="Q37" i="2"/>
  <c r="S38" i="2"/>
  <c r="Q38" i="2"/>
  <c r="S39" i="2"/>
  <c r="Q39" i="2"/>
  <c r="S40" i="2"/>
  <c r="Q40" i="2"/>
  <c r="S41" i="2"/>
  <c r="Q41" i="2"/>
  <c r="S42" i="2"/>
  <c r="Q42" i="2"/>
  <c r="S43" i="2"/>
  <c r="Q43" i="2"/>
  <c r="S44" i="2"/>
  <c r="Q44" i="2"/>
  <c r="S45" i="2"/>
  <c r="Q45" i="2"/>
  <c r="S46" i="2"/>
  <c r="Q46" i="2"/>
  <c r="S47" i="2"/>
  <c r="Q47" i="2"/>
  <c r="S48" i="2"/>
  <c r="Q48" i="2"/>
  <c r="S49" i="2"/>
  <c r="Q49" i="2"/>
  <c r="S50" i="2"/>
  <c r="Q50" i="2"/>
  <c r="S51" i="2"/>
  <c r="Q51" i="2"/>
  <c r="S52" i="2"/>
  <c r="Q52" i="2"/>
  <c r="S53" i="2"/>
  <c r="Q53" i="2"/>
  <c r="S54" i="2"/>
  <c r="Q54" i="2"/>
  <c r="S55" i="2"/>
  <c r="Q55" i="2"/>
  <c r="S56" i="2"/>
  <c r="Q56" i="2"/>
  <c r="S57" i="2"/>
  <c r="Q57" i="2"/>
  <c r="S58" i="2"/>
  <c r="Q58" i="2"/>
  <c r="S59" i="2"/>
  <c r="Q59" i="2"/>
  <c r="S60" i="2"/>
  <c r="Q60" i="2"/>
  <c r="S61" i="2"/>
  <c r="Q61" i="2"/>
  <c r="S62" i="2"/>
  <c r="Q62" i="2"/>
  <c r="S63" i="2"/>
  <c r="Q63" i="2"/>
  <c r="S64" i="2"/>
  <c r="Q64" i="2"/>
  <c r="S65" i="2"/>
  <c r="Q65" i="2"/>
  <c r="S66" i="2"/>
  <c r="Q66" i="2"/>
  <c r="S67" i="2"/>
  <c r="Q67" i="2"/>
  <c r="S68" i="2"/>
  <c r="Q68" i="2"/>
  <c r="S69" i="2"/>
  <c r="Q69" i="2"/>
  <c r="S70" i="2"/>
  <c r="Q70" i="2"/>
  <c r="S71" i="2"/>
  <c r="Q71" i="2"/>
  <c r="S72" i="2"/>
  <c r="Q72" i="2"/>
  <c r="S73" i="2"/>
  <c r="Q73" i="2"/>
  <c r="S74" i="2"/>
  <c r="Q74" i="2"/>
  <c r="S75" i="2"/>
  <c r="Q75" i="2"/>
  <c r="Q144" i="2"/>
  <c r="Q145" i="2"/>
  <c r="Q146" i="2"/>
  <c r="Q147" i="2"/>
  <c r="Q148" i="2"/>
  <c r="Q149" i="2"/>
  <c r="S16" i="2"/>
  <c r="Q16" i="2"/>
  <c r="M15"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L16" i="2"/>
  <c r="J24" i="2"/>
  <c r="J17" i="2"/>
  <c r="J18" i="2"/>
  <c r="J19" i="2"/>
  <c r="J20" i="2"/>
  <c r="J21" i="2"/>
  <c r="J22" i="2"/>
  <c r="J23"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16" i="2"/>
  <c r="E8" i="2"/>
  <c r="D149" i="2"/>
  <c r="F149" i="2"/>
  <c r="M141" i="2"/>
  <c r="M142" i="2"/>
  <c r="M143" i="2"/>
  <c r="M144" i="2"/>
  <c r="M145" i="2"/>
  <c r="M146" i="2"/>
  <c r="M147" i="2"/>
  <c r="M148" i="2"/>
  <c r="L142" i="2"/>
  <c r="J142" i="2"/>
  <c r="L143" i="2"/>
  <c r="J143" i="2"/>
  <c r="L144" i="2"/>
  <c r="J144" i="2"/>
  <c r="L145" i="2"/>
  <c r="J145" i="2"/>
  <c r="L146" i="2"/>
  <c r="J146" i="2"/>
  <c r="L147" i="2"/>
  <c r="J147" i="2"/>
  <c r="L148" i="2"/>
  <c r="J148" i="2"/>
  <c r="L149" i="2"/>
  <c r="J149" i="2"/>
</calcChain>
</file>

<file path=xl/sharedStrings.xml><?xml version="1.0" encoding="utf-8"?>
<sst xmlns="http://schemas.openxmlformats.org/spreadsheetml/2006/main" count="185" uniqueCount="103">
  <si>
    <t xml:space="preserve">Una bodega con un valor de $580.000.000 fue financiada a 10 años con una tasa del 10,67% nominal liquidable semestralmente, en cuotas bimestrales iguales, recibiendo de contado $120.000.000 como cuota inicial y hoy, 4 años después de firmada la deuda, se desea adquirir un crédito en otra entidad para pagar lo que resta de la deuda menos un abono de contado de $45.500.000. ¿De cuánto debe ser el valor del nuevo crédito para saldar la deuda pendiente y cuál es el valor de las cuotas para pagar la bodega si el nuevo crédito será al 9,58% en cuotas mensuales, y a 5 años? </t>
  </si>
  <si>
    <t xml:space="preserve">¿Cuál debe ser el valor la cuota mensual, que se debe pagar si se adquiere una máquina por valor de $217.000.000, financiada a 12 años al 0,87% mensual, con una cuota inicial del 25% y cuotas semestrales del 3% del valor de la máquina y el resto en cuotas mensuales?. Tener en cuenta que cuando se paga la cuota semestral en ella va incluida la cuota mensual. </t>
  </si>
  <si>
    <t>Una Profesional planea hacer una serie de ahorros mensuales en una entidad financiera durante 48 meses, iniciando el primer mes con $553.000 y cada cuota incrementa un 5% con respecto a la anterior, la entidad le ofrece una tasa de interés del 4,36% semestral. ¿Cuánto tendrá ahorrado al finalizar el periodo planeado? y ¿Cuál será el valor a hoy de dicho ahorro?.</t>
  </si>
  <si>
    <t>Un Padre de familia ha decidido crear un fondo para el estudio de sus hijos trillizos, el cual estima será en aproximadamente 18 años. Realizará depósitos al final de cada periodo bimestral por $825.500 durante los primeros 6 años. Los posteriores 5 años llevará a cabo el mismo procedimiento que el periodo anterior, solo que ahora depositará $950.700 y los restantes 7 años establecerá una cuota mensual de $1.020.000. las tasas reconocidas fueron:</t>
  </si>
  <si>
    <t>a.- Para los primeros 6 años se pacta una tasa del 8,25% nominal convertible cada 25 días.</t>
  </si>
  <si>
    <t>b.- Los siguientes 5 años se incrementa la tasa al 9,25% nominal anticipada, solo que la capitalización se estipula cada 40 días.</t>
  </si>
  <si>
    <t>c.- Los restantes 7 años fijan la tasa del 0,52% mensual anticipado.</t>
  </si>
  <si>
    <t xml:space="preserve">Si el costo semestral de la matricula es de $5.850.000 y su duración es de 10 semestres. Además, los padres les entregan una cuota mensual de $3.030.000, mientres dure su carrera. El dinero ahorrado alcanzará o cuánto quedaría haciendo falta. Con un índice de precios al consumidor del 5,15%. </t>
  </si>
  <si>
    <t>Una familia desea realizar una inversión en un proyecto para lo cual solicita un crédito por $230.500.000, con un tiempo de vida del 10 años, se compromete a realizar pagos mensuales para saldar la deuda, la cual tiene una tasa de interés del 9,85%. en el mes 60, se abona el 30% del saldo a la fecha y se replantea la tasa al 8,65% ¿Cual es el valor de la cuota que debe pagar cada periodo y cómo es el comportamiento del crédito, mostrar mediante una tabla de amortización?¿Cuál es el método más económico?. Realizar el análisis de la comparación con bases matemáticas (Liquidar todos los métodos).</t>
  </si>
  <si>
    <t>n</t>
  </si>
  <si>
    <t>años</t>
  </si>
  <si>
    <t>bimestral</t>
  </si>
  <si>
    <t>mensual</t>
  </si>
  <si>
    <t>i</t>
  </si>
  <si>
    <t>VP</t>
  </si>
  <si>
    <t>cuotaInicial</t>
  </si>
  <si>
    <t xml:space="preserve">cuotasSemestrales </t>
  </si>
  <si>
    <t>meses</t>
  </si>
  <si>
    <t>semestral</t>
  </si>
  <si>
    <t>RP</t>
  </si>
  <si>
    <t>VF</t>
  </si>
  <si>
    <t xml:space="preserve">Monto del credito </t>
  </si>
  <si>
    <t>mensuales</t>
  </si>
  <si>
    <t>mes 60 abona</t>
  </si>
  <si>
    <t xml:space="preserve">30%saldo a la fecha </t>
  </si>
  <si>
    <t>Periodo</t>
  </si>
  <si>
    <t xml:space="preserve">Cuota </t>
  </si>
  <si>
    <t xml:space="preserve">Capital </t>
  </si>
  <si>
    <t xml:space="preserve">Interes </t>
  </si>
  <si>
    <t xml:space="preserve">Saldo </t>
  </si>
  <si>
    <r>
      <rPr>
        <b/>
        <sz val="14"/>
        <color theme="1"/>
        <rFont val="Arial Narrow"/>
        <family val="2"/>
      </rPr>
      <t>METODO FRANCES</t>
    </r>
    <r>
      <rPr>
        <sz val="14"/>
        <color theme="1"/>
        <rFont val="Arial Narrow"/>
        <family val="2"/>
      </rPr>
      <t xml:space="preserve"> </t>
    </r>
  </si>
  <si>
    <t xml:space="preserve"> anual </t>
  </si>
  <si>
    <t xml:space="preserve">mensual vencida </t>
  </si>
  <si>
    <t>Cuota inicial</t>
  </si>
  <si>
    <t>valor total credito</t>
  </si>
  <si>
    <t xml:space="preserve">meses </t>
  </si>
  <si>
    <t>bimestres</t>
  </si>
  <si>
    <t xml:space="preserve"> </t>
  </si>
  <si>
    <t>METODO ALEMAN</t>
  </si>
  <si>
    <t>Cuota</t>
  </si>
  <si>
    <t>Capital</t>
  </si>
  <si>
    <t>Saldo</t>
  </si>
  <si>
    <t>METODO DIRECTO</t>
  </si>
  <si>
    <t>Abono el 30% del saldo a la fecha</t>
  </si>
  <si>
    <t>abono</t>
  </si>
  <si>
    <t>vp</t>
  </si>
  <si>
    <t>rp</t>
  </si>
  <si>
    <t>periodo</t>
  </si>
  <si>
    <t>perioodica anual</t>
  </si>
  <si>
    <t>periodica mensual vencida</t>
  </si>
  <si>
    <t>total</t>
  </si>
  <si>
    <t>Total</t>
  </si>
  <si>
    <t>n2</t>
  </si>
  <si>
    <t>VP a 4 años</t>
  </si>
  <si>
    <t>Abono</t>
  </si>
  <si>
    <t>Nuevo VP</t>
  </si>
  <si>
    <t>Rp</t>
  </si>
  <si>
    <t>n.l.s</t>
  </si>
  <si>
    <t>a</t>
  </si>
  <si>
    <t>n.c.v cada 25 dias</t>
  </si>
  <si>
    <t>periodica vencida cada 25 dias</t>
  </si>
  <si>
    <t>vf1</t>
  </si>
  <si>
    <t>b</t>
  </si>
  <si>
    <t>n.c.a cada 40 dias</t>
  </si>
  <si>
    <t>periodica anticipada cada 25 dias</t>
  </si>
  <si>
    <t>bimestral anticipada</t>
  </si>
  <si>
    <t>bimestral vencida</t>
  </si>
  <si>
    <t>rp2</t>
  </si>
  <si>
    <t>vf2</t>
  </si>
  <si>
    <t>FALTA</t>
  </si>
  <si>
    <t xml:space="preserve">mensual anticipado </t>
  </si>
  <si>
    <t xml:space="preserve">mensual vensido </t>
  </si>
  <si>
    <t>rp3</t>
  </si>
  <si>
    <t>n3</t>
  </si>
  <si>
    <t>vf3</t>
  </si>
  <si>
    <t>Costo semestre RP</t>
  </si>
  <si>
    <t xml:space="preserve">Cuota Personal </t>
  </si>
  <si>
    <t>Cuota personal VP</t>
  </si>
  <si>
    <t>Estudios VP</t>
  </si>
  <si>
    <t>Ahorro total</t>
  </si>
  <si>
    <t>Gastos totales</t>
  </si>
  <si>
    <t>Diferencia</t>
  </si>
  <si>
    <t>semestres</t>
  </si>
  <si>
    <t>efectivo anual</t>
  </si>
  <si>
    <t>K o G</t>
  </si>
  <si>
    <t>periodica anual</t>
  </si>
  <si>
    <t>periodica mensual</t>
  </si>
  <si>
    <t>nuevo rp</t>
  </si>
  <si>
    <t>Valor credito</t>
  </si>
  <si>
    <t>VP mensual</t>
  </si>
  <si>
    <t>Pero tenemos el interrogante del Rp mensual</t>
  </si>
  <si>
    <t>Vp semestral</t>
  </si>
  <si>
    <r>
      <t>Rp mensual*</t>
    </r>
    <r>
      <rPr>
        <sz val="14"/>
        <color rgb="FFFF0000"/>
        <rFont val="Arial"/>
        <family val="2"/>
      </rPr>
      <t>(1-(1+0,87%)^-144)/0,87%</t>
    </r>
  </si>
  <si>
    <t>(1-(1+0,87%)^-144)/0,87%</t>
  </si>
  <si>
    <t>(1-(1+5,33%)^-10)/5,33%</t>
  </si>
  <si>
    <r>
      <t>(65100000-Rp mensual)*</t>
    </r>
    <r>
      <rPr>
        <sz val="14"/>
        <color theme="8" tint="-0.249977111117893"/>
        <rFont val="Arial"/>
        <family val="2"/>
      </rPr>
      <t>(1-(1+5,33%)^-10)/5,33%</t>
    </r>
  </si>
  <si>
    <t>162,750,000 = 81,92Rp mensual + (6510000 - mensual)*13,37</t>
  </si>
  <si>
    <t>162,750,000 = 81,92Rp mensual + 87014853,71-13,37Rp mensual</t>
  </si>
  <si>
    <t>162,750,000 - 87014853,71 = 81,92Rp mensual -13,37Rp mensua</t>
  </si>
  <si>
    <t>162,750,000 - 87014853,71</t>
  </si>
  <si>
    <t>81,92Rp mensual -13,37Rp mensua</t>
  </si>
  <si>
    <t>$75.735.146,29 = 68,56 Rp mensual</t>
  </si>
  <si>
    <t>Rp mensual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</si>
</sst>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 #,##0.00_-;\-&quot;$&quot;\ * #,##0.00_-;_-&quot;$&quot;\ * &quot;-&quot;??_-;_-@_-"/>
  </numFmts>
  <fonts count="9" x14ac:knownFonts="1">
    <font>
      <sz val="11"/>
      <color theme="1"/>
      <name val="Calibri"/>
      <family val="2"/>
      <scheme val="minor"/>
    </font>
    <font>
      <sz val="14"/>
      <name val="Arial Narrow"/>
      <family val="2"/>
    </font>
    <font>
      <sz val="14"/>
      <color theme="1"/>
      <name val="Arial Narrow"/>
      <family val="2"/>
    </font>
    <font>
      <sz val="11"/>
      <color theme="1"/>
      <name val="Calibri"/>
      <family val="2"/>
      <scheme val="minor"/>
    </font>
    <font>
      <b/>
      <sz val="14"/>
      <color theme="1"/>
      <name val="Arial Narrow"/>
      <family val="2"/>
    </font>
    <font>
      <b/>
      <i/>
      <sz val="14"/>
      <color theme="1"/>
      <name val="Arial Narrow"/>
      <family val="2"/>
    </font>
    <font>
      <sz val="14"/>
      <color theme="1"/>
      <name val="Arial"/>
      <family val="2"/>
    </font>
    <font>
      <sz val="14"/>
      <color rgb="FFFF0000"/>
      <name val="Arial"/>
      <family val="2"/>
    </font>
    <font>
      <sz val="14"/>
      <color theme="8" tint="-0.249977111117893"/>
      <name val="Arial"/>
      <family val="2"/>
    </font>
  </fonts>
  <fills count="4">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105">
    <xf numFmtId="0" fontId="0" fillId="0" borderId="0" xfId="0"/>
    <xf numFmtId="0" fontId="1" fillId="0" borderId="0" xfId="0" applyFont="1" applyAlignment="1">
      <alignment horizontal="justify" vertical="center"/>
    </xf>
    <xf numFmtId="0" fontId="2" fillId="0" borderId="0" xfId="0" applyFont="1"/>
    <xf numFmtId="0" fontId="2" fillId="0" borderId="0" xfId="0" applyFont="1" applyAlignment="1">
      <alignment horizontal="justify" vertical="center"/>
    </xf>
    <xf numFmtId="0" fontId="2" fillId="0" borderId="0" xfId="0" applyFont="1" applyAlignment="1">
      <alignment horizontal="justify" vertical="center" wrapText="1"/>
    </xf>
    <xf numFmtId="44" fontId="2" fillId="0" borderId="0" xfId="1" applyFont="1"/>
    <xf numFmtId="0" fontId="2" fillId="0" borderId="0" xfId="0" applyFont="1" applyAlignment="1">
      <alignment horizontal="center"/>
    </xf>
    <xf numFmtId="0" fontId="4" fillId="0" borderId="0" xfId="0" applyFont="1" applyAlignment="1">
      <alignment horizontal="center"/>
    </xf>
    <xf numFmtId="0" fontId="4" fillId="0" borderId="1" xfId="0" applyFont="1" applyBorder="1" applyAlignment="1">
      <alignment horizontal="center" vertical="center"/>
    </xf>
    <xf numFmtId="0" fontId="2" fillId="0" borderId="1" xfId="0" applyFont="1" applyBorder="1" applyAlignment="1">
      <alignment vertical="center"/>
    </xf>
    <xf numFmtId="44" fontId="2" fillId="0" borderId="1" xfId="1" applyFont="1" applyBorder="1" applyAlignment="1">
      <alignment vertical="center"/>
    </xf>
    <xf numFmtId="44" fontId="2" fillId="0" borderId="1" xfId="0" applyNumberFormat="1" applyFont="1" applyBorder="1" applyAlignment="1">
      <alignment vertical="center"/>
    </xf>
    <xf numFmtId="0" fontId="2" fillId="0" borderId="1" xfId="0" applyFont="1" applyBorder="1"/>
    <xf numFmtId="0" fontId="2" fillId="0" borderId="1" xfId="0" applyFont="1" applyBorder="1" applyAlignment="1">
      <alignment horizontal="center" vertical="center"/>
    </xf>
    <xf numFmtId="44" fontId="2" fillId="0" borderId="1" xfId="1" applyFont="1" applyBorder="1"/>
    <xf numFmtId="10" fontId="2" fillId="0" borderId="1" xfId="0" applyNumberFormat="1" applyFont="1" applyBorder="1"/>
    <xf numFmtId="44" fontId="2" fillId="0" borderId="1" xfId="0" applyNumberFormat="1" applyFont="1" applyBorder="1"/>
    <xf numFmtId="44" fontId="2" fillId="0" borderId="0" xfId="1" applyFont="1" applyBorder="1" applyAlignment="1">
      <alignment vertical="center"/>
    </xf>
    <xf numFmtId="44" fontId="2" fillId="0" borderId="0" xfId="0" applyNumberFormat="1" applyFont="1" applyBorder="1" applyAlignment="1">
      <alignment vertical="center"/>
    </xf>
    <xf numFmtId="44" fontId="2" fillId="0" borderId="4" xfId="0" applyNumberFormat="1" applyFont="1" applyBorder="1" applyAlignment="1">
      <alignment vertical="center"/>
    </xf>
    <xf numFmtId="44" fontId="2" fillId="0" borderId="1" xfId="1" applyFont="1" applyBorder="1" applyAlignment="1">
      <alignment horizontal="center" vertical="center"/>
    </xf>
    <xf numFmtId="44" fontId="2" fillId="0" borderId="1" xfId="0" applyNumberFormat="1" applyFont="1" applyBorder="1" applyAlignment="1">
      <alignment horizontal="center" vertical="center"/>
    </xf>
    <xf numFmtId="0" fontId="2" fillId="0" borderId="0" xfId="0" applyFont="1" applyAlignment="1"/>
    <xf numFmtId="0" fontId="2" fillId="0" borderId="0" xfId="0" applyFont="1" applyBorder="1" applyAlignment="1">
      <alignment horizontal="center" vertical="center"/>
    </xf>
    <xf numFmtId="10" fontId="2" fillId="0" borderId="1" xfId="0" applyNumberFormat="1" applyFont="1" applyBorder="1" applyAlignment="1">
      <alignment vertical="center"/>
    </xf>
    <xf numFmtId="10" fontId="2" fillId="0" borderId="1" xfId="2" applyNumberFormat="1" applyFont="1" applyBorder="1" applyAlignment="1">
      <alignment vertical="center"/>
    </xf>
    <xf numFmtId="10" fontId="2" fillId="0" borderId="1" xfId="0" applyNumberFormat="1" applyFont="1" applyBorder="1" applyAlignment="1">
      <alignment horizontal="center" vertical="center"/>
    </xf>
    <xf numFmtId="10" fontId="2" fillId="0" borderId="1" xfId="2" applyNumberFormat="1" applyFont="1" applyBorder="1" applyAlignment="1">
      <alignment horizontal="center" vertical="center"/>
    </xf>
    <xf numFmtId="0" fontId="2" fillId="0" borderId="0" xfId="0" applyFont="1" applyBorder="1" applyAlignment="1">
      <alignment vertical="center"/>
    </xf>
    <xf numFmtId="0" fontId="2" fillId="0" borderId="0" xfId="0" applyFont="1" applyAlignment="1">
      <alignment horizontal="center" vertical="center"/>
    </xf>
    <xf numFmtId="9" fontId="2" fillId="0" borderId="0" xfId="2" applyFont="1"/>
    <xf numFmtId="9" fontId="2" fillId="0" borderId="1" xfId="0" applyNumberFormat="1" applyFont="1" applyBorder="1" applyAlignment="1">
      <alignment horizontal="center" vertical="center"/>
    </xf>
    <xf numFmtId="0" fontId="4" fillId="2" borderId="1" xfId="0" applyFont="1" applyFill="1" applyBorder="1" applyAlignment="1">
      <alignment horizontal="center" vertical="center"/>
    </xf>
    <xf numFmtId="0" fontId="6" fillId="0" borderId="0" xfId="0" applyFont="1" applyAlignment="1">
      <alignment horizontal="right" vertical="center"/>
    </xf>
    <xf numFmtId="0" fontId="6" fillId="0" borderId="0" xfId="0" applyFont="1" applyAlignment="1">
      <alignment vertical="center"/>
    </xf>
    <xf numFmtId="2" fontId="7" fillId="0" borderId="0" xfId="0" applyNumberFormat="1" applyFont="1" applyAlignment="1">
      <alignment vertical="center"/>
    </xf>
    <xf numFmtId="2" fontId="8" fillId="0" borderId="0" xfId="0" applyNumberFormat="1" applyFont="1" applyAlignment="1">
      <alignment vertical="center"/>
    </xf>
    <xf numFmtId="0" fontId="6" fillId="0" borderId="0" xfId="0" applyFont="1" applyAlignment="1"/>
    <xf numFmtId="44" fontId="6" fillId="0" borderId="0" xfId="1" applyFont="1" applyAlignment="1"/>
    <xf numFmtId="44" fontId="6" fillId="0" borderId="0" xfId="0" applyNumberFormat="1" applyFont="1" applyAlignment="1"/>
    <xf numFmtId="2" fontId="6" fillId="0" borderId="0" xfId="0" applyNumberFormat="1" applyFont="1" applyAlignment="1"/>
    <xf numFmtId="0" fontId="2" fillId="3" borderId="0" xfId="0" applyFont="1" applyFill="1" applyAlignment="1"/>
    <xf numFmtId="44" fontId="2" fillId="3" borderId="0" xfId="0" applyNumberFormat="1" applyFont="1" applyFill="1" applyAlignment="1"/>
    <xf numFmtId="44" fontId="4" fillId="3" borderId="1" xfId="1" applyFont="1" applyFill="1" applyBorder="1" applyAlignment="1">
      <alignment vertical="center"/>
    </xf>
    <xf numFmtId="44" fontId="4" fillId="3" borderId="1" xfId="1" applyFont="1" applyFill="1" applyBorder="1" applyAlignment="1">
      <alignment horizontal="center" vertical="center"/>
    </xf>
    <xf numFmtId="0" fontId="2" fillId="0" borderId="1" xfId="0" applyFont="1" applyBorder="1" applyAlignment="1">
      <alignment horizontal="center" vertical="center"/>
    </xf>
    <xf numFmtId="0" fontId="5" fillId="0" borderId="8" xfId="0" applyFont="1" applyBorder="1" applyAlignment="1">
      <alignment horizontal="center" vertical="center"/>
    </xf>
    <xf numFmtId="0" fontId="5" fillId="0" borderId="4"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10" xfId="0" applyFont="1" applyBorder="1" applyAlignment="1">
      <alignment horizontal="center"/>
    </xf>
    <xf numFmtId="0" fontId="2" fillId="0" borderId="12" xfId="0" applyFont="1" applyBorder="1" applyAlignment="1">
      <alignment horizontal="center"/>
    </xf>
    <xf numFmtId="44" fontId="2" fillId="0" borderId="8" xfId="0" applyNumberFormat="1" applyFont="1" applyBorder="1" applyAlignment="1">
      <alignment horizontal="center" vertical="center"/>
    </xf>
    <xf numFmtId="44" fontId="2" fillId="0" borderId="4" xfId="0" applyNumberFormat="1" applyFont="1" applyBorder="1" applyAlignment="1">
      <alignment horizontal="center" vertical="center"/>
    </xf>
    <xf numFmtId="44" fontId="2" fillId="0" borderId="9" xfId="0" applyNumberFormat="1" applyFont="1" applyBorder="1" applyAlignment="1">
      <alignment horizontal="center" vertical="center"/>
    </xf>
    <xf numFmtId="44" fontId="2" fillId="0" borderId="13" xfId="0" applyNumberFormat="1" applyFont="1" applyBorder="1" applyAlignment="1">
      <alignment horizontal="center" vertical="center"/>
    </xf>
    <xf numFmtId="44" fontId="2" fillId="0" borderId="0" xfId="0" applyNumberFormat="1" applyFont="1" applyBorder="1" applyAlignment="1">
      <alignment horizontal="center" vertical="center"/>
    </xf>
    <xf numFmtId="44" fontId="2" fillId="0" borderId="14" xfId="0" applyNumberFormat="1" applyFont="1" applyBorder="1" applyAlignment="1">
      <alignment horizontal="center" vertical="center"/>
    </xf>
    <xf numFmtId="44" fontId="2" fillId="0" borderId="10" xfId="0" applyNumberFormat="1" applyFont="1" applyBorder="1" applyAlignment="1">
      <alignment horizontal="center" vertical="center"/>
    </xf>
    <xf numFmtId="44" fontId="2" fillId="0" borderId="11" xfId="0" applyNumberFormat="1" applyFont="1" applyBorder="1" applyAlignment="1">
      <alignment horizontal="center" vertical="center"/>
    </xf>
    <xf numFmtId="44" fontId="2" fillId="0" borderId="12" xfId="0" applyNumberFormat="1" applyFont="1" applyBorder="1" applyAlignment="1">
      <alignment horizontal="center" vertical="center"/>
    </xf>
    <xf numFmtId="44" fontId="2" fillId="0" borderId="2" xfId="0" applyNumberFormat="1" applyFont="1" applyBorder="1" applyAlignment="1">
      <alignment horizontal="center" vertical="center"/>
    </xf>
    <xf numFmtId="44" fontId="2" fillId="0" borderId="3" xfId="0" applyNumberFormat="1" applyFont="1" applyBorder="1" applyAlignment="1">
      <alignment horizontal="center" vertical="center"/>
    </xf>
    <xf numFmtId="0" fontId="2" fillId="3" borderId="0" xfId="0" applyFont="1" applyFill="1" applyAlignment="1">
      <alignment horizontal="center"/>
    </xf>
    <xf numFmtId="44" fontId="2" fillId="0" borderId="5" xfId="0" applyNumberFormat="1" applyFont="1" applyBorder="1" applyAlignment="1">
      <alignment horizontal="center" vertical="center"/>
    </xf>
    <xf numFmtId="44" fontId="2" fillId="0" borderId="7" xfId="0" applyNumberFormat="1" applyFont="1" applyBorder="1" applyAlignment="1">
      <alignment horizontal="center" vertical="center"/>
    </xf>
    <xf numFmtId="44" fontId="2" fillId="0" borderId="1" xfId="1" applyFont="1" applyBorder="1" applyAlignment="1">
      <alignment horizontal="center" vertical="center"/>
    </xf>
    <xf numFmtId="44" fontId="4" fillId="3" borderId="8" xfId="1" applyFont="1" applyFill="1" applyBorder="1" applyAlignment="1">
      <alignment horizontal="center" vertical="center"/>
    </xf>
    <xf numFmtId="44" fontId="4" fillId="3" borderId="4" xfId="1" applyFont="1" applyFill="1" applyBorder="1" applyAlignment="1">
      <alignment horizontal="center" vertical="center"/>
    </xf>
    <xf numFmtId="44" fontId="4" fillId="3" borderId="9" xfId="1" applyFont="1" applyFill="1" applyBorder="1" applyAlignment="1">
      <alignment horizontal="center" vertical="center"/>
    </xf>
    <xf numFmtId="44" fontId="4" fillId="3" borderId="10" xfId="1" applyFont="1" applyFill="1" applyBorder="1" applyAlignment="1">
      <alignment horizontal="center" vertical="center"/>
    </xf>
    <xf numFmtId="44" fontId="4" fillId="3" borderId="11" xfId="1" applyFont="1" applyFill="1" applyBorder="1" applyAlignment="1">
      <alignment horizontal="center" vertical="center"/>
    </xf>
    <xf numFmtId="44" fontId="4" fillId="3" borderId="12" xfId="1" applyFont="1" applyFill="1" applyBorder="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xf>
    <xf numFmtId="0" fontId="6" fillId="2" borderId="0" xfId="0" applyFont="1" applyFill="1" applyAlignment="1">
      <alignment horizontal="center" vertical="center"/>
    </xf>
    <xf numFmtId="0" fontId="6" fillId="0" borderId="0" xfId="0" applyFont="1" applyAlignment="1">
      <alignment horizontal="center" vertical="center"/>
    </xf>
    <xf numFmtId="0" fontId="6" fillId="0" borderId="0" xfId="0" applyFont="1" applyAlignment="1">
      <alignment horizont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4" fillId="0" borderId="5" xfId="0" applyFont="1" applyBorder="1" applyAlignment="1">
      <alignment horizontal="center" vertical="center"/>
    </xf>
    <xf numFmtId="0" fontId="4" fillId="0" borderId="7" xfId="0" applyFont="1" applyBorder="1" applyAlignment="1">
      <alignment horizontal="center" vertical="center"/>
    </xf>
    <xf numFmtId="10" fontId="2" fillId="0" borderId="2" xfId="2" applyNumberFormat="1" applyFont="1" applyBorder="1" applyAlignment="1">
      <alignment horizontal="center" vertical="center"/>
    </xf>
    <xf numFmtId="10" fontId="2" fillId="0" borderId="3" xfId="2" applyNumberFormat="1" applyFont="1" applyBorder="1" applyAlignment="1">
      <alignment horizontal="center" vertical="center"/>
    </xf>
    <xf numFmtId="0" fontId="2" fillId="0" borderId="11" xfId="0" applyFont="1" applyBorder="1" applyAlignment="1">
      <alignment horizontal="center"/>
    </xf>
    <xf numFmtId="0" fontId="2" fillId="0" borderId="14" xfId="0" applyFont="1" applyBorder="1" applyAlignment="1">
      <alignment horizontal="center" vertical="center" wrapText="1"/>
    </xf>
    <xf numFmtId="0" fontId="2" fillId="0" borderId="8" xfId="0" applyFont="1" applyBorder="1" applyAlignment="1">
      <alignment horizontal="center" vertical="center"/>
    </xf>
    <xf numFmtId="0" fontId="2" fillId="0" borderId="4" xfId="0" applyFont="1" applyBorder="1" applyAlignment="1">
      <alignment horizontal="center" vertical="center"/>
    </xf>
    <xf numFmtId="0" fontId="2" fillId="0" borderId="9" xfId="0" applyFont="1" applyBorder="1" applyAlignment="1">
      <alignment horizontal="center" vertical="center"/>
    </xf>
    <xf numFmtId="0" fontId="2" fillId="0" borderId="13" xfId="0" applyFont="1" applyBorder="1" applyAlignment="1">
      <alignment horizontal="center" vertical="center"/>
    </xf>
    <xf numFmtId="0" fontId="2" fillId="0" borderId="0" xfId="0" applyFont="1" applyBorder="1" applyAlignment="1">
      <alignment horizontal="center" vertical="center"/>
    </xf>
    <xf numFmtId="0" fontId="2" fillId="0" borderId="14"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6" xfId="0" applyFont="1" applyBorder="1" applyAlignment="1">
      <alignment horizontal="center" vertical="center"/>
    </xf>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8</xdr:col>
      <xdr:colOff>833437</xdr:colOff>
      <xdr:row>154</xdr:row>
      <xdr:rowOff>11904</xdr:rowOff>
    </xdr:from>
    <xdr:ext cx="4262438" cy="436786"/>
    <xdr:sp macro="" textlink="">
      <xdr:nvSpPr>
        <xdr:cNvPr id="2" name="CuadroTexto 1">
          <a:extLst>
            <a:ext uri="{FF2B5EF4-FFF2-40B4-BE49-F238E27FC236}">
              <a16:creationId xmlns:a16="http://schemas.microsoft.com/office/drawing/2014/main" id="{294E5701-FCEF-4C72-ABA9-119580AB5D86}"/>
            </a:ext>
          </a:extLst>
        </xdr:cNvPr>
        <xdr:cNvSpPr txBox="1"/>
      </xdr:nvSpPr>
      <xdr:spPr>
        <a:xfrm>
          <a:off x="15585281" y="37135592"/>
          <a:ext cx="426243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O" sz="1100"/>
            <a:t>R//</a:t>
          </a:r>
          <a:r>
            <a:rPr lang="es-CO" sz="1100" baseline="0"/>
            <a:t> El metodo mas economico es el Aleman ya que es mas barato y el abono a capital es lo mismo.</a:t>
          </a:r>
          <a:endParaRPr lang="es-CO"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6</xdr:col>
      <xdr:colOff>133350</xdr:colOff>
      <xdr:row>11</xdr:row>
      <xdr:rowOff>171450</xdr:rowOff>
    </xdr:from>
    <xdr:to>
      <xdr:col>9</xdr:col>
      <xdr:colOff>676275</xdr:colOff>
      <xdr:row>15</xdr:row>
      <xdr:rowOff>114300</xdr:rowOff>
    </xdr:to>
    <xdr:sp macro="" textlink="">
      <xdr:nvSpPr>
        <xdr:cNvPr id="3" name="CuadroTexto 2">
          <a:extLst>
            <a:ext uri="{FF2B5EF4-FFF2-40B4-BE49-F238E27FC236}">
              <a16:creationId xmlns:a16="http://schemas.microsoft.com/office/drawing/2014/main" id="{3307384D-16FB-4DCB-B24A-2A530DC3361C}"/>
            </a:ext>
          </a:extLst>
        </xdr:cNvPr>
        <xdr:cNvSpPr txBox="1"/>
      </xdr:nvSpPr>
      <xdr:spPr>
        <a:xfrm>
          <a:off x="10820400" y="3829050"/>
          <a:ext cx="3438525" cy="85725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R// El valor de la cuota mensual es del valor</a:t>
          </a:r>
          <a:r>
            <a:rPr lang="es-CO" sz="1100" baseline="0"/>
            <a:t> de $1.104.682,88</a:t>
          </a:r>
          <a:endParaRPr lang="es-CO"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352425</xdr:colOff>
      <xdr:row>11</xdr:row>
      <xdr:rowOff>180975</xdr:rowOff>
    </xdr:from>
    <xdr:to>
      <xdr:col>4</xdr:col>
      <xdr:colOff>276225</xdr:colOff>
      <xdr:row>14</xdr:row>
      <xdr:rowOff>219075</xdr:rowOff>
    </xdr:to>
    <xdr:sp macro="" textlink="">
      <xdr:nvSpPr>
        <xdr:cNvPr id="2" name="CuadroTexto 1">
          <a:extLst>
            <a:ext uri="{FF2B5EF4-FFF2-40B4-BE49-F238E27FC236}">
              <a16:creationId xmlns:a16="http://schemas.microsoft.com/office/drawing/2014/main" id="{1AB5E86D-E931-40FD-B233-C68B7F38D517}"/>
            </a:ext>
          </a:extLst>
        </xdr:cNvPr>
        <xdr:cNvSpPr txBox="1"/>
      </xdr:nvSpPr>
      <xdr:spPr>
        <a:xfrm>
          <a:off x="4714875" y="4067175"/>
          <a:ext cx="3905250" cy="7239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R// El valor presente de dicho ahorro es de $82.480.273,93 y al finalizar el periodo tendra ahorrado la cantidad $116.043.991,44</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5</xdr:row>
      <xdr:rowOff>114300</xdr:rowOff>
    </xdr:from>
    <xdr:to>
      <xdr:col>0</xdr:col>
      <xdr:colOff>4591050</xdr:colOff>
      <xdr:row>13</xdr:row>
      <xdr:rowOff>190500</xdr:rowOff>
    </xdr:to>
    <xdr:sp macro="" textlink="">
      <xdr:nvSpPr>
        <xdr:cNvPr id="2" name="CuadroTexto 1">
          <a:extLst>
            <a:ext uri="{FF2B5EF4-FFF2-40B4-BE49-F238E27FC236}">
              <a16:creationId xmlns:a16="http://schemas.microsoft.com/office/drawing/2014/main" id="{CDD20500-FC42-4057-9252-6DBCD3CC4B01}"/>
            </a:ext>
          </a:extLst>
        </xdr:cNvPr>
        <xdr:cNvSpPr txBox="1"/>
      </xdr:nvSpPr>
      <xdr:spPr>
        <a:xfrm>
          <a:off x="9525" y="3314700"/>
          <a:ext cx="4581525" cy="19050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R// El valor para el nuevo credito para saldar la deuda pendiente</a:t>
          </a:r>
          <a:r>
            <a:rPr lang="es-CO" sz="1100" baseline="0"/>
            <a:t> es de $284,744,717,67  y las cuotas con un valor $5.944.054,10</a:t>
          </a:r>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A64"/>
  <sheetViews>
    <sheetView topLeftCell="A16" zoomScaleNormal="100" workbookViewId="0">
      <selection activeCell="A52" sqref="A52"/>
    </sheetView>
  </sheetViews>
  <sheetFormatPr baseColWidth="10" defaultRowHeight="18" x14ac:dyDescent="0.25"/>
  <cols>
    <col min="1" max="1" width="65.42578125" style="4" customWidth="1"/>
    <col min="2" max="2" width="11.42578125" style="2"/>
    <col min="3" max="3" width="21.42578125" style="2" customWidth="1"/>
    <col min="4" max="4" width="34.7109375" style="2" customWidth="1"/>
    <col min="5" max="5" width="33.85546875" style="2" customWidth="1"/>
    <col min="6" max="6" width="14.85546875" style="2" customWidth="1"/>
    <col min="7" max="7" width="16.140625" style="2" customWidth="1"/>
    <col min="8" max="8" width="22.85546875" style="2" customWidth="1"/>
    <col min="9" max="16384" width="11.42578125" style="2"/>
  </cols>
  <sheetData>
    <row r="3" spans="1:27" ht="144" x14ac:dyDescent="0.25">
      <c r="A3" s="1" t="s">
        <v>3</v>
      </c>
    </row>
    <row r="4" spans="1:27" ht="36" x14ac:dyDescent="0.25">
      <c r="A4" s="3" t="s">
        <v>4</v>
      </c>
    </row>
    <row r="5" spans="1:27" ht="54" x14ac:dyDescent="0.25">
      <c r="A5" s="3" t="s">
        <v>5</v>
      </c>
    </row>
    <row r="6" spans="1:27" ht="36" x14ac:dyDescent="0.25">
      <c r="A6" s="3" t="s">
        <v>6</v>
      </c>
    </row>
    <row r="7" spans="1:27" ht="90" x14ac:dyDescent="0.25">
      <c r="A7" s="3" t="s">
        <v>7</v>
      </c>
    </row>
    <row r="8" spans="1:27" x14ac:dyDescent="0.25">
      <c r="C8" s="2" t="s">
        <v>45</v>
      </c>
      <c r="D8" s="5">
        <v>5850000</v>
      </c>
    </row>
    <row r="9" spans="1:27" x14ac:dyDescent="0.25">
      <c r="C9" s="46" t="s">
        <v>58</v>
      </c>
      <c r="D9" s="47"/>
      <c r="E9" s="47"/>
      <c r="F9" s="47"/>
      <c r="G9" s="48"/>
    </row>
    <row r="10" spans="1:27" x14ac:dyDescent="0.25">
      <c r="C10" s="49"/>
      <c r="D10" s="50"/>
      <c r="E10" s="50"/>
      <c r="F10" s="50"/>
      <c r="G10" s="51"/>
    </row>
    <row r="11" spans="1:27" x14ac:dyDescent="0.25">
      <c r="C11" s="45" t="s">
        <v>13</v>
      </c>
      <c r="D11" s="27">
        <v>8.2500000000000004E-2</v>
      </c>
      <c r="E11" s="13" t="s">
        <v>59</v>
      </c>
      <c r="F11" s="52"/>
      <c r="G11" s="53"/>
      <c r="H11" s="29"/>
      <c r="I11" s="29"/>
      <c r="J11" s="29"/>
      <c r="K11" s="29"/>
      <c r="L11" s="29"/>
      <c r="M11" s="29"/>
      <c r="N11" s="29"/>
      <c r="O11" s="29"/>
      <c r="P11" s="29"/>
      <c r="Q11" s="29"/>
      <c r="R11" s="29"/>
      <c r="S11" s="29"/>
      <c r="T11" s="29"/>
      <c r="U11" s="29"/>
      <c r="V11" s="29"/>
      <c r="W11" s="29"/>
      <c r="X11" s="29"/>
      <c r="Y11" s="29"/>
      <c r="Z11" s="29"/>
      <c r="AA11" s="29"/>
    </row>
    <row r="12" spans="1:27" x14ac:dyDescent="0.25">
      <c r="C12" s="45"/>
      <c r="D12" s="27">
        <f>((1+D11)^(30/25))-1</f>
        <v>9.9799419285772295E-2</v>
      </c>
      <c r="E12" s="13" t="s">
        <v>60</v>
      </c>
      <c r="F12" s="54"/>
      <c r="G12" s="55"/>
      <c r="H12" s="29"/>
      <c r="I12" s="29"/>
      <c r="J12" s="29"/>
      <c r="K12" s="29"/>
      <c r="L12" s="29"/>
      <c r="M12" s="29"/>
      <c r="N12" s="29"/>
      <c r="O12" s="29"/>
      <c r="P12" s="29"/>
      <c r="Q12" s="29"/>
      <c r="R12" s="29"/>
      <c r="S12" s="29"/>
      <c r="T12" s="29"/>
      <c r="U12" s="29"/>
      <c r="V12" s="29"/>
      <c r="W12" s="29"/>
      <c r="X12" s="29"/>
      <c r="Y12" s="29"/>
      <c r="Z12" s="29"/>
      <c r="AA12" s="29"/>
    </row>
    <row r="13" spans="1:27" x14ac:dyDescent="0.25">
      <c r="C13" s="45"/>
      <c r="D13" s="26">
        <v>1.38E-2</v>
      </c>
      <c r="E13" s="13" t="s">
        <v>11</v>
      </c>
      <c r="F13" s="54"/>
      <c r="G13" s="55"/>
      <c r="H13" s="29"/>
      <c r="I13" s="29"/>
      <c r="J13" s="29"/>
      <c r="K13" s="29"/>
      <c r="L13" s="29"/>
      <c r="M13" s="29"/>
      <c r="N13" s="29"/>
      <c r="O13" s="29"/>
      <c r="P13" s="29"/>
      <c r="Q13" s="29"/>
      <c r="R13" s="29"/>
      <c r="S13" s="29"/>
      <c r="T13" s="29"/>
      <c r="U13" s="29"/>
      <c r="V13" s="29"/>
      <c r="W13" s="29"/>
      <c r="X13" s="29"/>
      <c r="Y13" s="29"/>
      <c r="Z13" s="29"/>
      <c r="AA13" s="29"/>
    </row>
    <row r="14" spans="1:27" x14ac:dyDescent="0.25">
      <c r="C14" s="13" t="s">
        <v>46</v>
      </c>
      <c r="D14" s="13"/>
      <c r="E14" s="13" t="s">
        <v>11</v>
      </c>
      <c r="F14" s="56"/>
      <c r="G14" s="57"/>
      <c r="H14" s="29"/>
      <c r="I14" s="29"/>
      <c r="J14" s="29"/>
      <c r="K14" s="29"/>
      <c r="L14" s="29"/>
      <c r="M14" s="29"/>
      <c r="N14" s="29"/>
      <c r="O14" s="29"/>
      <c r="P14" s="29"/>
      <c r="Q14" s="29"/>
      <c r="R14" s="29"/>
      <c r="S14" s="29"/>
      <c r="T14" s="29"/>
      <c r="U14" s="29"/>
      <c r="V14" s="29"/>
      <c r="W14" s="29"/>
      <c r="X14" s="29"/>
      <c r="Y14" s="29"/>
      <c r="Z14" s="29"/>
      <c r="AA14" s="29"/>
    </row>
    <row r="15" spans="1:27" x14ac:dyDescent="0.25">
      <c r="C15" s="13" t="s">
        <v>9</v>
      </c>
      <c r="D15" s="13">
        <v>6</v>
      </c>
      <c r="E15" s="13" t="s">
        <v>10</v>
      </c>
      <c r="F15" s="13">
        <f>D15*6</f>
        <v>36</v>
      </c>
      <c r="G15" s="13" t="s">
        <v>36</v>
      </c>
      <c r="H15" s="29"/>
      <c r="I15" s="29"/>
      <c r="J15" s="29"/>
      <c r="K15" s="29"/>
      <c r="L15" s="29"/>
      <c r="M15" s="29"/>
      <c r="N15" s="29"/>
      <c r="O15" s="29"/>
      <c r="P15" s="29"/>
      <c r="Q15" s="29"/>
      <c r="R15" s="29"/>
      <c r="S15" s="29"/>
      <c r="T15" s="29"/>
      <c r="U15" s="29"/>
      <c r="V15" s="29"/>
      <c r="W15" s="29"/>
      <c r="X15" s="29"/>
      <c r="Y15" s="29"/>
      <c r="Z15" s="29"/>
      <c r="AA15" s="29"/>
    </row>
    <row r="16" spans="1:27" x14ac:dyDescent="0.25">
      <c r="C16" s="13" t="s">
        <v>61</v>
      </c>
      <c r="D16" s="20">
        <f>(D8*D13)/(1-(1+D13)^-F15)</f>
        <v>207289.66884978025</v>
      </c>
      <c r="E16" s="13"/>
      <c r="F16" s="13"/>
      <c r="G16" s="13"/>
      <c r="H16" s="29"/>
      <c r="I16" s="29"/>
      <c r="J16" s="29"/>
      <c r="K16" s="29"/>
      <c r="L16" s="29"/>
      <c r="M16" s="29"/>
      <c r="N16" s="29"/>
      <c r="O16" s="29"/>
      <c r="P16" s="29"/>
      <c r="Q16" s="29"/>
      <c r="R16" s="29"/>
      <c r="S16" s="29"/>
      <c r="T16" s="29"/>
      <c r="U16" s="29"/>
      <c r="V16" s="29"/>
      <c r="W16" s="29"/>
      <c r="X16" s="29"/>
      <c r="Y16" s="29"/>
      <c r="Z16" s="29"/>
      <c r="AA16" s="29"/>
    </row>
    <row r="17" spans="3:27" x14ac:dyDescent="0.25">
      <c r="C17" s="29"/>
      <c r="D17" s="29"/>
      <c r="E17" s="29"/>
      <c r="F17" s="29"/>
      <c r="G17" s="29"/>
      <c r="H17" s="29"/>
      <c r="I17" s="29"/>
      <c r="J17" s="29"/>
      <c r="K17" s="29"/>
      <c r="L17" s="29"/>
      <c r="M17" s="29"/>
      <c r="N17" s="29"/>
      <c r="O17" s="29"/>
      <c r="P17" s="29"/>
      <c r="Q17" s="29"/>
      <c r="R17" s="29"/>
      <c r="S17" s="29"/>
      <c r="T17" s="29"/>
      <c r="U17" s="29"/>
      <c r="V17" s="29"/>
      <c r="W17" s="29"/>
      <c r="X17" s="29"/>
      <c r="Y17" s="29"/>
      <c r="Z17" s="29"/>
      <c r="AA17" s="29"/>
    </row>
    <row r="18" spans="3:27" x14ac:dyDescent="0.25">
      <c r="C18" s="29"/>
      <c r="D18" s="29"/>
      <c r="E18" s="29"/>
      <c r="F18" s="29"/>
      <c r="G18" s="29"/>
      <c r="H18" s="29"/>
      <c r="I18" s="29"/>
      <c r="J18" s="29"/>
      <c r="K18" s="29"/>
      <c r="L18" s="29"/>
      <c r="M18" s="29"/>
      <c r="N18" s="29"/>
      <c r="O18" s="29"/>
      <c r="P18" s="29"/>
      <c r="Q18" s="29"/>
      <c r="R18" s="29"/>
      <c r="S18" s="29"/>
      <c r="T18" s="29"/>
      <c r="U18" s="29"/>
      <c r="V18" s="29"/>
      <c r="W18" s="29"/>
      <c r="X18" s="29"/>
      <c r="Y18" s="29"/>
      <c r="Z18" s="29"/>
      <c r="AA18" s="29"/>
    </row>
    <row r="19" spans="3:27" x14ac:dyDescent="0.25">
      <c r="C19" s="29"/>
      <c r="D19" s="29"/>
      <c r="E19" s="29"/>
      <c r="F19" s="29"/>
      <c r="G19" s="29"/>
      <c r="H19" s="29"/>
      <c r="I19" s="29"/>
      <c r="J19" s="29"/>
      <c r="K19" s="29"/>
      <c r="L19" s="29"/>
      <c r="M19" s="29"/>
      <c r="N19" s="29"/>
      <c r="O19" s="29"/>
      <c r="P19" s="29"/>
      <c r="Q19" s="29"/>
      <c r="R19" s="29"/>
      <c r="S19" s="29"/>
      <c r="T19" s="29"/>
      <c r="U19" s="29"/>
      <c r="V19" s="29"/>
      <c r="W19" s="29"/>
      <c r="X19" s="29"/>
      <c r="Y19" s="29"/>
      <c r="Z19" s="29"/>
      <c r="AA19" s="29"/>
    </row>
    <row r="20" spans="3:27" x14ac:dyDescent="0.25">
      <c r="C20" s="29"/>
      <c r="D20" s="29"/>
      <c r="E20" s="29"/>
      <c r="F20" s="29"/>
      <c r="G20" s="29"/>
      <c r="H20" s="29"/>
      <c r="I20" s="29"/>
      <c r="J20" s="29"/>
      <c r="K20" s="29"/>
      <c r="L20" s="29"/>
      <c r="M20" s="29"/>
      <c r="N20" s="29"/>
      <c r="O20" s="29"/>
      <c r="P20" s="29"/>
      <c r="Q20" s="29"/>
      <c r="R20" s="29"/>
      <c r="S20" s="29"/>
      <c r="T20" s="29"/>
      <c r="U20" s="29"/>
      <c r="V20" s="29"/>
      <c r="W20" s="29"/>
      <c r="X20" s="29"/>
      <c r="Y20" s="29"/>
      <c r="Z20" s="29"/>
      <c r="AA20" s="29"/>
    </row>
    <row r="21" spans="3:27" x14ac:dyDescent="0.25">
      <c r="C21" s="46" t="s">
        <v>62</v>
      </c>
      <c r="D21" s="47"/>
      <c r="E21" s="47"/>
      <c r="F21" s="47"/>
      <c r="G21" s="48"/>
      <c r="H21" s="29"/>
      <c r="I21" s="29"/>
      <c r="J21" s="29"/>
      <c r="K21" s="29"/>
      <c r="L21" s="29"/>
      <c r="M21" s="29"/>
      <c r="N21" s="29"/>
      <c r="O21" s="29"/>
      <c r="P21" s="29"/>
      <c r="Q21" s="29"/>
      <c r="R21" s="29"/>
      <c r="S21" s="29"/>
      <c r="T21" s="29"/>
      <c r="U21" s="29"/>
      <c r="V21" s="29"/>
      <c r="W21" s="29"/>
      <c r="X21" s="29"/>
      <c r="Y21" s="29"/>
      <c r="Z21" s="29"/>
      <c r="AA21" s="29"/>
    </row>
    <row r="22" spans="3:27" x14ac:dyDescent="0.25">
      <c r="C22" s="49"/>
      <c r="D22" s="50"/>
      <c r="E22" s="50"/>
      <c r="F22" s="50"/>
      <c r="G22" s="51"/>
      <c r="H22" s="29"/>
      <c r="I22" s="29"/>
      <c r="J22" s="29"/>
      <c r="K22" s="29"/>
      <c r="L22" s="29"/>
      <c r="M22" s="29"/>
      <c r="N22" s="29"/>
      <c r="O22" s="29"/>
      <c r="P22" s="29"/>
      <c r="Q22" s="29"/>
      <c r="R22" s="29"/>
      <c r="S22" s="29"/>
      <c r="T22" s="29"/>
      <c r="U22" s="29"/>
      <c r="V22" s="29"/>
      <c r="W22" s="29"/>
      <c r="X22" s="29"/>
      <c r="Y22" s="29"/>
      <c r="Z22" s="29"/>
      <c r="AA22" s="29"/>
    </row>
    <row r="23" spans="3:27" x14ac:dyDescent="0.25">
      <c r="C23" s="45" t="s">
        <v>13</v>
      </c>
      <c r="D23" s="27">
        <v>9.2499999999999999E-2</v>
      </c>
      <c r="E23" s="13" t="s">
        <v>63</v>
      </c>
      <c r="F23" s="52"/>
      <c r="G23" s="53"/>
      <c r="H23" s="29"/>
      <c r="I23" s="29"/>
      <c r="J23" s="29"/>
      <c r="K23" s="29"/>
      <c r="L23" s="29"/>
      <c r="M23" s="29"/>
      <c r="N23" s="29"/>
      <c r="O23" s="29"/>
      <c r="P23" s="29"/>
      <c r="Q23" s="29"/>
      <c r="R23" s="29"/>
      <c r="S23" s="29"/>
      <c r="T23" s="29"/>
      <c r="U23" s="29"/>
      <c r="V23" s="29"/>
      <c r="W23" s="29"/>
      <c r="X23" s="29"/>
      <c r="Y23" s="29"/>
      <c r="Z23" s="29"/>
      <c r="AA23" s="29"/>
    </row>
    <row r="24" spans="3:27" x14ac:dyDescent="0.25">
      <c r="C24" s="45"/>
      <c r="D24" s="27">
        <f>((1+D23)^(30/25))-1</f>
        <v>0.11200242611614053</v>
      </c>
      <c r="E24" s="13" t="s">
        <v>64</v>
      </c>
      <c r="F24" s="54"/>
      <c r="G24" s="55"/>
      <c r="H24" s="29"/>
      <c r="I24" s="29"/>
      <c r="J24" s="29"/>
      <c r="K24" s="29"/>
      <c r="L24" s="29"/>
      <c r="M24" s="29"/>
      <c r="N24" s="29"/>
      <c r="O24" s="29"/>
      <c r="P24" s="29"/>
      <c r="Q24" s="29"/>
      <c r="R24" s="29"/>
      <c r="S24" s="29"/>
      <c r="T24" s="29"/>
      <c r="U24" s="29"/>
      <c r="V24" s="29"/>
      <c r="W24" s="29"/>
      <c r="X24" s="29"/>
      <c r="Y24" s="29"/>
      <c r="Z24" s="29"/>
      <c r="AA24" s="29"/>
    </row>
    <row r="25" spans="3:27" x14ac:dyDescent="0.25">
      <c r="C25" s="45"/>
      <c r="D25" s="27"/>
      <c r="E25" s="13" t="s">
        <v>65</v>
      </c>
      <c r="F25" s="54"/>
      <c r="G25" s="55"/>
      <c r="H25" s="29"/>
      <c r="I25" s="29"/>
      <c r="J25" s="29"/>
      <c r="K25" s="29"/>
      <c r="L25" s="29"/>
      <c r="M25" s="29"/>
      <c r="N25" s="29"/>
      <c r="O25" s="29"/>
      <c r="P25" s="29"/>
      <c r="Q25" s="29"/>
      <c r="R25" s="29"/>
      <c r="S25" s="29"/>
      <c r="T25" s="29"/>
      <c r="U25" s="29"/>
      <c r="V25" s="29"/>
      <c r="W25" s="29"/>
      <c r="X25" s="29"/>
      <c r="Y25" s="29"/>
      <c r="Z25" s="29"/>
      <c r="AA25" s="29"/>
    </row>
    <row r="26" spans="3:27" x14ac:dyDescent="0.25">
      <c r="C26" s="45"/>
      <c r="D26" s="26">
        <v>1.38E-2</v>
      </c>
      <c r="E26" s="13" t="s">
        <v>66</v>
      </c>
      <c r="F26" s="54"/>
      <c r="G26" s="55"/>
      <c r="H26" s="29"/>
      <c r="I26" s="29"/>
      <c r="J26" s="29"/>
      <c r="K26" s="29"/>
      <c r="L26" s="29"/>
      <c r="M26" s="29"/>
      <c r="N26" s="29"/>
      <c r="O26" s="29"/>
      <c r="P26" s="29"/>
      <c r="Q26" s="29"/>
      <c r="R26" s="29"/>
      <c r="S26" s="29"/>
      <c r="T26" s="29"/>
      <c r="U26" s="29"/>
      <c r="V26" s="29"/>
      <c r="W26" s="29"/>
      <c r="X26" s="29"/>
      <c r="Y26" s="29"/>
      <c r="Z26" s="29"/>
      <c r="AA26" s="29"/>
    </row>
    <row r="27" spans="3:27" x14ac:dyDescent="0.25">
      <c r="C27" s="13" t="s">
        <v>67</v>
      </c>
      <c r="D27" s="13"/>
      <c r="E27" s="13"/>
      <c r="F27" s="56"/>
      <c r="G27" s="57"/>
      <c r="H27" s="29"/>
      <c r="I27" s="29"/>
      <c r="J27" s="29"/>
      <c r="K27" s="29"/>
      <c r="L27" s="29"/>
      <c r="M27" s="29"/>
      <c r="N27" s="29"/>
      <c r="O27" s="29"/>
      <c r="P27" s="29"/>
      <c r="Q27" s="29"/>
      <c r="R27" s="29"/>
      <c r="S27" s="29"/>
      <c r="T27" s="29"/>
      <c r="U27" s="29"/>
      <c r="V27" s="29"/>
      <c r="W27" s="29"/>
      <c r="X27" s="29"/>
      <c r="Y27" s="29"/>
      <c r="Z27" s="29"/>
      <c r="AA27" s="29"/>
    </row>
    <row r="28" spans="3:27" x14ac:dyDescent="0.25">
      <c r="C28" s="13" t="s">
        <v>52</v>
      </c>
      <c r="D28" s="13">
        <v>5</v>
      </c>
      <c r="E28" s="13" t="s">
        <v>10</v>
      </c>
      <c r="F28" s="13">
        <f>D28*6</f>
        <v>30</v>
      </c>
      <c r="G28" s="13" t="s">
        <v>36</v>
      </c>
      <c r="H28" s="29"/>
      <c r="I28" s="29"/>
      <c r="J28" s="29"/>
      <c r="K28" s="29"/>
      <c r="L28" s="29"/>
      <c r="M28" s="29"/>
      <c r="N28" s="29"/>
      <c r="O28" s="29"/>
      <c r="P28" s="29"/>
      <c r="Q28" s="29"/>
      <c r="R28" s="29"/>
      <c r="S28" s="29"/>
      <c r="T28" s="29"/>
      <c r="U28" s="29"/>
      <c r="V28" s="29"/>
      <c r="W28" s="29"/>
      <c r="X28" s="29"/>
      <c r="Y28" s="29"/>
      <c r="Z28" s="29"/>
      <c r="AA28" s="29"/>
    </row>
    <row r="29" spans="3:27" x14ac:dyDescent="0.25">
      <c r="C29" s="13" t="s">
        <v>68</v>
      </c>
      <c r="D29" s="20">
        <f>(D20*D26)/(1-(1+D26)^-F28)</f>
        <v>0</v>
      </c>
      <c r="E29" s="13"/>
      <c r="F29" s="13"/>
      <c r="G29" s="13"/>
      <c r="H29" s="29"/>
      <c r="I29" s="29"/>
      <c r="J29" s="29"/>
      <c r="K29" s="29"/>
      <c r="L29" s="29"/>
      <c r="M29" s="29"/>
      <c r="N29" s="29"/>
      <c r="O29" s="29"/>
      <c r="P29" s="29"/>
      <c r="Q29" s="29"/>
      <c r="R29" s="29"/>
      <c r="S29" s="29"/>
      <c r="T29" s="29"/>
      <c r="U29" s="29"/>
      <c r="V29" s="29"/>
      <c r="W29" s="29"/>
      <c r="X29" s="29"/>
      <c r="Y29" s="29"/>
      <c r="Z29" s="29"/>
      <c r="AA29" s="29"/>
    </row>
    <row r="30" spans="3:27" x14ac:dyDescent="0.25">
      <c r="C30" s="29"/>
      <c r="D30" s="29"/>
      <c r="E30" s="29"/>
      <c r="F30" s="29"/>
      <c r="G30" s="29"/>
      <c r="H30" s="29"/>
      <c r="I30" s="29"/>
      <c r="J30" s="29"/>
      <c r="K30" s="29"/>
      <c r="L30" s="29"/>
      <c r="M30" s="29"/>
      <c r="N30" s="29"/>
      <c r="O30" s="29"/>
      <c r="P30" s="29"/>
      <c r="Q30" s="29"/>
      <c r="R30" s="29"/>
      <c r="S30" s="29"/>
      <c r="T30" s="29"/>
      <c r="U30" s="29"/>
      <c r="V30" s="29"/>
      <c r="W30" s="29"/>
      <c r="X30" s="29"/>
      <c r="Y30" s="29"/>
      <c r="Z30" s="29"/>
      <c r="AA30" s="29"/>
    </row>
    <row r="31" spans="3:27" x14ac:dyDescent="0.25">
      <c r="C31" s="29" t="s">
        <v>69</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spans="3:27" x14ac:dyDescent="0.25">
      <c r="C32" s="29"/>
      <c r="D32" s="29"/>
      <c r="E32" s="29"/>
      <c r="F32" s="29"/>
      <c r="G32" s="29"/>
      <c r="H32" s="29"/>
      <c r="I32" s="29"/>
      <c r="J32" s="29"/>
      <c r="K32" s="29"/>
      <c r="L32" s="29"/>
      <c r="M32" s="29"/>
      <c r="N32" s="29"/>
      <c r="O32" s="29"/>
      <c r="P32" s="29"/>
      <c r="Q32" s="29"/>
      <c r="R32" s="29"/>
      <c r="S32" s="29"/>
      <c r="T32" s="29"/>
      <c r="U32" s="29"/>
      <c r="V32" s="29"/>
      <c r="W32" s="29"/>
      <c r="X32" s="29"/>
      <c r="Y32" s="29"/>
      <c r="Z32" s="29"/>
      <c r="AA32" s="29"/>
    </row>
    <row r="33" spans="3:27" x14ac:dyDescent="0.25">
      <c r="C33" s="29"/>
      <c r="D33" s="29"/>
      <c r="E33" s="29"/>
      <c r="F33" s="29"/>
      <c r="G33" s="29"/>
      <c r="H33" s="29"/>
      <c r="I33" s="29"/>
      <c r="J33" s="29"/>
      <c r="K33" s="29"/>
      <c r="L33" s="29"/>
      <c r="M33" s="29"/>
      <c r="N33" s="29"/>
      <c r="O33" s="29"/>
      <c r="P33" s="29"/>
      <c r="Q33" s="29"/>
      <c r="R33" s="29"/>
      <c r="S33" s="29"/>
      <c r="T33" s="29"/>
      <c r="U33" s="29"/>
      <c r="V33" s="29"/>
      <c r="W33" s="29"/>
      <c r="X33" s="29"/>
      <c r="Y33" s="29"/>
      <c r="Z33" s="29"/>
      <c r="AA33" s="29"/>
    </row>
    <row r="34" spans="3:27" x14ac:dyDescent="0.25">
      <c r="C34" s="29"/>
      <c r="D34" s="29"/>
      <c r="E34" s="29"/>
      <c r="F34" s="29"/>
      <c r="G34" s="29"/>
      <c r="H34" s="29"/>
      <c r="I34" s="29"/>
      <c r="J34" s="29"/>
      <c r="K34" s="29"/>
      <c r="L34" s="29"/>
      <c r="M34" s="29"/>
      <c r="N34" s="29"/>
      <c r="O34" s="29"/>
      <c r="P34" s="29"/>
      <c r="Q34" s="29"/>
      <c r="R34" s="29"/>
      <c r="S34" s="29"/>
      <c r="T34" s="29"/>
      <c r="U34" s="29"/>
      <c r="V34" s="29"/>
      <c r="W34" s="29"/>
      <c r="X34" s="29"/>
      <c r="Y34" s="29"/>
      <c r="Z34" s="29"/>
      <c r="AA34" s="29"/>
    </row>
    <row r="35" spans="3:27" x14ac:dyDescent="0.25">
      <c r="C35" s="29"/>
      <c r="D35" s="29"/>
      <c r="E35" s="29"/>
      <c r="F35" s="29"/>
      <c r="G35" s="29"/>
      <c r="H35" s="29"/>
      <c r="I35" s="29"/>
      <c r="J35" s="29"/>
      <c r="K35" s="29"/>
      <c r="L35" s="29"/>
      <c r="M35" s="29"/>
      <c r="N35" s="29"/>
      <c r="O35" s="29"/>
      <c r="P35" s="29"/>
      <c r="Q35" s="29"/>
      <c r="R35" s="29"/>
      <c r="S35" s="29"/>
      <c r="T35" s="29"/>
      <c r="U35" s="29"/>
      <c r="V35" s="29"/>
      <c r="W35" s="29"/>
      <c r="X35" s="29"/>
      <c r="Y35" s="29"/>
      <c r="Z35" s="29"/>
      <c r="AA35" s="29"/>
    </row>
    <row r="37" spans="3:27" x14ac:dyDescent="0.25">
      <c r="C37" s="46" t="s">
        <v>58</v>
      </c>
      <c r="D37" s="47"/>
      <c r="E37" s="47"/>
      <c r="F37" s="47"/>
      <c r="G37" s="48"/>
    </row>
    <row r="38" spans="3:27" x14ac:dyDescent="0.25">
      <c r="C38" s="49"/>
      <c r="D38" s="50"/>
      <c r="E38" s="50"/>
      <c r="F38" s="50"/>
      <c r="G38" s="51"/>
    </row>
    <row r="39" spans="3:27" x14ac:dyDescent="0.25">
      <c r="C39" s="45" t="s">
        <v>13</v>
      </c>
      <c r="D39" s="27">
        <v>5.1999999999999998E-3</v>
      </c>
      <c r="E39" s="13" t="s">
        <v>70</v>
      </c>
      <c r="F39" s="52"/>
      <c r="G39" s="53"/>
    </row>
    <row r="40" spans="3:27" x14ac:dyDescent="0.25">
      <c r="C40" s="45"/>
      <c r="D40" s="27">
        <f>((1+D39)^(30/25))-1</f>
        <v>6.2432403110421753E-3</v>
      </c>
      <c r="E40" s="13" t="s">
        <v>71</v>
      </c>
      <c r="F40" s="54"/>
      <c r="G40" s="55"/>
    </row>
    <row r="41" spans="3:27" x14ac:dyDescent="0.25">
      <c r="C41" s="13" t="s">
        <v>72</v>
      </c>
      <c r="D41" s="13"/>
      <c r="E41" s="13" t="s">
        <v>11</v>
      </c>
      <c r="F41" s="56"/>
      <c r="G41" s="57"/>
    </row>
    <row r="42" spans="3:27" x14ac:dyDescent="0.25">
      <c r="C42" s="13" t="s">
        <v>73</v>
      </c>
      <c r="D42" s="13">
        <v>7</v>
      </c>
      <c r="E42" s="13" t="s">
        <v>10</v>
      </c>
      <c r="F42" s="13">
        <f>D42*12</f>
        <v>84</v>
      </c>
      <c r="G42" s="13" t="s">
        <v>36</v>
      </c>
    </row>
    <row r="43" spans="3:27" x14ac:dyDescent="0.25">
      <c r="C43" s="13" t="s">
        <v>74</v>
      </c>
      <c r="D43" s="20" t="e">
        <f>(D36*#REF!)/(1-(1+#REF!)^-F42)</f>
        <v>#REF!</v>
      </c>
      <c r="E43" s="13"/>
      <c r="F43" s="13"/>
      <c r="G43" s="13"/>
    </row>
    <row r="47" spans="3:27" x14ac:dyDescent="0.25">
      <c r="C47" s="13" t="s">
        <v>75</v>
      </c>
      <c r="D47" s="13"/>
      <c r="E47" s="13"/>
      <c r="F47" s="13"/>
      <c r="G47" s="13"/>
    </row>
    <row r="48" spans="3:27" x14ac:dyDescent="0.25">
      <c r="C48" s="13" t="s">
        <v>76</v>
      </c>
      <c r="D48" s="13"/>
      <c r="E48" s="13" t="s">
        <v>12</v>
      </c>
      <c r="F48" s="13"/>
      <c r="G48" s="13"/>
    </row>
    <row r="49" spans="3:7" x14ac:dyDescent="0.25">
      <c r="C49" s="45" t="s">
        <v>9</v>
      </c>
      <c r="D49" s="13"/>
      <c r="E49" s="13" t="s">
        <v>82</v>
      </c>
      <c r="F49" s="13"/>
      <c r="G49" s="13"/>
    </row>
    <row r="50" spans="3:7" x14ac:dyDescent="0.25">
      <c r="C50" s="45"/>
      <c r="D50" s="13"/>
      <c r="E50" s="13" t="s">
        <v>35</v>
      </c>
      <c r="F50" s="13"/>
      <c r="G50" s="13"/>
    </row>
    <row r="51" spans="3:7" x14ac:dyDescent="0.25">
      <c r="C51" s="45" t="s">
        <v>13</v>
      </c>
      <c r="D51" s="13"/>
      <c r="E51" s="13" t="s">
        <v>83</v>
      </c>
      <c r="F51" s="13"/>
      <c r="G51" s="13"/>
    </row>
    <row r="52" spans="3:7" x14ac:dyDescent="0.25">
      <c r="C52" s="45"/>
      <c r="D52" s="13"/>
      <c r="E52" s="13" t="s">
        <v>18</v>
      </c>
      <c r="F52" s="13"/>
      <c r="G52" s="13"/>
    </row>
    <row r="53" spans="3:7" x14ac:dyDescent="0.25">
      <c r="C53" s="45"/>
      <c r="D53" s="13"/>
      <c r="E53" s="13" t="s">
        <v>12</v>
      </c>
      <c r="F53" s="13"/>
      <c r="G53" s="13"/>
    </row>
    <row r="54" spans="3:7" x14ac:dyDescent="0.25">
      <c r="C54" s="13" t="s">
        <v>78</v>
      </c>
      <c r="D54" s="13"/>
      <c r="E54" s="13"/>
      <c r="F54" s="13"/>
      <c r="G54" s="13"/>
    </row>
    <row r="55" spans="3:7" x14ac:dyDescent="0.25">
      <c r="C55" s="13" t="s">
        <v>77</v>
      </c>
      <c r="D55" s="13"/>
      <c r="E55" s="13"/>
      <c r="F55" s="13"/>
      <c r="G55" s="13"/>
    </row>
    <row r="56" spans="3:7" x14ac:dyDescent="0.25">
      <c r="C56" s="13"/>
      <c r="D56" s="13"/>
      <c r="E56" s="13"/>
      <c r="F56" s="13"/>
      <c r="G56" s="13"/>
    </row>
    <row r="57" spans="3:7" x14ac:dyDescent="0.25">
      <c r="C57" s="13" t="s">
        <v>80</v>
      </c>
      <c r="D57" s="13"/>
      <c r="E57" s="13"/>
      <c r="F57" s="13"/>
      <c r="G57" s="13"/>
    </row>
    <row r="58" spans="3:7" x14ac:dyDescent="0.25">
      <c r="C58" s="13" t="s">
        <v>79</v>
      </c>
      <c r="D58" s="13"/>
      <c r="E58" s="13"/>
      <c r="F58" s="13"/>
      <c r="G58" s="13"/>
    </row>
    <row r="59" spans="3:7" x14ac:dyDescent="0.25">
      <c r="C59" s="13" t="s">
        <v>81</v>
      </c>
      <c r="D59" s="13"/>
      <c r="E59" s="13"/>
      <c r="F59" s="13"/>
      <c r="G59" s="13"/>
    </row>
    <row r="60" spans="3:7" x14ac:dyDescent="0.25">
      <c r="C60" s="29"/>
      <c r="D60" s="29"/>
      <c r="E60" s="29"/>
      <c r="F60" s="29"/>
      <c r="G60" s="29"/>
    </row>
    <row r="61" spans="3:7" x14ac:dyDescent="0.25">
      <c r="C61" s="29"/>
      <c r="D61" s="29"/>
      <c r="E61" s="29"/>
      <c r="F61" s="29"/>
      <c r="G61" s="29"/>
    </row>
    <row r="62" spans="3:7" x14ac:dyDescent="0.25">
      <c r="C62" s="29"/>
      <c r="D62" s="29"/>
      <c r="E62" s="29"/>
      <c r="F62" s="29"/>
      <c r="G62" s="29"/>
    </row>
    <row r="63" spans="3:7" x14ac:dyDescent="0.25">
      <c r="C63" s="29"/>
      <c r="D63" s="29"/>
      <c r="E63" s="29"/>
      <c r="F63" s="29"/>
      <c r="G63" s="29"/>
    </row>
    <row r="64" spans="3:7" x14ac:dyDescent="0.25">
      <c r="C64" s="29"/>
      <c r="D64" s="29"/>
      <c r="E64" s="29"/>
      <c r="F64" s="29"/>
      <c r="G64" s="29"/>
    </row>
  </sheetData>
  <mergeCells count="11">
    <mergeCell ref="C11:C13"/>
    <mergeCell ref="C9:G10"/>
    <mergeCell ref="F11:G14"/>
    <mergeCell ref="C49:C50"/>
    <mergeCell ref="C51:C53"/>
    <mergeCell ref="C21:G22"/>
    <mergeCell ref="C23:C26"/>
    <mergeCell ref="F23:G27"/>
    <mergeCell ref="C37:G38"/>
    <mergeCell ref="C39:C40"/>
    <mergeCell ref="F39:G4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U159"/>
  <sheetViews>
    <sheetView topLeftCell="A67" zoomScale="80" zoomScaleNormal="80" workbookViewId="0">
      <selection activeCell="P81" sqref="P81:P88"/>
    </sheetView>
  </sheetViews>
  <sheetFormatPr baseColWidth="10" defaultRowHeight="18" x14ac:dyDescent="0.25"/>
  <cols>
    <col min="1" max="1" width="65.42578125" style="4" customWidth="1"/>
    <col min="2" max="2" width="23" style="2" customWidth="1"/>
    <col min="3" max="3" width="31.7109375" style="2" customWidth="1"/>
    <col min="4" max="4" width="31.5703125" style="2" customWidth="1"/>
    <col min="5" max="5" width="23.42578125" style="2" customWidth="1"/>
    <col min="6" max="6" width="23.140625" style="2" customWidth="1"/>
    <col min="7" max="8" width="11.42578125" style="2"/>
    <col min="9" max="9" width="23.5703125" style="2" customWidth="1"/>
    <col min="10" max="10" width="34.7109375" style="2" customWidth="1"/>
    <col min="11" max="11" width="31" style="2" customWidth="1"/>
    <col min="12" max="12" width="38.85546875" style="2" customWidth="1"/>
    <col min="13" max="13" width="25.5703125" style="2" customWidth="1"/>
    <col min="14" max="15" width="12.85546875" style="2" customWidth="1"/>
    <col min="16" max="16" width="23.28515625" style="2" customWidth="1"/>
    <col min="17" max="17" width="32" style="2" customWidth="1"/>
    <col min="18" max="18" width="31.140625" style="2" customWidth="1"/>
    <col min="19" max="19" width="22.7109375" style="2" customWidth="1"/>
    <col min="20" max="20" width="24.7109375" style="2" customWidth="1"/>
    <col min="21" max="16384" width="11.42578125" style="2"/>
  </cols>
  <sheetData>
    <row r="3" spans="1:20" ht="198" x14ac:dyDescent="0.25">
      <c r="A3" s="4" t="s">
        <v>8</v>
      </c>
    </row>
    <row r="4" spans="1:20" x14ac:dyDescent="0.25">
      <c r="C4" s="7"/>
    </row>
    <row r="5" spans="1:20" x14ac:dyDescent="0.25">
      <c r="B5" s="12"/>
      <c r="C5" s="12"/>
      <c r="D5" s="12"/>
      <c r="E5" s="12"/>
      <c r="F5" s="12"/>
    </row>
    <row r="6" spans="1:20" x14ac:dyDescent="0.25">
      <c r="B6" s="12" t="s">
        <v>21</v>
      </c>
      <c r="C6" s="14">
        <v>230500000</v>
      </c>
      <c r="D6" s="12"/>
      <c r="E6" s="12"/>
      <c r="F6" s="12"/>
    </row>
    <row r="7" spans="1:20" x14ac:dyDescent="0.25">
      <c r="B7" s="12" t="s">
        <v>28</v>
      </c>
      <c r="C7" s="14">
        <f>C6*E9</f>
        <v>1811620.8032623902</v>
      </c>
      <c r="D7" s="12"/>
      <c r="E7" s="12"/>
      <c r="F7" s="12"/>
    </row>
    <row r="8" spans="1:20" x14ac:dyDescent="0.25">
      <c r="B8" s="12" t="s">
        <v>9</v>
      </c>
      <c r="C8" s="12">
        <v>10</v>
      </c>
      <c r="D8" s="12" t="s">
        <v>10</v>
      </c>
      <c r="E8" s="12">
        <f>C8*12</f>
        <v>120</v>
      </c>
      <c r="F8" s="12" t="s">
        <v>22</v>
      </c>
    </row>
    <row r="9" spans="1:20" x14ac:dyDescent="0.25">
      <c r="B9" s="12" t="s">
        <v>13</v>
      </c>
      <c r="C9" s="15">
        <v>9.8500000000000004E-2</v>
      </c>
      <c r="D9" s="12" t="s">
        <v>31</v>
      </c>
      <c r="E9" s="15">
        <f>((1+C9)^(1/12))-1</f>
        <v>7.8595262614420403E-3</v>
      </c>
      <c r="F9" s="12" t="s">
        <v>32</v>
      </c>
    </row>
    <row r="10" spans="1:20" x14ac:dyDescent="0.25">
      <c r="B10" s="12" t="s">
        <v>23</v>
      </c>
      <c r="C10" s="12" t="s">
        <v>24</v>
      </c>
      <c r="D10" s="12"/>
      <c r="E10" s="12"/>
      <c r="F10" s="12"/>
    </row>
    <row r="11" spans="1:20" x14ac:dyDescent="0.25">
      <c r="B11" s="12" t="s">
        <v>40</v>
      </c>
      <c r="C11" s="16">
        <f>C6/120</f>
        <v>1920833.3333333333</v>
      </c>
      <c r="D11" s="12"/>
      <c r="E11" s="12"/>
      <c r="F11" s="12"/>
    </row>
    <row r="13" spans="1:20" x14ac:dyDescent="0.25">
      <c r="B13" s="2" t="s">
        <v>30</v>
      </c>
      <c r="I13" s="79" t="s">
        <v>38</v>
      </c>
      <c r="J13" s="79"/>
      <c r="K13" s="79"/>
      <c r="L13" s="79"/>
      <c r="M13" s="79"/>
      <c r="P13" s="45" t="s">
        <v>42</v>
      </c>
      <c r="Q13" s="45"/>
      <c r="R13" s="45"/>
      <c r="S13" s="45"/>
      <c r="T13" s="45"/>
    </row>
    <row r="14" spans="1:20" x14ac:dyDescent="0.25">
      <c r="B14" s="7" t="s">
        <v>25</v>
      </c>
      <c r="C14" s="8" t="s">
        <v>26</v>
      </c>
      <c r="D14" s="8" t="s">
        <v>27</v>
      </c>
      <c r="E14" s="8" t="s">
        <v>28</v>
      </c>
      <c r="F14" s="8" t="s">
        <v>29</v>
      </c>
      <c r="I14" s="8" t="s">
        <v>25</v>
      </c>
      <c r="J14" s="8" t="s">
        <v>39</v>
      </c>
      <c r="K14" s="8" t="s">
        <v>40</v>
      </c>
      <c r="L14" s="8" t="s">
        <v>28</v>
      </c>
      <c r="M14" s="8" t="s">
        <v>41</v>
      </c>
      <c r="N14" s="7"/>
      <c r="O14" s="7"/>
      <c r="P14" s="8" t="s">
        <v>25</v>
      </c>
      <c r="Q14" s="8" t="s">
        <v>26</v>
      </c>
      <c r="R14" s="8" t="s">
        <v>27</v>
      </c>
      <c r="S14" s="8" t="s">
        <v>28</v>
      </c>
      <c r="T14" s="8" t="s">
        <v>41</v>
      </c>
    </row>
    <row r="15" spans="1:20" x14ac:dyDescent="0.25">
      <c r="B15" s="6">
        <v>0</v>
      </c>
      <c r="C15" s="9"/>
      <c r="D15" s="9"/>
      <c r="E15" s="9"/>
      <c r="F15" s="10">
        <v>230500000</v>
      </c>
      <c r="I15" s="13">
        <v>0</v>
      </c>
      <c r="K15" s="11"/>
      <c r="L15" s="9"/>
      <c r="M15" s="11">
        <f>C6</f>
        <v>230500000</v>
      </c>
      <c r="P15" s="9">
        <v>0</v>
      </c>
      <c r="Q15" s="9"/>
      <c r="R15" s="9"/>
      <c r="S15" s="11"/>
      <c r="T15" s="11">
        <f>$C$6</f>
        <v>230500000</v>
      </c>
    </row>
    <row r="16" spans="1:20" x14ac:dyDescent="0.25">
      <c r="B16" s="6">
        <v>1</v>
      </c>
      <c r="C16" s="10">
        <f>(C6*E9)/((1-(1+E9)^-E8))</f>
        <v>2973967.1479542996</v>
      </c>
      <c r="D16" s="11">
        <f>C16-E16</f>
        <v>1162346.3446919094</v>
      </c>
      <c r="E16" s="11">
        <f t="shared" ref="E16:E47" si="0">F15*$E$9</f>
        <v>1811620.8032623902</v>
      </c>
      <c r="F16" s="11">
        <f>F15-D16</f>
        <v>229337653.6553081</v>
      </c>
      <c r="I16" s="13">
        <v>1</v>
      </c>
      <c r="J16" s="11">
        <f>K16+L16</f>
        <v>3732454.1365957232</v>
      </c>
      <c r="K16" s="11">
        <f>C$11</f>
        <v>1920833.3333333333</v>
      </c>
      <c r="L16" s="11">
        <f>M15*$E$9</f>
        <v>1811620.8032623902</v>
      </c>
      <c r="M16" s="11">
        <f>M15-K16</f>
        <v>228579166.66666666</v>
      </c>
      <c r="P16" s="9">
        <v>1</v>
      </c>
      <c r="Q16" s="11">
        <f>R16+S16</f>
        <v>3732454.1365957232</v>
      </c>
      <c r="R16" s="11">
        <f>$C$11</f>
        <v>1920833.3333333333</v>
      </c>
      <c r="S16" s="11">
        <f>$C$7</f>
        <v>1811620.8032623902</v>
      </c>
      <c r="T16" s="11">
        <f>T15-R16</f>
        <v>228579166.66666666</v>
      </c>
    </row>
    <row r="17" spans="2:20" x14ac:dyDescent="0.25">
      <c r="B17" s="6">
        <v>2</v>
      </c>
      <c r="C17" s="10">
        <f>$C$16</f>
        <v>2973967.1479542996</v>
      </c>
      <c r="D17" s="11">
        <f>C17-E17</f>
        <v>1171481.8363129066</v>
      </c>
      <c r="E17" s="11">
        <f t="shared" si="0"/>
        <v>1802485.311641393</v>
      </c>
      <c r="F17" s="11">
        <f t="shared" ref="F17:F94" si="1">F16-D17</f>
        <v>228166171.81899518</v>
      </c>
      <c r="I17" s="13">
        <v>2</v>
      </c>
      <c r="J17" s="11">
        <f t="shared" ref="J17:J94" si="2">K17+L17</f>
        <v>3717357.2965685371</v>
      </c>
      <c r="K17" s="11">
        <f t="shared" ref="K17:K75" si="3">C$11</f>
        <v>1920833.3333333333</v>
      </c>
      <c r="L17" s="11">
        <f t="shared" ref="L17:L74" si="4">M16*$E$9</f>
        <v>1796523.9632352036</v>
      </c>
      <c r="M17" s="11">
        <f t="shared" ref="M17:M94" si="5">M16-K17</f>
        <v>226658333.33333331</v>
      </c>
      <c r="P17" s="9">
        <v>2</v>
      </c>
      <c r="Q17" s="11">
        <f t="shared" ref="Q17:Q94" si="6">R17+S17</f>
        <v>3732454.1365957232</v>
      </c>
      <c r="R17" s="11">
        <f t="shared" ref="R17:R75" si="7">$C$11</f>
        <v>1920833.3333333333</v>
      </c>
      <c r="S17" s="11">
        <f t="shared" ref="S17:S75" si="8">$C$7</f>
        <v>1811620.8032623902</v>
      </c>
      <c r="T17" s="11">
        <f t="shared" ref="T17:T94" si="9">T16-R17</f>
        <v>226658333.33333331</v>
      </c>
    </row>
    <row r="18" spans="2:20" x14ac:dyDescent="0.25">
      <c r="B18" s="6">
        <v>3</v>
      </c>
      <c r="C18" s="10">
        <f t="shared" ref="C18:C75" si="10">$C$16</f>
        <v>2973967.1479542996</v>
      </c>
      <c r="D18" s="11">
        <f>C18-E18</f>
        <v>1180689.1285702102</v>
      </c>
      <c r="E18" s="11">
        <f t="shared" si="0"/>
        <v>1793278.0193840894</v>
      </c>
      <c r="F18" s="11">
        <f t="shared" si="1"/>
        <v>226985482.69042498</v>
      </c>
      <c r="I18" s="13">
        <v>3</v>
      </c>
      <c r="J18" s="11">
        <f t="shared" si="2"/>
        <v>3702260.4565413501</v>
      </c>
      <c r="K18" s="11">
        <f t="shared" si="3"/>
        <v>1920833.3333333333</v>
      </c>
      <c r="L18" s="11">
        <f t="shared" si="4"/>
        <v>1781427.1232080169</v>
      </c>
      <c r="M18" s="11">
        <f t="shared" si="5"/>
        <v>224737499.99999997</v>
      </c>
      <c r="P18" s="9">
        <v>3</v>
      </c>
      <c r="Q18" s="11">
        <f t="shared" si="6"/>
        <v>3732454.1365957232</v>
      </c>
      <c r="R18" s="11">
        <f t="shared" si="7"/>
        <v>1920833.3333333333</v>
      </c>
      <c r="S18" s="11">
        <f t="shared" si="8"/>
        <v>1811620.8032623902</v>
      </c>
      <c r="T18" s="11">
        <f t="shared" si="9"/>
        <v>224737499.99999997</v>
      </c>
    </row>
    <row r="19" spans="2:20" x14ac:dyDescent="0.25">
      <c r="B19" s="6">
        <v>4</v>
      </c>
      <c r="C19" s="10">
        <f t="shared" si="10"/>
        <v>2973967.1479542996</v>
      </c>
      <c r="D19" s="11">
        <f t="shared" ref="D19:D26" si="11">C19-E19</f>
        <v>1189968.7857828068</v>
      </c>
      <c r="E19" s="11">
        <f t="shared" si="0"/>
        <v>1783998.3621714928</v>
      </c>
      <c r="F19" s="11">
        <f t="shared" si="1"/>
        <v>225795513.90464216</v>
      </c>
      <c r="I19" s="13">
        <v>4</v>
      </c>
      <c r="J19" s="11">
        <f t="shared" si="2"/>
        <v>3687163.6165141636</v>
      </c>
      <c r="K19" s="11">
        <f t="shared" si="3"/>
        <v>1920833.3333333333</v>
      </c>
      <c r="L19" s="11">
        <f t="shared" si="4"/>
        <v>1766330.2831808303</v>
      </c>
      <c r="M19" s="11">
        <f t="shared" si="5"/>
        <v>222816666.66666663</v>
      </c>
      <c r="P19" s="9">
        <v>4</v>
      </c>
      <c r="Q19" s="11">
        <f t="shared" si="6"/>
        <v>3732454.1365957232</v>
      </c>
      <c r="R19" s="11">
        <f t="shared" si="7"/>
        <v>1920833.3333333333</v>
      </c>
      <c r="S19" s="11">
        <f t="shared" si="8"/>
        <v>1811620.8032623902</v>
      </c>
      <c r="T19" s="11">
        <f t="shared" si="9"/>
        <v>222816666.66666663</v>
      </c>
    </row>
    <row r="20" spans="2:20" x14ac:dyDescent="0.25">
      <c r="B20" s="6">
        <v>5</v>
      </c>
      <c r="C20" s="10">
        <f t="shared" si="10"/>
        <v>2973967.1479542996</v>
      </c>
      <c r="D20" s="11">
        <f t="shared" si="11"/>
        <v>1199321.3767049632</v>
      </c>
      <c r="E20" s="11">
        <f t="shared" si="0"/>
        <v>1774645.7712493364</v>
      </c>
      <c r="F20" s="11">
        <f t="shared" si="1"/>
        <v>224596192.5279372</v>
      </c>
      <c r="I20" s="13">
        <v>5</v>
      </c>
      <c r="J20" s="11">
        <f t="shared" si="2"/>
        <v>3672066.776486977</v>
      </c>
      <c r="K20" s="11">
        <f t="shared" si="3"/>
        <v>1920833.3333333333</v>
      </c>
      <c r="L20" s="11">
        <f t="shared" si="4"/>
        <v>1751233.4431536435</v>
      </c>
      <c r="M20" s="11">
        <f t="shared" si="5"/>
        <v>220895833.33333328</v>
      </c>
      <c r="P20" s="9">
        <v>5</v>
      </c>
      <c r="Q20" s="11">
        <f t="shared" si="6"/>
        <v>3732454.1365957232</v>
      </c>
      <c r="R20" s="11">
        <f t="shared" si="7"/>
        <v>1920833.3333333333</v>
      </c>
      <c r="S20" s="11">
        <f t="shared" si="8"/>
        <v>1811620.8032623902</v>
      </c>
      <c r="T20" s="11">
        <f t="shared" si="9"/>
        <v>220895833.33333328</v>
      </c>
    </row>
    <row r="21" spans="2:20" x14ac:dyDescent="0.25">
      <c r="B21" s="6">
        <v>6</v>
      </c>
      <c r="C21" s="10">
        <f t="shared" si="10"/>
        <v>2973967.1479542996</v>
      </c>
      <c r="D21" s="11">
        <f t="shared" si="11"/>
        <v>1208747.4745610845</v>
      </c>
      <c r="E21" s="11">
        <f t="shared" si="0"/>
        <v>1765219.6733932151</v>
      </c>
      <c r="F21" s="11">
        <f t="shared" si="1"/>
        <v>223387445.05337611</v>
      </c>
      <c r="I21" s="13">
        <v>6</v>
      </c>
      <c r="J21" s="11">
        <f t="shared" si="2"/>
        <v>3656969.93645979</v>
      </c>
      <c r="K21" s="11">
        <f t="shared" si="3"/>
        <v>1920833.3333333333</v>
      </c>
      <c r="L21" s="11">
        <f t="shared" si="4"/>
        <v>1736136.603126457</v>
      </c>
      <c r="M21" s="11">
        <f t="shared" si="5"/>
        <v>218974999.99999994</v>
      </c>
      <c r="P21" s="9">
        <v>6</v>
      </c>
      <c r="Q21" s="11">
        <f t="shared" si="6"/>
        <v>3732454.1365957232</v>
      </c>
      <c r="R21" s="11">
        <f t="shared" si="7"/>
        <v>1920833.3333333333</v>
      </c>
      <c r="S21" s="11">
        <f t="shared" si="8"/>
        <v>1811620.8032623902</v>
      </c>
      <c r="T21" s="11">
        <f t="shared" si="9"/>
        <v>218974999.99999994</v>
      </c>
    </row>
    <row r="22" spans="2:20" x14ac:dyDescent="0.25">
      <c r="B22" s="6">
        <v>7</v>
      </c>
      <c r="C22" s="10">
        <f t="shared" si="10"/>
        <v>2973967.1479542996</v>
      </c>
      <c r="D22" s="11">
        <f t="shared" si="11"/>
        <v>1218247.6570808492</v>
      </c>
      <c r="E22" s="11">
        <f t="shared" si="0"/>
        <v>1755719.4908734504</v>
      </c>
      <c r="F22" s="11">
        <f t="shared" si="1"/>
        <v>222169197.39629525</v>
      </c>
      <c r="I22" s="13">
        <v>7</v>
      </c>
      <c r="J22" s="11">
        <f t="shared" si="2"/>
        <v>3641873.0964326039</v>
      </c>
      <c r="K22" s="11">
        <f t="shared" si="3"/>
        <v>1920833.3333333333</v>
      </c>
      <c r="L22" s="11">
        <f t="shared" si="4"/>
        <v>1721039.7630992704</v>
      </c>
      <c r="M22" s="11">
        <f t="shared" si="5"/>
        <v>217054166.6666666</v>
      </c>
      <c r="P22" s="9">
        <v>7</v>
      </c>
      <c r="Q22" s="11">
        <f t="shared" si="6"/>
        <v>3732454.1365957232</v>
      </c>
      <c r="R22" s="11">
        <f t="shared" si="7"/>
        <v>1920833.3333333333</v>
      </c>
      <c r="S22" s="11">
        <f t="shared" si="8"/>
        <v>1811620.8032623902</v>
      </c>
      <c r="T22" s="11">
        <f t="shared" si="9"/>
        <v>217054166.6666666</v>
      </c>
    </row>
    <row r="23" spans="2:20" x14ac:dyDescent="0.25">
      <c r="B23" s="6">
        <v>8</v>
      </c>
      <c r="C23" s="10">
        <f t="shared" si="10"/>
        <v>2973967.1479542996</v>
      </c>
      <c r="D23" s="11">
        <f t="shared" si="11"/>
        <v>1227822.5065346165</v>
      </c>
      <c r="E23" s="11">
        <f t="shared" si="0"/>
        <v>1746144.6414196831</v>
      </c>
      <c r="F23" s="11">
        <f t="shared" si="1"/>
        <v>220941374.88976064</v>
      </c>
      <c r="I23" s="13">
        <v>8</v>
      </c>
      <c r="J23" s="11">
        <f t="shared" si="2"/>
        <v>3626776.2564054169</v>
      </c>
      <c r="K23" s="11">
        <f t="shared" si="3"/>
        <v>1920833.3333333333</v>
      </c>
      <c r="L23" s="11">
        <f t="shared" si="4"/>
        <v>1705942.9230720836</v>
      </c>
      <c r="M23" s="11">
        <f t="shared" si="5"/>
        <v>215133333.33333325</v>
      </c>
      <c r="P23" s="9">
        <v>8</v>
      </c>
      <c r="Q23" s="11">
        <f t="shared" si="6"/>
        <v>3732454.1365957232</v>
      </c>
      <c r="R23" s="11">
        <f t="shared" si="7"/>
        <v>1920833.3333333333</v>
      </c>
      <c r="S23" s="11">
        <f t="shared" si="8"/>
        <v>1811620.8032623902</v>
      </c>
      <c r="T23" s="11">
        <f t="shared" si="9"/>
        <v>215133333.33333325</v>
      </c>
    </row>
    <row r="24" spans="2:20" x14ac:dyDescent="0.25">
      <c r="B24" s="6">
        <v>9</v>
      </c>
      <c r="C24" s="10">
        <f t="shared" si="10"/>
        <v>2973967.1479542996</v>
      </c>
      <c r="D24" s="11">
        <f t="shared" si="11"/>
        <v>1237472.6097691148</v>
      </c>
      <c r="E24" s="11">
        <f t="shared" si="0"/>
        <v>1736494.5381851848</v>
      </c>
      <c r="F24" s="11">
        <f t="shared" si="1"/>
        <v>219703902.27999154</v>
      </c>
      <c r="I24" s="13">
        <v>9</v>
      </c>
      <c r="J24" s="11">
        <f>K24+L24</f>
        <v>3611679.4163782303</v>
      </c>
      <c r="K24" s="11">
        <f t="shared" si="3"/>
        <v>1920833.3333333333</v>
      </c>
      <c r="L24" s="11">
        <f t="shared" si="4"/>
        <v>1690846.0830448971</v>
      </c>
      <c r="M24" s="11">
        <f t="shared" si="5"/>
        <v>213212499.99999991</v>
      </c>
      <c r="P24" s="9">
        <v>9</v>
      </c>
      <c r="Q24" s="11">
        <f t="shared" si="6"/>
        <v>3732454.1365957232</v>
      </c>
      <c r="R24" s="11">
        <f t="shared" si="7"/>
        <v>1920833.3333333333</v>
      </c>
      <c r="S24" s="11">
        <f t="shared" si="8"/>
        <v>1811620.8032623902</v>
      </c>
      <c r="T24" s="11">
        <f t="shared" si="9"/>
        <v>213212499.99999991</v>
      </c>
    </row>
    <row r="25" spans="2:20" x14ac:dyDescent="0.25">
      <c r="B25" s="6">
        <v>10</v>
      </c>
      <c r="C25" s="10">
        <f t="shared" si="10"/>
        <v>2973967.1479542996</v>
      </c>
      <c r="D25" s="11">
        <f t="shared" si="11"/>
        <v>1247198.5582434104</v>
      </c>
      <c r="E25" s="11">
        <f t="shared" si="0"/>
        <v>1726768.5897108892</v>
      </c>
      <c r="F25" s="11">
        <f t="shared" si="1"/>
        <v>218456703.72174811</v>
      </c>
      <c r="I25" s="13">
        <v>10</v>
      </c>
      <c r="J25" s="11">
        <f t="shared" si="2"/>
        <v>3596582.5763510438</v>
      </c>
      <c r="K25" s="11">
        <f t="shared" si="3"/>
        <v>1920833.3333333333</v>
      </c>
      <c r="L25" s="11">
        <f t="shared" si="4"/>
        <v>1675749.2430177103</v>
      </c>
      <c r="M25" s="11">
        <f t="shared" si="5"/>
        <v>211291666.66666657</v>
      </c>
      <c r="P25" s="9">
        <v>10</v>
      </c>
      <c r="Q25" s="11">
        <f t="shared" si="6"/>
        <v>3732454.1365957232</v>
      </c>
      <c r="R25" s="11">
        <f t="shared" si="7"/>
        <v>1920833.3333333333</v>
      </c>
      <c r="S25" s="11">
        <f t="shared" si="8"/>
        <v>1811620.8032623902</v>
      </c>
      <c r="T25" s="11">
        <f t="shared" si="9"/>
        <v>211291666.66666657</v>
      </c>
    </row>
    <row r="26" spans="2:20" x14ac:dyDescent="0.25">
      <c r="B26" s="6">
        <v>11</v>
      </c>
      <c r="C26" s="10">
        <f t="shared" si="10"/>
        <v>2973967.1479542996</v>
      </c>
      <c r="D26" s="11">
        <f t="shared" si="11"/>
        <v>1257000.9480651573</v>
      </c>
      <c r="E26" s="11">
        <f t="shared" si="0"/>
        <v>1716966.1998891423</v>
      </c>
      <c r="F26" s="11">
        <f t="shared" si="1"/>
        <v>217199702.77368295</v>
      </c>
      <c r="I26" s="13">
        <v>11</v>
      </c>
      <c r="J26" s="11">
        <f t="shared" si="2"/>
        <v>3581485.7363238567</v>
      </c>
      <c r="K26" s="11">
        <f t="shared" si="3"/>
        <v>1920833.3333333333</v>
      </c>
      <c r="L26" s="11">
        <f t="shared" si="4"/>
        <v>1660652.4029905237</v>
      </c>
      <c r="M26" s="11">
        <f t="shared" si="5"/>
        <v>209370833.33333322</v>
      </c>
      <c r="P26" s="9">
        <v>11</v>
      </c>
      <c r="Q26" s="11">
        <f t="shared" si="6"/>
        <v>3732454.1365957232</v>
      </c>
      <c r="R26" s="11">
        <f t="shared" si="7"/>
        <v>1920833.3333333333</v>
      </c>
      <c r="S26" s="11">
        <f t="shared" si="8"/>
        <v>1811620.8032623902</v>
      </c>
      <c r="T26" s="11">
        <f t="shared" si="9"/>
        <v>209370833.33333322</v>
      </c>
    </row>
    <row r="27" spans="2:20" x14ac:dyDescent="0.25">
      <c r="B27" s="6">
        <v>12</v>
      </c>
      <c r="C27" s="10">
        <f t="shared" si="10"/>
        <v>2973967.1479542996</v>
      </c>
      <c r="D27" s="11">
        <f>C27-E27</f>
        <v>1266880.3800271328</v>
      </c>
      <c r="E27" s="11">
        <f t="shared" si="0"/>
        <v>1707086.7679271668</v>
      </c>
      <c r="F27" s="11">
        <f t="shared" si="1"/>
        <v>215932822.39365581</v>
      </c>
      <c r="I27" s="13">
        <v>12</v>
      </c>
      <c r="J27" s="11">
        <f t="shared" si="2"/>
        <v>3566388.8962966702</v>
      </c>
      <c r="K27" s="11">
        <f t="shared" si="3"/>
        <v>1920833.3333333333</v>
      </c>
      <c r="L27" s="11">
        <f t="shared" si="4"/>
        <v>1645555.5629633369</v>
      </c>
      <c r="M27" s="11">
        <f t="shared" si="5"/>
        <v>207449999.99999988</v>
      </c>
      <c r="P27" s="9">
        <v>12</v>
      </c>
      <c r="Q27" s="11">
        <f t="shared" si="6"/>
        <v>3732454.1365957232</v>
      </c>
      <c r="R27" s="11">
        <f t="shared" si="7"/>
        <v>1920833.3333333333</v>
      </c>
      <c r="S27" s="11">
        <f t="shared" si="8"/>
        <v>1811620.8032623902</v>
      </c>
      <c r="T27" s="11">
        <f t="shared" si="9"/>
        <v>207449999.99999988</v>
      </c>
    </row>
    <row r="28" spans="2:20" x14ac:dyDescent="0.25">
      <c r="B28" s="6">
        <v>13</v>
      </c>
      <c r="C28" s="10">
        <f t="shared" si="10"/>
        <v>2973967.1479542996</v>
      </c>
      <c r="D28" s="11">
        <f t="shared" ref="D28:D105" si="12">C28-E28</f>
        <v>1276837.459644062</v>
      </c>
      <c r="E28" s="11">
        <f t="shared" si="0"/>
        <v>1697129.6883102376</v>
      </c>
      <c r="F28" s="11">
        <f t="shared" si="1"/>
        <v>214655984.93401176</v>
      </c>
      <c r="I28" s="13">
        <v>13</v>
      </c>
      <c r="J28" s="11">
        <f t="shared" si="2"/>
        <v>3551292.0562694836</v>
      </c>
      <c r="K28" s="11">
        <f t="shared" si="3"/>
        <v>1920833.3333333333</v>
      </c>
      <c r="L28" s="11">
        <f t="shared" si="4"/>
        <v>1630458.7229361504</v>
      </c>
      <c r="M28" s="11">
        <f t="shared" si="5"/>
        <v>205529166.66666654</v>
      </c>
      <c r="P28" s="9">
        <v>13</v>
      </c>
      <c r="Q28" s="11">
        <f t="shared" si="6"/>
        <v>3732454.1365957232</v>
      </c>
      <c r="R28" s="11">
        <f t="shared" si="7"/>
        <v>1920833.3333333333</v>
      </c>
      <c r="S28" s="11">
        <f t="shared" si="8"/>
        <v>1811620.8032623902</v>
      </c>
      <c r="T28" s="11">
        <f t="shared" si="9"/>
        <v>205529166.66666654</v>
      </c>
    </row>
    <row r="29" spans="2:20" x14ac:dyDescent="0.25">
      <c r="B29" s="6">
        <v>14</v>
      </c>
      <c r="C29" s="10">
        <f t="shared" si="10"/>
        <v>2973967.1479542996</v>
      </c>
      <c r="D29" s="11">
        <f>C29-E29</f>
        <v>1286872.7971897272</v>
      </c>
      <c r="E29" s="11">
        <f t="shared" si="0"/>
        <v>1687094.3507645724</v>
      </c>
      <c r="F29" s="11">
        <f t="shared" si="1"/>
        <v>213369112.13682204</v>
      </c>
      <c r="I29" s="13">
        <v>14</v>
      </c>
      <c r="J29" s="11">
        <f t="shared" si="2"/>
        <v>3536195.2162422966</v>
      </c>
      <c r="K29" s="11">
        <f t="shared" si="3"/>
        <v>1920833.3333333333</v>
      </c>
      <c r="L29" s="11">
        <f t="shared" si="4"/>
        <v>1615361.8829089636</v>
      </c>
      <c r="M29" s="11">
        <f t="shared" si="5"/>
        <v>203608333.33333319</v>
      </c>
      <c r="P29" s="9">
        <v>14</v>
      </c>
      <c r="Q29" s="11">
        <f t="shared" si="6"/>
        <v>3732454.1365957232</v>
      </c>
      <c r="R29" s="11">
        <f t="shared" si="7"/>
        <v>1920833.3333333333</v>
      </c>
      <c r="S29" s="11">
        <f t="shared" si="8"/>
        <v>1811620.8032623902</v>
      </c>
      <c r="T29" s="11">
        <f t="shared" si="9"/>
        <v>203608333.33333319</v>
      </c>
    </row>
    <row r="30" spans="2:20" x14ac:dyDescent="0.25">
      <c r="B30" s="6">
        <v>15</v>
      </c>
      <c r="C30" s="10">
        <f t="shared" si="10"/>
        <v>2973967.1479542996</v>
      </c>
      <c r="D30" s="11">
        <f t="shared" si="12"/>
        <v>1296987.0077343751</v>
      </c>
      <c r="E30" s="11">
        <f t="shared" si="0"/>
        <v>1676980.1402199245</v>
      </c>
      <c r="F30" s="11">
        <f t="shared" si="1"/>
        <v>212072125.12908766</v>
      </c>
      <c r="I30" s="13">
        <v>15</v>
      </c>
      <c r="J30" s="11">
        <f t="shared" si="2"/>
        <v>3521098.3762151105</v>
      </c>
      <c r="K30" s="11">
        <f t="shared" si="3"/>
        <v>1920833.3333333333</v>
      </c>
      <c r="L30" s="11">
        <f t="shared" si="4"/>
        <v>1600265.042881777</v>
      </c>
      <c r="M30" s="11">
        <f t="shared" si="5"/>
        <v>201687499.99999985</v>
      </c>
      <c r="P30" s="9">
        <v>15</v>
      </c>
      <c r="Q30" s="11">
        <f t="shared" si="6"/>
        <v>3732454.1365957232</v>
      </c>
      <c r="R30" s="11">
        <f t="shared" si="7"/>
        <v>1920833.3333333333</v>
      </c>
      <c r="S30" s="11">
        <f t="shared" si="8"/>
        <v>1811620.8032623902</v>
      </c>
      <c r="T30" s="11">
        <f t="shared" si="9"/>
        <v>201687499.99999985</v>
      </c>
    </row>
    <row r="31" spans="2:20" x14ac:dyDescent="0.25">
      <c r="B31" s="6">
        <v>16</v>
      </c>
      <c r="C31" s="10">
        <f t="shared" si="10"/>
        <v>2973967.1479542996</v>
      </c>
      <c r="D31" s="11">
        <f t="shared" si="12"/>
        <v>1307180.7111824127</v>
      </c>
      <c r="E31" s="11">
        <f t="shared" si="0"/>
        <v>1666786.4367718869</v>
      </c>
      <c r="F31" s="11">
        <f t="shared" si="1"/>
        <v>210764944.41790524</v>
      </c>
      <c r="I31" s="13">
        <v>16</v>
      </c>
      <c r="J31" s="11">
        <f t="shared" si="2"/>
        <v>3506001.5361879235</v>
      </c>
      <c r="K31" s="11">
        <f t="shared" si="3"/>
        <v>1920833.3333333333</v>
      </c>
      <c r="L31" s="11">
        <f t="shared" si="4"/>
        <v>1585168.2028545903</v>
      </c>
      <c r="M31" s="11">
        <f t="shared" si="5"/>
        <v>199766666.66666651</v>
      </c>
      <c r="P31" s="9">
        <v>16</v>
      </c>
      <c r="Q31" s="11">
        <f t="shared" si="6"/>
        <v>3732454.1365957232</v>
      </c>
      <c r="R31" s="11">
        <f t="shared" si="7"/>
        <v>1920833.3333333333</v>
      </c>
      <c r="S31" s="11">
        <f t="shared" si="8"/>
        <v>1811620.8032623902</v>
      </c>
      <c r="T31" s="11">
        <f t="shared" si="9"/>
        <v>199766666.66666651</v>
      </c>
    </row>
    <row r="32" spans="2:20" x14ac:dyDescent="0.25">
      <c r="B32" s="6">
        <v>17</v>
      </c>
      <c r="C32" s="10">
        <f t="shared" si="10"/>
        <v>2973967.1479542996</v>
      </c>
      <c r="D32" s="11">
        <f t="shared" si="12"/>
        <v>1317454.5323104013</v>
      </c>
      <c r="E32" s="11">
        <f t="shared" si="0"/>
        <v>1656512.6156438983</v>
      </c>
      <c r="F32" s="11">
        <f t="shared" si="1"/>
        <v>209447489.88559484</v>
      </c>
      <c r="I32" s="13">
        <v>17</v>
      </c>
      <c r="J32" s="11">
        <f t="shared" si="2"/>
        <v>3490904.696160737</v>
      </c>
      <c r="K32" s="11">
        <f t="shared" si="3"/>
        <v>1920833.3333333333</v>
      </c>
      <c r="L32" s="11">
        <f t="shared" si="4"/>
        <v>1570071.3628274037</v>
      </c>
      <c r="M32" s="11">
        <f t="shared" si="5"/>
        <v>197845833.33333316</v>
      </c>
      <c r="P32" s="9">
        <v>17</v>
      </c>
      <c r="Q32" s="11">
        <f t="shared" si="6"/>
        <v>3732454.1365957232</v>
      </c>
      <c r="R32" s="11">
        <f t="shared" si="7"/>
        <v>1920833.3333333333</v>
      </c>
      <c r="S32" s="11">
        <f t="shared" si="8"/>
        <v>1811620.8032623902</v>
      </c>
      <c r="T32" s="11">
        <f t="shared" si="9"/>
        <v>197845833.33333316</v>
      </c>
    </row>
    <row r="33" spans="2:20" x14ac:dyDescent="0.25">
      <c r="B33" s="6">
        <v>18</v>
      </c>
      <c r="C33" s="10">
        <f t="shared" si="10"/>
        <v>2973967.1479542996</v>
      </c>
      <c r="D33" s="11">
        <f t="shared" si="12"/>
        <v>1327809.1008053508</v>
      </c>
      <c r="E33" s="11">
        <f t="shared" si="0"/>
        <v>1646158.0471489488</v>
      </c>
      <c r="F33" s="11">
        <f t="shared" si="1"/>
        <v>208119680.7847895</v>
      </c>
      <c r="I33" s="13">
        <v>18</v>
      </c>
      <c r="J33" s="11">
        <f t="shared" si="2"/>
        <v>3475807.8561335504</v>
      </c>
      <c r="K33" s="11">
        <f t="shared" si="3"/>
        <v>1920833.3333333333</v>
      </c>
      <c r="L33" s="11">
        <f t="shared" si="4"/>
        <v>1554974.5228002169</v>
      </c>
      <c r="M33" s="11">
        <f t="shared" si="5"/>
        <v>195924999.99999982</v>
      </c>
      <c r="P33" s="9">
        <v>18</v>
      </c>
      <c r="Q33" s="11">
        <f t="shared" si="6"/>
        <v>3732454.1365957232</v>
      </c>
      <c r="R33" s="11">
        <f t="shared" si="7"/>
        <v>1920833.3333333333</v>
      </c>
      <c r="S33" s="11">
        <f t="shared" si="8"/>
        <v>1811620.8032623902</v>
      </c>
      <c r="T33" s="11">
        <f t="shared" si="9"/>
        <v>195924999.99999982</v>
      </c>
    </row>
    <row r="34" spans="2:20" x14ac:dyDescent="0.25">
      <c r="B34" s="6">
        <v>19</v>
      </c>
      <c r="C34" s="10">
        <f t="shared" si="10"/>
        <v>2973967.1479542996</v>
      </c>
      <c r="D34" s="11">
        <f t="shared" si="12"/>
        <v>1338245.0513033122</v>
      </c>
      <c r="E34" s="11">
        <f t="shared" si="0"/>
        <v>1635722.0966509874</v>
      </c>
      <c r="F34" s="11">
        <f t="shared" si="1"/>
        <v>206781435.73348618</v>
      </c>
      <c r="I34" s="13">
        <v>19</v>
      </c>
      <c r="J34" s="11">
        <f t="shared" si="2"/>
        <v>3460711.0161063634</v>
      </c>
      <c r="K34" s="11">
        <f t="shared" si="3"/>
        <v>1920833.3333333333</v>
      </c>
      <c r="L34" s="11">
        <f t="shared" si="4"/>
        <v>1539877.6827730304</v>
      </c>
      <c r="M34" s="11">
        <f t="shared" si="5"/>
        <v>194004166.66666648</v>
      </c>
      <c r="P34" s="9">
        <v>19</v>
      </c>
      <c r="Q34" s="11">
        <f t="shared" si="6"/>
        <v>3732454.1365957232</v>
      </c>
      <c r="R34" s="11">
        <f t="shared" si="7"/>
        <v>1920833.3333333333</v>
      </c>
      <c r="S34" s="11">
        <f t="shared" si="8"/>
        <v>1811620.8032623902</v>
      </c>
      <c r="T34" s="11">
        <f t="shared" si="9"/>
        <v>194004166.66666648</v>
      </c>
    </row>
    <row r="35" spans="2:20" x14ac:dyDescent="0.25">
      <c r="B35" s="6">
        <v>20</v>
      </c>
      <c r="C35" s="10">
        <f t="shared" si="10"/>
        <v>2973967.1479542996</v>
      </c>
      <c r="D35" s="11">
        <f t="shared" si="12"/>
        <v>1348763.0234282755</v>
      </c>
      <c r="E35" s="11">
        <f t="shared" si="0"/>
        <v>1625204.1245260241</v>
      </c>
      <c r="F35" s="11">
        <f t="shared" si="1"/>
        <v>205432672.71005791</v>
      </c>
      <c r="I35" s="13">
        <v>20</v>
      </c>
      <c r="J35" s="11">
        <f t="shared" si="2"/>
        <v>3445614.1760791768</v>
      </c>
      <c r="K35" s="11">
        <f t="shared" si="3"/>
        <v>1920833.3333333333</v>
      </c>
      <c r="L35" s="11">
        <f t="shared" si="4"/>
        <v>1524780.8427458436</v>
      </c>
      <c r="M35" s="11">
        <f t="shared" si="5"/>
        <v>192083333.33333313</v>
      </c>
      <c r="P35" s="9">
        <v>20</v>
      </c>
      <c r="Q35" s="11">
        <f t="shared" si="6"/>
        <v>3732454.1365957232</v>
      </c>
      <c r="R35" s="11">
        <f t="shared" si="7"/>
        <v>1920833.3333333333</v>
      </c>
      <c r="S35" s="11">
        <f t="shared" si="8"/>
        <v>1811620.8032623902</v>
      </c>
      <c r="T35" s="11">
        <f t="shared" si="9"/>
        <v>192083333.33333313</v>
      </c>
    </row>
    <row r="36" spans="2:20" x14ac:dyDescent="0.25">
      <c r="B36" s="6">
        <v>21</v>
      </c>
      <c r="C36" s="10">
        <f t="shared" si="10"/>
        <v>2973967.1479542996</v>
      </c>
      <c r="D36" s="11">
        <f t="shared" si="12"/>
        <v>1359363.661831372</v>
      </c>
      <c r="E36" s="11">
        <f t="shared" si="0"/>
        <v>1614603.4861229276</v>
      </c>
      <c r="F36" s="11">
        <f t="shared" si="1"/>
        <v>204073309.04822654</v>
      </c>
      <c r="I36" s="13">
        <v>21</v>
      </c>
      <c r="J36" s="11">
        <f t="shared" si="2"/>
        <v>3430517.3360519903</v>
      </c>
      <c r="K36" s="11">
        <f t="shared" si="3"/>
        <v>1920833.3333333333</v>
      </c>
      <c r="L36" s="11">
        <f t="shared" si="4"/>
        <v>1509684.002718657</v>
      </c>
      <c r="M36" s="11">
        <f t="shared" si="5"/>
        <v>190162499.99999979</v>
      </c>
      <c r="P36" s="9">
        <v>21</v>
      </c>
      <c r="Q36" s="11">
        <f t="shared" si="6"/>
        <v>3732454.1365957232</v>
      </c>
      <c r="R36" s="11">
        <f t="shared" si="7"/>
        <v>1920833.3333333333</v>
      </c>
      <c r="S36" s="11">
        <f t="shared" si="8"/>
        <v>1811620.8032623902</v>
      </c>
      <c r="T36" s="11">
        <f t="shared" si="9"/>
        <v>190162499.99999979</v>
      </c>
    </row>
    <row r="37" spans="2:20" x14ac:dyDescent="0.25">
      <c r="B37" s="6">
        <v>22</v>
      </c>
      <c r="C37" s="10">
        <f t="shared" si="10"/>
        <v>2973967.1479542996</v>
      </c>
      <c r="D37" s="11">
        <f t="shared" si="12"/>
        <v>1370047.6162303856</v>
      </c>
      <c r="E37" s="11">
        <f t="shared" si="0"/>
        <v>1603919.531723914</v>
      </c>
      <c r="F37" s="11">
        <f t="shared" si="1"/>
        <v>202703261.43199614</v>
      </c>
      <c r="I37" s="13">
        <v>22</v>
      </c>
      <c r="J37" s="11">
        <f t="shared" si="2"/>
        <v>3415420.4960248033</v>
      </c>
      <c r="K37" s="11">
        <f t="shared" si="3"/>
        <v>1920833.3333333333</v>
      </c>
      <c r="L37" s="11">
        <f t="shared" si="4"/>
        <v>1494587.1626914702</v>
      </c>
      <c r="M37" s="11">
        <f t="shared" si="5"/>
        <v>188241666.66666645</v>
      </c>
      <c r="P37" s="9">
        <v>22</v>
      </c>
      <c r="Q37" s="11">
        <f t="shared" si="6"/>
        <v>3732454.1365957232</v>
      </c>
      <c r="R37" s="11">
        <f t="shared" si="7"/>
        <v>1920833.3333333333</v>
      </c>
      <c r="S37" s="11">
        <f t="shared" si="8"/>
        <v>1811620.8032623902</v>
      </c>
      <c r="T37" s="11">
        <f t="shared" si="9"/>
        <v>188241666.66666645</v>
      </c>
    </row>
    <row r="38" spans="2:20" x14ac:dyDescent="0.25">
      <c r="B38" s="6">
        <v>23</v>
      </c>
      <c r="C38" s="10">
        <f t="shared" si="10"/>
        <v>2973967.1479542996</v>
      </c>
      <c r="D38" s="11">
        <f t="shared" si="12"/>
        <v>1380815.5414495745</v>
      </c>
      <c r="E38" s="11">
        <f t="shared" si="0"/>
        <v>1593151.6065047251</v>
      </c>
      <c r="F38" s="11">
        <f t="shared" si="1"/>
        <v>201322445.89054656</v>
      </c>
      <c r="I38" s="13">
        <v>23</v>
      </c>
      <c r="J38" s="11">
        <f t="shared" si="2"/>
        <v>3400323.6559976172</v>
      </c>
      <c r="K38" s="11">
        <f t="shared" si="3"/>
        <v>1920833.3333333333</v>
      </c>
      <c r="L38" s="11">
        <f t="shared" si="4"/>
        <v>1479490.3226642837</v>
      </c>
      <c r="M38" s="11">
        <f t="shared" si="5"/>
        <v>186320833.3333331</v>
      </c>
      <c r="P38" s="9">
        <v>23</v>
      </c>
      <c r="Q38" s="11">
        <f t="shared" si="6"/>
        <v>3732454.1365957232</v>
      </c>
      <c r="R38" s="11">
        <f t="shared" si="7"/>
        <v>1920833.3333333333</v>
      </c>
      <c r="S38" s="11">
        <f t="shared" si="8"/>
        <v>1811620.8032623902</v>
      </c>
      <c r="T38" s="11">
        <f t="shared" si="9"/>
        <v>186320833.3333331</v>
      </c>
    </row>
    <row r="39" spans="2:20" x14ac:dyDescent="0.25">
      <c r="B39" s="6">
        <v>24</v>
      </c>
      <c r="C39" s="10">
        <f t="shared" si="10"/>
        <v>2973967.1479542996</v>
      </c>
      <c r="D39" s="11">
        <f t="shared" si="12"/>
        <v>1391668.0974598047</v>
      </c>
      <c r="E39" s="11">
        <f t="shared" si="0"/>
        <v>1582299.0504944948</v>
      </c>
      <c r="F39" s="11">
        <f t="shared" si="1"/>
        <v>199930777.79308677</v>
      </c>
      <c r="I39" s="13">
        <v>24</v>
      </c>
      <c r="J39" s="11">
        <f t="shared" si="2"/>
        <v>3385226.8159704302</v>
      </c>
      <c r="K39" s="11">
        <f t="shared" si="3"/>
        <v>1920833.3333333333</v>
      </c>
      <c r="L39" s="11">
        <f t="shared" si="4"/>
        <v>1464393.4826370971</v>
      </c>
      <c r="M39" s="11">
        <f t="shared" si="5"/>
        <v>184399999.99999976</v>
      </c>
      <c r="P39" s="9">
        <v>24</v>
      </c>
      <c r="Q39" s="11">
        <f t="shared" si="6"/>
        <v>3732454.1365957232</v>
      </c>
      <c r="R39" s="11">
        <f t="shared" si="7"/>
        <v>1920833.3333333333</v>
      </c>
      <c r="S39" s="11">
        <f t="shared" si="8"/>
        <v>1811620.8032623902</v>
      </c>
      <c r="T39" s="11">
        <f t="shared" si="9"/>
        <v>184399999.99999976</v>
      </c>
    </row>
    <row r="40" spans="2:20" x14ac:dyDescent="0.25">
      <c r="B40" s="6">
        <v>25</v>
      </c>
      <c r="C40" s="10">
        <f t="shared" si="10"/>
        <v>2973967.1479542996</v>
      </c>
      <c r="D40" s="11">
        <f t="shared" si="12"/>
        <v>1402605.9494190011</v>
      </c>
      <c r="E40" s="11">
        <f t="shared" si="0"/>
        <v>1571361.1985352985</v>
      </c>
      <c r="F40" s="11">
        <f t="shared" si="1"/>
        <v>198528171.84366778</v>
      </c>
      <c r="I40" s="13">
        <v>25</v>
      </c>
      <c r="J40" s="11">
        <f t="shared" si="2"/>
        <v>3370129.9759432436</v>
      </c>
      <c r="K40" s="11">
        <f t="shared" si="3"/>
        <v>1920833.3333333333</v>
      </c>
      <c r="L40" s="11">
        <f t="shared" si="4"/>
        <v>1449296.6426099103</v>
      </c>
      <c r="M40" s="11">
        <f t="shared" si="5"/>
        <v>182479166.66666642</v>
      </c>
      <c r="P40" s="9">
        <v>25</v>
      </c>
      <c r="Q40" s="11">
        <f t="shared" si="6"/>
        <v>3732454.1365957232</v>
      </c>
      <c r="R40" s="11">
        <f t="shared" si="7"/>
        <v>1920833.3333333333</v>
      </c>
      <c r="S40" s="11">
        <f t="shared" si="8"/>
        <v>1811620.8032623902</v>
      </c>
      <c r="T40" s="11">
        <f t="shared" si="9"/>
        <v>182479166.66666642</v>
      </c>
    </row>
    <row r="41" spans="2:20" x14ac:dyDescent="0.25">
      <c r="B41" s="6">
        <v>26</v>
      </c>
      <c r="C41" s="10">
        <f t="shared" si="10"/>
        <v>2973967.1479542996</v>
      </c>
      <c r="D41" s="11">
        <f t="shared" si="12"/>
        <v>1413629.7677129144</v>
      </c>
      <c r="E41" s="11">
        <f t="shared" si="0"/>
        <v>1560337.3802413852</v>
      </c>
      <c r="F41" s="11">
        <f t="shared" si="1"/>
        <v>197114542.07595485</v>
      </c>
      <c r="I41" s="13">
        <v>26</v>
      </c>
      <c r="J41" s="11">
        <f t="shared" si="2"/>
        <v>3355033.135916057</v>
      </c>
      <c r="K41" s="11">
        <f t="shared" si="3"/>
        <v>1920833.3333333333</v>
      </c>
      <c r="L41" s="11">
        <f t="shared" si="4"/>
        <v>1434199.8025827238</v>
      </c>
      <c r="M41" s="11">
        <f t="shared" si="5"/>
        <v>180558333.33333308</v>
      </c>
      <c r="P41" s="9">
        <v>26</v>
      </c>
      <c r="Q41" s="11">
        <f t="shared" si="6"/>
        <v>3732454.1365957232</v>
      </c>
      <c r="R41" s="11">
        <f t="shared" si="7"/>
        <v>1920833.3333333333</v>
      </c>
      <c r="S41" s="11">
        <f t="shared" si="8"/>
        <v>1811620.8032623902</v>
      </c>
      <c r="T41" s="11">
        <f t="shared" si="9"/>
        <v>180558333.33333308</v>
      </c>
    </row>
    <row r="42" spans="2:20" x14ac:dyDescent="0.25">
      <c r="B42" s="6">
        <v>27</v>
      </c>
      <c r="C42" s="10">
        <f t="shared" si="10"/>
        <v>2973967.1479542996</v>
      </c>
      <c r="D42" s="11">
        <f t="shared" si="12"/>
        <v>1424740.2279962103</v>
      </c>
      <c r="E42" s="11">
        <f t="shared" si="0"/>
        <v>1549226.9199580892</v>
      </c>
      <c r="F42" s="11">
        <f t="shared" si="1"/>
        <v>195689801.84795865</v>
      </c>
      <c r="I42" s="13">
        <v>27</v>
      </c>
      <c r="J42" s="11">
        <f t="shared" si="2"/>
        <v>3339936.29588887</v>
      </c>
      <c r="K42" s="11">
        <f t="shared" si="3"/>
        <v>1920833.3333333333</v>
      </c>
      <c r="L42" s="11">
        <f t="shared" si="4"/>
        <v>1419102.962555537</v>
      </c>
      <c r="M42" s="11">
        <f t="shared" si="5"/>
        <v>178637499.99999973</v>
      </c>
      <c r="P42" s="9">
        <v>27</v>
      </c>
      <c r="Q42" s="11">
        <f t="shared" si="6"/>
        <v>3732454.1365957232</v>
      </c>
      <c r="R42" s="11">
        <f t="shared" si="7"/>
        <v>1920833.3333333333</v>
      </c>
      <c r="S42" s="11">
        <f t="shared" si="8"/>
        <v>1811620.8032623902</v>
      </c>
      <c r="T42" s="11">
        <f t="shared" si="9"/>
        <v>178637499.99999973</v>
      </c>
    </row>
    <row r="43" spans="2:20" x14ac:dyDescent="0.25">
      <c r="B43" s="6">
        <v>28</v>
      </c>
      <c r="C43" s="10">
        <f t="shared" si="10"/>
        <v>2973967.1479542996</v>
      </c>
      <c r="D43" s="11">
        <f t="shared" si="12"/>
        <v>1435938.0112338795</v>
      </c>
      <c r="E43" s="11">
        <f t="shared" si="0"/>
        <v>1538029.1367204201</v>
      </c>
      <c r="F43" s="11">
        <f t="shared" si="1"/>
        <v>194253863.83672479</v>
      </c>
      <c r="I43" s="13">
        <v>28</v>
      </c>
      <c r="J43" s="11">
        <f t="shared" si="2"/>
        <v>3324839.4558616839</v>
      </c>
      <c r="K43" s="11">
        <f t="shared" si="3"/>
        <v>1920833.3333333333</v>
      </c>
      <c r="L43" s="11">
        <f t="shared" si="4"/>
        <v>1404006.1225283504</v>
      </c>
      <c r="M43" s="11">
        <f t="shared" si="5"/>
        <v>176716666.66666639</v>
      </c>
      <c r="P43" s="9">
        <v>28</v>
      </c>
      <c r="Q43" s="11">
        <f t="shared" si="6"/>
        <v>3732454.1365957232</v>
      </c>
      <c r="R43" s="11">
        <f t="shared" si="7"/>
        <v>1920833.3333333333</v>
      </c>
      <c r="S43" s="11">
        <f t="shared" si="8"/>
        <v>1811620.8032623902</v>
      </c>
      <c r="T43" s="11">
        <f t="shared" si="9"/>
        <v>176716666.66666639</v>
      </c>
    </row>
    <row r="44" spans="2:20" x14ac:dyDescent="0.25">
      <c r="B44" s="6">
        <v>29</v>
      </c>
      <c r="C44" s="10">
        <f t="shared" si="10"/>
        <v>2973967.1479542996</v>
      </c>
      <c r="D44" s="11">
        <f t="shared" si="12"/>
        <v>1447223.8037429748</v>
      </c>
      <c r="E44" s="11">
        <f t="shared" si="0"/>
        <v>1526743.3442113248</v>
      </c>
      <c r="F44" s="11">
        <f t="shared" si="1"/>
        <v>192806640.03298181</v>
      </c>
      <c r="I44" s="13">
        <v>29</v>
      </c>
      <c r="J44" s="11">
        <f t="shared" si="2"/>
        <v>3309742.6158344969</v>
      </c>
      <c r="K44" s="11">
        <f t="shared" si="3"/>
        <v>1920833.3333333333</v>
      </c>
      <c r="L44" s="11">
        <f t="shared" si="4"/>
        <v>1388909.2825011637</v>
      </c>
      <c r="M44" s="11">
        <f t="shared" si="5"/>
        <v>174795833.33333305</v>
      </c>
      <c r="P44" s="9">
        <v>29</v>
      </c>
      <c r="Q44" s="11">
        <f t="shared" si="6"/>
        <v>3732454.1365957232</v>
      </c>
      <c r="R44" s="11">
        <f t="shared" si="7"/>
        <v>1920833.3333333333</v>
      </c>
      <c r="S44" s="11">
        <f t="shared" si="8"/>
        <v>1811620.8032623902</v>
      </c>
      <c r="T44" s="11">
        <f t="shared" si="9"/>
        <v>174795833.33333305</v>
      </c>
    </row>
    <row r="45" spans="2:20" x14ac:dyDescent="0.25">
      <c r="B45" s="6">
        <v>30</v>
      </c>
      <c r="C45" s="10">
        <f t="shared" si="10"/>
        <v>2973967.1479542996</v>
      </c>
      <c r="D45" s="11">
        <f t="shared" si="12"/>
        <v>1458598.2972346768</v>
      </c>
      <c r="E45" s="11">
        <f t="shared" si="0"/>
        <v>1515368.8507196228</v>
      </c>
      <c r="F45" s="11">
        <f t="shared" si="1"/>
        <v>191348041.73574713</v>
      </c>
      <c r="I45" s="13">
        <v>30</v>
      </c>
      <c r="J45" s="11">
        <f t="shared" si="2"/>
        <v>3294645.7758073104</v>
      </c>
      <c r="K45" s="11">
        <f t="shared" si="3"/>
        <v>1920833.3333333333</v>
      </c>
      <c r="L45" s="11">
        <f t="shared" si="4"/>
        <v>1373812.4424739771</v>
      </c>
      <c r="M45" s="11">
        <f t="shared" si="5"/>
        <v>172874999.9999997</v>
      </c>
      <c r="P45" s="9">
        <v>30</v>
      </c>
      <c r="Q45" s="11">
        <f t="shared" si="6"/>
        <v>3732454.1365957232</v>
      </c>
      <c r="R45" s="11">
        <f t="shared" si="7"/>
        <v>1920833.3333333333</v>
      </c>
      <c r="S45" s="11">
        <f t="shared" si="8"/>
        <v>1811620.8032623902</v>
      </c>
      <c r="T45" s="11">
        <f t="shared" si="9"/>
        <v>172874999.9999997</v>
      </c>
    </row>
    <row r="46" spans="2:20" x14ac:dyDescent="0.25">
      <c r="B46" s="6">
        <v>31</v>
      </c>
      <c r="C46" s="10">
        <f t="shared" si="10"/>
        <v>2973967.1479542996</v>
      </c>
      <c r="D46" s="11">
        <f t="shared" si="12"/>
        <v>1470062.1888566874</v>
      </c>
      <c r="E46" s="11">
        <f t="shared" si="0"/>
        <v>1503904.9590976122</v>
      </c>
      <c r="F46" s="11">
        <f t="shared" si="1"/>
        <v>189877979.54689044</v>
      </c>
      <c r="I46" s="13">
        <v>31</v>
      </c>
      <c r="J46" s="11">
        <f t="shared" si="2"/>
        <v>3279548.9357801238</v>
      </c>
      <c r="K46" s="11">
        <f t="shared" si="3"/>
        <v>1920833.3333333333</v>
      </c>
      <c r="L46" s="11">
        <f t="shared" si="4"/>
        <v>1358715.6024467903</v>
      </c>
      <c r="M46" s="11">
        <f t="shared" si="5"/>
        <v>170954166.66666636</v>
      </c>
      <c r="P46" s="9">
        <v>31</v>
      </c>
      <c r="Q46" s="11">
        <f t="shared" si="6"/>
        <v>3732454.1365957232</v>
      </c>
      <c r="R46" s="11">
        <f t="shared" si="7"/>
        <v>1920833.3333333333</v>
      </c>
      <c r="S46" s="11">
        <f t="shared" si="8"/>
        <v>1811620.8032623902</v>
      </c>
      <c r="T46" s="11">
        <f t="shared" si="9"/>
        <v>170954166.66666636</v>
      </c>
    </row>
    <row r="47" spans="2:20" x14ac:dyDescent="0.25">
      <c r="B47" s="6">
        <v>32</v>
      </c>
      <c r="C47" s="10">
        <f t="shared" si="10"/>
        <v>2973967.1479542996</v>
      </c>
      <c r="D47" s="11">
        <f t="shared" si="12"/>
        <v>1481616.1812359595</v>
      </c>
      <c r="E47" s="11">
        <f t="shared" si="0"/>
        <v>1492350.9667183401</v>
      </c>
      <c r="F47" s="11">
        <f t="shared" si="1"/>
        <v>188396363.36565447</v>
      </c>
      <c r="I47" s="13">
        <v>32</v>
      </c>
      <c r="J47" s="11">
        <f t="shared" si="2"/>
        <v>3264452.0957529368</v>
      </c>
      <c r="K47" s="11">
        <f t="shared" si="3"/>
        <v>1920833.3333333333</v>
      </c>
      <c r="L47" s="11">
        <f t="shared" si="4"/>
        <v>1343618.7624196038</v>
      </c>
      <c r="M47" s="11">
        <f t="shared" si="5"/>
        <v>169033333.33333302</v>
      </c>
      <c r="P47" s="9">
        <v>32</v>
      </c>
      <c r="Q47" s="11">
        <f t="shared" si="6"/>
        <v>3732454.1365957232</v>
      </c>
      <c r="R47" s="11">
        <f t="shared" si="7"/>
        <v>1920833.3333333333</v>
      </c>
      <c r="S47" s="11">
        <f t="shared" si="8"/>
        <v>1811620.8032623902</v>
      </c>
      <c r="T47" s="11">
        <f t="shared" si="9"/>
        <v>169033333.33333302</v>
      </c>
    </row>
    <row r="48" spans="2:20" x14ac:dyDescent="0.25">
      <c r="B48" s="6">
        <v>33</v>
      </c>
      <c r="C48" s="10">
        <f t="shared" si="10"/>
        <v>2973967.1479542996</v>
      </c>
      <c r="D48" s="11">
        <f t="shared" si="12"/>
        <v>1493260.9825217612</v>
      </c>
      <c r="E48" s="11">
        <f t="shared" ref="E48:E75" si="13">F47*$E$9</f>
        <v>1480706.1654325384</v>
      </c>
      <c r="F48" s="11">
        <f t="shared" si="1"/>
        <v>186903102.3831327</v>
      </c>
      <c r="I48" s="13">
        <v>33</v>
      </c>
      <c r="J48" s="11">
        <f t="shared" si="2"/>
        <v>3249355.2557257502</v>
      </c>
      <c r="K48" s="11">
        <f t="shared" si="3"/>
        <v>1920833.3333333333</v>
      </c>
      <c r="L48" s="11">
        <f t="shared" si="4"/>
        <v>1328521.922392417</v>
      </c>
      <c r="M48" s="11">
        <f t="shared" si="5"/>
        <v>167112499.99999967</v>
      </c>
      <c r="P48" s="9">
        <v>33</v>
      </c>
      <c r="Q48" s="11">
        <f t="shared" si="6"/>
        <v>3732454.1365957232</v>
      </c>
      <c r="R48" s="11">
        <f t="shared" si="7"/>
        <v>1920833.3333333333</v>
      </c>
      <c r="S48" s="11">
        <f t="shared" si="8"/>
        <v>1811620.8032623902</v>
      </c>
      <c r="T48" s="11">
        <f t="shared" si="9"/>
        <v>167112499.99999967</v>
      </c>
    </row>
    <row r="49" spans="2:20" x14ac:dyDescent="0.25">
      <c r="B49" s="6">
        <v>34</v>
      </c>
      <c r="C49" s="10">
        <f t="shared" si="10"/>
        <v>2973967.1479542996</v>
      </c>
      <c r="D49" s="11">
        <f t="shared" si="12"/>
        <v>1504997.3064290779</v>
      </c>
      <c r="E49" s="11">
        <f t="shared" si="13"/>
        <v>1468969.8415252217</v>
      </c>
      <c r="F49" s="11">
        <f t="shared" si="1"/>
        <v>185398105.07670361</v>
      </c>
      <c r="I49" s="13">
        <v>34</v>
      </c>
      <c r="J49" s="11">
        <f t="shared" si="2"/>
        <v>3234258.4156985637</v>
      </c>
      <c r="K49" s="11">
        <f t="shared" si="3"/>
        <v>1920833.3333333333</v>
      </c>
      <c r="L49" s="11">
        <f t="shared" si="4"/>
        <v>1313425.0823652304</v>
      </c>
      <c r="M49" s="11">
        <f t="shared" si="5"/>
        <v>165191666.66666633</v>
      </c>
      <c r="P49" s="9">
        <v>34</v>
      </c>
      <c r="Q49" s="11">
        <f t="shared" si="6"/>
        <v>3732454.1365957232</v>
      </c>
      <c r="R49" s="11">
        <f t="shared" si="7"/>
        <v>1920833.3333333333</v>
      </c>
      <c r="S49" s="11">
        <f t="shared" si="8"/>
        <v>1811620.8032623902</v>
      </c>
      <c r="T49" s="11">
        <f t="shared" si="9"/>
        <v>165191666.66666633</v>
      </c>
    </row>
    <row r="50" spans="2:20" x14ac:dyDescent="0.25">
      <c r="B50" s="6">
        <v>35</v>
      </c>
      <c r="C50" s="10">
        <f t="shared" si="10"/>
        <v>2973967.1479542996</v>
      </c>
      <c r="D50" s="11">
        <f t="shared" si="12"/>
        <v>1516825.8722823567</v>
      </c>
      <c r="E50" s="11">
        <f t="shared" si="13"/>
        <v>1457141.2756719429</v>
      </c>
      <c r="F50" s="11">
        <f t="shared" si="1"/>
        <v>183881279.20442125</v>
      </c>
      <c r="I50" s="13">
        <v>35</v>
      </c>
      <c r="J50" s="11">
        <f t="shared" si="2"/>
        <v>3219161.5756713767</v>
      </c>
      <c r="K50" s="11">
        <f t="shared" si="3"/>
        <v>1920833.3333333333</v>
      </c>
      <c r="L50" s="11">
        <f t="shared" si="4"/>
        <v>1298328.2423380436</v>
      </c>
      <c r="M50" s="11">
        <f t="shared" si="5"/>
        <v>163270833.33333299</v>
      </c>
      <c r="P50" s="9">
        <v>35</v>
      </c>
      <c r="Q50" s="11">
        <f t="shared" si="6"/>
        <v>3732454.1365957232</v>
      </c>
      <c r="R50" s="11">
        <f t="shared" si="7"/>
        <v>1920833.3333333333</v>
      </c>
      <c r="S50" s="11">
        <f t="shared" si="8"/>
        <v>1811620.8032623902</v>
      </c>
      <c r="T50" s="11">
        <f t="shared" si="9"/>
        <v>163270833.33333299</v>
      </c>
    </row>
    <row r="51" spans="2:20" x14ac:dyDescent="0.25">
      <c r="B51" s="6">
        <v>36</v>
      </c>
      <c r="C51" s="10">
        <f t="shared" si="10"/>
        <v>2973967.1479542996</v>
      </c>
      <c r="D51" s="11">
        <f t="shared" si="12"/>
        <v>1528747.4050595947</v>
      </c>
      <c r="E51" s="11">
        <f t="shared" si="13"/>
        <v>1445219.7428947049</v>
      </c>
      <c r="F51" s="11">
        <f t="shared" si="1"/>
        <v>182352531.79936165</v>
      </c>
      <c r="I51" s="13">
        <v>36</v>
      </c>
      <c r="J51" s="11">
        <f t="shared" si="2"/>
        <v>3204064.7356441906</v>
      </c>
      <c r="K51" s="11">
        <f t="shared" si="3"/>
        <v>1920833.3333333333</v>
      </c>
      <c r="L51" s="11">
        <f t="shared" si="4"/>
        <v>1283231.4023108571</v>
      </c>
      <c r="M51" s="11">
        <f t="shared" si="5"/>
        <v>161349999.99999964</v>
      </c>
      <c r="P51" s="9">
        <v>36</v>
      </c>
      <c r="Q51" s="11">
        <f t="shared" si="6"/>
        <v>3732454.1365957232</v>
      </c>
      <c r="R51" s="11">
        <f t="shared" si="7"/>
        <v>1920833.3333333333</v>
      </c>
      <c r="S51" s="11">
        <f t="shared" si="8"/>
        <v>1811620.8032623902</v>
      </c>
      <c r="T51" s="11">
        <f t="shared" si="9"/>
        <v>161349999.99999964</v>
      </c>
    </row>
    <row r="52" spans="2:20" x14ac:dyDescent="0.25">
      <c r="B52" s="6">
        <v>37</v>
      </c>
      <c r="C52" s="10">
        <f t="shared" si="10"/>
        <v>2973967.1479542996</v>
      </c>
      <c r="D52" s="11">
        <f t="shared" si="12"/>
        <v>1540762.6354367719</v>
      </c>
      <c r="E52" s="11">
        <f t="shared" si="13"/>
        <v>1433204.5125175277</v>
      </c>
      <c r="F52" s="11">
        <f t="shared" si="1"/>
        <v>180811769.16392487</v>
      </c>
      <c r="I52" s="13">
        <v>37</v>
      </c>
      <c r="J52" s="11">
        <f t="shared" si="2"/>
        <v>3188967.8956170036</v>
      </c>
      <c r="K52" s="11">
        <f t="shared" si="3"/>
        <v>1920833.3333333333</v>
      </c>
      <c r="L52" s="11">
        <f t="shared" si="4"/>
        <v>1268134.5622836703</v>
      </c>
      <c r="M52" s="11">
        <f t="shared" si="5"/>
        <v>159429166.6666663</v>
      </c>
      <c r="P52" s="9">
        <v>37</v>
      </c>
      <c r="Q52" s="11">
        <f t="shared" si="6"/>
        <v>3732454.1365957232</v>
      </c>
      <c r="R52" s="11">
        <f t="shared" si="7"/>
        <v>1920833.3333333333</v>
      </c>
      <c r="S52" s="11">
        <f t="shared" si="8"/>
        <v>1811620.8032623902</v>
      </c>
      <c r="T52" s="11">
        <f t="shared" si="9"/>
        <v>159429166.6666663</v>
      </c>
    </row>
    <row r="53" spans="2:20" x14ac:dyDescent="0.25">
      <c r="B53" s="6">
        <v>38</v>
      </c>
      <c r="C53" s="10">
        <f t="shared" si="10"/>
        <v>2973967.1479542996</v>
      </c>
      <c r="D53" s="11">
        <f t="shared" si="12"/>
        <v>1552872.299832636</v>
      </c>
      <c r="E53" s="11">
        <f t="shared" si="13"/>
        <v>1421094.8481216636</v>
      </c>
      <c r="F53" s="11">
        <f t="shared" si="1"/>
        <v>179258896.86409223</v>
      </c>
      <c r="I53" s="13">
        <v>38</v>
      </c>
      <c r="J53" s="11">
        <f t="shared" si="2"/>
        <v>3173871.055589817</v>
      </c>
      <c r="K53" s="11">
        <f t="shared" si="3"/>
        <v>1920833.3333333333</v>
      </c>
      <c r="L53" s="11">
        <f t="shared" si="4"/>
        <v>1253037.7222564837</v>
      </c>
      <c r="M53" s="11">
        <f t="shared" si="5"/>
        <v>157508333.33333296</v>
      </c>
      <c r="P53" s="9">
        <v>38</v>
      </c>
      <c r="Q53" s="11">
        <f t="shared" si="6"/>
        <v>3732454.1365957232</v>
      </c>
      <c r="R53" s="11">
        <f t="shared" si="7"/>
        <v>1920833.3333333333</v>
      </c>
      <c r="S53" s="11">
        <f t="shared" si="8"/>
        <v>1811620.8032623902</v>
      </c>
      <c r="T53" s="11">
        <f t="shared" si="9"/>
        <v>157508333.33333296</v>
      </c>
    </row>
    <row r="54" spans="2:20" x14ac:dyDescent="0.25">
      <c r="B54" s="6">
        <v>39</v>
      </c>
      <c r="C54" s="10">
        <f t="shared" si="10"/>
        <v>2973967.1479542996</v>
      </c>
      <c r="D54" s="11">
        <f t="shared" si="12"/>
        <v>1565077.1404538364</v>
      </c>
      <c r="E54" s="11">
        <f t="shared" si="13"/>
        <v>1408890.0075004632</v>
      </c>
      <c r="F54" s="11">
        <f t="shared" si="1"/>
        <v>177693819.72363839</v>
      </c>
      <c r="I54" s="13">
        <v>39</v>
      </c>
      <c r="J54" s="11">
        <f t="shared" si="2"/>
        <v>3158774.2155626304</v>
      </c>
      <c r="K54" s="11">
        <f t="shared" si="3"/>
        <v>1920833.3333333333</v>
      </c>
      <c r="L54" s="11">
        <f t="shared" si="4"/>
        <v>1237940.882229297</v>
      </c>
      <c r="M54" s="11">
        <f t="shared" si="5"/>
        <v>155587499.99999961</v>
      </c>
      <c r="P54" s="9">
        <v>39</v>
      </c>
      <c r="Q54" s="11">
        <f t="shared" si="6"/>
        <v>3732454.1365957232</v>
      </c>
      <c r="R54" s="11">
        <f t="shared" si="7"/>
        <v>1920833.3333333333</v>
      </c>
      <c r="S54" s="11">
        <f t="shared" si="8"/>
        <v>1811620.8032623902</v>
      </c>
      <c r="T54" s="11">
        <f t="shared" si="9"/>
        <v>155587499.99999961</v>
      </c>
    </row>
    <row r="55" spans="2:20" x14ac:dyDescent="0.25">
      <c r="B55" s="6">
        <v>40</v>
      </c>
      <c r="C55" s="10">
        <f t="shared" si="10"/>
        <v>2973967.1479542996</v>
      </c>
      <c r="D55" s="11">
        <f t="shared" si="12"/>
        <v>1577377.9053404161</v>
      </c>
      <c r="E55" s="11">
        <f t="shared" si="13"/>
        <v>1396589.2426138835</v>
      </c>
      <c r="F55" s="11">
        <f t="shared" si="1"/>
        <v>176116441.81829798</v>
      </c>
      <c r="I55" s="13">
        <v>40</v>
      </c>
      <c r="J55" s="11">
        <f t="shared" si="2"/>
        <v>3143677.3755354434</v>
      </c>
      <c r="K55" s="11">
        <f t="shared" si="3"/>
        <v>1920833.3333333333</v>
      </c>
      <c r="L55" s="11">
        <f t="shared" si="4"/>
        <v>1222844.0422021104</v>
      </c>
      <c r="M55" s="11">
        <f t="shared" si="5"/>
        <v>153666666.66666627</v>
      </c>
      <c r="P55" s="9">
        <v>40</v>
      </c>
      <c r="Q55" s="11">
        <f t="shared" si="6"/>
        <v>3732454.1365957232</v>
      </c>
      <c r="R55" s="11">
        <f t="shared" si="7"/>
        <v>1920833.3333333333</v>
      </c>
      <c r="S55" s="11">
        <f t="shared" si="8"/>
        <v>1811620.8032623902</v>
      </c>
      <c r="T55" s="11">
        <f t="shared" si="9"/>
        <v>153666666.66666627</v>
      </c>
    </row>
    <row r="56" spans="2:20" x14ac:dyDescent="0.25">
      <c r="B56" s="6">
        <v>41</v>
      </c>
      <c r="C56" s="10">
        <f t="shared" si="10"/>
        <v>2973967.1479542996</v>
      </c>
      <c r="D56" s="11">
        <f t="shared" si="12"/>
        <v>1589775.3484116574</v>
      </c>
      <c r="E56" s="11">
        <f t="shared" si="13"/>
        <v>1384191.7995426422</v>
      </c>
      <c r="F56" s="11">
        <f t="shared" si="1"/>
        <v>174526666.46988633</v>
      </c>
      <c r="I56" s="13">
        <v>41</v>
      </c>
      <c r="J56" s="11">
        <f t="shared" si="2"/>
        <v>3128580.5355082569</v>
      </c>
      <c r="K56" s="11">
        <f t="shared" si="3"/>
        <v>1920833.3333333333</v>
      </c>
      <c r="L56" s="11">
        <f t="shared" si="4"/>
        <v>1207747.2021749236</v>
      </c>
      <c r="M56" s="11">
        <f t="shared" si="5"/>
        <v>151745833.33333293</v>
      </c>
      <c r="P56" s="9">
        <v>41</v>
      </c>
      <c r="Q56" s="11">
        <f t="shared" si="6"/>
        <v>3732454.1365957232</v>
      </c>
      <c r="R56" s="11">
        <f t="shared" si="7"/>
        <v>1920833.3333333333</v>
      </c>
      <c r="S56" s="11">
        <f t="shared" si="8"/>
        <v>1811620.8032623902</v>
      </c>
      <c r="T56" s="11">
        <f t="shared" si="9"/>
        <v>151745833.33333293</v>
      </c>
    </row>
    <row r="57" spans="2:20" x14ac:dyDescent="0.25">
      <c r="B57" s="6">
        <v>42</v>
      </c>
      <c r="C57" s="10">
        <f t="shared" si="10"/>
        <v>2973967.1479542996</v>
      </c>
      <c r="D57" s="11">
        <f t="shared" si="12"/>
        <v>1602270.229512292</v>
      </c>
      <c r="E57" s="11">
        <f t="shared" si="13"/>
        <v>1371696.9184420076</v>
      </c>
      <c r="F57" s="11">
        <f t="shared" si="1"/>
        <v>172924396.24037403</v>
      </c>
      <c r="I57" s="13">
        <v>42</v>
      </c>
      <c r="J57" s="11">
        <f t="shared" si="2"/>
        <v>3113483.6954810703</v>
      </c>
      <c r="K57" s="11">
        <f t="shared" si="3"/>
        <v>1920833.3333333333</v>
      </c>
      <c r="L57" s="11">
        <f t="shared" si="4"/>
        <v>1192650.3621477371</v>
      </c>
      <c r="M57" s="11">
        <f t="shared" si="5"/>
        <v>149824999.99999958</v>
      </c>
      <c r="P57" s="9">
        <v>42</v>
      </c>
      <c r="Q57" s="11">
        <f t="shared" si="6"/>
        <v>3732454.1365957232</v>
      </c>
      <c r="R57" s="11">
        <f t="shared" si="7"/>
        <v>1920833.3333333333</v>
      </c>
      <c r="S57" s="11">
        <f t="shared" si="8"/>
        <v>1811620.8032623902</v>
      </c>
      <c r="T57" s="11">
        <f t="shared" si="9"/>
        <v>149824999.99999958</v>
      </c>
    </row>
    <row r="58" spans="2:20" x14ac:dyDescent="0.25">
      <c r="B58" s="6">
        <v>43</v>
      </c>
      <c r="C58" s="10">
        <f t="shared" si="10"/>
        <v>2973967.1479542996</v>
      </c>
      <c r="D58" s="11">
        <f t="shared" si="12"/>
        <v>1614863.3144590708</v>
      </c>
      <c r="E58" s="11">
        <f t="shared" si="13"/>
        <v>1359103.8334952288</v>
      </c>
      <c r="F58" s="11">
        <f t="shared" si="1"/>
        <v>171309532.92591494</v>
      </c>
      <c r="I58" s="13">
        <v>43</v>
      </c>
      <c r="J58" s="11">
        <f t="shared" si="2"/>
        <v>3098386.8554538838</v>
      </c>
      <c r="K58" s="11">
        <f t="shared" si="3"/>
        <v>1920833.3333333333</v>
      </c>
      <c r="L58" s="11">
        <f t="shared" si="4"/>
        <v>1177553.5221205505</v>
      </c>
      <c r="M58" s="11">
        <f t="shared" si="5"/>
        <v>147904166.66666624</v>
      </c>
      <c r="P58" s="9">
        <v>43</v>
      </c>
      <c r="Q58" s="11">
        <f t="shared" si="6"/>
        <v>3732454.1365957232</v>
      </c>
      <c r="R58" s="11">
        <f t="shared" si="7"/>
        <v>1920833.3333333333</v>
      </c>
      <c r="S58" s="11">
        <f t="shared" si="8"/>
        <v>1811620.8032623902</v>
      </c>
      <c r="T58" s="11">
        <f t="shared" si="9"/>
        <v>147904166.66666624</v>
      </c>
    </row>
    <row r="59" spans="2:20" x14ac:dyDescent="0.25">
      <c r="B59" s="6">
        <v>44</v>
      </c>
      <c r="C59" s="10">
        <f t="shared" si="10"/>
        <v>2973967.1479542996</v>
      </c>
      <c r="D59" s="11">
        <f t="shared" si="12"/>
        <v>1627555.3750877012</v>
      </c>
      <c r="E59" s="11">
        <f t="shared" si="13"/>
        <v>1346411.7728665983</v>
      </c>
      <c r="F59" s="11">
        <f t="shared" si="1"/>
        <v>169681977.55082723</v>
      </c>
      <c r="I59" s="13">
        <v>44</v>
      </c>
      <c r="J59" s="11">
        <f t="shared" si="2"/>
        <v>3083290.0154266972</v>
      </c>
      <c r="K59" s="11">
        <f t="shared" si="3"/>
        <v>1920833.3333333333</v>
      </c>
      <c r="L59" s="11">
        <f t="shared" si="4"/>
        <v>1162456.6820933637</v>
      </c>
      <c r="M59" s="11">
        <f t="shared" si="5"/>
        <v>145983333.3333329</v>
      </c>
      <c r="P59" s="9">
        <v>44</v>
      </c>
      <c r="Q59" s="11">
        <f t="shared" si="6"/>
        <v>3732454.1365957232</v>
      </c>
      <c r="R59" s="11">
        <f t="shared" si="7"/>
        <v>1920833.3333333333</v>
      </c>
      <c r="S59" s="11">
        <f t="shared" si="8"/>
        <v>1811620.8032623902</v>
      </c>
      <c r="T59" s="11">
        <f t="shared" si="9"/>
        <v>145983333.3333329</v>
      </c>
    </row>
    <row r="60" spans="2:20" x14ac:dyDescent="0.25">
      <c r="B60" s="6">
        <v>45</v>
      </c>
      <c r="C60" s="10">
        <f t="shared" si="10"/>
        <v>2973967.1479542996</v>
      </c>
      <c r="D60" s="11">
        <f t="shared" si="12"/>
        <v>1640347.1893001541</v>
      </c>
      <c r="E60" s="11">
        <f t="shared" si="13"/>
        <v>1333619.9586541455</v>
      </c>
      <c r="F60" s="11">
        <f t="shared" si="1"/>
        <v>168041630.36152709</v>
      </c>
      <c r="I60" s="13">
        <v>45</v>
      </c>
      <c r="J60" s="11">
        <f t="shared" si="2"/>
        <v>3068193.1753995102</v>
      </c>
      <c r="K60" s="11">
        <f t="shared" si="3"/>
        <v>1920833.3333333333</v>
      </c>
      <c r="L60" s="11">
        <f t="shared" si="4"/>
        <v>1147359.8420661772</v>
      </c>
      <c r="M60" s="11">
        <f t="shared" si="5"/>
        <v>144062499.99999955</v>
      </c>
      <c r="P60" s="9">
        <v>45</v>
      </c>
      <c r="Q60" s="11">
        <f t="shared" si="6"/>
        <v>3732454.1365957232</v>
      </c>
      <c r="R60" s="11">
        <f t="shared" si="7"/>
        <v>1920833.3333333333</v>
      </c>
      <c r="S60" s="11">
        <f t="shared" si="8"/>
        <v>1811620.8032623902</v>
      </c>
      <c r="T60" s="11">
        <f t="shared" si="9"/>
        <v>144062499.99999955</v>
      </c>
    </row>
    <row r="61" spans="2:20" x14ac:dyDescent="0.25">
      <c r="B61" s="6">
        <v>46</v>
      </c>
      <c r="C61" s="10">
        <f t="shared" si="10"/>
        <v>2973967.1479542996</v>
      </c>
      <c r="D61" s="11">
        <f t="shared" si="12"/>
        <v>1653239.5411123415</v>
      </c>
      <c r="E61" s="11">
        <f t="shared" si="13"/>
        <v>1320727.6068419581</v>
      </c>
      <c r="F61" s="11">
        <f t="shared" si="1"/>
        <v>166388390.82041475</v>
      </c>
      <c r="I61" s="13">
        <v>46</v>
      </c>
      <c r="J61" s="11">
        <f t="shared" si="2"/>
        <v>3053096.3353723236</v>
      </c>
      <c r="K61" s="11">
        <f t="shared" si="3"/>
        <v>1920833.3333333333</v>
      </c>
      <c r="L61" s="11">
        <f t="shared" si="4"/>
        <v>1132263.0020389904</v>
      </c>
      <c r="M61" s="11">
        <f t="shared" si="5"/>
        <v>142141666.66666621</v>
      </c>
      <c r="P61" s="9">
        <v>46</v>
      </c>
      <c r="Q61" s="11">
        <f t="shared" si="6"/>
        <v>3732454.1365957232</v>
      </c>
      <c r="R61" s="11">
        <f t="shared" si="7"/>
        <v>1920833.3333333333</v>
      </c>
      <c r="S61" s="11">
        <f t="shared" si="8"/>
        <v>1811620.8032623902</v>
      </c>
      <c r="T61" s="11">
        <f t="shared" si="9"/>
        <v>142141666.66666621</v>
      </c>
    </row>
    <row r="62" spans="2:20" x14ac:dyDescent="0.25">
      <c r="B62" s="6">
        <v>47</v>
      </c>
      <c r="C62" s="10">
        <f t="shared" si="10"/>
        <v>2973967.1479542996</v>
      </c>
      <c r="D62" s="11">
        <f t="shared" si="12"/>
        <v>1666233.2207021681</v>
      </c>
      <c r="E62" s="11">
        <f t="shared" si="13"/>
        <v>1307733.9272521315</v>
      </c>
      <c r="F62" s="11">
        <f t="shared" si="1"/>
        <v>164722157.59971258</v>
      </c>
      <c r="I62" s="13">
        <v>47</v>
      </c>
      <c r="J62" s="11">
        <f t="shared" si="2"/>
        <v>3037999.4953451371</v>
      </c>
      <c r="K62" s="11">
        <f t="shared" si="3"/>
        <v>1920833.3333333333</v>
      </c>
      <c r="L62" s="11">
        <f t="shared" si="4"/>
        <v>1117166.1620118038</v>
      </c>
      <c r="M62" s="11">
        <f t="shared" si="5"/>
        <v>140220833.33333287</v>
      </c>
      <c r="P62" s="9">
        <v>47</v>
      </c>
      <c r="Q62" s="11">
        <f t="shared" si="6"/>
        <v>3732454.1365957232</v>
      </c>
      <c r="R62" s="11">
        <f t="shared" si="7"/>
        <v>1920833.3333333333</v>
      </c>
      <c r="S62" s="11">
        <f t="shared" si="8"/>
        <v>1811620.8032623902</v>
      </c>
      <c r="T62" s="11">
        <f t="shared" si="9"/>
        <v>140220833.33333287</v>
      </c>
    </row>
    <row r="63" spans="2:20" x14ac:dyDescent="0.25">
      <c r="B63" s="6">
        <v>48</v>
      </c>
      <c r="C63" s="10">
        <f t="shared" si="10"/>
        <v>2973967.1479542996</v>
      </c>
      <c r="D63" s="11">
        <f t="shared" si="12"/>
        <v>1679329.0244579641</v>
      </c>
      <c r="E63" s="11">
        <f t="shared" si="13"/>
        <v>1294638.1234963355</v>
      </c>
      <c r="F63" s="11">
        <f t="shared" si="1"/>
        <v>163042828.57525462</v>
      </c>
      <c r="I63" s="13">
        <v>48</v>
      </c>
      <c r="J63" s="11">
        <f t="shared" si="2"/>
        <v>3022902.6553179501</v>
      </c>
      <c r="K63" s="11">
        <f t="shared" si="3"/>
        <v>1920833.3333333333</v>
      </c>
      <c r="L63" s="11">
        <f t="shared" si="4"/>
        <v>1102069.321984617</v>
      </c>
      <c r="M63" s="11">
        <f t="shared" si="5"/>
        <v>138299999.99999952</v>
      </c>
      <c r="P63" s="9">
        <v>48</v>
      </c>
      <c r="Q63" s="11">
        <f t="shared" si="6"/>
        <v>3732454.1365957232</v>
      </c>
      <c r="R63" s="11">
        <f t="shared" si="7"/>
        <v>1920833.3333333333</v>
      </c>
      <c r="S63" s="11">
        <f t="shared" si="8"/>
        <v>1811620.8032623902</v>
      </c>
      <c r="T63" s="11">
        <f t="shared" si="9"/>
        <v>138299999.99999952</v>
      </c>
    </row>
    <row r="64" spans="2:20" x14ac:dyDescent="0.25">
      <c r="B64" s="6">
        <v>49</v>
      </c>
      <c r="C64" s="10">
        <f>$C$16</f>
        <v>2973967.1479542996</v>
      </c>
      <c r="D64" s="11">
        <f t="shared" si="12"/>
        <v>1692527.7550272932</v>
      </c>
      <c r="E64" s="11">
        <f t="shared" si="13"/>
        <v>1281439.3929270064</v>
      </c>
      <c r="F64" s="11">
        <f t="shared" si="1"/>
        <v>161350300.82022732</v>
      </c>
      <c r="I64" s="13">
        <v>49</v>
      </c>
      <c r="J64" s="11">
        <f t="shared" si="2"/>
        <v>3007805.815290764</v>
      </c>
      <c r="K64" s="11">
        <f t="shared" si="3"/>
        <v>1920833.3333333333</v>
      </c>
      <c r="L64" s="11">
        <f t="shared" si="4"/>
        <v>1086972.4819574305</v>
      </c>
      <c r="M64" s="11">
        <f t="shared" si="5"/>
        <v>136379166.66666618</v>
      </c>
      <c r="P64" s="9">
        <v>49</v>
      </c>
      <c r="Q64" s="11">
        <f t="shared" si="6"/>
        <v>3732454.1365957232</v>
      </c>
      <c r="R64" s="11">
        <f t="shared" si="7"/>
        <v>1920833.3333333333</v>
      </c>
      <c r="S64" s="11">
        <f t="shared" si="8"/>
        <v>1811620.8032623902</v>
      </c>
      <c r="T64" s="11">
        <f t="shared" si="9"/>
        <v>136379166.66666618</v>
      </c>
    </row>
    <row r="65" spans="2:21" x14ac:dyDescent="0.25">
      <c r="B65" s="6">
        <v>50</v>
      </c>
      <c r="C65" s="10">
        <f t="shared" si="10"/>
        <v>2973967.1479542996</v>
      </c>
      <c r="D65" s="11">
        <f t="shared" si="12"/>
        <v>1705830.2213661498</v>
      </c>
      <c r="E65" s="11">
        <f t="shared" si="13"/>
        <v>1268136.9265881497</v>
      </c>
      <c r="F65" s="11">
        <f t="shared" si="1"/>
        <v>159644470.59886119</v>
      </c>
      <c r="I65" s="13">
        <v>50</v>
      </c>
      <c r="J65" s="11">
        <f t="shared" si="2"/>
        <v>2992708.975263577</v>
      </c>
      <c r="K65" s="11">
        <f t="shared" si="3"/>
        <v>1920833.3333333333</v>
      </c>
      <c r="L65" s="11">
        <f t="shared" si="4"/>
        <v>1071875.6419302437</v>
      </c>
      <c r="M65" s="11">
        <f t="shared" si="5"/>
        <v>134458333.33333284</v>
      </c>
      <c r="P65" s="9">
        <v>50</v>
      </c>
      <c r="Q65" s="11">
        <f t="shared" si="6"/>
        <v>3732454.1365957232</v>
      </c>
      <c r="R65" s="11">
        <f t="shared" si="7"/>
        <v>1920833.3333333333</v>
      </c>
      <c r="S65" s="11">
        <f t="shared" si="8"/>
        <v>1811620.8032623902</v>
      </c>
      <c r="T65" s="11">
        <f t="shared" si="9"/>
        <v>134458333.33333284</v>
      </c>
    </row>
    <row r="66" spans="2:21" x14ac:dyDescent="0.25">
      <c r="B66" s="6">
        <v>51</v>
      </c>
      <c r="C66" s="10">
        <f t="shared" si="10"/>
        <v>2973967.1479542996</v>
      </c>
      <c r="D66" s="11">
        <f t="shared" si="12"/>
        <v>1719237.2387885384</v>
      </c>
      <c r="E66" s="11">
        <f t="shared" si="13"/>
        <v>1254729.9091657612</v>
      </c>
      <c r="F66" s="11">
        <f t="shared" si="1"/>
        <v>157925233.36007264</v>
      </c>
      <c r="I66" s="13">
        <v>51</v>
      </c>
      <c r="J66" s="11">
        <f t="shared" si="2"/>
        <v>2977612.1352363904</v>
      </c>
      <c r="K66" s="11">
        <f t="shared" si="3"/>
        <v>1920833.3333333333</v>
      </c>
      <c r="L66" s="11">
        <f t="shared" si="4"/>
        <v>1056778.8019030571</v>
      </c>
      <c r="M66" s="11">
        <f t="shared" si="5"/>
        <v>132537499.99999951</v>
      </c>
      <c r="P66" s="9">
        <v>51</v>
      </c>
      <c r="Q66" s="11">
        <f t="shared" si="6"/>
        <v>3732454.1365957232</v>
      </c>
      <c r="R66" s="11">
        <f t="shared" si="7"/>
        <v>1920833.3333333333</v>
      </c>
      <c r="S66" s="11">
        <f t="shared" si="8"/>
        <v>1811620.8032623902</v>
      </c>
      <c r="T66" s="11">
        <f t="shared" si="9"/>
        <v>132537499.99999951</v>
      </c>
    </row>
    <row r="67" spans="2:21" x14ac:dyDescent="0.25">
      <c r="B67" s="6">
        <v>52</v>
      </c>
      <c r="C67" s="10">
        <f t="shared" si="10"/>
        <v>2973967.1479542996</v>
      </c>
      <c r="D67" s="11">
        <f t="shared" si="12"/>
        <v>1732749.6290164462</v>
      </c>
      <c r="E67" s="11">
        <f t="shared" si="13"/>
        <v>1241217.5189378534</v>
      </c>
      <c r="F67" s="11">
        <f t="shared" si="1"/>
        <v>156192483.73105618</v>
      </c>
      <c r="I67" s="13">
        <v>52</v>
      </c>
      <c r="J67" s="11">
        <f t="shared" si="2"/>
        <v>2962515.2952092038</v>
      </c>
      <c r="K67" s="11">
        <f t="shared" si="3"/>
        <v>1920833.3333333333</v>
      </c>
      <c r="L67" s="11">
        <f t="shared" si="4"/>
        <v>1041681.9618758706</v>
      </c>
      <c r="M67" s="11">
        <f t="shared" si="5"/>
        <v>130616666.66666618</v>
      </c>
      <c r="P67" s="9">
        <v>52</v>
      </c>
      <c r="Q67" s="11">
        <f t="shared" si="6"/>
        <v>3732454.1365957232</v>
      </c>
      <c r="R67" s="11">
        <f t="shared" si="7"/>
        <v>1920833.3333333333</v>
      </c>
      <c r="S67" s="11">
        <f t="shared" si="8"/>
        <v>1811620.8032623902</v>
      </c>
      <c r="T67" s="11">
        <f t="shared" si="9"/>
        <v>130616666.66666618</v>
      </c>
    </row>
    <row r="68" spans="2:21" x14ac:dyDescent="0.25">
      <c r="B68" s="6">
        <v>53</v>
      </c>
      <c r="C68" s="10">
        <f t="shared" si="10"/>
        <v>2973967.1479542996</v>
      </c>
      <c r="D68" s="11">
        <f t="shared" si="12"/>
        <v>1746368.220230205</v>
      </c>
      <c r="E68" s="11">
        <f t="shared" si="13"/>
        <v>1227598.9277240946</v>
      </c>
      <c r="F68" s="11">
        <f t="shared" si="1"/>
        <v>154446115.51082599</v>
      </c>
      <c r="I68" s="13">
        <v>53</v>
      </c>
      <c r="J68" s="11">
        <f t="shared" si="2"/>
        <v>2947418.4551820173</v>
      </c>
      <c r="K68" s="11">
        <f t="shared" si="3"/>
        <v>1920833.3333333333</v>
      </c>
      <c r="L68" s="11">
        <f t="shared" si="4"/>
        <v>1026585.121848684</v>
      </c>
      <c r="M68" s="11">
        <f t="shared" si="5"/>
        <v>128695833.33333285</v>
      </c>
      <c r="P68" s="9">
        <v>53</v>
      </c>
      <c r="Q68" s="11">
        <f t="shared" si="6"/>
        <v>3732454.1365957232</v>
      </c>
      <c r="R68" s="11">
        <f t="shared" si="7"/>
        <v>1920833.3333333333</v>
      </c>
      <c r="S68" s="11">
        <f t="shared" si="8"/>
        <v>1811620.8032623902</v>
      </c>
      <c r="T68" s="11">
        <f t="shared" si="9"/>
        <v>128695833.33333285</v>
      </c>
    </row>
    <row r="69" spans="2:21" x14ac:dyDescent="0.25">
      <c r="B69" s="6">
        <v>54</v>
      </c>
      <c r="C69" s="10">
        <f t="shared" si="10"/>
        <v>2973967.1479542996</v>
      </c>
      <c r="D69" s="11">
        <f t="shared" si="12"/>
        <v>1760093.847119252</v>
      </c>
      <c r="E69" s="11">
        <f t="shared" si="13"/>
        <v>1213873.3008350476</v>
      </c>
      <c r="F69" s="11">
        <f t="shared" si="1"/>
        <v>152686021.66370675</v>
      </c>
      <c r="I69" s="13">
        <v>54</v>
      </c>
      <c r="J69" s="11">
        <f t="shared" si="2"/>
        <v>2932321.6151548307</v>
      </c>
      <c r="K69" s="11">
        <f t="shared" si="3"/>
        <v>1920833.3333333333</v>
      </c>
      <c r="L69" s="11">
        <f t="shared" si="4"/>
        <v>1011488.2818214975</v>
      </c>
      <c r="M69" s="11">
        <f t="shared" si="5"/>
        <v>126774999.99999952</v>
      </c>
      <c r="P69" s="9">
        <v>54</v>
      </c>
      <c r="Q69" s="11">
        <f t="shared" si="6"/>
        <v>3732454.1365957232</v>
      </c>
      <c r="R69" s="11">
        <f t="shared" si="7"/>
        <v>1920833.3333333333</v>
      </c>
      <c r="S69" s="11">
        <f t="shared" si="8"/>
        <v>1811620.8032623902</v>
      </c>
      <c r="T69" s="11">
        <f t="shared" si="9"/>
        <v>126774999.99999952</v>
      </c>
    </row>
    <row r="70" spans="2:21" x14ac:dyDescent="0.25">
      <c r="B70" s="6">
        <v>55</v>
      </c>
      <c r="C70" s="10">
        <f t="shared" si="10"/>
        <v>2973967.1479542996</v>
      </c>
      <c r="D70" s="11">
        <f t="shared" si="12"/>
        <v>1773927.350933288</v>
      </c>
      <c r="E70" s="11">
        <f t="shared" si="13"/>
        <v>1200039.7970210116</v>
      </c>
      <c r="F70" s="11">
        <f t="shared" si="1"/>
        <v>150912094.31277347</v>
      </c>
      <c r="I70" s="13">
        <v>55</v>
      </c>
      <c r="J70" s="11">
        <f t="shared" si="2"/>
        <v>2917224.7751276442</v>
      </c>
      <c r="K70" s="11">
        <f t="shared" si="3"/>
        <v>1920833.3333333333</v>
      </c>
      <c r="L70" s="11">
        <f t="shared" si="4"/>
        <v>996391.44179431093</v>
      </c>
      <c r="M70" s="11">
        <f t="shared" si="5"/>
        <v>124854166.66666619</v>
      </c>
      <c r="P70" s="9">
        <v>55</v>
      </c>
      <c r="Q70" s="11">
        <f t="shared" si="6"/>
        <v>3732454.1365957232</v>
      </c>
      <c r="R70" s="11">
        <f t="shared" si="7"/>
        <v>1920833.3333333333</v>
      </c>
      <c r="S70" s="11">
        <f t="shared" si="8"/>
        <v>1811620.8032623902</v>
      </c>
      <c r="T70" s="11">
        <f t="shared" si="9"/>
        <v>124854166.66666619</v>
      </c>
    </row>
    <row r="71" spans="2:21" x14ac:dyDescent="0.25">
      <c r="B71" s="6">
        <v>56</v>
      </c>
      <c r="C71" s="10">
        <f t="shared" si="10"/>
        <v>2973967.1479542996</v>
      </c>
      <c r="D71" s="11">
        <f t="shared" si="12"/>
        <v>1787869.5795338387</v>
      </c>
      <c r="E71" s="11">
        <f t="shared" si="13"/>
        <v>1186097.5684204609</v>
      </c>
      <c r="F71" s="11">
        <f t="shared" si="1"/>
        <v>149124224.73323962</v>
      </c>
      <c r="I71" s="13">
        <v>56</v>
      </c>
      <c r="J71" s="11">
        <f t="shared" si="2"/>
        <v>2902127.9351004576</v>
      </c>
      <c r="K71" s="11">
        <f t="shared" si="3"/>
        <v>1920833.3333333333</v>
      </c>
      <c r="L71" s="11">
        <f t="shared" si="4"/>
        <v>981294.60176712438</v>
      </c>
      <c r="M71" s="11">
        <f t="shared" si="5"/>
        <v>122933333.33333287</v>
      </c>
      <c r="P71" s="9">
        <v>56</v>
      </c>
      <c r="Q71" s="11">
        <f t="shared" si="6"/>
        <v>3732454.1365957232</v>
      </c>
      <c r="R71" s="11">
        <f t="shared" si="7"/>
        <v>1920833.3333333333</v>
      </c>
      <c r="S71" s="11">
        <f t="shared" si="8"/>
        <v>1811620.8032623902</v>
      </c>
      <c r="T71" s="11">
        <f t="shared" si="9"/>
        <v>122933333.33333287</v>
      </c>
    </row>
    <row r="72" spans="2:21" x14ac:dyDescent="0.25">
      <c r="B72" s="6">
        <v>57</v>
      </c>
      <c r="C72" s="10">
        <f t="shared" si="10"/>
        <v>2973967.1479542996</v>
      </c>
      <c r="D72" s="11">
        <f t="shared" si="12"/>
        <v>1801921.3874462182</v>
      </c>
      <c r="E72" s="11">
        <f t="shared" si="13"/>
        <v>1172045.7605080814</v>
      </c>
      <c r="F72" s="11">
        <f t="shared" si="1"/>
        <v>147322303.3457934</v>
      </c>
      <c r="I72" s="13">
        <v>57</v>
      </c>
      <c r="J72" s="11">
        <f t="shared" si="2"/>
        <v>2887031.0950732711</v>
      </c>
      <c r="K72" s="11">
        <f t="shared" si="3"/>
        <v>1920833.3333333333</v>
      </c>
      <c r="L72" s="11">
        <f t="shared" si="4"/>
        <v>966197.76173993782</v>
      </c>
      <c r="M72" s="11">
        <f t="shared" si="5"/>
        <v>121012499.99999954</v>
      </c>
      <c r="P72" s="9">
        <v>57</v>
      </c>
      <c r="Q72" s="11">
        <f t="shared" si="6"/>
        <v>3732454.1365957232</v>
      </c>
      <c r="R72" s="11">
        <f t="shared" si="7"/>
        <v>1920833.3333333333</v>
      </c>
      <c r="S72" s="11">
        <f t="shared" si="8"/>
        <v>1811620.8032623902</v>
      </c>
      <c r="T72" s="11">
        <f t="shared" si="9"/>
        <v>121012499.99999954</v>
      </c>
    </row>
    <row r="73" spans="2:21" x14ac:dyDescent="0.25">
      <c r="B73" s="6">
        <v>58</v>
      </c>
      <c r="C73" s="10">
        <f t="shared" si="10"/>
        <v>2973967.1479542996</v>
      </c>
      <c r="D73" s="11">
        <f t="shared" si="12"/>
        <v>1816083.6359119059</v>
      </c>
      <c r="E73" s="11">
        <f t="shared" si="13"/>
        <v>1157883.5120423937</v>
      </c>
      <c r="F73" s="11">
        <f t="shared" si="1"/>
        <v>145506219.70988148</v>
      </c>
      <c r="I73" s="13">
        <v>58</v>
      </c>
      <c r="J73" s="11">
        <f t="shared" si="2"/>
        <v>2871934.2550460845</v>
      </c>
      <c r="K73" s="11">
        <f t="shared" si="3"/>
        <v>1920833.3333333333</v>
      </c>
      <c r="L73" s="11">
        <f t="shared" si="4"/>
        <v>951100.92171275127</v>
      </c>
      <c r="M73" s="11">
        <f t="shared" si="5"/>
        <v>119091666.66666621</v>
      </c>
      <c r="P73" s="9">
        <v>58</v>
      </c>
      <c r="Q73" s="11">
        <f t="shared" si="6"/>
        <v>3732454.1365957232</v>
      </c>
      <c r="R73" s="11">
        <f t="shared" si="7"/>
        <v>1920833.3333333333</v>
      </c>
      <c r="S73" s="11">
        <f t="shared" si="8"/>
        <v>1811620.8032623902</v>
      </c>
      <c r="T73" s="11">
        <f t="shared" si="9"/>
        <v>119091666.66666621</v>
      </c>
    </row>
    <row r="74" spans="2:21" x14ac:dyDescent="0.25">
      <c r="B74" s="6">
        <v>59</v>
      </c>
      <c r="C74" s="10">
        <f t="shared" si="10"/>
        <v>2973967.1479542996</v>
      </c>
      <c r="D74" s="11">
        <f t="shared" si="12"/>
        <v>1830357.1929413306</v>
      </c>
      <c r="E74" s="11">
        <f t="shared" si="13"/>
        <v>1143609.955012969</v>
      </c>
      <c r="F74" s="11">
        <f t="shared" si="1"/>
        <v>143675862.51694015</v>
      </c>
      <c r="I74" s="13">
        <v>59</v>
      </c>
      <c r="J74" s="11">
        <f t="shared" si="2"/>
        <v>2856837.415018898</v>
      </c>
      <c r="K74" s="11">
        <f t="shared" si="3"/>
        <v>1920833.3333333333</v>
      </c>
      <c r="L74" s="11">
        <f t="shared" si="4"/>
        <v>936004.08168556471</v>
      </c>
      <c r="M74" s="11">
        <f t="shared" si="5"/>
        <v>117170833.33333288</v>
      </c>
      <c r="P74" s="9">
        <v>59</v>
      </c>
      <c r="Q74" s="11">
        <f t="shared" si="6"/>
        <v>3732454.1365957232</v>
      </c>
      <c r="R74" s="11">
        <f t="shared" si="7"/>
        <v>1920833.3333333333</v>
      </c>
      <c r="S74" s="11">
        <f t="shared" si="8"/>
        <v>1811620.8032623902</v>
      </c>
      <c r="T74" s="11">
        <f t="shared" si="9"/>
        <v>117170833.33333288</v>
      </c>
    </row>
    <row r="75" spans="2:21" x14ac:dyDescent="0.25">
      <c r="B75" s="6">
        <v>60</v>
      </c>
      <c r="C75" s="10">
        <f t="shared" si="10"/>
        <v>2973967.1479542996</v>
      </c>
      <c r="D75" s="11">
        <f t="shared" si="12"/>
        <v>1844742.9333670724</v>
      </c>
      <c r="E75" s="11">
        <f t="shared" si="13"/>
        <v>1129224.2145872272</v>
      </c>
      <c r="F75" s="11">
        <f>F74-D75</f>
        <v>141831119.58357307</v>
      </c>
      <c r="I75" s="13">
        <v>60</v>
      </c>
      <c r="J75" s="11">
        <f t="shared" si="2"/>
        <v>2841740.5749917114</v>
      </c>
      <c r="K75" s="11">
        <f t="shared" si="3"/>
        <v>1920833.3333333333</v>
      </c>
      <c r="L75" s="11">
        <f>M74*$E$9</f>
        <v>920907.24165837816</v>
      </c>
      <c r="M75" s="11">
        <f>M74-K75</f>
        <v>115249999.99999955</v>
      </c>
      <c r="P75" s="9">
        <v>60</v>
      </c>
      <c r="Q75" s="11">
        <f t="shared" si="6"/>
        <v>3732454.1365957232</v>
      </c>
      <c r="R75" s="11">
        <f t="shared" si="7"/>
        <v>1920833.3333333333</v>
      </c>
      <c r="S75" s="11">
        <f t="shared" si="8"/>
        <v>1811620.8032623902</v>
      </c>
      <c r="T75" s="11">
        <f>T74-R75</f>
        <v>115249999.99999955</v>
      </c>
    </row>
    <row r="76" spans="2:21" x14ac:dyDescent="0.25">
      <c r="B76" s="6"/>
      <c r="C76" s="72" t="s">
        <v>51</v>
      </c>
      <c r="D76" s="72"/>
      <c r="E76" s="11">
        <f>SUM(E16:E75)</f>
        <v>89769148.460831076</v>
      </c>
      <c r="F76" s="18"/>
      <c r="I76" s="45" t="s">
        <v>50</v>
      </c>
      <c r="J76" s="45"/>
      <c r="K76" s="45"/>
      <c r="L76" s="11">
        <f>SUM(L16:L75)</f>
        <v>81975841.34762302</v>
      </c>
      <c r="M76" s="19"/>
      <c r="P76" s="45" t="s">
        <v>51</v>
      </c>
      <c r="Q76" s="45"/>
      <c r="R76" s="45"/>
      <c r="S76" s="11">
        <f>SUM(S16:S75)</f>
        <v>108697248.19574326</v>
      </c>
      <c r="T76" s="18"/>
    </row>
    <row r="77" spans="2:21" x14ac:dyDescent="0.25">
      <c r="B77" s="6"/>
      <c r="C77" s="17"/>
      <c r="D77" s="18"/>
      <c r="E77" s="18"/>
      <c r="F77" s="18"/>
      <c r="I77" s="23"/>
      <c r="J77" s="18"/>
      <c r="K77" s="18"/>
      <c r="L77" s="18"/>
      <c r="M77" s="18"/>
      <c r="P77" s="28"/>
      <c r="Q77" s="18"/>
      <c r="R77" s="18"/>
      <c r="S77" s="18"/>
      <c r="T77" s="18"/>
    </row>
    <row r="78" spans="2:21" x14ac:dyDescent="0.25">
      <c r="B78" s="6"/>
      <c r="C78" s="17"/>
      <c r="D78" s="18"/>
      <c r="E78" s="18"/>
      <c r="F78" s="18"/>
      <c r="I78" s="23"/>
      <c r="J78" s="18"/>
      <c r="K78" s="18"/>
      <c r="L78" s="18"/>
      <c r="M78" s="18"/>
      <c r="P78" s="28"/>
      <c r="Q78" s="18"/>
      <c r="R78" s="18"/>
      <c r="S78" s="18"/>
      <c r="T78" s="18"/>
    </row>
    <row r="79" spans="2:21" x14ac:dyDescent="0.25">
      <c r="B79" s="73" t="s">
        <v>43</v>
      </c>
      <c r="C79" s="74"/>
      <c r="D79" s="74"/>
      <c r="E79" s="74"/>
      <c r="F79" s="74"/>
      <c r="G79" s="75"/>
      <c r="I79" s="73" t="s">
        <v>43</v>
      </c>
      <c r="J79" s="74"/>
      <c r="K79" s="74"/>
      <c r="L79" s="74"/>
      <c r="M79" s="74"/>
      <c r="N79" s="75"/>
      <c r="P79" s="73" t="s">
        <v>43</v>
      </c>
      <c r="Q79" s="74"/>
      <c r="R79" s="74"/>
      <c r="S79" s="74"/>
      <c r="T79" s="74"/>
      <c r="U79" s="75"/>
    </row>
    <row r="80" spans="2:21" x14ac:dyDescent="0.25">
      <c r="B80" s="76"/>
      <c r="C80" s="77"/>
      <c r="D80" s="77"/>
      <c r="E80" s="77"/>
      <c r="F80" s="77"/>
      <c r="G80" s="78"/>
      <c r="I80" s="76"/>
      <c r="J80" s="77"/>
      <c r="K80" s="77"/>
      <c r="L80" s="77"/>
      <c r="M80" s="77"/>
      <c r="N80" s="78"/>
      <c r="P80" s="76"/>
      <c r="Q80" s="77"/>
      <c r="R80" s="77"/>
      <c r="S80" s="77"/>
      <c r="T80" s="77"/>
      <c r="U80" s="78"/>
    </row>
    <row r="81" spans="2:21" x14ac:dyDescent="0.25">
      <c r="B81" s="44" t="s">
        <v>44</v>
      </c>
      <c r="C81" s="70">
        <f>F75*0.3</f>
        <v>42549335.87507192</v>
      </c>
      <c r="D81" s="71"/>
      <c r="E81" s="21" t="s">
        <v>9</v>
      </c>
      <c r="F81" s="13">
        <v>60</v>
      </c>
      <c r="G81" s="13" t="s">
        <v>12</v>
      </c>
      <c r="I81" s="43" t="s">
        <v>44</v>
      </c>
      <c r="J81" s="11">
        <f>M75*0.3</f>
        <v>34574999.999999866</v>
      </c>
      <c r="K81" s="11"/>
      <c r="L81" s="11" t="s">
        <v>9</v>
      </c>
      <c r="M81" s="12">
        <v>60</v>
      </c>
      <c r="N81" s="12" t="s">
        <v>12</v>
      </c>
      <c r="P81" s="43" t="s">
        <v>44</v>
      </c>
      <c r="Q81" s="11">
        <f>T75*0.3</f>
        <v>34574999.999999866</v>
      </c>
      <c r="R81" s="67"/>
      <c r="S81" s="11" t="s">
        <v>9</v>
      </c>
      <c r="T81" s="12">
        <v>60</v>
      </c>
      <c r="U81" s="12" t="s">
        <v>12</v>
      </c>
    </row>
    <row r="82" spans="2:21" x14ac:dyDescent="0.25">
      <c r="B82" s="44" t="s">
        <v>45</v>
      </c>
      <c r="C82" s="70">
        <f>F75-C81</f>
        <v>99281783.70850116</v>
      </c>
      <c r="D82" s="71"/>
      <c r="E82" s="58"/>
      <c r="F82" s="59"/>
      <c r="G82" s="60"/>
      <c r="I82" s="43" t="s">
        <v>45</v>
      </c>
      <c r="J82" s="11">
        <f>M75-J81</f>
        <v>80674999.999999687</v>
      </c>
      <c r="K82" s="11"/>
      <c r="L82" s="58"/>
      <c r="M82" s="59"/>
      <c r="N82" s="60"/>
      <c r="P82" s="43" t="s">
        <v>45</v>
      </c>
      <c r="Q82" s="11">
        <f>T75-Q81</f>
        <v>80674999.999999687</v>
      </c>
      <c r="R82" s="68"/>
      <c r="S82" s="58"/>
      <c r="T82" s="59"/>
      <c r="U82" s="60"/>
    </row>
    <row r="83" spans="2:21" x14ac:dyDescent="0.25">
      <c r="B83" s="44" t="s">
        <v>13</v>
      </c>
      <c r="C83" s="26">
        <v>8.6499999999999994E-2</v>
      </c>
      <c r="D83" s="21" t="s">
        <v>48</v>
      </c>
      <c r="E83" s="61"/>
      <c r="F83" s="62"/>
      <c r="G83" s="63"/>
      <c r="I83" s="43" t="s">
        <v>13</v>
      </c>
      <c r="J83" s="24">
        <v>8.6499999999999994E-2</v>
      </c>
      <c r="K83" s="11" t="s">
        <v>48</v>
      </c>
      <c r="L83" s="61"/>
      <c r="M83" s="62"/>
      <c r="N83" s="63"/>
      <c r="P83" s="43" t="s">
        <v>13</v>
      </c>
      <c r="Q83" s="24">
        <v>8.6499999999999994E-2</v>
      </c>
      <c r="R83" s="11" t="s">
        <v>48</v>
      </c>
      <c r="S83" s="61"/>
      <c r="T83" s="62"/>
      <c r="U83" s="63"/>
    </row>
    <row r="84" spans="2:21" x14ac:dyDescent="0.25">
      <c r="B84" s="44" t="s">
        <v>13</v>
      </c>
      <c r="C84" s="27">
        <f>((1+C83)^(1/12))-1</f>
        <v>6.9374131923856108E-3</v>
      </c>
      <c r="D84" s="21" t="s">
        <v>49</v>
      </c>
      <c r="E84" s="61"/>
      <c r="F84" s="62"/>
      <c r="G84" s="63"/>
      <c r="I84" s="43"/>
      <c r="J84" s="25">
        <f>((1+C83)^(1/12))-1</f>
        <v>6.9374131923856108E-3</v>
      </c>
      <c r="K84" s="11" t="s">
        <v>49</v>
      </c>
      <c r="L84" s="61"/>
      <c r="M84" s="62"/>
      <c r="N84" s="63"/>
      <c r="P84" s="43"/>
      <c r="Q84" s="25">
        <f>((1+J83)^(1/12))-1</f>
        <v>6.9374131923856108E-3</v>
      </c>
      <c r="R84" s="11" t="s">
        <v>49</v>
      </c>
      <c r="S84" s="61"/>
      <c r="T84" s="62"/>
      <c r="U84" s="63"/>
    </row>
    <row r="85" spans="2:21" x14ac:dyDescent="0.25">
      <c r="B85" s="44" t="s">
        <v>46</v>
      </c>
      <c r="C85" s="21">
        <f>(C82*C84)/(1-(1+C84)^-F81)</f>
        <v>2028549.3482184701</v>
      </c>
      <c r="D85" s="21"/>
      <c r="E85" s="61"/>
      <c r="F85" s="62"/>
      <c r="G85" s="63"/>
      <c r="I85" s="43" t="s">
        <v>46</v>
      </c>
      <c r="J85" s="11">
        <f>(J82*J84)/(1-(1+J84)^-M81)</f>
        <v>1648371.056144828</v>
      </c>
      <c r="K85" s="11"/>
      <c r="L85" s="61"/>
      <c r="M85" s="62"/>
      <c r="N85" s="63"/>
      <c r="P85" s="43" t="s">
        <v>46</v>
      </c>
      <c r="Q85" s="11">
        <f>(Q82*Q84)/(1-(1+Q84)^-T81)</f>
        <v>1648371.056144828</v>
      </c>
      <c r="R85" s="11"/>
      <c r="S85" s="61"/>
      <c r="T85" s="62"/>
      <c r="U85" s="63"/>
    </row>
    <row r="86" spans="2:21" x14ac:dyDescent="0.25">
      <c r="B86" s="44"/>
      <c r="C86" s="21"/>
      <c r="D86" s="21"/>
      <c r="E86" s="61"/>
      <c r="F86" s="62"/>
      <c r="G86" s="63"/>
      <c r="I86" s="43"/>
      <c r="J86" s="11"/>
      <c r="K86" s="11"/>
      <c r="L86" s="61"/>
      <c r="M86" s="62"/>
      <c r="N86" s="63"/>
      <c r="P86" s="43"/>
      <c r="Q86" s="11"/>
      <c r="R86" s="11"/>
      <c r="S86" s="61"/>
      <c r="T86" s="62"/>
      <c r="U86" s="63"/>
    </row>
    <row r="87" spans="2:21" x14ac:dyDescent="0.25">
      <c r="B87" s="44" t="s">
        <v>47</v>
      </c>
      <c r="C87" s="21"/>
      <c r="D87" s="21"/>
      <c r="E87" s="61"/>
      <c r="F87" s="62"/>
      <c r="G87" s="63"/>
      <c r="I87" s="43" t="s">
        <v>47</v>
      </c>
      <c r="J87" s="11"/>
      <c r="K87" s="11"/>
      <c r="L87" s="61"/>
      <c r="M87" s="62"/>
      <c r="N87" s="63"/>
      <c r="P87" s="43" t="s">
        <v>47</v>
      </c>
      <c r="Q87" s="11"/>
      <c r="R87" s="11"/>
      <c r="S87" s="61"/>
      <c r="T87" s="62"/>
      <c r="U87" s="63"/>
    </row>
    <row r="88" spans="2:21" x14ac:dyDescent="0.25">
      <c r="B88" s="44"/>
      <c r="C88" s="21"/>
      <c r="D88" s="21"/>
      <c r="E88" s="64"/>
      <c r="F88" s="65"/>
      <c r="G88" s="66"/>
      <c r="I88" s="43"/>
      <c r="J88" s="11"/>
      <c r="K88" s="11"/>
      <c r="L88" s="64"/>
      <c r="M88" s="65"/>
      <c r="N88" s="66"/>
      <c r="P88" s="43"/>
      <c r="Q88" s="11"/>
      <c r="R88" s="11"/>
      <c r="S88" s="64"/>
      <c r="T88" s="65"/>
      <c r="U88" s="66"/>
    </row>
    <row r="89" spans="2:21" x14ac:dyDescent="0.25">
      <c r="B89" s="6"/>
      <c r="C89" s="17"/>
      <c r="D89" s="18"/>
      <c r="E89" s="18"/>
      <c r="F89" s="18">
        <f>C82</f>
        <v>99281783.70850116</v>
      </c>
      <c r="I89" s="23"/>
      <c r="J89" s="18"/>
      <c r="K89" s="18"/>
      <c r="L89" s="18"/>
      <c r="M89" s="18">
        <f>J82</f>
        <v>80674999.999999687</v>
      </c>
      <c r="P89" s="28"/>
      <c r="Q89" s="18"/>
      <c r="R89" s="18"/>
      <c r="S89" s="18"/>
      <c r="T89" s="18">
        <f>Q82</f>
        <v>80674999.999999687</v>
      </c>
    </row>
    <row r="90" spans="2:21" x14ac:dyDescent="0.25">
      <c r="B90" s="6">
        <v>61</v>
      </c>
      <c r="C90" s="10">
        <f>$C$85</f>
        <v>2028549.3482184701</v>
      </c>
      <c r="D90" s="11">
        <f t="shared" si="12"/>
        <v>1339790.5921555394</v>
      </c>
      <c r="E90" s="11">
        <f>F89*$C$84</f>
        <v>688758.7560629308</v>
      </c>
      <c r="F90" s="11">
        <f>F89-D90</f>
        <v>97941993.116345614</v>
      </c>
      <c r="I90" s="13">
        <v>61</v>
      </c>
      <c r="J90" s="11">
        <f t="shared" si="2"/>
        <v>1904259.1426290353</v>
      </c>
      <c r="K90" s="11">
        <f>$J$82/60</f>
        <v>1344583.3333333281</v>
      </c>
      <c r="L90" s="11">
        <f>M89*$J$84</f>
        <v>559675.80929570703</v>
      </c>
      <c r="M90" s="11">
        <f>M89-K90</f>
        <v>79330416.666666359</v>
      </c>
      <c r="P90" s="9">
        <v>61</v>
      </c>
      <c r="Q90" s="11">
        <f t="shared" si="6"/>
        <v>1904259.1426290353</v>
      </c>
      <c r="R90" s="11">
        <f>$T$89/60</f>
        <v>1344583.3333333281</v>
      </c>
      <c r="S90" s="11">
        <f>T89*$Q$84</f>
        <v>559675.80929570703</v>
      </c>
      <c r="T90" s="11">
        <f>T89-R90</f>
        <v>79330416.666666359</v>
      </c>
    </row>
    <row r="91" spans="2:21" x14ac:dyDescent="0.25">
      <c r="B91" s="6">
        <v>62</v>
      </c>
      <c r="C91" s="10">
        <f t="shared" ref="C91:C149" si="14">$C$85</f>
        <v>2028549.3482184701</v>
      </c>
      <c r="D91" s="11">
        <f t="shared" si="12"/>
        <v>1349085.2730845935</v>
      </c>
      <c r="E91" s="11">
        <f t="shared" ref="E91:E149" si="15">F90*$C$84</f>
        <v>679464.07513387676</v>
      </c>
      <c r="F91" s="11">
        <f t="shared" si="1"/>
        <v>96592907.843261018</v>
      </c>
      <c r="I91" s="13">
        <v>62</v>
      </c>
      <c r="J91" s="11">
        <f t="shared" si="2"/>
        <v>1894931.2124741068</v>
      </c>
      <c r="K91" s="11">
        <f t="shared" ref="K91:K149" si="16">$J$82/60</f>
        <v>1344583.3333333281</v>
      </c>
      <c r="L91" s="11">
        <f t="shared" ref="L91:L149" si="17">M90*$J$84</f>
        <v>550347.87914077856</v>
      </c>
      <c r="M91" s="11">
        <f t="shared" si="5"/>
        <v>77985833.33333303</v>
      </c>
      <c r="P91" s="9">
        <v>62</v>
      </c>
      <c r="Q91" s="11">
        <f t="shared" si="6"/>
        <v>1904259.1426290353</v>
      </c>
      <c r="R91" s="11">
        <f t="shared" ref="R91:R149" si="18">$T$89/60</f>
        <v>1344583.3333333281</v>
      </c>
      <c r="S91" s="11">
        <f>$S$90</f>
        <v>559675.80929570703</v>
      </c>
      <c r="T91" s="11">
        <f t="shared" si="9"/>
        <v>77985833.33333303</v>
      </c>
    </row>
    <row r="92" spans="2:21" x14ac:dyDescent="0.25">
      <c r="B92" s="6">
        <v>63</v>
      </c>
      <c r="C92" s="10">
        <f t="shared" si="14"/>
        <v>2028549.3482184701</v>
      </c>
      <c r="D92" s="11">
        <f t="shared" si="12"/>
        <v>1358444.4350557434</v>
      </c>
      <c r="E92" s="11">
        <f t="shared" si="15"/>
        <v>670104.91316272656</v>
      </c>
      <c r="F92" s="11">
        <f t="shared" si="1"/>
        <v>95234463.408205271</v>
      </c>
      <c r="I92" s="13">
        <v>63</v>
      </c>
      <c r="J92" s="11">
        <f t="shared" si="2"/>
        <v>1885603.2823191783</v>
      </c>
      <c r="K92" s="11">
        <f t="shared" si="16"/>
        <v>1344583.3333333281</v>
      </c>
      <c r="L92" s="11">
        <f t="shared" si="17"/>
        <v>541019.94898585009</v>
      </c>
      <c r="M92" s="11">
        <f t="shared" si="5"/>
        <v>76641249.999999702</v>
      </c>
      <c r="P92" s="9">
        <v>63</v>
      </c>
      <c r="Q92" s="11">
        <f t="shared" si="6"/>
        <v>1904259.1426290353</v>
      </c>
      <c r="R92" s="11">
        <f t="shared" si="18"/>
        <v>1344583.3333333281</v>
      </c>
      <c r="S92" s="11">
        <f t="shared" ref="S92:S149" si="19">$S$90</f>
        <v>559675.80929570703</v>
      </c>
      <c r="T92" s="11">
        <f t="shared" si="9"/>
        <v>76641249.999999702</v>
      </c>
    </row>
    <row r="93" spans="2:21" x14ac:dyDescent="0.25">
      <c r="B93" s="6">
        <v>64</v>
      </c>
      <c r="C93" s="10">
        <f t="shared" si="14"/>
        <v>2028549.3482184701</v>
      </c>
      <c r="D93" s="11">
        <f t="shared" si="12"/>
        <v>1367868.5254006223</v>
      </c>
      <c r="E93" s="11">
        <f t="shared" si="15"/>
        <v>660680.82281784795</v>
      </c>
      <c r="F93" s="11">
        <f t="shared" si="1"/>
        <v>93866594.882804647</v>
      </c>
      <c r="I93" s="13">
        <v>64</v>
      </c>
      <c r="J93" s="11">
        <f t="shared" si="2"/>
        <v>1876275.3521642499</v>
      </c>
      <c r="K93" s="11">
        <f t="shared" si="16"/>
        <v>1344583.3333333281</v>
      </c>
      <c r="L93" s="11">
        <f t="shared" si="17"/>
        <v>531692.01883092162</v>
      </c>
      <c r="M93" s="11">
        <f t="shared" si="5"/>
        <v>75296666.666666374</v>
      </c>
      <c r="P93" s="9">
        <v>64</v>
      </c>
      <c r="Q93" s="11">
        <f t="shared" si="6"/>
        <v>1904259.1426290353</v>
      </c>
      <c r="R93" s="11">
        <f t="shared" si="18"/>
        <v>1344583.3333333281</v>
      </c>
      <c r="S93" s="11">
        <f t="shared" si="19"/>
        <v>559675.80929570703</v>
      </c>
      <c r="T93" s="11">
        <f t="shared" si="9"/>
        <v>75296666.666666374</v>
      </c>
    </row>
    <row r="94" spans="2:21" x14ac:dyDescent="0.25">
      <c r="B94" s="6">
        <v>65</v>
      </c>
      <c r="C94" s="10">
        <f t="shared" si="14"/>
        <v>2028549.3482184701</v>
      </c>
      <c r="D94" s="11">
        <f t="shared" si="12"/>
        <v>1377357.9945541855</v>
      </c>
      <c r="E94" s="11">
        <f t="shared" si="15"/>
        <v>651191.35366428457</v>
      </c>
      <c r="F94" s="11">
        <f t="shared" si="1"/>
        <v>92489236.888250455</v>
      </c>
      <c r="I94" s="13">
        <v>65</v>
      </c>
      <c r="J94" s="11">
        <f t="shared" si="2"/>
        <v>1866947.4220093214</v>
      </c>
      <c r="K94" s="11">
        <f t="shared" si="16"/>
        <v>1344583.3333333281</v>
      </c>
      <c r="L94" s="11">
        <f t="shared" si="17"/>
        <v>522364.0886759932</v>
      </c>
      <c r="M94" s="11">
        <f t="shared" si="5"/>
        <v>73952083.333333045</v>
      </c>
      <c r="P94" s="9">
        <v>65</v>
      </c>
      <c r="Q94" s="11">
        <f t="shared" si="6"/>
        <v>1904259.1426290353</v>
      </c>
      <c r="R94" s="11">
        <f t="shared" si="18"/>
        <v>1344583.3333333281</v>
      </c>
      <c r="S94" s="11">
        <f t="shared" si="19"/>
        <v>559675.80929570703</v>
      </c>
      <c r="T94" s="11">
        <f t="shared" si="9"/>
        <v>73952083.333333045</v>
      </c>
    </row>
    <row r="95" spans="2:21" x14ac:dyDescent="0.25">
      <c r="B95" s="6">
        <v>66</v>
      </c>
      <c r="C95" s="10">
        <f t="shared" si="14"/>
        <v>2028549.3482184701</v>
      </c>
      <c r="D95" s="11">
        <f t="shared" si="12"/>
        <v>1386913.2960762435</v>
      </c>
      <c r="E95" s="11">
        <f t="shared" si="15"/>
        <v>641636.0521422266</v>
      </c>
      <c r="F95" s="11">
        <f t="shared" ref="F95:F148" si="20">F94-D95</f>
        <v>91102323.592174217</v>
      </c>
      <c r="I95" s="13">
        <v>66</v>
      </c>
      <c r="J95" s="11">
        <f t="shared" ref="J95:J149" si="21">K95+L95</f>
        <v>1857619.4918543929</v>
      </c>
      <c r="K95" s="11">
        <f t="shared" si="16"/>
        <v>1344583.3333333281</v>
      </c>
      <c r="L95" s="11">
        <f t="shared" si="17"/>
        <v>513036.15852106473</v>
      </c>
      <c r="M95" s="11">
        <f t="shared" ref="M95:M148" si="22">M94-K95</f>
        <v>72607499.999999717</v>
      </c>
      <c r="P95" s="9">
        <v>66</v>
      </c>
      <c r="Q95" s="11">
        <f t="shared" ref="Q95:Q149" si="23">R95+S95</f>
        <v>1904259.1426290353</v>
      </c>
      <c r="R95" s="11">
        <f t="shared" si="18"/>
        <v>1344583.3333333281</v>
      </c>
      <c r="S95" s="11">
        <f t="shared" si="19"/>
        <v>559675.80929570703</v>
      </c>
      <c r="T95" s="11">
        <f t="shared" ref="T95:T149" si="24">T94-R95</f>
        <v>72607499.999999717</v>
      </c>
    </row>
    <row r="96" spans="2:21" x14ac:dyDescent="0.25">
      <c r="B96" s="6">
        <v>67</v>
      </c>
      <c r="C96" s="10">
        <f t="shared" si="14"/>
        <v>2028549.3482184701</v>
      </c>
      <c r="D96" s="11">
        <f t="shared" si="12"/>
        <v>1396534.8866731378</v>
      </c>
      <c r="E96" s="11">
        <f t="shared" si="15"/>
        <v>632014.46154533233</v>
      </c>
      <c r="F96" s="11">
        <f t="shared" si="20"/>
        <v>89705788.70550108</v>
      </c>
      <c r="I96" s="13">
        <v>67</v>
      </c>
      <c r="J96" s="11">
        <f t="shared" si="21"/>
        <v>1848291.5616994645</v>
      </c>
      <c r="K96" s="11">
        <f t="shared" si="16"/>
        <v>1344583.3333333281</v>
      </c>
      <c r="L96" s="11">
        <f t="shared" si="17"/>
        <v>503708.22836613626</v>
      </c>
      <c r="M96" s="11">
        <f t="shared" si="22"/>
        <v>71262916.666666389</v>
      </c>
      <c r="P96" s="9">
        <v>67</v>
      </c>
      <c r="Q96" s="11">
        <f t="shared" si="23"/>
        <v>1904259.1426290353</v>
      </c>
      <c r="R96" s="11">
        <f t="shared" si="18"/>
        <v>1344583.3333333281</v>
      </c>
      <c r="S96" s="11">
        <f t="shared" si="19"/>
        <v>559675.80929570703</v>
      </c>
      <c r="T96" s="11">
        <f t="shared" si="24"/>
        <v>71262916.666666389</v>
      </c>
    </row>
    <row r="97" spans="2:20" x14ac:dyDescent="0.25">
      <c r="B97" s="6">
        <v>68</v>
      </c>
      <c r="C97" s="10">
        <f t="shared" si="14"/>
        <v>2028549.3482184701</v>
      </c>
      <c r="D97" s="11">
        <f t="shared" si="12"/>
        <v>1406223.2262195707</v>
      </c>
      <c r="E97" s="11">
        <f t="shared" si="15"/>
        <v>622326.12199889927</v>
      </c>
      <c r="F97" s="11">
        <f t="shared" si="20"/>
        <v>88299565.479281515</v>
      </c>
      <c r="I97" s="13">
        <v>68</v>
      </c>
      <c r="J97" s="11">
        <f t="shared" si="21"/>
        <v>1838963.631544536</v>
      </c>
      <c r="K97" s="11">
        <f t="shared" si="16"/>
        <v>1344583.3333333281</v>
      </c>
      <c r="L97" s="11">
        <f t="shared" si="17"/>
        <v>494380.29821120785</v>
      </c>
      <c r="M97" s="11">
        <f t="shared" si="22"/>
        <v>69918333.33333306</v>
      </c>
      <c r="P97" s="9">
        <v>68</v>
      </c>
      <c r="Q97" s="11">
        <f t="shared" si="23"/>
        <v>1904259.1426290353</v>
      </c>
      <c r="R97" s="11">
        <f t="shared" si="18"/>
        <v>1344583.3333333281</v>
      </c>
      <c r="S97" s="11">
        <f t="shared" si="19"/>
        <v>559675.80929570703</v>
      </c>
      <c r="T97" s="11">
        <f t="shared" si="24"/>
        <v>69918333.33333306</v>
      </c>
    </row>
    <row r="98" spans="2:20" x14ac:dyDescent="0.25">
      <c r="B98" s="6">
        <v>69</v>
      </c>
      <c r="C98" s="10">
        <f t="shared" si="14"/>
        <v>2028549.3482184701</v>
      </c>
      <c r="D98" s="11">
        <f t="shared" si="12"/>
        <v>1415978.7777805855</v>
      </c>
      <c r="E98" s="11">
        <f t="shared" si="15"/>
        <v>612570.57043788466</v>
      </c>
      <c r="F98" s="11">
        <f t="shared" si="20"/>
        <v>86883586.701500922</v>
      </c>
      <c r="I98" s="13">
        <v>69</v>
      </c>
      <c r="J98" s="11">
        <f t="shared" si="21"/>
        <v>1829635.7013896075</v>
      </c>
      <c r="K98" s="11">
        <f t="shared" si="16"/>
        <v>1344583.3333333281</v>
      </c>
      <c r="L98" s="11">
        <f t="shared" si="17"/>
        <v>485052.36805627937</v>
      </c>
      <c r="M98" s="11">
        <f t="shared" si="22"/>
        <v>68573749.999999732</v>
      </c>
      <c r="P98" s="9">
        <v>69</v>
      </c>
      <c r="Q98" s="11">
        <f t="shared" si="23"/>
        <v>1904259.1426290353</v>
      </c>
      <c r="R98" s="11">
        <f t="shared" si="18"/>
        <v>1344583.3333333281</v>
      </c>
      <c r="S98" s="11">
        <f t="shared" si="19"/>
        <v>559675.80929570703</v>
      </c>
      <c r="T98" s="11">
        <f t="shared" si="24"/>
        <v>68573749.999999732</v>
      </c>
    </row>
    <row r="99" spans="2:20" x14ac:dyDescent="0.25">
      <c r="B99" s="6">
        <v>70</v>
      </c>
      <c r="C99" s="10">
        <f t="shared" si="14"/>
        <v>2028549.3482184701</v>
      </c>
      <c r="D99" s="11">
        <f t="shared" si="12"/>
        <v>1425802.0076336986</v>
      </c>
      <c r="E99" s="11">
        <f t="shared" si="15"/>
        <v>602747.34058477147</v>
      </c>
      <c r="F99" s="11">
        <f t="shared" si="20"/>
        <v>85457784.693867221</v>
      </c>
      <c r="I99" s="13">
        <v>70</v>
      </c>
      <c r="J99" s="11">
        <f t="shared" si="21"/>
        <v>1820307.771234679</v>
      </c>
      <c r="K99" s="11">
        <f t="shared" si="16"/>
        <v>1344583.3333333281</v>
      </c>
      <c r="L99" s="11">
        <f t="shared" si="17"/>
        <v>475724.4379013509</v>
      </c>
      <c r="M99" s="11">
        <f t="shared" si="22"/>
        <v>67229166.666666403</v>
      </c>
      <c r="P99" s="9">
        <v>70</v>
      </c>
      <c r="Q99" s="11">
        <f t="shared" si="23"/>
        <v>1904259.1426290353</v>
      </c>
      <c r="R99" s="11">
        <f t="shared" si="18"/>
        <v>1344583.3333333281</v>
      </c>
      <c r="S99" s="11">
        <f t="shared" si="19"/>
        <v>559675.80929570703</v>
      </c>
      <c r="T99" s="11">
        <f t="shared" si="24"/>
        <v>67229166.666666403</v>
      </c>
    </row>
    <row r="100" spans="2:20" x14ac:dyDescent="0.25">
      <c r="B100" s="6">
        <v>71</v>
      </c>
      <c r="C100" s="10">
        <f t="shared" si="14"/>
        <v>2028549.3482184701</v>
      </c>
      <c r="D100" s="11">
        <f t="shared" si="12"/>
        <v>1435693.3852911866</v>
      </c>
      <c r="E100" s="11">
        <f t="shared" si="15"/>
        <v>592855.9629272836</v>
      </c>
      <c r="F100" s="11">
        <f t="shared" si="20"/>
        <v>84022091.308576033</v>
      </c>
      <c r="I100" s="13">
        <v>71</v>
      </c>
      <c r="J100" s="11">
        <f t="shared" si="21"/>
        <v>1810979.8410797506</v>
      </c>
      <c r="K100" s="11">
        <f t="shared" si="16"/>
        <v>1344583.3333333281</v>
      </c>
      <c r="L100" s="11">
        <f t="shared" si="17"/>
        <v>466396.50774642249</v>
      </c>
      <c r="M100" s="11">
        <f t="shared" si="22"/>
        <v>65884583.333333075</v>
      </c>
      <c r="P100" s="9">
        <v>71</v>
      </c>
      <c r="Q100" s="11">
        <f t="shared" si="23"/>
        <v>1904259.1426290353</v>
      </c>
      <c r="R100" s="11">
        <f t="shared" si="18"/>
        <v>1344583.3333333281</v>
      </c>
      <c r="S100" s="11">
        <f t="shared" si="19"/>
        <v>559675.80929570703</v>
      </c>
      <c r="T100" s="11">
        <f t="shared" si="24"/>
        <v>65884583.333333075</v>
      </c>
    </row>
    <row r="101" spans="2:20" x14ac:dyDescent="0.25">
      <c r="B101" s="6">
        <v>72</v>
      </c>
      <c r="C101" s="10">
        <f t="shared" si="14"/>
        <v>2028549.3482184701</v>
      </c>
      <c r="D101" s="11">
        <f t="shared" si="12"/>
        <v>1445653.3835225264</v>
      </c>
      <c r="E101" s="11">
        <f t="shared" si="15"/>
        <v>582895.96469594375</v>
      </c>
      <c r="F101" s="11">
        <f t="shared" si="20"/>
        <v>82576437.925053507</v>
      </c>
      <c r="I101" s="13">
        <v>72</v>
      </c>
      <c r="J101" s="11">
        <f t="shared" si="21"/>
        <v>1801651.9109248221</v>
      </c>
      <c r="K101" s="11">
        <f t="shared" si="16"/>
        <v>1344583.3333333281</v>
      </c>
      <c r="L101" s="11">
        <f t="shared" si="17"/>
        <v>457068.57759149402</v>
      </c>
      <c r="M101" s="11">
        <f t="shared" si="22"/>
        <v>64539999.999999747</v>
      </c>
      <c r="P101" s="9">
        <v>72</v>
      </c>
      <c r="Q101" s="11">
        <f t="shared" si="23"/>
        <v>1904259.1426290353</v>
      </c>
      <c r="R101" s="11">
        <f t="shared" si="18"/>
        <v>1344583.3333333281</v>
      </c>
      <c r="S101" s="11">
        <f t="shared" si="19"/>
        <v>559675.80929570703</v>
      </c>
      <c r="T101" s="11">
        <f t="shared" si="24"/>
        <v>64539999.999999747</v>
      </c>
    </row>
    <row r="102" spans="2:20" x14ac:dyDescent="0.25">
      <c r="B102" s="6">
        <v>73</v>
      </c>
      <c r="C102" s="10">
        <f t="shared" si="14"/>
        <v>2028549.3482184701</v>
      </c>
      <c r="D102" s="11">
        <f t="shared" si="12"/>
        <v>1455682.4783769925</v>
      </c>
      <c r="E102" s="11">
        <f t="shared" si="15"/>
        <v>572866.86984147772</v>
      </c>
      <c r="F102" s="11">
        <f t="shared" si="20"/>
        <v>81120755.446676508</v>
      </c>
      <c r="I102" s="13">
        <v>73</v>
      </c>
      <c r="J102" s="11">
        <f t="shared" si="21"/>
        <v>1792323.9807698936</v>
      </c>
      <c r="K102" s="11">
        <f t="shared" si="16"/>
        <v>1344583.3333333281</v>
      </c>
      <c r="L102" s="11">
        <f t="shared" si="17"/>
        <v>447740.64743656554</v>
      </c>
      <c r="M102" s="11">
        <f t="shared" si="22"/>
        <v>63195416.666666418</v>
      </c>
      <c r="P102" s="9">
        <v>73</v>
      </c>
      <c r="Q102" s="11">
        <f t="shared" si="23"/>
        <v>1904259.1426290353</v>
      </c>
      <c r="R102" s="11">
        <f t="shared" si="18"/>
        <v>1344583.3333333281</v>
      </c>
      <c r="S102" s="11">
        <f t="shared" si="19"/>
        <v>559675.80929570703</v>
      </c>
      <c r="T102" s="11">
        <f t="shared" si="24"/>
        <v>63195416.666666418</v>
      </c>
    </row>
    <row r="103" spans="2:20" x14ac:dyDescent="0.25">
      <c r="B103" s="6">
        <v>74</v>
      </c>
      <c r="C103" s="10">
        <f t="shared" si="14"/>
        <v>2028549.3482184701</v>
      </c>
      <c r="D103" s="11">
        <f t="shared" si="12"/>
        <v>1465781.1492064097</v>
      </c>
      <c r="E103" s="11">
        <f t="shared" si="15"/>
        <v>562768.19901206053</v>
      </c>
      <c r="F103" s="11">
        <f t="shared" si="20"/>
        <v>79654974.297470093</v>
      </c>
      <c r="I103" s="13">
        <v>74</v>
      </c>
      <c r="J103" s="11">
        <f t="shared" si="21"/>
        <v>1782996.0506149651</v>
      </c>
      <c r="K103" s="11">
        <f t="shared" si="16"/>
        <v>1344583.3333333281</v>
      </c>
      <c r="L103" s="11">
        <f t="shared" si="17"/>
        <v>438412.71728163713</v>
      </c>
      <c r="M103" s="11">
        <f t="shared" si="22"/>
        <v>61850833.33333309</v>
      </c>
      <c r="P103" s="9">
        <v>74</v>
      </c>
      <c r="Q103" s="11">
        <f t="shared" si="23"/>
        <v>1904259.1426290353</v>
      </c>
      <c r="R103" s="11">
        <f t="shared" si="18"/>
        <v>1344583.3333333281</v>
      </c>
      <c r="S103" s="11">
        <f t="shared" si="19"/>
        <v>559675.80929570703</v>
      </c>
      <c r="T103" s="11">
        <f t="shared" si="24"/>
        <v>61850833.33333309</v>
      </c>
    </row>
    <row r="104" spans="2:20" x14ac:dyDescent="0.25">
      <c r="B104" s="6">
        <v>75</v>
      </c>
      <c r="C104" s="10">
        <f t="shared" si="14"/>
        <v>2028549.3482184701</v>
      </c>
      <c r="D104" s="11">
        <f t="shared" si="12"/>
        <v>1475949.8786880644</v>
      </c>
      <c r="E104" s="11">
        <f t="shared" si="15"/>
        <v>552599.46953040583</v>
      </c>
      <c r="F104" s="11">
        <f t="shared" si="20"/>
        <v>78179024.418782026</v>
      </c>
      <c r="I104" s="13">
        <v>75</v>
      </c>
      <c r="J104" s="11">
        <f t="shared" si="21"/>
        <v>1773668.1204600367</v>
      </c>
      <c r="K104" s="11">
        <f t="shared" si="16"/>
        <v>1344583.3333333281</v>
      </c>
      <c r="L104" s="11">
        <f t="shared" si="17"/>
        <v>429084.78712670866</v>
      </c>
      <c r="M104" s="11">
        <f t="shared" si="22"/>
        <v>60506249.999999762</v>
      </c>
      <c r="P104" s="9">
        <v>75</v>
      </c>
      <c r="Q104" s="11">
        <f t="shared" si="23"/>
        <v>1904259.1426290353</v>
      </c>
      <c r="R104" s="11">
        <f t="shared" si="18"/>
        <v>1344583.3333333281</v>
      </c>
      <c r="S104" s="11">
        <f t="shared" si="19"/>
        <v>559675.80929570703</v>
      </c>
      <c r="T104" s="11">
        <f t="shared" si="24"/>
        <v>60506249.999999762</v>
      </c>
    </row>
    <row r="105" spans="2:20" x14ac:dyDescent="0.25">
      <c r="B105" s="6">
        <v>76</v>
      </c>
      <c r="C105" s="10">
        <f t="shared" si="14"/>
        <v>2028549.3482184701</v>
      </c>
      <c r="D105" s="11">
        <f t="shared" si="12"/>
        <v>1486189.1528477748</v>
      </c>
      <c r="E105" s="11">
        <f t="shared" si="15"/>
        <v>542360.1953706952</v>
      </c>
      <c r="F105" s="11">
        <f t="shared" si="20"/>
        <v>76692835.265934244</v>
      </c>
      <c r="I105" s="13">
        <v>76</v>
      </c>
      <c r="J105" s="11">
        <f t="shared" si="21"/>
        <v>1764340.1903051082</v>
      </c>
      <c r="K105" s="11">
        <f t="shared" si="16"/>
        <v>1344583.3333333281</v>
      </c>
      <c r="L105" s="11">
        <f t="shared" si="17"/>
        <v>419756.85697178019</v>
      </c>
      <c r="M105" s="11">
        <f t="shared" si="22"/>
        <v>59161666.666666433</v>
      </c>
      <c r="P105" s="9">
        <v>76</v>
      </c>
      <c r="Q105" s="11">
        <f t="shared" si="23"/>
        <v>1904259.1426290353</v>
      </c>
      <c r="R105" s="11">
        <f t="shared" si="18"/>
        <v>1344583.3333333281</v>
      </c>
      <c r="S105" s="11">
        <f t="shared" si="19"/>
        <v>559675.80929570703</v>
      </c>
      <c r="T105" s="11">
        <f t="shared" si="24"/>
        <v>59161666.666666433</v>
      </c>
    </row>
    <row r="106" spans="2:20" x14ac:dyDescent="0.25">
      <c r="B106" s="6">
        <v>77</v>
      </c>
      <c r="C106" s="10">
        <f t="shared" si="14"/>
        <v>2028549.3482184701</v>
      </c>
      <c r="D106" s="11">
        <f t="shared" ref="D106:D149" si="25">C106-E106</f>
        <v>1496499.4610831216</v>
      </c>
      <c r="E106" s="11">
        <f t="shared" si="15"/>
        <v>532049.88713534863</v>
      </c>
      <c r="F106" s="11">
        <f t="shared" si="20"/>
        <v>75196335.804851115</v>
      </c>
      <c r="I106" s="13">
        <v>77</v>
      </c>
      <c r="J106" s="11">
        <f t="shared" si="21"/>
        <v>1755012.26015018</v>
      </c>
      <c r="K106" s="11">
        <f t="shared" si="16"/>
        <v>1344583.3333333281</v>
      </c>
      <c r="L106" s="11">
        <f t="shared" si="17"/>
        <v>410428.92681685177</v>
      </c>
      <c r="M106" s="11">
        <f t="shared" si="22"/>
        <v>57817083.333333105</v>
      </c>
      <c r="P106" s="9">
        <v>77</v>
      </c>
      <c r="Q106" s="11">
        <f t="shared" si="23"/>
        <v>1904259.1426290353</v>
      </c>
      <c r="R106" s="11">
        <f t="shared" si="18"/>
        <v>1344583.3333333281</v>
      </c>
      <c r="S106" s="11">
        <f t="shared" si="19"/>
        <v>559675.80929570703</v>
      </c>
      <c r="T106" s="11">
        <f t="shared" si="24"/>
        <v>57817083.333333105</v>
      </c>
    </row>
    <row r="107" spans="2:20" x14ac:dyDescent="0.25">
      <c r="B107" s="6">
        <v>78</v>
      </c>
      <c r="C107" s="10">
        <f t="shared" si="14"/>
        <v>2028549.3482184701</v>
      </c>
      <c r="D107" s="11">
        <f t="shared" si="25"/>
        <v>1506881.2961868376</v>
      </c>
      <c r="E107" s="11">
        <f t="shared" si="15"/>
        <v>521668.05203163257</v>
      </c>
      <c r="F107" s="11">
        <f t="shared" si="20"/>
        <v>73689454.50866428</v>
      </c>
      <c r="I107" s="13">
        <v>78</v>
      </c>
      <c r="J107" s="11">
        <f t="shared" si="21"/>
        <v>1745684.3299952515</v>
      </c>
      <c r="K107" s="11">
        <f t="shared" si="16"/>
        <v>1344583.3333333281</v>
      </c>
      <c r="L107" s="11">
        <f t="shared" si="17"/>
        <v>401100.9966619233</v>
      </c>
      <c r="M107" s="11">
        <f t="shared" si="22"/>
        <v>56472499.999999776</v>
      </c>
      <c r="P107" s="9">
        <v>78</v>
      </c>
      <c r="Q107" s="11">
        <f t="shared" si="23"/>
        <v>1904259.1426290353</v>
      </c>
      <c r="R107" s="11">
        <f t="shared" si="18"/>
        <v>1344583.3333333281</v>
      </c>
      <c r="S107" s="11">
        <f t="shared" si="19"/>
        <v>559675.80929570703</v>
      </c>
      <c r="T107" s="11">
        <f t="shared" si="24"/>
        <v>56472499.999999776</v>
      </c>
    </row>
    <row r="108" spans="2:20" x14ac:dyDescent="0.25">
      <c r="B108" s="6">
        <v>79</v>
      </c>
      <c r="C108" s="10">
        <f t="shared" si="14"/>
        <v>2028549.3482184701</v>
      </c>
      <c r="D108" s="11">
        <f t="shared" si="25"/>
        <v>1517335.1543703633</v>
      </c>
      <c r="E108" s="11">
        <f t="shared" si="15"/>
        <v>511214.19384810689</v>
      </c>
      <c r="F108" s="11">
        <f t="shared" si="20"/>
        <v>72172119.354293913</v>
      </c>
      <c r="I108" s="13">
        <v>79</v>
      </c>
      <c r="J108" s="11">
        <f t="shared" si="21"/>
        <v>1736356.399840323</v>
      </c>
      <c r="K108" s="11">
        <f t="shared" si="16"/>
        <v>1344583.3333333281</v>
      </c>
      <c r="L108" s="11">
        <f t="shared" si="17"/>
        <v>391773.06650699483</v>
      </c>
      <c r="M108" s="11">
        <f t="shared" si="22"/>
        <v>55127916.666666448</v>
      </c>
      <c r="P108" s="9">
        <v>79</v>
      </c>
      <c r="Q108" s="11">
        <f t="shared" si="23"/>
        <v>1904259.1426290353</v>
      </c>
      <c r="R108" s="11">
        <f t="shared" si="18"/>
        <v>1344583.3333333281</v>
      </c>
      <c r="S108" s="11">
        <f t="shared" si="19"/>
        <v>559675.80929570703</v>
      </c>
      <c r="T108" s="11">
        <f t="shared" si="24"/>
        <v>55127916.666666448</v>
      </c>
    </row>
    <row r="109" spans="2:20" x14ac:dyDescent="0.25">
      <c r="B109" s="6">
        <v>80</v>
      </c>
      <c r="C109" s="10">
        <f t="shared" si="14"/>
        <v>2028549.3482184701</v>
      </c>
      <c r="D109" s="11">
        <f t="shared" si="25"/>
        <v>1527861.5352875628</v>
      </c>
      <c r="E109" s="11">
        <f t="shared" si="15"/>
        <v>500687.81293090747</v>
      </c>
      <c r="F109" s="11">
        <f t="shared" si="20"/>
        <v>70644257.819006354</v>
      </c>
      <c r="I109" s="13">
        <v>80</v>
      </c>
      <c r="J109" s="11">
        <f t="shared" si="21"/>
        <v>1727028.4696853945</v>
      </c>
      <c r="K109" s="11">
        <f t="shared" si="16"/>
        <v>1344583.3333333281</v>
      </c>
      <c r="L109" s="11">
        <f t="shared" si="17"/>
        <v>382445.13635206642</v>
      </c>
      <c r="M109" s="11">
        <f t="shared" si="22"/>
        <v>53783333.33333312</v>
      </c>
      <c r="P109" s="9">
        <v>80</v>
      </c>
      <c r="Q109" s="11">
        <f t="shared" si="23"/>
        <v>1904259.1426290353</v>
      </c>
      <c r="R109" s="11">
        <f t="shared" si="18"/>
        <v>1344583.3333333281</v>
      </c>
      <c r="S109" s="11">
        <f t="shared" si="19"/>
        <v>559675.80929570703</v>
      </c>
      <c r="T109" s="11">
        <f t="shared" si="24"/>
        <v>53783333.33333312</v>
      </c>
    </row>
    <row r="110" spans="2:20" x14ac:dyDescent="0.25">
      <c r="B110" s="6">
        <v>81</v>
      </c>
      <c r="C110" s="10">
        <f t="shared" si="14"/>
        <v>2028549.3482184701</v>
      </c>
      <c r="D110" s="11">
        <f t="shared" si="25"/>
        <v>1538460.9420586051</v>
      </c>
      <c r="E110" s="11">
        <f t="shared" si="15"/>
        <v>490088.40615986503</v>
      </c>
      <c r="F110" s="11">
        <f t="shared" si="20"/>
        <v>69105796.876947746</v>
      </c>
      <c r="I110" s="13">
        <v>81</v>
      </c>
      <c r="J110" s="11">
        <f t="shared" si="21"/>
        <v>1717700.5395304661</v>
      </c>
      <c r="K110" s="11">
        <f t="shared" si="16"/>
        <v>1344583.3333333281</v>
      </c>
      <c r="L110" s="11">
        <f t="shared" si="17"/>
        <v>373117.20619713794</v>
      </c>
      <c r="M110" s="11">
        <f t="shared" si="22"/>
        <v>52438749.999999791</v>
      </c>
      <c r="P110" s="9">
        <v>81</v>
      </c>
      <c r="Q110" s="11">
        <f t="shared" si="23"/>
        <v>1904259.1426290353</v>
      </c>
      <c r="R110" s="11">
        <f t="shared" si="18"/>
        <v>1344583.3333333281</v>
      </c>
      <c r="S110" s="11">
        <f t="shared" si="19"/>
        <v>559675.80929570703</v>
      </c>
      <c r="T110" s="11">
        <f t="shared" si="24"/>
        <v>52438749.999999791</v>
      </c>
    </row>
    <row r="111" spans="2:20" x14ac:dyDescent="0.25">
      <c r="B111" s="6">
        <v>82</v>
      </c>
      <c r="C111" s="10">
        <f t="shared" si="14"/>
        <v>2028549.3482184701</v>
      </c>
      <c r="D111" s="11">
        <f t="shared" si="25"/>
        <v>1549133.8812940125</v>
      </c>
      <c r="E111" s="11">
        <f t="shared" si="15"/>
        <v>479415.46692445764</v>
      </c>
      <c r="F111" s="11">
        <f t="shared" si="20"/>
        <v>67556662.995653734</v>
      </c>
      <c r="I111" s="13">
        <v>82</v>
      </c>
      <c r="J111" s="11">
        <f t="shared" si="21"/>
        <v>1708372.6093755376</v>
      </c>
      <c r="K111" s="11">
        <f t="shared" si="16"/>
        <v>1344583.3333333281</v>
      </c>
      <c r="L111" s="11">
        <f t="shared" si="17"/>
        <v>363789.27604220953</v>
      </c>
      <c r="M111" s="11">
        <f t="shared" si="22"/>
        <v>51094166.666666463</v>
      </c>
      <c r="P111" s="9">
        <v>82</v>
      </c>
      <c r="Q111" s="11">
        <f t="shared" si="23"/>
        <v>1904259.1426290353</v>
      </c>
      <c r="R111" s="11">
        <f t="shared" si="18"/>
        <v>1344583.3333333281</v>
      </c>
      <c r="S111" s="11">
        <f t="shared" si="19"/>
        <v>559675.80929570703</v>
      </c>
      <c r="T111" s="11">
        <f t="shared" si="24"/>
        <v>51094166.666666463</v>
      </c>
    </row>
    <row r="112" spans="2:20" x14ac:dyDescent="0.25">
      <c r="B112" s="6">
        <v>83</v>
      </c>
      <c r="C112" s="10">
        <f t="shared" si="14"/>
        <v>2028549.3482184701</v>
      </c>
      <c r="D112" s="11">
        <f t="shared" si="25"/>
        <v>1559880.863118873</v>
      </c>
      <c r="E112" s="11">
        <f t="shared" si="15"/>
        <v>468668.48509959702</v>
      </c>
      <c r="F112" s="11">
        <f t="shared" si="20"/>
        <v>65996782.132534862</v>
      </c>
      <c r="I112" s="13">
        <v>83</v>
      </c>
      <c r="J112" s="11">
        <f t="shared" si="21"/>
        <v>1699044.6792206091</v>
      </c>
      <c r="K112" s="11">
        <f t="shared" si="16"/>
        <v>1344583.3333333281</v>
      </c>
      <c r="L112" s="11">
        <f t="shared" si="17"/>
        <v>354461.34588728106</v>
      </c>
      <c r="M112" s="11">
        <f t="shared" si="22"/>
        <v>49749583.333333135</v>
      </c>
      <c r="P112" s="9">
        <v>83</v>
      </c>
      <c r="Q112" s="11">
        <f t="shared" si="23"/>
        <v>1904259.1426290353</v>
      </c>
      <c r="R112" s="11">
        <f t="shared" si="18"/>
        <v>1344583.3333333281</v>
      </c>
      <c r="S112" s="11">
        <f t="shared" si="19"/>
        <v>559675.80929570703</v>
      </c>
      <c r="T112" s="11">
        <f t="shared" si="24"/>
        <v>49749583.333333135</v>
      </c>
    </row>
    <row r="113" spans="2:20" x14ac:dyDescent="0.25">
      <c r="B113" s="6">
        <v>84</v>
      </c>
      <c r="C113" s="10">
        <f t="shared" si="14"/>
        <v>2028549.3482184701</v>
      </c>
      <c r="D113" s="11">
        <f t="shared" si="25"/>
        <v>1570702.4011972239</v>
      </c>
      <c r="E113" s="11">
        <f t="shared" si="15"/>
        <v>457846.94702124631</v>
      </c>
      <c r="F113" s="11">
        <f t="shared" si="20"/>
        <v>64426079.731337637</v>
      </c>
      <c r="I113" s="13">
        <v>84</v>
      </c>
      <c r="J113" s="11">
        <f t="shared" si="21"/>
        <v>1689716.7490656807</v>
      </c>
      <c r="K113" s="11">
        <f t="shared" si="16"/>
        <v>1344583.3333333281</v>
      </c>
      <c r="L113" s="11">
        <f t="shared" si="17"/>
        <v>345133.41573235259</v>
      </c>
      <c r="M113" s="11">
        <f t="shared" si="22"/>
        <v>48404999.999999806</v>
      </c>
      <c r="P113" s="9">
        <v>84</v>
      </c>
      <c r="Q113" s="11">
        <f t="shared" si="23"/>
        <v>1904259.1426290353</v>
      </c>
      <c r="R113" s="11">
        <f t="shared" si="18"/>
        <v>1344583.3333333281</v>
      </c>
      <c r="S113" s="11">
        <f t="shared" si="19"/>
        <v>559675.80929570703</v>
      </c>
      <c r="T113" s="11">
        <f t="shared" si="24"/>
        <v>48404999.999999806</v>
      </c>
    </row>
    <row r="114" spans="2:20" x14ac:dyDescent="0.25">
      <c r="B114" s="6">
        <v>85</v>
      </c>
      <c r="C114" s="10">
        <f t="shared" si="14"/>
        <v>2028549.3482184701</v>
      </c>
      <c r="D114" s="11">
        <f t="shared" si="25"/>
        <v>1581599.0127566012</v>
      </c>
      <c r="E114" s="11">
        <f t="shared" si="15"/>
        <v>446950.3354618689</v>
      </c>
      <c r="F114" s="11">
        <f t="shared" si="20"/>
        <v>62844480.718581036</v>
      </c>
      <c r="I114" s="13">
        <v>85</v>
      </c>
      <c r="J114" s="11">
        <f t="shared" si="21"/>
        <v>1680388.8189107524</v>
      </c>
      <c r="K114" s="11">
        <f t="shared" si="16"/>
        <v>1344583.3333333281</v>
      </c>
      <c r="L114" s="11">
        <f t="shared" si="17"/>
        <v>335805.48557742417</v>
      </c>
      <c r="M114" s="11">
        <f t="shared" si="22"/>
        <v>47060416.666666478</v>
      </c>
      <c r="P114" s="9">
        <v>85</v>
      </c>
      <c r="Q114" s="11">
        <f t="shared" si="23"/>
        <v>1904259.1426290353</v>
      </c>
      <c r="R114" s="11">
        <f t="shared" si="18"/>
        <v>1344583.3333333281</v>
      </c>
      <c r="S114" s="11">
        <f t="shared" si="19"/>
        <v>559675.80929570703</v>
      </c>
      <c r="T114" s="11">
        <f t="shared" si="24"/>
        <v>47060416.666666478</v>
      </c>
    </row>
    <row r="115" spans="2:20" x14ac:dyDescent="0.25">
      <c r="B115" s="6">
        <v>86</v>
      </c>
      <c r="C115" s="10">
        <f t="shared" si="14"/>
        <v>2028549.3482184701</v>
      </c>
      <c r="D115" s="11">
        <f t="shared" si="25"/>
        <v>1592571.2186127629</v>
      </c>
      <c r="E115" s="11">
        <f t="shared" si="15"/>
        <v>435978.12960570725</v>
      </c>
      <c r="F115" s="11">
        <f t="shared" si="20"/>
        <v>61251909.499968275</v>
      </c>
      <c r="I115" s="13">
        <v>86</v>
      </c>
      <c r="J115" s="11">
        <f t="shared" si="21"/>
        <v>1671060.888755824</v>
      </c>
      <c r="K115" s="11">
        <f t="shared" si="16"/>
        <v>1344583.3333333281</v>
      </c>
      <c r="L115" s="11">
        <f t="shared" si="17"/>
        <v>326477.5554224957</v>
      </c>
      <c r="M115" s="11">
        <f t="shared" si="22"/>
        <v>45715833.33333315</v>
      </c>
      <c r="P115" s="9">
        <v>86</v>
      </c>
      <c r="Q115" s="11">
        <f t="shared" si="23"/>
        <v>1904259.1426290353</v>
      </c>
      <c r="R115" s="11">
        <f t="shared" si="18"/>
        <v>1344583.3333333281</v>
      </c>
      <c r="S115" s="11">
        <f t="shared" si="19"/>
        <v>559675.80929570703</v>
      </c>
      <c r="T115" s="11">
        <f t="shared" si="24"/>
        <v>45715833.33333315</v>
      </c>
    </row>
    <row r="116" spans="2:20" x14ac:dyDescent="0.25">
      <c r="B116" s="6">
        <v>87</v>
      </c>
      <c r="C116" s="10">
        <f t="shared" si="14"/>
        <v>2028549.3482184701</v>
      </c>
      <c r="D116" s="11">
        <f t="shared" si="25"/>
        <v>1603619.5431945806</v>
      </c>
      <c r="E116" s="11">
        <f t="shared" si="15"/>
        <v>424929.80502388946</v>
      </c>
      <c r="F116" s="11">
        <f t="shared" si="20"/>
        <v>59648289.956773698</v>
      </c>
      <c r="I116" s="13">
        <v>87</v>
      </c>
      <c r="J116" s="11">
        <f t="shared" si="21"/>
        <v>1661732.9586008955</v>
      </c>
      <c r="K116" s="11">
        <f t="shared" si="16"/>
        <v>1344583.3333333281</v>
      </c>
      <c r="L116" s="11">
        <f t="shared" si="17"/>
        <v>317149.62526756723</v>
      </c>
      <c r="M116" s="11">
        <f t="shared" si="22"/>
        <v>44371249.999999821</v>
      </c>
      <c r="P116" s="9">
        <v>87</v>
      </c>
      <c r="Q116" s="11">
        <f t="shared" si="23"/>
        <v>1904259.1426290353</v>
      </c>
      <c r="R116" s="11">
        <f t="shared" si="18"/>
        <v>1344583.3333333281</v>
      </c>
      <c r="S116" s="11">
        <f t="shared" si="19"/>
        <v>559675.80929570703</v>
      </c>
      <c r="T116" s="11">
        <f t="shared" si="24"/>
        <v>44371249.999999821</v>
      </c>
    </row>
    <row r="117" spans="2:20" x14ac:dyDescent="0.25">
      <c r="B117" s="6">
        <v>88</v>
      </c>
      <c r="C117" s="10">
        <f t="shared" si="14"/>
        <v>2028549.3482184701</v>
      </c>
      <c r="D117" s="11">
        <f t="shared" si="25"/>
        <v>1614744.514569106</v>
      </c>
      <c r="E117" s="11">
        <f t="shared" si="15"/>
        <v>413804.83364936401</v>
      </c>
      <c r="F117" s="11">
        <f t="shared" si="20"/>
        <v>58033545.442204595</v>
      </c>
      <c r="I117" s="13">
        <v>88</v>
      </c>
      <c r="J117" s="11">
        <f t="shared" si="21"/>
        <v>1652405.028445967</v>
      </c>
      <c r="K117" s="11">
        <f t="shared" si="16"/>
        <v>1344583.3333333281</v>
      </c>
      <c r="L117" s="11">
        <f t="shared" si="17"/>
        <v>307821.69511263882</v>
      </c>
      <c r="M117" s="11">
        <f t="shared" si="22"/>
        <v>43026666.666666493</v>
      </c>
      <c r="P117" s="9">
        <v>88</v>
      </c>
      <c r="Q117" s="11">
        <f t="shared" si="23"/>
        <v>1904259.1426290353</v>
      </c>
      <c r="R117" s="11">
        <f t="shared" si="18"/>
        <v>1344583.3333333281</v>
      </c>
      <c r="S117" s="11">
        <f t="shared" si="19"/>
        <v>559675.80929570703</v>
      </c>
      <c r="T117" s="11">
        <f t="shared" si="24"/>
        <v>43026666.666666493</v>
      </c>
    </row>
    <row r="118" spans="2:20" x14ac:dyDescent="0.25">
      <c r="B118" s="6">
        <v>89</v>
      </c>
      <c r="C118" s="10">
        <f t="shared" si="14"/>
        <v>2028549.3482184701</v>
      </c>
      <c r="D118" s="11">
        <f t="shared" si="25"/>
        <v>1625946.6644668102</v>
      </c>
      <c r="E118" s="11">
        <f t="shared" si="15"/>
        <v>402602.68375165999</v>
      </c>
      <c r="F118" s="11">
        <f t="shared" si="20"/>
        <v>56407598.777737781</v>
      </c>
      <c r="I118" s="13">
        <v>89</v>
      </c>
      <c r="J118" s="11">
        <f t="shared" si="21"/>
        <v>1643077.0982910385</v>
      </c>
      <c r="K118" s="11">
        <f t="shared" si="16"/>
        <v>1344583.3333333281</v>
      </c>
      <c r="L118" s="11">
        <f t="shared" si="17"/>
        <v>298493.76495771034</v>
      </c>
      <c r="M118" s="11">
        <f t="shared" si="22"/>
        <v>41682083.333333164</v>
      </c>
      <c r="P118" s="9">
        <v>89</v>
      </c>
      <c r="Q118" s="11">
        <f t="shared" si="23"/>
        <v>1904259.1426290353</v>
      </c>
      <c r="R118" s="11">
        <f t="shared" si="18"/>
        <v>1344583.3333333281</v>
      </c>
      <c r="S118" s="11">
        <f t="shared" si="19"/>
        <v>559675.80929570703</v>
      </c>
      <c r="T118" s="11">
        <f t="shared" si="24"/>
        <v>41682083.333333164</v>
      </c>
    </row>
    <row r="119" spans="2:20" x14ac:dyDescent="0.25">
      <c r="B119" s="6">
        <v>90</v>
      </c>
      <c r="C119" s="10">
        <f t="shared" si="14"/>
        <v>2028549.3482184701</v>
      </c>
      <c r="D119" s="11">
        <f t="shared" si="25"/>
        <v>1637226.5283069976</v>
      </c>
      <c r="E119" s="11">
        <f t="shared" si="15"/>
        <v>391322.81991147256</v>
      </c>
      <c r="F119" s="11">
        <f t="shared" si="20"/>
        <v>54770372.249430783</v>
      </c>
      <c r="I119" s="13">
        <v>90</v>
      </c>
      <c r="J119" s="11">
        <f t="shared" si="21"/>
        <v>1633749.1681361101</v>
      </c>
      <c r="K119" s="11">
        <f t="shared" si="16"/>
        <v>1344583.3333333281</v>
      </c>
      <c r="L119" s="11">
        <f t="shared" si="17"/>
        <v>289165.83480278187</v>
      </c>
      <c r="M119" s="11">
        <f t="shared" si="22"/>
        <v>40337499.999999836</v>
      </c>
      <c r="P119" s="9">
        <v>90</v>
      </c>
      <c r="Q119" s="11">
        <f t="shared" si="23"/>
        <v>1904259.1426290353</v>
      </c>
      <c r="R119" s="11">
        <f t="shared" si="18"/>
        <v>1344583.3333333281</v>
      </c>
      <c r="S119" s="11">
        <f t="shared" si="19"/>
        <v>559675.80929570703</v>
      </c>
      <c r="T119" s="11">
        <f t="shared" si="24"/>
        <v>40337499.999999836</v>
      </c>
    </row>
    <row r="120" spans="2:20" x14ac:dyDescent="0.25">
      <c r="B120" s="6">
        <v>91</v>
      </c>
      <c r="C120" s="10">
        <f t="shared" si="14"/>
        <v>2028549.3482184701</v>
      </c>
      <c r="D120" s="11">
        <f t="shared" si="25"/>
        <v>1648584.6452233982</v>
      </c>
      <c r="E120" s="11">
        <f t="shared" si="15"/>
        <v>379964.70299507189</v>
      </c>
      <c r="F120" s="11">
        <f t="shared" si="20"/>
        <v>53121787.604207382</v>
      </c>
      <c r="I120" s="13">
        <v>91</v>
      </c>
      <c r="J120" s="11">
        <f t="shared" si="21"/>
        <v>1624421.2379811816</v>
      </c>
      <c r="K120" s="11">
        <f t="shared" si="16"/>
        <v>1344583.3333333281</v>
      </c>
      <c r="L120" s="11">
        <f t="shared" si="17"/>
        <v>279837.90464785346</v>
      </c>
      <c r="M120" s="11">
        <f t="shared" si="22"/>
        <v>38992916.666666508</v>
      </c>
      <c r="P120" s="9">
        <v>91</v>
      </c>
      <c r="Q120" s="11">
        <f t="shared" si="23"/>
        <v>1904259.1426290353</v>
      </c>
      <c r="R120" s="11">
        <f t="shared" si="18"/>
        <v>1344583.3333333281</v>
      </c>
      <c r="S120" s="11">
        <f t="shared" si="19"/>
        <v>559675.80929570703</v>
      </c>
      <c r="T120" s="11">
        <f t="shared" si="24"/>
        <v>38992916.666666508</v>
      </c>
    </row>
    <row r="121" spans="2:20" x14ac:dyDescent="0.25">
      <c r="B121" s="6">
        <v>92</v>
      </c>
      <c r="C121" s="10">
        <f t="shared" si="14"/>
        <v>2028549.3482184701</v>
      </c>
      <c r="D121" s="11">
        <f t="shared" si="25"/>
        <v>1660021.5580899355</v>
      </c>
      <c r="E121" s="11">
        <f t="shared" si="15"/>
        <v>368527.79012853472</v>
      </c>
      <c r="F121" s="11">
        <f t="shared" si="20"/>
        <v>51461766.046117447</v>
      </c>
      <c r="I121" s="13">
        <v>92</v>
      </c>
      <c r="J121" s="11">
        <f t="shared" si="21"/>
        <v>1615093.3078262531</v>
      </c>
      <c r="K121" s="11">
        <f t="shared" si="16"/>
        <v>1344583.3333333281</v>
      </c>
      <c r="L121" s="11">
        <f t="shared" si="17"/>
        <v>270509.97449292499</v>
      </c>
      <c r="M121" s="11">
        <f t="shared" si="22"/>
        <v>37648333.333333179</v>
      </c>
      <c r="P121" s="9">
        <v>92</v>
      </c>
      <c r="Q121" s="11">
        <f t="shared" si="23"/>
        <v>1904259.1426290353</v>
      </c>
      <c r="R121" s="11">
        <f t="shared" si="18"/>
        <v>1344583.3333333281</v>
      </c>
      <c r="S121" s="11">
        <f t="shared" si="19"/>
        <v>559675.80929570703</v>
      </c>
      <c r="T121" s="11">
        <f t="shared" si="24"/>
        <v>37648333.333333179</v>
      </c>
    </row>
    <row r="122" spans="2:20" x14ac:dyDescent="0.25">
      <c r="B122" s="6">
        <v>93</v>
      </c>
      <c r="C122" s="10">
        <f t="shared" si="14"/>
        <v>2028549.3482184701</v>
      </c>
      <c r="D122" s="11">
        <f t="shared" si="25"/>
        <v>1671537.8135466729</v>
      </c>
      <c r="E122" s="11">
        <f t="shared" si="15"/>
        <v>357011.53467179707</v>
      </c>
      <c r="F122" s="11">
        <f t="shared" si="20"/>
        <v>49790228.232570775</v>
      </c>
      <c r="I122" s="13">
        <v>93</v>
      </c>
      <c r="J122" s="11">
        <f t="shared" si="21"/>
        <v>1605765.3776713246</v>
      </c>
      <c r="K122" s="11">
        <f t="shared" si="16"/>
        <v>1344583.3333333281</v>
      </c>
      <c r="L122" s="11">
        <f t="shared" si="17"/>
        <v>261182.04433799654</v>
      </c>
      <c r="M122" s="11">
        <f t="shared" si="22"/>
        <v>36303749.999999851</v>
      </c>
      <c r="P122" s="9">
        <v>93</v>
      </c>
      <c r="Q122" s="11">
        <f t="shared" si="23"/>
        <v>1904259.1426290353</v>
      </c>
      <c r="R122" s="11">
        <f t="shared" si="18"/>
        <v>1344583.3333333281</v>
      </c>
      <c r="S122" s="11">
        <f t="shared" si="19"/>
        <v>559675.80929570703</v>
      </c>
      <c r="T122" s="11">
        <f t="shared" si="24"/>
        <v>36303749.999999851</v>
      </c>
    </row>
    <row r="123" spans="2:20" x14ac:dyDescent="0.25">
      <c r="B123" s="6">
        <v>94</v>
      </c>
      <c r="C123" s="10">
        <f t="shared" si="14"/>
        <v>2028549.3482184701</v>
      </c>
      <c r="D123" s="11">
        <f t="shared" si="25"/>
        <v>1683133.9620259432</v>
      </c>
      <c r="E123" s="11">
        <f t="shared" si="15"/>
        <v>345415.38619252702</v>
      </c>
      <c r="F123" s="11">
        <f t="shared" si="20"/>
        <v>48107094.270544834</v>
      </c>
      <c r="I123" s="13">
        <v>94</v>
      </c>
      <c r="J123" s="11">
        <f t="shared" si="21"/>
        <v>1596437.4475163962</v>
      </c>
      <c r="K123" s="11">
        <f t="shared" si="16"/>
        <v>1344583.3333333281</v>
      </c>
      <c r="L123" s="11">
        <f t="shared" si="17"/>
        <v>251854.11418306807</v>
      </c>
      <c r="M123" s="11">
        <f t="shared" si="22"/>
        <v>34959166.666666523</v>
      </c>
      <c r="P123" s="9">
        <v>94</v>
      </c>
      <c r="Q123" s="11">
        <f t="shared" si="23"/>
        <v>1904259.1426290353</v>
      </c>
      <c r="R123" s="11">
        <f t="shared" si="18"/>
        <v>1344583.3333333281</v>
      </c>
      <c r="S123" s="11">
        <f t="shared" si="19"/>
        <v>559675.80929570703</v>
      </c>
      <c r="T123" s="11">
        <f t="shared" si="24"/>
        <v>34959166.666666523</v>
      </c>
    </row>
    <row r="124" spans="2:20" x14ac:dyDescent="0.25">
      <c r="B124" s="6">
        <v>95</v>
      </c>
      <c r="C124" s="10">
        <f t="shared" si="14"/>
        <v>2028549.3482184701</v>
      </c>
      <c r="D124" s="11">
        <f t="shared" si="25"/>
        <v>1694810.5577786542</v>
      </c>
      <c r="E124" s="11">
        <f t="shared" si="15"/>
        <v>333738.79043981596</v>
      </c>
      <c r="F124" s="11">
        <f t="shared" si="20"/>
        <v>46412283.712766178</v>
      </c>
      <c r="I124" s="13">
        <v>95</v>
      </c>
      <c r="J124" s="11">
        <f t="shared" si="21"/>
        <v>1587109.5173614677</v>
      </c>
      <c r="K124" s="11">
        <f t="shared" si="16"/>
        <v>1344583.3333333281</v>
      </c>
      <c r="L124" s="11">
        <f t="shared" si="17"/>
        <v>242526.18402813963</v>
      </c>
      <c r="M124" s="11">
        <f t="shared" si="22"/>
        <v>33614583.333333194</v>
      </c>
      <c r="P124" s="9">
        <v>95</v>
      </c>
      <c r="Q124" s="11">
        <f t="shared" si="23"/>
        <v>1904259.1426290353</v>
      </c>
      <c r="R124" s="11">
        <f t="shared" si="18"/>
        <v>1344583.3333333281</v>
      </c>
      <c r="S124" s="11">
        <f t="shared" si="19"/>
        <v>559675.80929570703</v>
      </c>
      <c r="T124" s="11">
        <f t="shared" si="24"/>
        <v>33614583.333333194</v>
      </c>
    </row>
    <row r="125" spans="2:20" x14ac:dyDescent="0.25">
      <c r="B125" s="6">
        <v>96</v>
      </c>
      <c r="C125" s="10">
        <f t="shared" si="14"/>
        <v>2028549.3482184701</v>
      </c>
      <c r="D125" s="11">
        <f t="shared" si="25"/>
        <v>1706568.1589007822</v>
      </c>
      <c r="E125" s="11">
        <f t="shared" si="15"/>
        <v>321981.18931768788</v>
      </c>
      <c r="F125" s="11">
        <f t="shared" si="20"/>
        <v>44705715.553865395</v>
      </c>
      <c r="I125" s="13">
        <v>96</v>
      </c>
      <c r="J125" s="11">
        <f t="shared" si="21"/>
        <v>1577781.5872065392</v>
      </c>
      <c r="K125" s="11">
        <f t="shared" si="16"/>
        <v>1344583.3333333281</v>
      </c>
      <c r="L125" s="11">
        <f t="shared" si="17"/>
        <v>233198.25387321119</v>
      </c>
      <c r="M125" s="11">
        <f t="shared" si="22"/>
        <v>32269999.999999866</v>
      </c>
      <c r="P125" s="9">
        <v>96</v>
      </c>
      <c r="Q125" s="11">
        <f t="shared" si="23"/>
        <v>1904259.1426290353</v>
      </c>
      <c r="R125" s="11">
        <f t="shared" si="18"/>
        <v>1344583.3333333281</v>
      </c>
      <c r="S125" s="11">
        <f t="shared" si="19"/>
        <v>559675.80929570703</v>
      </c>
      <c r="T125" s="11">
        <f t="shared" si="24"/>
        <v>32269999.999999866</v>
      </c>
    </row>
    <row r="126" spans="2:20" x14ac:dyDescent="0.25">
      <c r="B126" s="6">
        <v>97</v>
      </c>
      <c r="C126" s="10">
        <f t="shared" si="14"/>
        <v>2028549.3482184701</v>
      </c>
      <c r="D126" s="11">
        <f t="shared" si="25"/>
        <v>1718407.3273600456</v>
      </c>
      <c r="E126" s="11">
        <f t="shared" si="15"/>
        <v>310142.02085842437</v>
      </c>
      <c r="F126" s="11">
        <f t="shared" si="20"/>
        <v>42987308.226505347</v>
      </c>
      <c r="I126" s="13">
        <v>97</v>
      </c>
      <c r="J126" s="11">
        <f t="shared" si="21"/>
        <v>1568453.6570516108</v>
      </c>
      <c r="K126" s="11">
        <f t="shared" si="16"/>
        <v>1344583.3333333281</v>
      </c>
      <c r="L126" s="11">
        <f t="shared" si="17"/>
        <v>223870.32371828274</v>
      </c>
      <c r="M126" s="11">
        <f t="shared" si="22"/>
        <v>30925416.666666538</v>
      </c>
      <c r="P126" s="9">
        <v>97</v>
      </c>
      <c r="Q126" s="11">
        <f t="shared" si="23"/>
        <v>1904259.1426290353</v>
      </c>
      <c r="R126" s="11">
        <f t="shared" si="18"/>
        <v>1344583.3333333281</v>
      </c>
      <c r="S126" s="11">
        <f t="shared" si="19"/>
        <v>559675.80929570703</v>
      </c>
      <c r="T126" s="11">
        <f t="shared" si="24"/>
        <v>30925416.666666538</v>
      </c>
    </row>
    <row r="127" spans="2:20" x14ac:dyDescent="0.25">
      <c r="B127" s="6">
        <v>98</v>
      </c>
      <c r="C127" s="10">
        <f t="shared" si="14"/>
        <v>2028549.3482184701</v>
      </c>
      <c r="D127" s="11">
        <f t="shared" si="25"/>
        <v>1730328.6290227654</v>
      </c>
      <c r="E127" s="11">
        <f t="shared" si="15"/>
        <v>298220.71919570467</v>
      </c>
      <c r="F127" s="11">
        <f t="shared" si="20"/>
        <v>41256979.597482584</v>
      </c>
      <c r="I127" s="13">
        <v>98</v>
      </c>
      <c r="J127" s="11">
        <f t="shared" si="21"/>
        <v>1559125.7268966823</v>
      </c>
      <c r="K127" s="11">
        <f t="shared" si="16"/>
        <v>1344583.3333333281</v>
      </c>
      <c r="L127" s="11">
        <f t="shared" si="17"/>
        <v>214542.39356335427</v>
      </c>
      <c r="M127" s="11">
        <f t="shared" si="22"/>
        <v>29580833.333333209</v>
      </c>
      <c r="P127" s="9">
        <v>98</v>
      </c>
      <c r="Q127" s="11">
        <f t="shared" si="23"/>
        <v>1904259.1426290353</v>
      </c>
      <c r="R127" s="11">
        <f t="shared" si="18"/>
        <v>1344583.3333333281</v>
      </c>
      <c r="S127" s="11">
        <f t="shared" si="19"/>
        <v>559675.80929570703</v>
      </c>
      <c r="T127" s="11">
        <f t="shared" si="24"/>
        <v>29580833.333333209</v>
      </c>
    </row>
    <row r="128" spans="2:20" x14ac:dyDescent="0.25">
      <c r="B128" s="6">
        <v>99</v>
      </c>
      <c r="C128" s="10">
        <f t="shared" si="14"/>
        <v>2028549.3482184701</v>
      </c>
      <c r="D128" s="11">
        <f t="shared" si="25"/>
        <v>1742332.6336809103</v>
      </c>
      <c r="E128" s="11">
        <f t="shared" si="15"/>
        <v>286216.71453755966</v>
      </c>
      <c r="F128" s="11">
        <f t="shared" si="20"/>
        <v>39514646.963801675</v>
      </c>
      <c r="I128" s="13">
        <v>99</v>
      </c>
      <c r="J128" s="11">
        <f t="shared" si="21"/>
        <v>1549797.796741754</v>
      </c>
      <c r="K128" s="11">
        <f t="shared" si="16"/>
        <v>1344583.3333333281</v>
      </c>
      <c r="L128" s="11">
        <f t="shared" si="17"/>
        <v>205214.46340842583</v>
      </c>
      <c r="M128" s="11">
        <f t="shared" si="22"/>
        <v>28236249.999999881</v>
      </c>
      <c r="P128" s="9">
        <v>99</v>
      </c>
      <c r="Q128" s="11">
        <f t="shared" si="23"/>
        <v>1904259.1426290353</v>
      </c>
      <c r="R128" s="11">
        <f t="shared" si="18"/>
        <v>1344583.3333333281</v>
      </c>
      <c r="S128" s="11">
        <f t="shared" si="19"/>
        <v>559675.80929570703</v>
      </c>
      <c r="T128" s="11">
        <f t="shared" si="24"/>
        <v>28236249.999999881</v>
      </c>
    </row>
    <row r="129" spans="2:20" x14ac:dyDescent="0.25">
      <c r="B129" s="6">
        <v>100</v>
      </c>
      <c r="C129" s="10">
        <f t="shared" si="14"/>
        <v>2028549.3482184701</v>
      </c>
      <c r="D129" s="11">
        <f t="shared" si="25"/>
        <v>1754419.9150793324</v>
      </c>
      <c r="E129" s="11">
        <f t="shared" si="15"/>
        <v>274129.43313913775</v>
      </c>
      <c r="F129" s="11">
        <f t="shared" si="20"/>
        <v>37760227.048722342</v>
      </c>
      <c r="I129" s="13">
        <v>100</v>
      </c>
      <c r="J129" s="11">
        <f t="shared" si="21"/>
        <v>1540469.8665868256</v>
      </c>
      <c r="K129" s="11">
        <f t="shared" si="16"/>
        <v>1344583.3333333281</v>
      </c>
      <c r="L129" s="11">
        <f t="shared" si="17"/>
        <v>195886.53325349739</v>
      </c>
      <c r="M129" s="11">
        <f t="shared" si="22"/>
        <v>26891666.666666552</v>
      </c>
      <c r="P129" s="9">
        <v>100</v>
      </c>
      <c r="Q129" s="11">
        <f t="shared" si="23"/>
        <v>1904259.1426290353</v>
      </c>
      <c r="R129" s="11">
        <f t="shared" si="18"/>
        <v>1344583.3333333281</v>
      </c>
      <c r="S129" s="11">
        <f t="shared" si="19"/>
        <v>559675.80929570703</v>
      </c>
      <c r="T129" s="11">
        <f t="shared" si="24"/>
        <v>26891666.666666552</v>
      </c>
    </row>
    <row r="130" spans="2:20" x14ac:dyDescent="0.25">
      <c r="B130" s="6">
        <v>101</v>
      </c>
      <c r="C130" s="10">
        <f t="shared" si="14"/>
        <v>2028549.3482184701</v>
      </c>
      <c r="D130" s="11">
        <f t="shared" si="25"/>
        <v>1766591.0509431877</v>
      </c>
      <c r="E130" s="11">
        <f t="shared" si="15"/>
        <v>261958.29727528236</v>
      </c>
      <c r="F130" s="11">
        <f t="shared" si="20"/>
        <v>35993635.997779153</v>
      </c>
      <c r="I130" s="13">
        <v>101</v>
      </c>
      <c r="J130" s="11">
        <f t="shared" si="21"/>
        <v>1531141.9364318971</v>
      </c>
      <c r="K130" s="11">
        <f t="shared" si="16"/>
        <v>1344583.3333333281</v>
      </c>
      <c r="L130" s="11">
        <f t="shared" si="17"/>
        <v>186558.60309856891</v>
      </c>
      <c r="M130" s="11">
        <f t="shared" si="22"/>
        <v>25547083.333333224</v>
      </c>
      <c r="P130" s="9">
        <v>101</v>
      </c>
      <c r="Q130" s="11">
        <f t="shared" si="23"/>
        <v>1904259.1426290353</v>
      </c>
      <c r="R130" s="11">
        <f t="shared" si="18"/>
        <v>1344583.3333333281</v>
      </c>
      <c r="S130" s="11">
        <f t="shared" si="19"/>
        <v>559675.80929570703</v>
      </c>
      <c r="T130" s="11">
        <f t="shared" si="24"/>
        <v>25547083.333333224</v>
      </c>
    </row>
    <row r="131" spans="2:20" x14ac:dyDescent="0.25">
      <c r="B131" s="6">
        <v>102</v>
      </c>
      <c r="C131" s="10">
        <f t="shared" si="14"/>
        <v>2028549.3482184701</v>
      </c>
      <c r="D131" s="11">
        <f t="shared" si="25"/>
        <v>1778846.6230055513</v>
      </c>
      <c r="E131" s="11">
        <f t="shared" si="15"/>
        <v>249702.72521291871</v>
      </c>
      <c r="F131" s="11">
        <f t="shared" si="20"/>
        <v>34214789.374773599</v>
      </c>
      <c r="I131" s="13">
        <v>102</v>
      </c>
      <c r="J131" s="11">
        <f t="shared" si="21"/>
        <v>1521814.0062769686</v>
      </c>
      <c r="K131" s="11">
        <f t="shared" si="16"/>
        <v>1344583.3333333281</v>
      </c>
      <c r="L131" s="11">
        <f t="shared" si="17"/>
        <v>177230.67294364047</v>
      </c>
      <c r="M131" s="11">
        <f t="shared" si="22"/>
        <v>24202499.999999896</v>
      </c>
      <c r="P131" s="9">
        <v>102</v>
      </c>
      <c r="Q131" s="11">
        <f t="shared" si="23"/>
        <v>1904259.1426290353</v>
      </c>
      <c r="R131" s="11">
        <f t="shared" si="18"/>
        <v>1344583.3333333281</v>
      </c>
      <c r="S131" s="11">
        <f t="shared" si="19"/>
        <v>559675.80929570703</v>
      </c>
      <c r="T131" s="11">
        <f t="shared" si="24"/>
        <v>24202499.999999896</v>
      </c>
    </row>
    <row r="132" spans="2:20" x14ac:dyDescent="0.25">
      <c r="B132" s="6">
        <v>103</v>
      </c>
      <c r="C132" s="10">
        <f t="shared" si="14"/>
        <v>2028549.3482184701</v>
      </c>
      <c r="D132" s="11">
        <f t="shared" si="25"/>
        <v>1791187.2170352207</v>
      </c>
      <c r="E132" s="11">
        <f t="shared" si="15"/>
        <v>237362.13118324938</v>
      </c>
      <c r="F132" s="11">
        <f t="shared" si="20"/>
        <v>32423602.15773838</v>
      </c>
      <c r="I132" s="13">
        <v>103</v>
      </c>
      <c r="J132" s="11">
        <f t="shared" si="21"/>
        <v>1512486.0761220402</v>
      </c>
      <c r="K132" s="11">
        <f t="shared" si="16"/>
        <v>1344583.3333333281</v>
      </c>
      <c r="L132" s="11">
        <f t="shared" si="17"/>
        <v>167902.74278871203</v>
      </c>
      <c r="M132" s="11">
        <f t="shared" si="22"/>
        <v>22857916.666666567</v>
      </c>
      <c r="P132" s="9">
        <v>103</v>
      </c>
      <c r="Q132" s="11">
        <f t="shared" si="23"/>
        <v>1904259.1426290353</v>
      </c>
      <c r="R132" s="11">
        <f t="shared" si="18"/>
        <v>1344583.3333333281</v>
      </c>
      <c r="S132" s="11">
        <f t="shared" si="19"/>
        <v>559675.80929570703</v>
      </c>
      <c r="T132" s="11">
        <f t="shared" si="24"/>
        <v>22857916.666666567</v>
      </c>
    </row>
    <row r="133" spans="2:20" x14ac:dyDescent="0.25">
      <c r="B133" s="6">
        <v>104</v>
      </c>
      <c r="C133" s="10">
        <f t="shared" si="14"/>
        <v>2028549.3482184701</v>
      </c>
      <c r="D133" s="11">
        <f t="shared" si="25"/>
        <v>1803613.4228647132</v>
      </c>
      <c r="E133" s="11">
        <f t="shared" si="15"/>
        <v>224935.92535375679</v>
      </c>
      <c r="F133" s="11">
        <f t="shared" si="20"/>
        <v>30619988.734873667</v>
      </c>
      <c r="I133" s="13">
        <v>104</v>
      </c>
      <c r="J133" s="11">
        <f t="shared" si="21"/>
        <v>1503158.1459671117</v>
      </c>
      <c r="K133" s="11">
        <f t="shared" si="16"/>
        <v>1344583.3333333281</v>
      </c>
      <c r="L133" s="11">
        <f t="shared" si="17"/>
        <v>158574.81263378356</v>
      </c>
      <c r="M133" s="11">
        <f t="shared" si="22"/>
        <v>21513333.333333239</v>
      </c>
      <c r="P133" s="9">
        <v>104</v>
      </c>
      <c r="Q133" s="11">
        <f t="shared" si="23"/>
        <v>1904259.1426290353</v>
      </c>
      <c r="R133" s="11">
        <f t="shared" si="18"/>
        <v>1344583.3333333281</v>
      </c>
      <c r="S133" s="11">
        <f t="shared" si="19"/>
        <v>559675.80929570703</v>
      </c>
      <c r="T133" s="11">
        <f t="shared" si="24"/>
        <v>21513333.333333239</v>
      </c>
    </row>
    <row r="134" spans="2:20" x14ac:dyDescent="0.25">
      <c r="B134" s="6">
        <v>105</v>
      </c>
      <c r="C134" s="10">
        <f t="shared" si="14"/>
        <v>2028549.3482184701</v>
      </c>
      <c r="D134" s="11">
        <f t="shared" si="25"/>
        <v>1816125.8344184589</v>
      </c>
      <c r="E134" s="11">
        <f t="shared" si="15"/>
        <v>212423.51380001137</v>
      </c>
      <c r="F134" s="11">
        <f t="shared" si="20"/>
        <v>28803862.900455207</v>
      </c>
      <c r="I134" s="13">
        <v>105</v>
      </c>
      <c r="J134" s="11">
        <f t="shared" si="21"/>
        <v>1493830.2158121832</v>
      </c>
      <c r="K134" s="11">
        <f t="shared" si="16"/>
        <v>1344583.3333333281</v>
      </c>
      <c r="L134" s="11">
        <f t="shared" si="17"/>
        <v>149246.88247885511</v>
      </c>
      <c r="M134" s="11">
        <f t="shared" si="22"/>
        <v>20168749.999999911</v>
      </c>
      <c r="P134" s="9">
        <v>105</v>
      </c>
      <c r="Q134" s="11">
        <f t="shared" si="23"/>
        <v>1904259.1426290353</v>
      </c>
      <c r="R134" s="11">
        <f t="shared" si="18"/>
        <v>1344583.3333333281</v>
      </c>
      <c r="S134" s="11">
        <f t="shared" si="19"/>
        <v>559675.80929570703</v>
      </c>
      <c r="T134" s="11">
        <f t="shared" si="24"/>
        <v>20168749.999999911</v>
      </c>
    </row>
    <row r="135" spans="2:20" x14ac:dyDescent="0.25">
      <c r="B135" s="6">
        <v>106</v>
      </c>
      <c r="C135" s="10">
        <f t="shared" si="14"/>
        <v>2028549.3482184701</v>
      </c>
      <c r="D135" s="11">
        <f t="shared" si="25"/>
        <v>1828725.0497411857</v>
      </c>
      <c r="E135" s="11">
        <f t="shared" si="15"/>
        <v>199824.29847728441</v>
      </c>
      <c r="F135" s="11">
        <f t="shared" si="20"/>
        <v>26975137.85071402</v>
      </c>
      <c r="I135" s="13">
        <v>106</v>
      </c>
      <c r="J135" s="11">
        <f t="shared" si="21"/>
        <v>1484502.2856572547</v>
      </c>
      <c r="K135" s="11">
        <f t="shared" si="16"/>
        <v>1344583.3333333281</v>
      </c>
      <c r="L135" s="11">
        <f t="shared" si="17"/>
        <v>139918.95232392667</v>
      </c>
      <c r="M135" s="11">
        <f t="shared" si="22"/>
        <v>18824166.666666582</v>
      </c>
      <c r="P135" s="9">
        <v>106</v>
      </c>
      <c r="Q135" s="11">
        <f t="shared" si="23"/>
        <v>1904259.1426290353</v>
      </c>
      <c r="R135" s="11">
        <f t="shared" si="18"/>
        <v>1344583.3333333281</v>
      </c>
      <c r="S135" s="11">
        <f t="shared" si="19"/>
        <v>559675.80929570703</v>
      </c>
      <c r="T135" s="11">
        <f t="shared" si="24"/>
        <v>18824166.666666582</v>
      </c>
    </row>
    <row r="136" spans="2:20" x14ac:dyDescent="0.25">
      <c r="B136" s="6">
        <v>107</v>
      </c>
      <c r="C136" s="10">
        <f t="shared" si="14"/>
        <v>2028549.3482184701</v>
      </c>
      <c r="D136" s="11">
        <f t="shared" si="25"/>
        <v>1841411.6710265062</v>
      </c>
      <c r="E136" s="11">
        <f t="shared" si="15"/>
        <v>187137.67719196388</v>
      </c>
      <c r="F136" s="11">
        <f t="shared" si="20"/>
        <v>25133726.179687515</v>
      </c>
      <c r="I136" s="13">
        <v>107</v>
      </c>
      <c r="J136" s="11">
        <f t="shared" si="21"/>
        <v>1475174.3555023263</v>
      </c>
      <c r="K136" s="11">
        <f t="shared" si="16"/>
        <v>1344583.3333333281</v>
      </c>
      <c r="L136" s="11">
        <f t="shared" si="17"/>
        <v>130591.02216899821</v>
      </c>
      <c r="M136" s="11">
        <f t="shared" si="22"/>
        <v>17479583.333333254</v>
      </c>
      <c r="P136" s="9">
        <v>107</v>
      </c>
      <c r="Q136" s="11">
        <f t="shared" si="23"/>
        <v>1904259.1426290353</v>
      </c>
      <c r="R136" s="11">
        <f t="shared" si="18"/>
        <v>1344583.3333333281</v>
      </c>
      <c r="S136" s="11">
        <f t="shared" si="19"/>
        <v>559675.80929570703</v>
      </c>
      <c r="T136" s="11">
        <f t="shared" si="24"/>
        <v>17479583.333333254</v>
      </c>
    </row>
    <row r="137" spans="2:20" x14ac:dyDescent="0.25">
      <c r="B137" s="6">
        <v>108</v>
      </c>
      <c r="C137" s="10">
        <f t="shared" si="14"/>
        <v>2028549.3482184701</v>
      </c>
      <c r="D137" s="11">
        <f t="shared" si="25"/>
        <v>1854186.3046456983</v>
      </c>
      <c r="E137" s="11">
        <f t="shared" si="15"/>
        <v>174363.04357277177</v>
      </c>
      <c r="F137" s="11">
        <f t="shared" si="20"/>
        <v>23279539.875041816</v>
      </c>
      <c r="I137" s="13">
        <v>108</v>
      </c>
      <c r="J137" s="11">
        <f t="shared" si="21"/>
        <v>1465846.4253473978</v>
      </c>
      <c r="K137" s="11">
        <f t="shared" si="16"/>
        <v>1344583.3333333281</v>
      </c>
      <c r="L137" s="11">
        <f t="shared" si="17"/>
        <v>121263.09201406977</v>
      </c>
      <c r="M137" s="11">
        <f t="shared" si="22"/>
        <v>16134999.999999925</v>
      </c>
      <c r="P137" s="9">
        <v>108</v>
      </c>
      <c r="Q137" s="11">
        <f t="shared" si="23"/>
        <v>1904259.1426290353</v>
      </c>
      <c r="R137" s="11">
        <f t="shared" si="18"/>
        <v>1344583.3333333281</v>
      </c>
      <c r="S137" s="11">
        <f t="shared" si="19"/>
        <v>559675.80929570703</v>
      </c>
      <c r="T137" s="11">
        <f t="shared" si="24"/>
        <v>16134999.999999925</v>
      </c>
    </row>
    <row r="138" spans="2:20" x14ac:dyDescent="0.25">
      <c r="B138" s="6">
        <v>109</v>
      </c>
      <c r="C138" s="10">
        <f t="shared" si="14"/>
        <v>2028549.3482184701</v>
      </c>
      <c r="D138" s="11">
        <f t="shared" si="25"/>
        <v>1867049.5611766882</v>
      </c>
      <c r="E138" s="11">
        <f t="shared" si="15"/>
        <v>161499.78704178196</v>
      </c>
      <c r="F138" s="11">
        <f t="shared" si="20"/>
        <v>21412490.313865129</v>
      </c>
      <c r="I138" s="13">
        <v>109</v>
      </c>
      <c r="J138" s="11">
        <f t="shared" si="21"/>
        <v>1456518.4951924696</v>
      </c>
      <c r="K138" s="11">
        <f t="shared" si="16"/>
        <v>1344583.3333333281</v>
      </c>
      <c r="L138" s="11">
        <f t="shared" si="17"/>
        <v>111935.16185914131</v>
      </c>
      <c r="M138" s="11">
        <f t="shared" si="22"/>
        <v>14790416.666666597</v>
      </c>
      <c r="P138" s="9">
        <v>109</v>
      </c>
      <c r="Q138" s="11">
        <f t="shared" si="23"/>
        <v>1904259.1426290353</v>
      </c>
      <c r="R138" s="11">
        <f t="shared" si="18"/>
        <v>1344583.3333333281</v>
      </c>
      <c r="S138" s="11">
        <f t="shared" si="19"/>
        <v>559675.80929570703</v>
      </c>
      <c r="T138" s="11">
        <f t="shared" si="24"/>
        <v>14790416.666666597</v>
      </c>
    </row>
    <row r="139" spans="2:20" x14ac:dyDescent="0.25">
      <c r="B139" s="6">
        <v>110</v>
      </c>
      <c r="C139" s="10">
        <f t="shared" si="14"/>
        <v>2028549.3482184701</v>
      </c>
      <c r="D139" s="11">
        <f t="shared" si="25"/>
        <v>1880002.055433233</v>
      </c>
      <c r="E139" s="11">
        <f t="shared" si="15"/>
        <v>148547.29278523705</v>
      </c>
      <c r="F139" s="11">
        <f t="shared" si="20"/>
        <v>19532488.258431897</v>
      </c>
      <c r="I139" s="13">
        <v>110</v>
      </c>
      <c r="J139" s="11">
        <f t="shared" si="21"/>
        <v>1447190.5650375411</v>
      </c>
      <c r="K139" s="11">
        <f t="shared" si="16"/>
        <v>1344583.3333333281</v>
      </c>
      <c r="L139" s="11">
        <f t="shared" si="17"/>
        <v>102607.23170421286</v>
      </c>
      <c r="M139" s="11">
        <f t="shared" si="22"/>
        <v>13445833.333333269</v>
      </c>
      <c r="P139" s="9">
        <v>110</v>
      </c>
      <c r="Q139" s="11">
        <f t="shared" si="23"/>
        <v>1904259.1426290353</v>
      </c>
      <c r="R139" s="11">
        <f t="shared" si="18"/>
        <v>1344583.3333333281</v>
      </c>
      <c r="S139" s="11">
        <f t="shared" si="19"/>
        <v>559675.80929570703</v>
      </c>
      <c r="T139" s="11">
        <f t="shared" si="24"/>
        <v>13445833.333333269</v>
      </c>
    </row>
    <row r="140" spans="2:20" x14ac:dyDescent="0.25">
      <c r="B140" s="6">
        <v>111</v>
      </c>
      <c r="C140" s="10">
        <f t="shared" si="14"/>
        <v>2028549.3482184701</v>
      </c>
      <c r="D140" s="11">
        <f t="shared" si="25"/>
        <v>1893044.4064943076</v>
      </c>
      <c r="E140" s="11">
        <f t="shared" si="15"/>
        <v>135504.94172416249</v>
      </c>
      <c r="F140" s="11">
        <f t="shared" si="20"/>
        <v>17639443.851937588</v>
      </c>
      <c r="I140" s="13">
        <v>111</v>
      </c>
      <c r="J140" s="11">
        <f t="shared" si="21"/>
        <v>1437862.6348826126</v>
      </c>
      <c r="K140" s="11">
        <f t="shared" si="16"/>
        <v>1344583.3333333281</v>
      </c>
      <c r="L140" s="11">
        <f t="shared" si="17"/>
        <v>93279.301549284413</v>
      </c>
      <c r="M140" s="11">
        <f t="shared" si="22"/>
        <v>12101249.99999994</v>
      </c>
      <c r="P140" s="9">
        <v>111</v>
      </c>
      <c r="Q140" s="11">
        <f t="shared" si="23"/>
        <v>1904259.1426290353</v>
      </c>
      <c r="R140" s="11">
        <f t="shared" si="18"/>
        <v>1344583.3333333281</v>
      </c>
      <c r="S140" s="11">
        <f t="shared" si="19"/>
        <v>559675.80929570703</v>
      </c>
      <c r="T140" s="11">
        <f t="shared" si="24"/>
        <v>12101249.99999994</v>
      </c>
    </row>
    <row r="141" spans="2:20" x14ac:dyDescent="0.25">
      <c r="B141" s="6">
        <v>112</v>
      </c>
      <c r="C141" s="10">
        <f t="shared" si="14"/>
        <v>2028549.3482184701</v>
      </c>
      <c r="D141" s="11">
        <f t="shared" si="25"/>
        <v>1906177.2377336931</v>
      </c>
      <c r="E141" s="11">
        <f t="shared" si="15"/>
        <v>122372.11048477708</v>
      </c>
      <c r="F141" s="11">
        <f t="shared" si="20"/>
        <v>15733266.614203895</v>
      </c>
      <c r="I141" s="13">
        <v>112</v>
      </c>
      <c r="J141" s="11">
        <f t="shared" si="21"/>
        <v>1428534.7047276841</v>
      </c>
      <c r="K141" s="11">
        <f t="shared" si="16"/>
        <v>1344583.3333333281</v>
      </c>
      <c r="L141" s="11">
        <f t="shared" si="17"/>
        <v>83951.371394355956</v>
      </c>
      <c r="M141" s="11">
        <f t="shared" si="22"/>
        <v>10756666.666666612</v>
      </c>
      <c r="P141" s="9">
        <v>112</v>
      </c>
      <c r="Q141" s="11">
        <f t="shared" si="23"/>
        <v>1904259.1426290353</v>
      </c>
      <c r="R141" s="11">
        <f t="shared" si="18"/>
        <v>1344583.3333333281</v>
      </c>
      <c r="S141" s="11">
        <f t="shared" si="19"/>
        <v>559675.80929570703</v>
      </c>
      <c r="T141" s="11">
        <f t="shared" si="24"/>
        <v>10756666.666666612</v>
      </c>
    </row>
    <row r="142" spans="2:20" x14ac:dyDescent="0.25">
      <c r="B142" s="6">
        <v>113</v>
      </c>
      <c r="C142" s="10">
        <f t="shared" si="14"/>
        <v>2028549.3482184701</v>
      </c>
      <c r="D142" s="11">
        <f t="shared" si="25"/>
        <v>1919401.176849772</v>
      </c>
      <c r="E142" s="11">
        <f t="shared" si="15"/>
        <v>109148.1713686982</v>
      </c>
      <c r="F142" s="11">
        <f t="shared" si="20"/>
        <v>13813865.437354123</v>
      </c>
      <c r="I142" s="13">
        <v>113</v>
      </c>
      <c r="J142" s="11">
        <f t="shared" si="21"/>
        <v>1419206.7745727557</v>
      </c>
      <c r="K142" s="11">
        <f t="shared" si="16"/>
        <v>1344583.3333333281</v>
      </c>
      <c r="L142" s="11">
        <f t="shared" si="17"/>
        <v>74623.441239427513</v>
      </c>
      <c r="M142" s="11">
        <f t="shared" si="22"/>
        <v>9412083.3333332837</v>
      </c>
      <c r="P142" s="9">
        <v>113</v>
      </c>
      <c r="Q142" s="11">
        <f t="shared" si="23"/>
        <v>1904259.1426290353</v>
      </c>
      <c r="R142" s="11">
        <f t="shared" si="18"/>
        <v>1344583.3333333281</v>
      </c>
      <c r="S142" s="11">
        <f t="shared" si="19"/>
        <v>559675.80929570703</v>
      </c>
      <c r="T142" s="11">
        <f t="shared" si="24"/>
        <v>9412083.3333332837</v>
      </c>
    </row>
    <row r="143" spans="2:20" x14ac:dyDescent="0.25">
      <c r="B143" s="6">
        <v>114</v>
      </c>
      <c r="C143" s="10">
        <f t="shared" si="14"/>
        <v>2028549.3482184701</v>
      </c>
      <c r="D143" s="11">
        <f t="shared" si="25"/>
        <v>1932716.85589553</v>
      </c>
      <c r="E143" s="11">
        <f t="shared" si="15"/>
        <v>95832.492322940117</v>
      </c>
      <c r="F143" s="11">
        <f t="shared" si="20"/>
        <v>11881148.581458593</v>
      </c>
      <c r="I143" s="13">
        <v>114</v>
      </c>
      <c r="J143" s="11">
        <f t="shared" si="21"/>
        <v>1409878.8444178272</v>
      </c>
      <c r="K143" s="11">
        <f t="shared" si="16"/>
        <v>1344583.3333333281</v>
      </c>
      <c r="L143" s="11">
        <f t="shared" si="17"/>
        <v>65295.511084499056</v>
      </c>
      <c r="M143" s="11">
        <f t="shared" si="22"/>
        <v>8067499.9999999553</v>
      </c>
      <c r="P143" s="9">
        <v>114</v>
      </c>
      <c r="Q143" s="11">
        <f t="shared" si="23"/>
        <v>1904259.1426290353</v>
      </c>
      <c r="R143" s="11">
        <f t="shared" si="18"/>
        <v>1344583.3333333281</v>
      </c>
      <c r="S143" s="11">
        <f t="shared" si="19"/>
        <v>559675.80929570703</v>
      </c>
      <c r="T143" s="11">
        <f t="shared" si="24"/>
        <v>8067499.9999999553</v>
      </c>
    </row>
    <row r="144" spans="2:20" x14ac:dyDescent="0.25">
      <c r="B144" s="6">
        <v>115</v>
      </c>
      <c r="C144" s="10">
        <f t="shared" si="14"/>
        <v>2028549.3482184701</v>
      </c>
      <c r="D144" s="11">
        <f t="shared" si="25"/>
        <v>1946124.9113087656</v>
      </c>
      <c r="E144" s="11">
        <f t="shared" si="15"/>
        <v>82424.436909704425</v>
      </c>
      <c r="F144" s="11">
        <f t="shared" si="20"/>
        <v>9935023.6701498274</v>
      </c>
      <c r="I144" s="13">
        <v>115</v>
      </c>
      <c r="J144" s="11">
        <f t="shared" si="21"/>
        <v>1400550.9142628987</v>
      </c>
      <c r="K144" s="11">
        <f t="shared" si="16"/>
        <v>1344583.3333333281</v>
      </c>
      <c r="L144" s="11">
        <f t="shared" si="17"/>
        <v>55967.580929570606</v>
      </c>
      <c r="M144" s="11">
        <f t="shared" si="22"/>
        <v>6722916.6666666269</v>
      </c>
      <c r="P144" s="9">
        <v>115</v>
      </c>
      <c r="Q144" s="11">
        <f t="shared" si="23"/>
        <v>1904259.1426290353</v>
      </c>
      <c r="R144" s="11">
        <f t="shared" si="18"/>
        <v>1344583.3333333281</v>
      </c>
      <c r="S144" s="11">
        <f t="shared" si="19"/>
        <v>559675.80929570703</v>
      </c>
      <c r="T144" s="11">
        <f t="shared" si="24"/>
        <v>6722916.6666666269</v>
      </c>
    </row>
    <row r="145" spans="2:20" x14ac:dyDescent="0.25">
      <c r="B145" s="6">
        <v>116</v>
      </c>
      <c r="C145" s="10">
        <f t="shared" si="14"/>
        <v>2028549.3482184701</v>
      </c>
      <c r="D145" s="11">
        <f t="shared" si="25"/>
        <v>1959625.9839425094</v>
      </c>
      <c r="E145" s="11">
        <f t="shared" si="15"/>
        <v>68923.364275960717</v>
      </c>
      <c r="F145" s="11">
        <f t="shared" si="20"/>
        <v>7975397.6862073177</v>
      </c>
      <c r="I145" s="13">
        <v>116</v>
      </c>
      <c r="J145" s="11">
        <f t="shared" si="21"/>
        <v>1391222.9841079703</v>
      </c>
      <c r="K145" s="11">
        <f t="shared" si="16"/>
        <v>1344583.3333333281</v>
      </c>
      <c r="L145" s="11">
        <f t="shared" si="17"/>
        <v>46639.650774642156</v>
      </c>
      <c r="M145" s="11">
        <f t="shared" si="22"/>
        <v>5378333.3333332986</v>
      </c>
      <c r="P145" s="9">
        <v>116</v>
      </c>
      <c r="Q145" s="11">
        <f t="shared" si="23"/>
        <v>1904259.1426290353</v>
      </c>
      <c r="R145" s="11">
        <f t="shared" si="18"/>
        <v>1344583.3333333281</v>
      </c>
      <c r="S145" s="11">
        <f t="shared" si="19"/>
        <v>559675.80929570703</v>
      </c>
      <c r="T145" s="11">
        <f t="shared" si="24"/>
        <v>5378333.3333332986</v>
      </c>
    </row>
    <row r="146" spans="2:20" x14ac:dyDescent="0.25">
      <c r="B146" s="6">
        <v>117</v>
      </c>
      <c r="C146" s="10">
        <f t="shared" si="14"/>
        <v>2028549.3482184701</v>
      </c>
      <c r="D146" s="11">
        <f t="shared" si="25"/>
        <v>1973220.7190956539</v>
      </c>
      <c r="E146" s="11">
        <f t="shared" si="15"/>
        <v>55328.629122816325</v>
      </c>
      <c r="F146" s="11">
        <f t="shared" si="20"/>
        <v>6002176.9671116639</v>
      </c>
      <c r="I146" s="13">
        <v>117</v>
      </c>
      <c r="J146" s="11">
        <f t="shared" si="21"/>
        <v>1381895.0539530418</v>
      </c>
      <c r="K146" s="11">
        <f t="shared" si="16"/>
        <v>1344583.3333333281</v>
      </c>
      <c r="L146" s="11">
        <f t="shared" si="17"/>
        <v>37311.720619713706</v>
      </c>
      <c r="M146" s="11">
        <f t="shared" si="22"/>
        <v>4033749.9999999702</v>
      </c>
      <c r="P146" s="9">
        <v>117</v>
      </c>
      <c r="Q146" s="11">
        <f t="shared" si="23"/>
        <v>1904259.1426290353</v>
      </c>
      <c r="R146" s="11">
        <f t="shared" si="18"/>
        <v>1344583.3333333281</v>
      </c>
      <c r="S146" s="11">
        <f t="shared" si="19"/>
        <v>559675.80929570703</v>
      </c>
      <c r="T146" s="11">
        <f t="shared" si="24"/>
        <v>4033749.9999999702</v>
      </c>
    </row>
    <row r="147" spans="2:20" x14ac:dyDescent="0.25">
      <c r="B147" s="6">
        <v>118</v>
      </c>
      <c r="C147" s="10">
        <f t="shared" si="14"/>
        <v>2028549.3482184701</v>
      </c>
      <c r="D147" s="11">
        <f t="shared" si="25"/>
        <v>1986909.7665437965</v>
      </c>
      <c r="E147" s="11">
        <f t="shared" si="15"/>
        <v>41639.581674673514</v>
      </c>
      <c r="F147" s="11">
        <f t="shared" si="20"/>
        <v>4015267.2005678676</v>
      </c>
      <c r="I147" s="13">
        <v>118</v>
      </c>
      <c r="J147" s="11">
        <f t="shared" si="21"/>
        <v>1372567.1237981133</v>
      </c>
      <c r="K147" s="11">
        <f t="shared" si="16"/>
        <v>1344583.3333333281</v>
      </c>
      <c r="L147" s="11">
        <f t="shared" si="17"/>
        <v>27983.790464785252</v>
      </c>
      <c r="M147" s="11">
        <f t="shared" si="22"/>
        <v>2689166.6666666418</v>
      </c>
      <c r="P147" s="9">
        <v>118</v>
      </c>
      <c r="Q147" s="11">
        <f t="shared" si="23"/>
        <v>1904259.1426290353</v>
      </c>
      <c r="R147" s="11">
        <f t="shared" si="18"/>
        <v>1344583.3333333281</v>
      </c>
      <c r="S147" s="11">
        <f t="shared" si="19"/>
        <v>559675.80929570703</v>
      </c>
      <c r="T147" s="11">
        <f t="shared" si="24"/>
        <v>2689166.6666666418</v>
      </c>
    </row>
    <row r="148" spans="2:20" x14ac:dyDescent="0.25">
      <c r="B148" s="6">
        <v>119</v>
      </c>
      <c r="C148" s="10">
        <f t="shared" si="14"/>
        <v>2028549.3482184701</v>
      </c>
      <c r="D148" s="11">
        <f t="shared" si="25"/>
        <v>2000693.7805702973</v>
      </c>
      <c r="E148" s="11">
        <f t="shared" si="15"/>
        <v>27855.567648172764</v>
      </c>
      <c r="F148" s="11">
        <f t="shared" si="20"/>
        <v>2014573.4199975703</v>
      </c>
      <c r="I148" s="13">
        <v>119</v>
      </c>
      <c r="J148" s="11">
        <f t="shared" si="21"/>
        <v>1363239.1936431848</v>
      </c>
      <c r="K148" s="11">
        <f t="shared" si="16"/>
        <v>1344583.3333333281</v>
      </c>
      <c r="L148" s="11">
        <f t="shared" si="17"/>
        <v>18655.860309856798</v>
      </c>
      <c r="M148" s="11">
        <f t="shared" si="22"/>
        <v>1344583.3333333137</v>
      </c>
      <c r="P148" s="9">
        <v>119</v>
      </c>
      <c r="Q148" s="11">
        <f t="shared" si="23"/>
        <v>1904259.1426290353</v>
      </c>
      <c r="R148" s="11">
        <f t="shared" si="18"/>
        <v>1344583.3333333281</v>
      </c>
      <c r="S148" s="11">
        <f t="shared" si="19"/>
        <v>559675.80929570703</v>
      </c>
      <c r="T148" s="11">
        <f t="shared" si="24"/>
        <v>1344583.3333333137</v>
      </c>
    </row>
    <row r="149" spans="2:20" x14ac:dyDescent="0.25">
      <c r="B149" s="6">
        <v>120</v>
      </c>
      <c r="C149" s="10">
        <f t="shared" si="14"/>
        <v>2028549.3482184701</v>
      </c>
      <c r="D149" s="11">
        <f t="shared" si="25"/>
        <v>2014573.4199975496</v>
      </c>
      <c r="E149" s="11">
        <f t="shared" si="15"/>
        <v>13975.928220920543</v>
      </c>
      <c r="F149" s="11">
        <f>F148-D149</f>
        <v>2.0721927285194397E-8</v>
      </c>
      <c r="I149" s="13">
        <v>120</v>
      </c>
      <c r="J149" s="11">
        <f t="shared" si="21"/>
        <v>1353911.2634882564</v>
      </c>
      <c r="K149" s="11">
        <f t="shared" si="16"/>
        <v>1344583.3333333281</v>
      </c>
      <c r="L149" s="11">
        <f t="shared" si="17"/>
        <v>9327.93015492835</v>
      </c>
      <c r="M149" s="11">
        <f>M148-K149</f>
        <v>-1.4435499906539917E-8</v>
      </c>
      <c r="P149" s="9">
        <v>120</v>
      </c>
      <c r="Q149" s="11">
        <f t="shared" si="23"/>
        <v>1904259.1426290353</v>
      </c>
      <c r="R149" s="11">
        <f t="shared" si="18"/>
        <v>1344583.3333333281</v>
      </c>
      <c r="S149" s="11">
        <f t="shared" si="19"/>
        <v>559675.80929570703</v>
      </c>
      <c r="T149" s="11">
        <f t="shared" si="24"/>
        <v>-1.4435499906539917E-8</v>
      </c>
    </row>
    <row r="154" spans="2:20" x14ac:dyDescent="0.25">
      <c r="I154" s="69"/>
      <c r="J154" s="69"/>
      <c r="K154" s="69"/>
    </row>
    <row r="155" spans="2:20" x14ac:dyDescent="0.25">
      <c r="I155" s="69"/>
      <c r="J155" s="69"/>
      <c r="K155" s="69"/>
    </row>
    <row r="156" spans="2:20" x14ac:dyDescent="0.25">
      <c r="I156" s="69"/>
      <c r="J156" s="69"/>
      <c r="K156" s="69"/>
    </row>
    <row r="157" spans="2:20" x14ac:dyDescent="0.25">
      <c r="I157" s="69"/>
      <c r="J157" s="69"/>
      <c r="K157" s="69"/>
    </row>
    <row r="158" spans="2:20" x14ac:dyDescent="0.25">
      <c r="I158" s="69"/>
      <c r="J158" s="69"/>
      <c r="K158" s="69"/>
    </row>
    <row r="159" spans="2:20" x14ac:dyDescent="0.25">
      <c r="I159" s="69"/>
      <c r="J159" s="69"/>
      <c r="K159" s="69"/>
    </row>
  </sheetData>
  <mergeCells count="15">
    <mergeCell ref="I13:M13"/>
    <mergeCell ref="P13:T13"/>
    <mergeCell ref="B79:G80"/>
    <mergeCell ref="I79:N80"/>
    <mergeCell ref="I76:K76"/>
    <mergeCell ref="C76:D76"/>
    <mergeCell ref="P76:R76"/>
    <mergeCell ref="E82:G88"/>
    <mergeCell ref="L82:N88"/>
    <mergeCell ref="P79:U80"/>
    <mergeCell ref="S82:U88"/>
    <mergeCell ref="R81:R82"/>
    <mergeCell ref="I154:K159"/>
    <mergeCell ref="C81:D81"/>
    <mergeCell ref="C82:D8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J56"/>
  <sheetViews>
    <sheetView tabSelected="1" topLeftCell="A4" workbookViewId="0">
      <selection activeCell="E7" sqref="E7"/>
    </sheetView>
  </sheetViews>
  <sheetFormatPr baseColWidth="10" defaultRowHeight="18" x14ac:dyDescent="0.25"/>
  <cols>
    <col min="1" max="1" width="65.42578125" style="4" customWidth="1"/>
    <col min="2" max="2" width="20.42578125" style="2" customWidth="1"/>
    <col min="3" max="3" width="26.7109375" style="2" customWidth="1"/>
    <col min="4" max="4" width="24.85546875" style="2" customWidth="1"/>
    <col min="5" max="6" width="11.42578125" style="2"/>
    <col min="7" max="7" width="20.5703125" style="2" bestFit="1" customWidth="1"/>
    <col min="8" max="16384" width="11.42578125" style="2"/>
  </cols>
  <sheetData>
    <row r="3" spans="1:10" ht="108" x14ac:dyDescent="0.25">
      <c r="A3" s="4" t="s">
        <v>1</v>
      </c>
    </row>
    <row r="4" spans="1:10" x14ac:dyDescent="0.25">
      <c r="B4" s="29"/>
      <c r="C4" s="29"/>
      <c r="D4" s="29"/>
      <c r="E4" s="29"/>
      <c r="F4" s="29"/>
      <c r="G4" s="29"/>
      <c r="H4" s="29"/>
    </row>
    <row r="5" spans="1:10" x14ac:dyDescent="0.25">
      <c r="B5" s="32" t="s">
        <v>14</v>
      </c>
      <c r="C5" s="20">
        <v>217000000</v>
      </c>
      <c r="D5" s="13"/>
      <c r="E5" s="13"/>
      <c r="F5" s="13"/>
      <c r="G5" s="13"/>
      <c r="H5" s="13"/>
    </row>
    <row r="6" spans="1:10" x14ac:dyDescent="0.25">
      <c r="B6" s="32" t="s">
        <v>9</v>
      </c>
      <c r="C6" s="13">
        <v>12</v>
      </c>
      <c r="D6" s="13" t="s">
        <v>10</v>
      </c>
      <c r="E6" s="13">
        <f>C6*12</f>
        <v>144</v>
      </c>
      <c r="F6" s="13" t="s">
        <v>17</v>
      </c>
      <c r="G6" s="13">
        <f>C6*2</f>
        <v>24</v>
      </c>
      <c r="H6" s="13" t="s">
        <v>82</v>
      </c>
    </row>
    <row r="7" spans="1:10" x14ac:dyDescent="0.25">
      <c r="B7" s="32" t="s">
        <v>13</v>
      </c>
      <c r="C7" s="26">
        <v>8.6999999999999994E-3</v>
      </c>
      <c r="D7" s="13" t="s">
        <v>12</v>
      </c>
      <c r="E7" s="27">
        <f>((1+C7)^(1/2))-1</f>
        <v>4.340579684003476E-3</v>
      </c>
      <c r="F7" s="13" t="s">
        <v>18</v>
      </c>
      <c r="G7" s="26">
        <v>5.33E-2</v>
      </c>
      <c r="H7" s="13"/>
    </row>
    <row r="8" spans="1:10" x14ac:dyDescent="0.25">
      <c r="B8" s="32" t="s">
        <v>15</v>
      </c>
      <c r="C8" s="21">
        <f>(C5*0.25)</f>
        <v>54250000</v>
      </c>
      <c r="D8" s="13"/>
      <c r="E8" s="13"/>
      <c r="F8" s="13"/>
      <c r="G8" s="13"/>
      <c r="H8" s="13"/>
    </row>
    <row r="9" spans="1:10" x14ac:dyDescent="0.25">
      <c r="B9" s="32" t="s">
        <v>16</v>
      </c>
      <c r="C9" s="21">
        <f>(C5*0.03)</f>
        <v>6510000</v>
      </c>
      <c r="D9" s="13"/>
      <c r="E9" s="13"/>
      <c r="F9" s="13"/>
      <c r="G9" s="13"/>
      <c r="H9" s="13"/>
    </row>
    <row r="10" spans="1:10" x14ac:dyDescent="0.25">
      <c r="B10" s="32" t="s">
        <v>88</v>
      </c>
      <c r="C10" s="21">
        <f>C5-C8</f>
        <v>162750000</v>
      </c>
      <c r="D10" s="13"/>
      <c r="E10" s="13"/>
      <c r="F10" s="13"/>
      <c r="G10" s="13"/>
      <c r="H10" s="13"/>
    </row>
    <row r="11" spans="1:10" x14ac:dyDescent="0.25">
      <c r="C11" s="5"/>
    </row>
    <row r="12" spans="1:10" x14ac:dyDescent="0.25">
      <c r="C12" s="5"/>
      <c r="G12" s="80"/>
      <c r="H12" s="80"/>
      <c r="I12" s="80"/>
      <c r="J12" s="80"/>
    </row>
    <row r="13" spans="1:10" x14ac:dyDescent="0.25">
      <c r="B13" s="33" t="s">
        <v>89</v>
      </c>
      <c r="C13" s="34" t="s">
        <v>92</v>
      </c>
      <c r="G13" s="80"/>
      <c r="H13" s="80"/>
      <c r="I13" s="80"/>
      <c r="J13" s="80"/>
    </row>
    <row r="14" spans="1:10" x14ac:dyDescent="0.25">
      <c r="B14" s="34"/>
      <c r="C14" s="34" t="s">
        <v>90</v>
      </c>
      <c r="F14" s="5"/>
      <c r="G14" s="80"/>
      <c r="H14" s="80"/>
      <c r="I14" s="80"/>
      <c r="J14" s="80"/>
    </row>
    <row r="15" spans="1:10" x14ac:dyDescent="0.25">
      <c r="B15" s="33" t="s">
        <v>91</v>
      </c>
      <c r="C15" s="34" t="s">
        <v>95</v>
      </c>
      <c r="F15" s="5"/>
      <c r="G15" s="80"/>
      <c r="H15" s="80"/>
      <c r="I15" s="80"/>
      <c r="J15" s="80"/>
    </row>
    <row r="16" spans="1:10" x14ac:dyDescent="0.25">
      <c r="G16" s="80"/>
      <c r="H16" s="80"/>
      <c r="I16" s="80"/>
      <c r="J16" s="80"/>
    </row>
    <row r="17" spans="2:7" x14ac:dyDescent="0.25">
      <c r="B17" s="33" t="s">
        <v>93</v>
      </c>
      <c r="C17" s="35">
        <f>(1-(1+C7)^-E6)/C7</f>
        <v>81.924605908845422</v>
      </c>
      <c r="D17" s="22"/>
      <c r="E17" s="22"/>
      <c r="F17" s="22"/>
      <c r="G17" s="30"/>
    </row>
    <row r="18" spans="2:7" x14ac:dyDescent="0.25">
      <c r="B18" s="33" t="s">
        <v>94</v>
      </c>
      <c r="C18" s="36">
        <f>(1-(1+G7)^-G6)/G7</f>
        <v>13.366336974931748</v>
      </c>
      <c r="D18" s="22"/>
      <c r="E18" s="22"/>
      <c r="F18" s="22"/>
    </row>
    <row r="19" spans="2:7" x14ac:dyDescent="0.25">
      <c r="B19" s="81" t="s">
        <v>96</v>
      </c>
      <c r="C19" s="81"/>
      <c r="D19" s="81"/>
      <c r="E19" s="81"/>
      <c r="F19" s="81"/>
    </row>
    <row r="20" spans="2:7" x14ac:dyDescent="0.25">
      <c r="B20" s="22"/>
      <c r="C20" s="38">
        <f>C9*C18</f>
        <v>87014853.706805676</v>
      </c>
      <c r="D20" s="22"/>
      <c r="E20" s="22"/>
      <c r="F20" s="22"/>
    </row>
    <row r="21" spans="2:7" x14ac:dyDescent="0.25">
      <c r="B21" s="82"/>
      <c r="C21" s="82"/>
      <c r="D21" s="82"/>
      <c r="E21" s="82"/>
      <c r="F21" s="82"/>
    </row>
    <row r="22" spans="2:7" x14ac:dyDescent="0.25">
      <c r="B22" s="37" t="s">
        <v>97</v>
      </c>
      <c r="C22" s="37"/>
      <c r="D22" s="22"/>
      <c r="E22" s="22"/>
      <c r="F22" s="22"/>
    </row>
    <row r="23" spans="2:7" x14ac:dyDescent="0.25">
      <c r="B23" s="37" t="s">
        <v>98</v>
      </c>
      <c r="C23" s="22"/>
      <c r="D23" s="22"/>
      <c r="E23" s="22"/>
      <c r="F23" s="22"/>
    </row>
    <row r="24" spans="2:7" x14ac:dyDescent="0.25">
      <c r="B24" s="83" t="s">
        <v>99</v>
      </c>
      <c r="C24" s="83"/>
      <c r="D24" s="39">
        <f>C10-C20</f>
        <v>75735146.293194324</v>
      </c>
      <c r="E24" s="22"/>
      <c r="F24" s="22"/>
    </row>
    <row r="25" spans="2:7" x14ac:dyDescent="0.25">
      <c r="B25" s="83" t="s">
        <v>100</v>
      </c>
      <c r="C25" s="83"/>
      <c r="D25" s="40">
        <f>C17-C18</f>
        <v>68.558268933913666</v>
      </c>
      <c r="E25" s="22"/>
      <c r="F25" s="22"/>
    </row>
    <row r="26" spans="2:7" x14ac:dyDescent="0.25">
      <c r="B26" s="22"/>
      <c r="C26" s="22"/>
      <c r="D26" s="22"/>
      <c r="E26" s="22"/>
      <c r="F26" s="22"/>
    </row>
    <row r="27" spans="2:7" x14ac:dyDescent="0.25">
      <c r="B27" s="81" t="s">
        <v>101</v>
      </c>
      <c r="C27" s="81"/>
      <c r="D27" s="81"/>
      <c r="E27" s="81"/>
      <c r="F27" s="81"/>
    </row>
    <row r="28" spans="2:7" x14ac:dyDescent="0.25">
      <c r="B28" s="69" t="s">
        <v>102</v>
      </c>
      <c r="C28" s="69"/>
      <c r="D28" s="42">
        <f>D24/D25</f>
        <v>1104682.884659745</v>
      </c>
      <c r="E28" s="41"/>
      <c r="F28" s="41"/>
    </row>
    <row r="29" spans="2:7" x14ac:dyDescent="0.25">
      <c r="B29" s="22"/>
      <c r="C29" s="22"/>
      <c r="D29" s="22"/>
      <c r="E29" s="22"/>
      <c r="F29" s="22"/>
    </row>
    <row r="30" spans="2:7" x14ac:dyDescent="0.25">
      <c r="B30" s="22"/>
      <c r="C30" s="22"/>
      <c r="D30" s="22"/>
      <c r="E30" s="22"/>
      <c r="F30" s="22"/>
    </row>
    <row r="31" spans="2:7" x14ac:dyDescent="0.25">
      <c r="B31" s="22"/>
      <c r="C31" s="22"/>
      <c r="D31" s="22"/>
      <c r="E31" s="22"/>
      <c r="F31" s="22"/>
    </row>
    <row r="32" spans="2:7" x14ac:dyDescent="0.25">
      <c r="B32" s="22"/>
      <c r="C32" s="22"/>
      <c r="D32" s="22"/>
      <c r="E32" s="22"/>
      <c r="F32" s="22"/>
    </row>
    <row r="33" spans="2:6" x14ac:dyDescent="0.25">
      <c r="B33" s="22"/>
      <c r="C33" s="22"/>
      <c r="D33" s="22"/>
      <c r="E33" s="22"/>
      <c r="F33" s="22"/>
    </row>
    <row r="34" spans="2:6" x14ac:dyDescent="0.25">
      <c r="B34" s="22"/>
      <c r="C34" s="22"/>
      <c r="D34" s="22"/>
      <c r="E34" s="22"/>
      <c r="F34" s="22"/>
    </row>
    <row r="35" spans="2:6" x14ac:dyDescent="0.25">
      <c r="B35" s="22"/>
      <c r="C35" s="22"/>
      <c r="D35" s="22"/>
      <c r="E35" s="22"/>
      <c r="F35" s="22"/>
    </row>
    <row r="36" spans="2:6" x14ac:dyDescent="0.25">
      <c r="B36" s="22"/>
      <c r="C36" s="22"/>
      <c r="D36" s="22"/>
      <c r="E36" s="22"/>
      <c r="F36" s="22"/>
    </row>
    <row r="37" spans="2:6" x14ac:dyDescent="0.25">
      <c r="B37" s="22"/>
      <c r="C37" s="22"/>
      <c r="D37" s="22"/>
      <c r="E37" s="22"/>
      <c r="F37" s="22"/>
    </row>
    <row r="38" spans="2:6" x14ac:dyDescent="0.25">
      <c r="B38" s="22"/>
      <c r="C38" s="22"/>
      <c r="D38" s="22"/>
      <c r="E38" s="22"/>
      <c r="F38" s="22"/>
    </row>
    <row r="39" spans="2:6" x14ac:dyDescent="0.25">
      <c r="B39" s="22"/>
      <c r="C39" s="22"/>
      <c r="D39" s="22"/>
      <c r="E39" s="22"/>
      <c r="F39" s="22"/>
    </row>
    <row r="40" spans="2:6" x14ac:dyDescent="0.25">
      <c r="B40" s="22"/>
      <c r="C40" s="22"/>
      <c r="D40" s="22"/>
      <c r="E40" s="22"/>
      <c r="F40" s="22"/>
    </row>
    <row r="41" spans="2:6" x14ac:dyDescent="0.25">
      <c r="B41" s="22"/>
      <c r="C41" s="22"/>
      <c r="D41" s="22"/>
      <c r="E41" s="22"/>
      <c r="F41" s="22"/>
    </row>
    <row r="42" spans="2:6" x14ac:dyDescent="0.25">
      <c r="B42" s="22"/>
      <c r="C42" s="22"/>
      <c r="D42" s="22"/>
      <c r="E42" s="22"/>
      <c r="F42" s="22"/>
    </row>
    <row r="43" spans="2:6" x14ac:dyDescent="0.25">
      <c r="B43" s="22"/>
      <c r="C43" s="22"/>
      <c r="D43" s="22"/>
      <c r="E43" s="22"/>
      <c r="F43" s="22"/>
    </row>
    <row r="44" spans="2:6" x14ac:dyDescent="0.25">
      <c r="B44" s="22"/>
      <c r="C44" s="22"/>
      <c r="D44" s="22"/>
      <c r="E44" s="22"/>
      <c r="F44" s="22"/>
    </row>
    <row r="45" spans="2:6" x14ac:dyDescent="0.25">
      <c r="B45" s="22"/>
      <c r="C45" s="22"/>
      <c r="D45" s="22"/>
      <c r="E45" s="22"/>
      <c r="F45" s="22"/>
    </row>
    <row r="46" spans="2:6" x14ac:dyDescent="0.25">
      <c r="B46" s="22"/>
      <c r="C46" s="22"/>
      <c r="D46" s="22"/>
      <c r="E46" s="22"/>
      <c r="F46" s="22"/>
    </row>
    <row r="47" spans="2:6" x14ac:dyDescent="0.25">
      <c r="B47" s="22"/>
      <c r="C47" s="22"/>
      <c r="D47" s="22"/>
      <c r="E47" s="22"/>
      <c r="F47" s="22"/>
    </row>
    <row r="48" spans="2:6" x14ac:dyDescent="0.25">
      <c r="B48" s="22"/>
      <c r="C48" s="22"/>
      <c r="D48" s="22"/>
      <c r="E48" s="22"/>
      <c r="F48" s="22"/>
    </row>
    <row r="49" spans="2:6" x14ac:dyDescent="0.25">
      <c r="B49" s="22"/>
      <c r="C49" s="22"/>
      <c r="D49" s="22"/>
      <c r="E49" s="22"/>
      <c r="F49" s="22"/>
    </row>
    <row r="50" spans="2:6" x14ac:dyDescent="0.25">
      <c r="B50" s="22"/>
      <c r="C50" s="22"/>
      <c r="D50" s="22"/>
      <c r="E50" s="22"/>
      <c r="F50" s="22"/>
    </row>
    <row r="51" spans="2:6" x14ac:dyDescent="0.25">
      <c r="B51" s="22"/>
      <c r="C51" s="22"/>
      <c r="D51" s="22"/>
      <c r="E51" s="22"/>
      <c r="F51" s="22"/>
    </row>
    <row r="52" spans="2:6" x14ac:dyDescent="0.25">
      <c r="B52" s="22"/>
      <c r="C52" s="22"/>
      <c r="D52" s="22"/>
      <c r="E52" s="22"/>
      <c r="F52" s="22"/>
    </row>
    <row r="53" spans="2:6" x14ac:dyDescent="0.25">
      <c r="B53" s="22"/>
      <c r="C53" s="22"/>
      <c r="D53" s="22"/>
      <c r="E53" s="22"/>
      <c r="F53" s="22"/>
    </row>
    <row r="54" spans="2:6" x14ac:dyDescent="0.25">
      <c r="B54" s="22"/>
      <c r="C54" s="22"/>
      <c r="D54" s="22"/>
      <c r="E54" s="22"/>
      <c r="F54" s="22"/>
    </row>
    <row r="55" spans="2:6" x14ac:dyDescent="0.25">
      <c r="B55" s="22"/>
      <c r="C55" s="22"/>
      <c r="D55" s="22"/>
      <c r="E55" s="22"/>
      <c r="F55" s="22"/>
    </row>
    <row r="56" spans="2:6" x14ac:dyDescent="0.25">
      <c r="B56" s="22"/>
      <c r="C56" s="22"/>
      <c r="D56" s="22"/>
      <c r="E56" s="22"/>
      <c r="F56" s="22"/>
    </row>
  </sheetData>
  <mergeCells count="7">
    <mergeCell ref="B27:F27"/>
    <mergeCell ref="B28:C28"/>
    <mergeCell ref="G12:J16"/>
    <mergeCell ref="B19:F19"/>
    <mergeCell ref="B21:F21"/>
    <mergeCell ref="B24:C24"/>
    <mergeCell ref="B25:C2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16"/>
  <sheetViews>
    <sheetView topLeftCell="A4" workbookViewId="0">
      <selection activeCell="C27" sqref="C27"/>
    </sheetView>
  </sheetViews>
  <sheetFormatPr baseColWidth="10" defaultRowHeight="18" x14ac:dyDescent="0.25"/>
  <cols>
    <col min="1" max="1" width="65.42578125" style="4" customWidth="1"/>
    <col min="2" max="2" width="16.28515625" style="2" customWidth="1"/>
    <col min="3" max="3" width="21.140625" style="2" customWidth="1"/>
    <col min="4" max="4" width="22.28515625" style="2" customWidth="1"/>
    <col min="5" max="5" width="7.42578125" style="2" bestFit="1" customWidth="1"/>
    <col min="6" max="6" width="28.140625" style="2" customWidth="1"/>
    <col min="7" max="16384" width="11.42578125" style="2"/>
  </cols>
  <sheetData>
    <row r="3" spans="1:6" ht="126" x14ac:dyDescent="0.25">
      <c r="A3" s="4" t="s">
        <v>2</v>
      </c>
    </row>
    <row r="4" spans="1:6" x14ac:dyDescent="0.25">
      <c r="B4" s="32" t="s">
        <v>9</v>
      </c>
      <c r="C4" s="13">
        <v>48</v>
      </c>
      <c r="D4" s="13" t="s">
        <v>17</v>
      </c>
      <c r="E4" s="13"/>
      <c r="F4" s="13" t="s">
        <v>37</v>
      </c>
    </row>
    <row r="5" spans="1:6" x14ac:dyDescent="0.25">
      <c r="B5" s="32" t="s">
        <v>19</v>
      </c>
      <c r="C5" s="20">
        <v>553000</v>
      </c>
      <c r="D5" s="13" t="s">
        <v>12</v>
      </c>
      <c r="E5" s="13"/>
      <c r="F5" s="13"/>
    </row>
    <row r="6" spans="1:6" x14ac:dyDescent="0.25">
      <c r="B6" s="32" t="s">
        <v>84</v>
      </c>
      <c r="C6" s="31">
        <v>0.05</v>
      </c>
      <c r="D6" s="13"/>
      <c r="E6" s="13"/>
      <c r="F6" s="13"/>
    </row>
    <row r="7" spans="1:6" x14ac:dyDescent="0.25">
      <c r="B7" s="32" t="s">
        <v>13</v>
      </c>
      <c r="C7" s="26">
        <v>4.36E-2</v>
      </c>
      <c r="D7" s="13" t="s">
        <v>18</v>
      </c>
      <c r="E7" s="26">
        <f>((1+C7)^(1/6))-1</f>
        <v>7.1380677983907681E-3</v>
      </c>
      <c r="F7" s="13" t="s">
        <v>12</v>
      </c>
    </row>
    <row r="8" spans="1:6" x14ac:dyDescent="0.25">
      <c r="B8" s="84"/>
      <c r="C8" s="85"/>
      <c r="D8" s="85"/>
      <c r="E8" s="85"/>
      <c r="F8" s="86"/>
    </row>
    <row r="9" spans="1:6" x14ac:dyDescent="0.25">
      <c r="B9" s="32" t="s">
        <v>20</v>
      </c>
      <c r="C9" s="21">
        <f>(C5/(C6-E7))*((1+C6)^C4-(1+E7)^C4)</f>
        <v>116043991.44193748</v>
      </c>
      <c r="D9" s="13"/>
      <c r="E9" s="13"/>
      <c r="F9" s="13"/>
    </row>
    <row r="10" spans="1:6" x14ac:dyDescent="0.25">
      <c r="B10" s="32" t="s">
        <v>14</v>
      </c>
      <c r="C10" s="21">
        <f>(C5/(C6-E7))*(((1+C6)^C4/(1+E7)^C4)-1)</f>
        <v>82480273.985041127</v>
      </c>
      <c r="D10" s="13"/>
      <c r="E10" s="13"/>
      <c r="F10" s="13"/>
    </row>
    <row r="12" spans="1:6" x14ac:dyDescent="0.25">
      <c r="B12" s="80" t="s">
        <v>37</v>
      </c>
      <c r="C12" s="80"/>
      <c r="D12" s="80"/>
      <c r="E12" s="80"/>
    </row>
    <row r="13" spans="1:6" x14ac:dyDescent="0.25">
      <c r="B13" s="80"/>
      <c r="C13" s="80"/>
      <c r="D13" s="80"/>
      <c r="E13" s="80"/>
    </row>
    <row r="14" spans="1:6" x14ac:dyDescent="0.25">
      <c r="B14" s="80"/>
      <c r="C14" s="80"/>
      <c r="D14" s="80"/>
      <c r="E14" s="80"/>
    </row>
    <row r="15" spans="1:6" x14ac:dyDescent="0.25">
      <c r="B15" s="80"/>
      <c r="C15" s="80"/>
      <c r="D15" s="80"/>
      <c r="E15" s="80"/>
    </row>
    <row r="16" spans="1:6" x14ac:dyDescent="0.25">
      <c r="B16" s="80"/>
      <c r="C16" s="80"/>
      <c r="D16" s="80"/>
      <c r="E16" s="80"/>
    </row>
  </sheetData>
  <mergeCells count="2">
    <mergeCell ref="B12:E16"/>
    <mergeCell ref="B8:F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I28"/>
  <sheetViews>
    <sheetView topLeftCell="A4" workbookViewId="0">
      <selection activeCell="A18" sqref="A18"/>
    </sheetView>
  </sheetViews>
  <sheetFormatPr baseColWidth="10" defaultRowHeight="18" x14ac:dyDescent="0.25"/>
  <cols>
    <col min="1" max="1" width="69.28515625" style="4" customWidth="1"/>
    <col min="2" max="2" width="18.7109375" style="2" customWidth="1"/>
    <col min="3" max="3" width="26.140625" style="2" customWidth="1"/>
    <col min="4" max="4" width="35.140625" style="2" customWidth="1"/>
    <col min="5" max="5" width="29.5703125" style="2" customWidth="1"/>
    <col min="6" max="6" width="21.140625" style="2" customWidth="1"/>
    <col min="7" max="7" width="11.42578125" style="2"/>
    <col min="8" max="8" width="22.85546875" style="2" customWidth="1"/>
    <col min="9" max="16384" width="11.42578125" style="2"/>
  </cols>
  <sheetData>
    <row r="3" spans="1:9" ht="180" x14ac:dyDescent="0.25">
      <c r="A3" s="4" t="s">
        <v>0</v>
      </c>
      <c r="B3" s="93"/>
      <c r="C3" s="93"/>
      <c r="D3" s="93"/>
      <c r="E3" s="93"/>
      <c r="F3" s="93"/>
      <c r="G3" s="93"/>
      <c r="H3" s="93"/>
      <c r="I3" s="93"/>
    </row>
    <row r="4" spans="1:9" x14ac:dyDescent="0.25">
      <c r="B4" s="32" t="s">
        <v>14</v>
      </c>
      <c r="C4" s="20">
        <v>580000000</v>
      </c>
      <c r="D4" s="87"/>
      <c r="E4" s="104"/>
      <c r="F4" s="104"/>
      <c r="G4" s="104"/>
      <c r="H4" s="104"/>
      <c r="I4" s="88"/>
    </row>
    <row r="5" spans="1:9" x14ac:dyDescent="0.25">
      <c r="B5" s="32" t="s">
        <v>9</v>
      </c>
      <c r="C5" s="13">
        <v>10</v>
      </c>
      <c r="D5" s="13" t="s">
        <v>10</v>
      </c>
      <c r="E5" s="13">
        <f>C5*12</f>
        <v>120</v>
      </c>
      <c r="F5" s="13" t="s">
        <v>35</v>
      </c>
      <c r="G5" s="13">
        <f>C5*6</f>
        <v>60</v>
      </c>
      <c r="H5" s="13" t="s">
        <v>36</v>
      </c>
      <c r="I5" s="12"/>
    </row>
    <row r="6" spans="1:9" x14ac:dyDescent="0.25">
      <c r="A6" s="94"/>
      <c r="B6" s="32" t="s">
        <v>13</v>
      </c>
      <c r="C6" s="26">
        <v>0.1067</v>
      </c>
      <c r="D6" s="13" t="s">
        <v>57</v>
      </c>
      <c r="E6" s="26">
        <f>C6/2</f>
        <v>5.3350000000000002E-2</v>
      </c>
      <c r="F6" s="13" t="s">
        <v>18</v>
      </c>
      <c r="G6" s="26">
        <f>((1+E6)^(2/6))-1</f>
        <v>1.7476138747043457E-2</v>
      </c>
      <c r="H6" s="13" t="s">
        <v>11</v>
      </c>
      <c r="I6" s="15"/>
    </row>
    <row r="7" spans="1:9" x14ac:dyDescent="0.25">
      <c r="A7" s="94"/>
      <c r="B7" s="32" t="s">
        <v>33</v>
      </c>
      <c r="C7" s="20">
        <v>120000000</v>
      </c>
      <c r="D7" s="91"/>
      <c r="E7" s="95"/>
      <c r="F7" s="96"/>
      <c r="G7" s="96"/>
      <c r="H7" s="96"/>
      <c r="I7" s="97"/>
    </row>
    <row r="8" spans="1:9" x14ac:dyDescent="0.25">
      <c r="A8" s="94"/>
      <c r="B8" s="32" t="s">
        <v>34</v>
      </c>
      <c r="C8" s="21">
        <f>C4-C7</f>
        <v>460000000</v>
      </c>
      <c r="D8" s="92"/>
      <c r="E8" s="98"/>
      <c r="F8" s="99"/>
      <c r="G8" s="99"/>
      <c r="H8" s="99"/>
      <c r="I8" s="100"/>
    </row>
    <row r="9" spans="1:9" x14ac:dyDescent="0.25">
      <c r="A9" s="94"/>
      <c r="B9" s="32" t="s">
        <v>56</v>
      </c>
      <c r="C9" s="21">
        <f>(C8*G6)/(1-(1+G6)^-G5)</f>
        <v>12437137.400934909</v>
      </c>
      <c r="D9" s="13" t="s">
        <v>12</v>
      </c>
      <c r="E9" s="101"/>
      <c r="F9" s="102"/>
      <c r="G9" s="102"/>
      <c r="H9" s="102"/>
      <c r="I9" s="103"/>
    </row>
    <row r="10" spans="1:9" x14ac:dyDescent="0.25">
      <c r="A10" s="94"/>
      <c r="B10" s="32" t="s">
        <v>52</v>
      </c>
      <c r="C10" s="13">
        <v>6</v>
      </c>
      <c r="D10" s="13" t="s">
        <v>10</v>
      </c>
      <c r="E10" s="13">
        <f>C10*12</f>
        <v>72</v>
      </c>
      <c r="F10" s="13" t="s">
        <v>35</v>
      </c>
      <c r="G10" s="13">
        <f>C10*6</f>
        <v>36</v>
      </c>
      <c r="H10" s="13" t="s">
        <v>36</v>
      </c>
      <c r="I10" s="12"/>
    </row>
    <row r="11" spans="1:9" x14ac:dyDescent="0.25">
      <c r="A11" s="94"/>
      <c r="B11" s="89"/>
      <c r="C11" s="90"/>
      <c r="D11" s="95"/>
      <c r="E11" s="96"/>
      <c r="F11" s="96"/>
      <c r="G11" s="96"/>
      <c r="H11" s="96"/>
      <c r="I11" s="97"/>
    </row>
    <row r="12" spans="1:9" x14ac:dyDescent="0.25">
      <c r="A12" s="94"/>
      <c r="B12" s="32" t="s">
        <v>53</v>
      </c>
      <c r="C12" s="21">
        <f>C9*((1-(1+G6)^-G10)/(G6))</f>
        <v>330244717.67158049</v>
      </c>
      <c r="D12" s="98"/>
      <c r="E12" s="99"/>
      <c r="F12" s="99"/>
      <c r="G12" s="99"/>
      <c r="H12" s="99"/>
      <c r="I12" s="100"/>
    </row>
    <row r="13" spans="1:9" x14ac:dyDescent="0.25">
      <c r="A13" s="94"/>
      <c r="B13" s="32" t="s">
        <v>54</v>
      </c>
      <c r="C13" s="20">
        <v>45500000</v>
      </c>
      <c r="D13" s="98"/>
      <c r="E13" s="99"/>
      <c r="F13" s="99"/>
      <c r="G13" s="99"/>
      <c r="H13" s="99"/>
      <c r="I13" s="100"/>
    </row>
    <row r="14" spans="1:9" x14ac:dyDescent="0.25">
      <c r="A14" s="94"/>
      <c r="B14" s="89"/>
      <c r="C14" s="90"/>
      <c r="D14" s="98"/>
      <c r="E14" s="99"/>
      <c r="F14" s="99"/>
      <c r="G14" s="99"/>
      <c r="H14" s="99"/>
      <c r="I14" s="100"/>
    </row>
    <row r="15" spans="1:9" x14ac:dyDescent="0.25">
      <c r="B15" s="32" t="s">
        <v>55</v>
      </c>
      <c r="C15" s="21">
        <f>C12-C13</f>
        <v>284744717.67158049</v>
      </c>
      <c r="D15" s="98"/>
      <c r="E15" s="99"/>
      <c r="F15" s="99"/>
      <c r="G15" s="99"/>
      <c r="H15" s="99"/>
      <c r="I15" s="100"/>
    </row>
    <row r="16" spans="1:9" x14ac:dyDescent="0.25">
      <c r="B16" s="89"/>
      <c r="C16" s="90"/>
      <c r="D16" s="101"/>
      <c r="E16" s="102"/>
      <c r="F16" s="102"/>
      <c r="G16" s="102"/>
      <c r="H16" s="102"/>
      <c r="I16" s="103"/>
    </row>
    <row r="18" spans="2:8" x14ac:dyDescent="0.25">
      <c r="B18" s="32" t="s">
        <v>13</v>
      </c>
      <c r="C18" s="26">
        <v>9.5799999999999996E-2</v>
      </c>
      <c r="D18" s="13" t="s">
        <v>85</v>
      </c>
      <c r="E18" s="26">
        <v>7.7000000000000002E-3</v>
      </c>
      <c r="F18" s="13" t="s">
        <v>86</v>
      </c>
      <c r="G18" s="29"/>
      <c r="H18" s="29"/>
    </row>
    <row r="19" spans="2:8" x14ac:dyDescent="0.25">
      <c r="B19" s="32" t="s">
        <v>9</v>
      </c>
      <c r="C19" s="13">
        <v>5</v>
      </c>
      <c r="D19" s="13" t="s">
        <v>10</v>
      </c>
      <c r="E19" s="13">
        <f>C19*12</f>
        <v>60</v>
      </c>
      <c r="F19" s="13" t="s">
        <v>17</v>
      </c>
      <c r="G19" s="29"/>
      <c r="H19" s="29"/>
    </row>
    <row r="20" spans="2:8" x14ac:dyDescent="0.25">
      <c r="B20" s="87"/>
      <c r="C20" s="88"/>
      <c r="D20" s="29"/>
      <c r="E20" s="29"/>
      <c r="F20" s="29"/>
      <c r="G20" s="29"/>
      <c r="H20" s="29"/>
    </row>
    <row r="21" spans="2:8" x14ac:dyDescent="0.25">
      <c r="B21" s="32" t="s">
        <v>87</v>
      </c>
      <c r="C21" s="20">
        <f>(C15*E18)/(1-(1+E18)^-G5)</f>
        <v>5944054.0980356624</v>
      </c>
      <c r="D21" s="29"/>
      <c r="E21" s="29"/>
      <c r="F21" s="29"/>
      <c r="G21" s="29"/>
      <c r="H21" s="29"/>
    </row>
    <row r="22" spans="2:8" x14ac:dyDescent="0.25">
      <c r="B22" s="29"/>
      <c r="C22" s="29"/>
      <c r="D22" s="29"/>
      <c r="E22" s="29"/>
      <c r="F22" s="29"/>
      <c r="G22" s="29"/>
      <c r="H22" s="29"/>
    </row>
    <row r="23" spans="2:8" x14ac:dyDescent="0.25">
      <c r="B23" s="29"/>
      <c r="C23" s="29"/>
      <c r="D23" s="29"/>
      <c r="E23" s="29"/>
      <c r="F23" s="29"/>
      <c r="G23" s="29"/>
      <c r="H23" s="29"/>
    </row>
    <row r="24" spans="2:8" x14ac:dyDescent="0.25">
      <c r="B24" s="29"/>
      <c r="C24" s="29"/>
    </row>
    <row r="25" spans="2:8" x14ac:dyDescent="0.25">
      <c r="B25" s="29"/>
      <c r="C25" s="29"/>
    </row>
    <row r="26" spans="2:8" x14ac:dyDescent="0.25">
      <c r="B26" s="29"/>
      <c r="C26" s="29"/>
    </row>
    <row r="28" spans="2:8" x14ac:dyDescent="0.25">
      <c r="B28" s="29"/>
      <c r="C28" s="29"/>
      <c r="D28" s="29"/>
      <c r="E28" s="29"/>
      <c r="F28" s="29"/>
    </row>
  </sheetData>
  <mergeCells count="10">
    <mergeCell ref="B20:C20"/>
    <mergeCell ref="B16:C16"/>
    <mergeCell ref="D7:D8"/>
    <mergeCell ref="B3:I3"/>
    <mergeCell ref="A6:A14"/>
    <mergeCell ref="D11:I16"/>
    <mergeCell ref="B11:C11"/>
    <mergeCell ref="B14:C14"/>
    <mergeCell ref="D4:I4"/>
    <mergeCell ref="E7:I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Ejercicio 1</vt:lpstr>
      <vt:lpstr>Ejercicio 2</vt:lpstr>
      <vt:lpstr>Ejercicio 3</vt:lpstr>
      <vt:lpstr>Ejercicio 4</vt:lpstr>
      <vt:lpstr>Ejercicio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Londoño Londoño</dc:creator>
  <cp:lastModifiedBy>Andres</cp:lastModifiedBy>
  <dcterms:created xsi:type="dcterms:W3CDTF">2020-11-14T12:37:02Z</dcterms:created>
  <dcterms:modified xsi:type="dcterms:W3CDTF">2021-07-21T19:02:58Z</dcterms:modified>
</cp:coreProperties>
</file>