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20" yWindow="340" windowWidth="26680" windowHeight="16260" firstSheet="1" activeTab="2"/>
  </bookViews>
  <sheets>
    <sheet name="Population and Samples Metadata" sheetId="8" r:id="rId1"/>
    <sheet name="Kernel Characteristics" sheetId="5" r:id="rId2"/>
    <sheet name="Density Sorting" sheetId="6" r:id="rId3"/>
    <sheet name="Respiration Assays" sheetId="7" r:id="rId4"/>
    <sheet name="ELISA Results" sheetId="1" r:id="rId5"/>
    <sheet name="Dilution Series Results" sheetId="4" r:id="rId6"/>
    <sheet name="Overall Results" sheetId="3" r:id="rId7"/>
  </sheets>
  <externalReferences>
    <externalReference r:id="rId8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3" l="1"/>
  <c r="G39" i="3"/>
  <c r="F39" i="3"/>
  <c r="F40" i="3"/>
  <c r="G38" i="3"/>
  <c r="F38" i="3"/>
  <c r="F37" i="3"/>
  <c r="G37" i="3"/>
  <c r="G50" i="3"/>
  <c r="G49" i="3"/>
  <c r="G48" i="3"/>
  <c r="G47" i="3"/>
  <c r="G46" i="3"/>
  <c r="G45" i="3"/>
  <c r="G44" i="3"/>
  <c r="G43" i="3"/>
  <c r="F50" i="3"/>
  <c r="F49" i="3"/>
  <c r="F48" i="3"/>
  <c r="F47" i="3"/>
  <c r="F46" i="3"/>
  <c r="F45" i="3"/>
  <c r="F44" i="3"/>
  <c r="F43" i="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3" i="7"/>
  <c r="J3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3" i="7"/>
  <c r="L32" i="7"/>
  <c r="J32" i="7"/>
  <c r="I32" i="7"/>
  <c r="L18" i="8"/>
  <c r="K18" i="8"/>
  <c r="O62" i="6"/>
  <c r="O63" i="6"/>
  <c r="O64" i="6"/>
  <c r="O65" i="6"/>
  <c r="O66" i="6"/>
  <c r="O67" i="6"/>
  <c r="O69" i="6"/>
  <c r="N69" i="6"/>
  <c r="M69" i="6"/>
  <c r="L69" i="6"/>
  <c r="O50" i="6"/>
  <c r="O51" i="6"/>
  <c r="O52" i="6"/>
  <c r="O53" i="6"/>
  <c r="O54" i="6"/>
  <c r="O55" i="6"/>
  <c r="O57" i="6"/>
  <c r="N57" i="6"/>
  <c r="M57" i="6"/>
  <c r="L57" i="6"/>
  <c r="O56" i="6"/>
  <c r="T52" i="6"/>
  <c r="T53" i="6"/>
  <c r="S52" i="6"/>
  <c r="S53" i="6"/>
  <c r="S51" i="6"/>
  <c r="L27" i="6"/>
  <c r="K27" i="6"/>
  <c r="L46" i="6"/>
  <c r="M27" i="6"/>
  <c r="M46" i="6"/>
  <c r="N27" i="6"/>
  <c r="N46" i="6"/>
  <c r="P46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46" i="6"/>
  <c r="L45" i="6"/>
  <c r="M45" i="6"/>
  <c r="N45" i="6"/>
  <c r="P45" i="6"/>
  <c r="O45" i="6"/>
  <c r="L44" i="6"/>
  <c r="M44" i="6"/>
  <c r="N44" i="6"/>
  <c r="P44" i="6"/>
  <c r="O44" i="6"/>
  <c r="L43" i="6"/>
  <c r="M43" i="6"/>
  <c r="N43" i="6"/>
  <c r="P43" i="6"/>
  <c r="O43" i="6"/>
  <c r="L42" i="6"/>
  <c r="M42" i="6"/>
  <c r="N42" i="6"/>
  <c r="P42" i="6"/>
  <c r="O42" i="6"/>
  <c r="L41" i="6"/>
  <c r="M41" i="6"/>
  <c r="N41" i="6"/>
  <c r="P41" i="6"/>
  <c r="O41" i="6"/>
  <c r="L40" i="6"/>
  <c r="M40" i="6"/>
  <c r="N40" i="6"/>
  <c r="P40" i="6"/>
  <c r="O40" i="6"/>
  <c r="L39" i="6"/>
  <c r="M39" i="6"/>
  <c r="N39" i="6"/>
  <c r="P39" i="6"/>
  <c r="O39" i="6"/>
  <c r="L38" i="6"/>
  <c r="M38" i="6"/>
  <c r="N38" i="6"/>
  <c r="P38" i="6"/>
  <c r="O38" i="6"/>
  <c r="L37" i="6"/>
  <c r="M37" i="6"/>
  <c r="N37" i="6"/>
  <c r="P37" i="6"/>
  <c r="O37" i="6"/>
  <c r="L36" i="6"/>
  <c r="M36" i="6"/>
  <c r="N36" i="6"/>
  <c r="P36" i="6"/>
  <c r="O36" i="6"/>
  <c r="L35" i="6"/>
  <c r="M35" i="6"/>
  <c r="N35" i="6"/>
  <c r="P35" i="6"/>
  <c r="O35" i="6"/>
  <c r="L34" i="6"/>
  <c r="M34" i="6"/>
  <c r="N34" i="6"/>
  <c r="P34" i="6"/>
  <c r="O34" i="6"/>
  <c r="L33" i="6"/>
  <c r="M33" i="6"/>
  <c r="N33" i="6"/>
  <c r="P33" i="6"/>
  <c r="O33" i="6"/>
  <c r="L32" i="6"/>
  <c r="M32" i="6"/>
  <c r="N32" i="6"/>
  <c r="P32" i="6"/>
  <c r="O32" i="6"/>
  <c r="N28" i="6"/>
  <c r="M28" i="6"/>
  <c r="L28" i="6"/>
  <c r="P27" i="6"/>
  <c r="P26" i="6"/>
  <c r="P25" i="6"/>
  <c r="P24" i="6"/>
  <c r="P23" i="6"/>
  <c r="P22" i="6"/>
  <c r="A22" i="6"/>
  <c r="P21" i="6"/>
  <c r="P20" i="6"/>
  <c r="P19" i="6"/>
  <c r="P18" i="6"/>
  <c r="P17" i="6"/>
  <c r="P16" i="6"/>
  <c r="A16" i="6"/>
  <c r="P15" i="6"/>
  <c r="P14" i="6"/>
  <c r="P13" i="6"/>
  <c r="K10" i="6"/>
  <c r="A1" i="6"/>
  <c r="A2" i="6"/>
  <c r="A3" i="6"/>
  <c r="G34" i="3"/>
  <c r="G33" i="3"/>
  <c r="F33" i="3"/>
  <c r="F34" i="3"/>
  <c r="E37" i="4"/>
  <c r="E38" i="4"/>
  <c r="E39" i="4"/>
  <c r="E36" i="4"/>
  <c r="E33" i="4"/>
  <c r="E34" i="4"/>
  <c r="E35" i="4"/>
  <c r="E32" i="4"/>
  <c r="D33" i="4"/>
  <c r="D34" i="4"/>
  <c r="D35" i="4"/>
  <c r="D36" i="4"/>
  <c r="D37" i="4"/>
  <c r="D38" i="4"/>
  <c r="D39" i="4"/>
  <c r="D32" i="4"/>
  <c r="C39" i="4"/>
  <c r="C38" i="4"/>
  <c r="C37" i="4"/>
  <c r="C36" i="4"/>
  <c r="C35" i="4"/>
  <c r="C34" i="4"/>
  <c r="C33" i="4"/>
  <c r="C32" i="4"/>
  <c r="C28" i="4"/>
  <c r="C27" i="4"/>
  <c r="C26" i="4"/>
  <c r="C25" i="4"/>
  <c r="C24" i="4"/>
  <c r="C23" i="4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4" i="1"/>
  <c r="C26" i="1"/>
  <c r="C27" i="1"/>
  <c r="C28" i="1"/>
  <c r="C29" i="1"/>
  <c r="C30" i="1"/>
  <c r="C25" i="1"/>
</calcChain>
</file>

<file path=xl/sharedStrings.xml><?xml version="1.0" encoding="utf-8"?>
<sst xmlns="http://schemas.openxmlformats.org/spreadsheetml/2006/main" count="985" uniqueCount="321">
  <si>
    <t>A</t>
  </si>
  <si>
    <t>B</t>
  </si>
  <si>
    <t>C</t>
  </si>
  <si>
    <t>D</t>
  </si>
  <si>
    <t>E</t>
  </si>
  <si>
    <t>F</t>
  </si>
  <si>
    <t>G</t>
  </si>
  <si>
    <t>H</t>
  </si>
  <si>
    <t>2nd Assay: 6 Feb 2015</t>
  </si>
  <si>
    <t>S1 - old</t>
  </si>
  <si>
    <t>S1 - new</t>
  </si>
  <si>
    <t>X</t>
  </si>
  <si>
    <t>S2 - old</t>
  </si>
  <si>
    <t>S2 - new</t>
  </si>
  <si>
    <t>S3 - old</t>
  </si>
  <si>
    <t>S3 - new</t>
  </si>
  <si>
    <t>S4 - old</t>
  </si>
  <si>
    <t>S4 - new</t>
  </si>
  <si>
    <t>S5 - old</t>
  </si>
  <si>
    <t>S5 - new</t>
  </si>
  <si>
    <t>S6 - old</t>
  </si>
  <si>
    <t>S6 - new</t>
  </si>
  <si>
    <t>New standards…</t>
  </si>
  <si>
    <t>OD</t>
  </si>
  <si>
    <t>1/OD</t>
  </si>
  <si>
    <t>AF (ppb)</t>
  </si>
  <si>
    <t>Sample No.</t>
  </si>
  <si>
    <t>Inoculated? (Y/N)</t>
  </si>
  <si>
    <t>Floated? (Y/N)</t>
  </si>
  <si>
    <t>SG for Flotation</t>
  </si>
  <si>
    <t>Bulk weight (g)</t>
  </si>
  <si>
    <t>Y</t>
  </si>
  <si>
    <t>N</t>
  </si>
  <si>
    <t>Sinking</t>
  </si>
  <si>
    <t>AF Content (ppb)</t>
  </si>
  <si>
    <t>Sample no.</t>
  </si>
  <si>
    <t>S1</t>
  </si>
  <si>
    <t>2 (1:5)</t>
  </si>
  <si>
    <t>2 (1:10)</t>
  </si>
  <si>
    <t>S2</t>
  </si>
  <si>
    <t>3 (1:5)</t>
  </si>
  <si>
    <t>3 (1:10)</t>
  </si>
  <si>
    <t>S3</t>
  </si>
  <si>
    <t>8 (1:5)</t>
  </si>
  <si>
    <t>8 (1:10)</t>
  </si>
  <si>
    <t>S4</t>
  </si>
  <si>
    <t>12 (1:5)</t>
  </si>
  <si>
    <t>12 (1:10)</t>
  </si>
  <si>
    <t>S5</t>
  </si>
  <si>
    <t>S6</t>
  </si>
  <si>
    <t>Standards</t>
  </si>
  <si>
    <t>AF</t>
  </si>
  <si>
    <t>sample (dilution ratio)</t>
  </si>
  <si>
    <t>diluted AF</t>
  </si>
  <si>
    <t>ACTUAL AF</t>
  </si>
  <si>
    <t>Dilution-Corrected</t>
  </si>
  <si>
    <t>Dilutions used</t>
  </si>
  <si>
    <t>1:5</t>
  </si>
  <si>
    <t>1:10</t>
  </si>
  <si>
    <t>&lt;-- use this value</t>
  </si>
  <si>
    <t xml:space="preserve"> </t>
  </si>
  <si>
    <t>5-K Mass threshold</t>
  </si>
  <si>
    <t>average AF (ppb)</t>
  </si>
  <si>
    <t>&lt; 1.5 g</t>
  </si>
  <si>
    <t>&gt; 1.5 g</t>
  </si>
  <si>
    <t>average CO2/hr (ppm)</t>
  </si>
  <si>
    <t>CO2 / hour (ppm)</t>
  </si>
  <si>
    <t>* Note: Grayed out values in AF content column are below "detectable" threshold (of 2)</t>
  </si>
  <si>
    <t># of samples</t>
  </si>
  <si>
    <t>Sample ID</t>
  </si>
  <si>
    <t># Moldy / Discolored</t>
  </si>
  <si>
    <t># Shriveled / Small</t>
  </si>
  <si>
    <t># Broken</t>
  </si>
  <si>
    <t># White</t>
  </si>
  <si>
    <t># Yellow</t>
  </si>
  <si>
    <t>15HWMA1-001</t>
  </si>
  <si>
    <t>15HWMA1-002</t>
  </si>
  <si>
    <t>15HWMA1-003</t>
  </si>
  <si>
    <t>15HWMC1-001</t>
  </si>
  <si>
    <t>15HWMA1-004</t>
  </si>
  <si>
    <t>15HWMA1-005</t>
  </si>
  <si>
    <t>15HWMA1-006</t>
  </si>
  <si>
    <t>15HWMA1-007</t>
  </si>
  <si>
    <t>15HWMC1-002</t>
  </si>
  <si>
    <t>15HWMC1-003</t>
  </si>
  <si>
    <t>15HWMC1-004</t>
  </si>
  <si>
    <t>15HWMA1-008</t>
  </si>
  <si>
    <t>15HWMA1-009</t>
  </si>
  <si>
    <t>15HWMA1-010</t>
  </si>
  <si>
    <t>15HWMA1-011</t>
  </si>
  <si>
    <t>15HWMC1-005</t>
  </si>
  <si>
    <t>15HWMC1-006</t>
  </si>
  <si>
    <t>15HWMC1-007</t>
  </si>
  <si>
    <t>15HWMA1-012</t>
  </si>
  <si>
    <t>15HWMA1-013</t>
  </si>
  <si>
    <t>15HWMA1-014</t>
  </si>
  <si>
    <t>15HWMA1-015</t>
  </si>
  <si>
    <t>15HWMA1-016</t>
  </si>
  <si>
    <t>15HWMC1-008</t>
  </si>
  <si>
    <t>15HWMC1-009</t>
  </si>
  <si>
    <t>15HWMC1-010</t>
  </si>
  <si>
    <t>15HWMC1-011</t>
  </si>
  <si>
    <t>15HWMC1-012</t>
  </si>
  <si>
    <r>
      <t>**</t>
    </r>
    <r>
      <rPr>
        <b/>
        <sz val="14"/>
        <color theme="1"/>
        <rFont val="Calibri"/>
        <family val="2"/>
        <scheme val="minor"/>
      </rPr>
      <t>Note: Each sample includes 5 kernels; it is possible that the kernels SHARE some of these characteristics, so the row values in this table will not necessarily sum to 5.</t>
    </r>
  </si>
  <si>
    <t>However, no cell can have a value of greater than 5.</t>
  </si>
  <si>
    <r>
      <t xml:space="preserve">Orange highlight indicates that the sample was inoculated with </t>
    </r>
    <r>
      <rPr>
        <b/>
        <i/>
        <sz val="14"/>
        <color theme="1"/>
        <rFont val="Calibri"/>
        <family val="2"/>
        <scheme val="minor"/>
      </rPr>
      <t xml:space="preserve">A. flavus </t>
    </r>
    <r>
      <rPr>
        <b/>
        <sz val="14"/>
        <color theme="1"/>
        <rFont val="Calibri"/>
        <family val="2"/>
        <scheme val="minor"/>
      </rPr>
      <t>in the field.</t>
    </r>
  </si>
  <si>
    <t>1g Pure Glycerol volume (mL)</t>
  </si>
  <si>
    <r>
      <t>Specific Gravities (at 20</t>
    </r>
    <r>
      <rPr>
        <b/>
        <sz val="11"/>
        <color indexed="8"/>
        <rFont val="Calibri"/>
        <family val="2"/>
      </rPr>
      <t>°C)</t>
    </r>
    <r>
      <rPr>
        <b/>
        <sz val="11"/>
        <color theme="1"/>
        <rFont val="Calibri"/>
        <family val="2"/>
        <scheme val="minor"/>
      </rPr>
      <t xml:space="preserve">: </t>
    </r>
  </si>
  <si>
    <t>200g Glycerol volume</t>
  </si>
  <si>
    <t>Pure De-ionized H20: 1.000</t>
  </si>
  <si>
    <t>600g Glycerol volume</t>
  </si>
  <si>
    <t>Pure Glycerol: 1.2633</t>
  </si>
  <si>
    <t>Mass (g) of 1mL pure glycerol</t>
  </si>
  <si>
    <t>Specific Gravity (S.G.) can be converted directly to density in Grams/mL</t>
  </si>
  <si>
    <t>a.k.a. "Specific Gravity"</t>
  </si>
  <si>
    <t>Mass of 10 mL DI H20: 10g</t>
  </si>
  <si>
    <t>grams/mL</t>
  </si>
  <si>
    <t>Mass of 10 mL pure glycerol: 12.633g</t>
  </si>
  <si>
    <t>Volume of 10g of pure glycerol: 7.9158mL</t>
  </si>
  <si>
    <t>SG 200mL pure H20: 1.000</t>
  </si>
  <si>
    <t>14 Rows x 4 Columns</t>
  </si>
  <si>
    <t>Table: Total number of kernels floating at different densities</t>
  </si>
  <si>
    <t>To obtain SG 1.16…</t>
  </si>
  <si>
    <t>(Assume: Temperature = 20°C)</t>
  </si>
  <si>
    <t>Replicate #</t>
  </si>
  <si>
    <t>Inoculated?</t>
  </si>
  <si>
    <t>Bulk Weight (g)</t>
  </si>
  <si>
    <t>Total # Kernels</t>
  </si>
  <si>
    <t># Floating - 1.00</t>
  </si>
  <si>
    <t># Floating - 1.16</t>
  </si>
  <si>
    <t xml:space="preserve"># Floating - 1.19 </t>
  </si>
  <si>
    <t># Sinking - 1.19</t>
  </si>
  <si>
    <t>Total # Floating</t>
  </si>
  <si>
    <t>200mL pure H20</t>
  </si>
  <si>
    <t>310mL pure Glycerol</t>
  </si>
  <si>
    <t>((200*1 + 310*1.2633)/(200+310))</t>
  </si>
  <si>
    <t>Calculated SG Value (using above equation)</t>
  </si>
  <si>
    <t>To obtain SG 1.19…</t>
  </si>
  <si>
    <t>520mL pure Glycerol</t>
  </si>
  <si>
    <t>((200*1 + 520*1.2633)/(200 + 520))</t>
  </si>
  <si>
    <t>Table: Source for 4-kernel bulked reps for respiration assays</t>
  </si>
  <si>
    <t>Inoculated reps</t>
  </si>
  <si>
    <t>Non-Inoculated Reps</t>
  </si>
  <si>
    <t>Totals:</t>
  </si>
  <si>
    <t>Floating - 1.00</t>
  </si>
  <si>
    <t>Means:</t>
  </si>
  <si>
    <t>(reps 1-12 only…)</t>
  </si>
  <si>
    <t>Floating - 1.16</t>
  </si>
  <si>
    <t>Floating - 1.19</t>
  </si>
  <si>
    <t>Table: Total number of kernels floating as percentages of each sample</t>
  </si>
  <si>
    <t>Sinking - 1.19</t>
  </si>
  <si>
    <t>Total % floating</t>
  </si>
  <si>
    <t>Table: Number of 5-kernel bulked reps for each density category</t>
  </si>
  <si>
    <t>TOTAL</t>
  </si>
  <si>
    <t>Table: Data for inoculated, 200-kernel replicates only</t>
  </si>
  <si>
    <t xml:space="preserve">Rows 57 and 69 excluded from the below table and chart due to inconsistent # of kernels. </t>
  </si>
  <si>
    <t>Inoculated</t>
  </si>
  <si>
    <t>Non-Inoculated</t>
  </si>
  <si>
    <t>Bulk Weight</t>
  </si>
  <si>
    <t>Total % Floating</t>
  </si>
  <si>
    <t>Totals</t>
  </si>
  <si>
    <t>Table: Data for non-inoculated, 200-kernel replicates only</t>
  </si>
  <si>
    <t>Genotype</t>
  </si>
  <si>
    <t>Mp313E x Mp717 (R/R)</t>
  </si>
  <si>
    <t>Mp313E x T173 (R/S)</t>
  </si>
  <si>
    <t>GA209 x T173(S/S)</t>
  </si>
  <si>
    <t>Genotype Code</t>
  </si>
  <si>
    <r>
      <t>"R"</t>
    </r>
    <r>
      <rPr>
        <sz val="11"/>
        <color theme="1"/>
        <rFont val="Calibri"/>
        <family val="2"/>
        <scheme val="minor"/>
      </rPr>
      <t xml:space="preserve"> (Resistant to </t>
    </r>
    <r>
      <rPr>
        <i/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>)</t>
    </r>
  </si>
  <si>
    <r>
      <t>"M"</t>
    </r>
    <r>
      <rPr>
        <sz val="11"/>
        <color theme="1"/>
        <rFont val="Calibri"/>
        <family val="2"/>
        <scheme val="minor"/>
      </rPr>
      <t xml:space="preserve"> (Moderately Resistant to </t>
    </r>
    <r>
      <rPr>
        <i/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>)</t>
    </r>
  </si>
  <si>
    <r>
      <t>"S"</t>
    </r>
    <r>
      <rPr>
        <sz val="11"/>
        <color theme="1"/>
        <rFont val="Calibri"/>
        <family val="2"/>
        <scheme val="minor"/>
      </rPr>
      <t xml:space="preserve"> (Susceptible to </t>
    </r>
    <r>
      <rPr>
        <i/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>)</t>
    </r>
  </si>
  <si>
    <t>Treatment</t>
  </si>
  <si>
    <r>
      <rPr>
        <b/>
        <i/>
        <sz val="11"/>
        <color theme="1"/>
        <rFont val="Calibri"/>
        <family val="2"/>
        <scheme val="minor"/>
      </rPr>
      <t>Af</t>
    </r>
    <r>
      <rPr>
        <b/>
        <sz val="11"/>
        <color theme="1"/>
        <rFont val="Calibri"/>
        <family val="2"/>
        <scheme val="minor"/>
      </rPr>
      <t>-inoculated</t>
    </r>
  </si>
  <si>
    <t>Control</t>
  </si>
  <si>
    <r>
      <t xml:space="preserve">*Note: "A" indicates that the replicate was inoculated with </t>
    </r>
    <r>
      <rPr>
        <b/>
        <i/>
        <sz val="11"/>
        <color theme="1"/>
        <rFont val="Calibri"/>
        <family val="2"/>
        <scheme val="minor"/>
      </rPr>
      <t>Af</t>
    </r>
    <r>
      <rPr>
        <b/>
        <sz val="11"/>
        <color theme="1"/>
        <rFont val="Calibri"/>
        <family val="2"/>
        <scheme val="minor"/>
      </rPr>
      <t>. "C" indicates that the replicate is an non-inoculated control.</t>
    </r>
  </si>
  <si>
    <t>**Note: In the 'Sample name' and 'Sample ID' fields, "14HW" stands for the year (2014) and the experimenter (Henry Wells).</t>
  </si>
  <si>
    <t>Inoc. Or Conrol</t>
  </si>
  <si>
    <t>New Replicate Code</t>
  </si>
  <si>
    <t>Sample Name</t>
  </si>
  <si>
    <t>R</t>
  </si>
  <si>
    <t>RA1</t>
  </si>
  <si>
    <t>14HWRA1</t>
  </si>
  <si>
    <t>14HWRA1-001</t>
  </si>
  <si>
    <t>RA2</t>
  </si>
  <si>
    <t>14HWRA2</t>
  </si>
  <si>
    <t>14HWRA2-001</t>
  </si>
  <si>
    <t>RA3</t>
  </si>
  <si>
    <t>14HWRA3</t>
  </si>
  <si>
    <t>14HWRA3-001</t>
  </si>
  <si>
    <t>RA4</t>
  </si>
  <si>
    <t>14HWRA4</t>
  </si>
  <si>
    <t>14HWRA4-001</t>
  </si>
  <si>
    <t>RC1</t>
  </si>
  <si>
    <t>14HWRC1</t>
  </si>
  <si>
    <t>14HWRC1-001</t>
  </si>
  <si>
    <t>RC2</t>
  </si>
  <si>
    <t>14HWRC2</t>
  </si>
  <si>
    <t>14HWRC2-001</t>
  </si>
  <si>
    <t>RC3</t>
  </si>
  <si>
    <t>14HWRC3</t>
  </si>
  <si>
    <t>14HWRC3-001</t>
  </si>
  <si>
    <t>RC4</t>
  </si>
  <si>
    <t>14HWRC4</t>
  </si>
  <si>
    <t>14HWRC4-001</t>
  </si>
  <si>
    <t>M</t>
  </si>
  <si>
    <t>MA1</t>
  </si>
  <si>
    <t>14HWMA1</t>
  </si>
  <si>
    <t>14HWMA1-001</t>
  </si>
  <si>
    <t>MA2</t>
  </si>
  <si>
    <t>14HWMA2</t>
  </si>
  <si>
    <t>14HWMA2-001</t>
  </si>
  <si>
    <t>MA3</t>
  </si>
  <si>
    <t>14HWMA3</t>
  </si>
  <si>
    <t>14HWMA3-001</t>
  </si>
  <si>
    <t>MA4</t>
  </si>
  <si>
    <t>14HWMA4</t>
  </si>
  <si>
    <t>14HWMA4-001</t>
  </si>
  <si>
    <t>MC1</t>
  </si>
  <si>
    <t>14HWMC1</t>
  </si>
  <si>
    <t>14HWMC1-001</t>
  </si>
  <si>
    <t>MC2</t>
  </si>
  <si>
    <t>14HWMC2</t>
  </si>
  <si>
    <t>14HWMC2-001</t>
  </si>
  <si>
    <t>MC3</t>
  </si>
  <si>
    <t>14HWMC3</t>
  </si>
  <si>
    <t>14HWMC3-001</t>
  </si>
  <si>
    <t>MC4</t>
  </si>
  <si>
    <t>14HWMC4</t>
  </si>
  <si>
    <t>14HWMC4-001</t>
  </si>
  <si>
    <t>S</t>
  </si>
  <si>
    <t>SA1</t>
  </si>
  <si>
    <t>14HWSA1</t>
  </si>
  <si>
    <t>14HWSA1-001</t>
  </si>
  <si>
    <t>SA2</t>
  </si>
  <si>
    <t>14HWSA2</t>
  </si>
  <si>
    <t>14HWSA2-001</t>
  </si>
  <si>
    <t>SA3</t>
  </si>
  <si>
    <t>14HWSA3</t>
  </si>
  <si>
    <t>14HWSA3-001</t>
  </si>
  <si>
    <t>SA4</t>
  </si>
  <si>
    <t>14HWSA4</t>
  </si>
  <si>
    <t>14HWSA4-001</t>
  </si>
  <si>
    <t>SC1</t>
  </si>
  <si>
    <t>14HWSC1</t>
  </si>
  <si>
    <t>14HWSC1-001</t>
  </si>
  <si>
    <t>SC2</t>
  </si>
  <si>
    <t>14HWSC2</t>
  </si>
  <si>
    <t>14HWSC2-001</t>
  </si>
  <si>
    <t>SC3</t>
  </si>
  <si>
    <t>14HWSC3</t>
  </si>
  <si>
    <t>14HWSC3-001</t>
  </si>
  <si>
    <t>SC4</t>
  </si>
  <si>
    <t>14HWSC4</t>
  </si>
  <si>
    <t>14HWSC4-001</t>
  </si>
  <si>
    <t>* The table below displays observations from day of original sampling (8 Jan 2015), before any experiments were conducted</t>
  </si>
  <si>
    <t># Kernels</t>
  </si>
  <si>
    <r>
      <rPr>
        <i/>
        <sz val="12"/>
        <color theme="1"/>
        <rFont val="Calibri"/>
        <family val="2"/>
        <scheme val="minor"/>
      </rPr>
      <t>A. flavus</t>
    </r>
    <r>
      <rPr>
        <sz val="11"/>
        <color theme="1"/>
        <rFont val="Calibri"/>
        <family val="2"/>
        <scheme val="minor"/>
      </rPr>
      <t>?</t>
    </r>
  </si>
  <si>
    <t>Phenotype</t>
  </si>
  <si>
    <t>% floaters</t>
  </si>
  <si>
    <t>Varied</t>
  </si>
  <si>
    <t>"Yellow Only"</t>
  </si>
  <si>
    <t>"White Only"</t>
  </si>
  <si>
    <t>Discolored/Deformed</t>
  </si>
  <si>
    <t xml:space="preserve"> Original Sample/Replicate Codes</t>
  </si>
  <si>
    <t>System for naming of samples:</t>
  </si>
  <si>
    <t>3RD try……….</t>
  </si>
  <si>
    <t>1-hr incubation</t>
  </si>
  <si>
    <t>Day 3 - Thurs 1/30</t>
  </si>
  <si>
    <t>Syringe #</t>
  </si>
  <si>
    <t>Reps (# kernels from each)</t>
  </si>
  <si>
    <t>SG for Flotation to occur</t>
  </si>
  <si>
    <t>Time of seal (hh:mm:ss)</t>
  </si>
  <si>
    <t>Time CO2 read (hh:mm:ss)</t>
  </si>
  <si>
    <t>Elapsed time (hh:mm:ss)</t>
  </si>
  <si>
    <t>Initial CO2 (ppm)</t>
  </si>
  <si>
    <t>Final CO2 (ppm)</t>
  </si>
  <si>
    <t>Change CO2 (ppm)</t>
  </si>
  <si>
    <t>1(5)</t>
  </si>
  <si>
    <t>9(5)</t>
  </si>
  <si>
    <t>2(5)</t>
  </si>
  <si>
    <t>14(5)</t>
  </si>
  <si>
    <t>13(5)</t>
  </si>
  <si>
    <t>11(2) &amp; 14(3)</t>
  </si>
  <si>
    <t>6(5)</t>
  </si>
  <si>
    <t>3(5)</t>
  </si>
  <si>
    <t>5(3) &amp; 6(2)</t>
  </si>
  <si>
    <t>5(5)</t>
  </si>
  <si>
    <t>7(5)</t>
  </si>
  <si>
    <t>7(3) &amp; 8(2)</t>
  </si>
  <si>
    <t>6(2) &amp; 7(3)</t>
  </si>
  <si>
    <t>10(3) &amp; 13(2)</t>
  </si>
  <si>
    <t>11(5)</t>
  </si>
  <si>
    <t>8(4) &amp; 12(1)</t>
  </si>
  <si>
    <t>10(5)</t>
  </si>
  <si>
    <t>4(5)</t>
  </si>
  <si>
    <t>8(5)</t>
  </si>
  <si>
    <t>12(3) &amp; 14(2)</t>
  </si>
  <si>
    <t>1(3) &amp; 2(2)</t>
  </si>
  <si>
    <t>4(3) &amp; 10(2)</t>
  </si>
  <si>
    <t>Averages --&gt;</t>
  </si>
  <si>
    <t>Standard Deviations --&gt;</t>
  </si>
  <si>
    <t># hours elapsed</t>
  </si>
  <si>
    <t xml:space="preserve">Re-ordered according to sample #: </t>
  </si>
  <si>
    <t>5-kernel Bulk weight (g)</t>
  </si>
  <si>
    <t>* 5-k weights taken after CO2 assays and before ELISA assays</t>
  </si>
  <si>
    <t>Density / Inoculation</t>
  </si>
  <si>
    <t>1 - inoculated</t>
  </si>
  <si>
    <t>1 - non-inoc</t>
  </si>
  <si>
    <t>1.16 - inoculated</t>
  </si>
  <si>
    <t>1.16 - non-inoc</t>
  </si>
  <si>
    <t>1.19 - inoculated</t>
  </si>
  <si>
    <t>1.19 - non-inoc</t>
  </si>
  <si>
    <t>sinking - inoculated</t>
  </si>
  <si>
    <t>sinking - non-inoc</t>
  </si>
  <si>
    <t>Average AF (ppb)</t>
  </si>
  <si>
    <t>Average CO2 / hour (ppm)</t>
  </si>
  <si>
    <t>CO2/ hour threshold</t>
  </si>
  <si>
    <t>Average 5-k mass</t>
  </si>
  <si>
    <t>&lt; 3000 ppm</t>
  </si>
  <si>
    <t>&gt; 3000 ppm</t>
  </si>
  <si>
    <t>&lt; 2100 ppm</t>
  </si>
  <si>
    <t>&gt; 2100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</si>
</sst>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h]:mm:ss;@"/>
    <numFmt numFmtId="167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sz val="14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9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0" fillId="0" borderId="2" xfId="0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/>
    <xf numFmtId="1" fontId="5" fillId="4" borderId="2" xfId="0" applyNumberFormat="1" applyFont="1" applyFill="1" applyBorder="1"/>
    <xf numFmtId="0" fontId="4" fillId="0" borderId="0" xfId="0" applyFont="1"/>
    <xf numFmtId="0" fontId="0" fillId="3" borderId="0" xfId="0" applyFill="1"/>
    <xf numFmtId="0" fontId="12" fillId="0" borderId="0" xfId="0" applyFont="1"/>
    <xf numFmtId="0" fontId="15" fillId="0" borderId="0" xfId="0" applyFon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1" fontId="0" fillId="0" borderId="0" xfId="0" applyNumberFormat="1"/>
    <xf numFmtId="0" fontId="6" fillId="0" borderId="0" xfId="0" applyFont="1" applyFill="1" applyBorder="1"/>
    <xf numFmtId="0" fontId="0" fillId="0" borderId="9" xfId="0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11" xfId="0" applyFont="1" applyBorder="1"/>
    <xf numFmtId="0" fontId="6" fillId="0" borderId="12" xfId="0" applyFont="1" applyFill="1" applyBorder="1"/>
    <xf numFmtId="0" fontId="6" fillId="0" borderId="13" xfId="0" applyFont="1" applyFill="1" applyBorder="1"/>
    <xf numFmtId="0" fontId="6" fillId="0" borderId="13" xfId="0" applyFont="1" applyBorder="1"/>
    <xf numFmtId="0" fontId="0" fillId="0" borderId="3" xfId="0" applyFill="1" applyBorder="1"/>
    <xf numFmtId="0" fontId="6" fillId="0" borderId="14" xfId="0" applyFont="1" applyFill="1" applyBorder="1"/>
    <xf numFmtId="0" fontId="6" fillId="0" borderId="5" xfId="0" applyFont="1" applyFill="1" applyBorder="1"/>
    <xf numFmtId="1" fontId="0" fillId="0" borderId="15" xfId="0" applyNumberFormat="1" applyFont="1" applyFill="1" applyBorder="1"/>
    <xf numFmtId="1" fontId="0" fillId="0" borderId="2" xfId="0" applyNumberFormat="1" applyFont="1" applyFill="1" applyBorder="1"/>
    <xf numFmtId="1" fontId="0" fillId="0" borderId="2" xfId="0" applyNumberFormat="1" applyFont="1" applyBorder="1"/>
    <xf numFmtId="0" fontId="0" fillId="0" borderId="4" xfId="0" applyFill="1" applyBorder="1"/>
    <xf numFmtId="0" fontId="0" fillId="0" borderId="5" xfId="0" applyFill="1" applyBorder="1"/>
    <xf numFmtId="9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/>
    <xf numFmtId="0" fontId="0" fillId="0" borderId="16" xfId="0" applyFill="1" applyBorder="1"/>
    <xf numFmtId="0" fontId="0" fillId="0" borderId="17" xfId="0" applyFill="1" applyBorder="1"/>
    <xf numFmtId="164" fontId="0" fillId="0" borderId="17" xfId="0" applyNumberFormat="1" applyFill="1" applyBorder="1"/>
    <xf numFmtId="164" fontId="6" fillId="0" borderId="17" xfId="0" applyNumberFormat="1" applyFont="1" applyFill="1" applyBorder="1"/>
    <xf numFmtId="0" fontId="6" fillId="0" borderId="18" xfId="0" applyFont="1" applyFill="1" applyBorder="1"/>
    <xf numFmtId="1" fontId="0" fillId="0" borderId="5" xfId="0" applyNumberFormat="1" applyFont="1" applyFill="1" applyBorder="1"/>
    <xf numFmtId="164" fontId="0" fillId="0" borderId="5" xfId="0" applyNumberFormat="1" applyFill="1" applyBorder="1"/>
    <xf numFmtId="0" fontId="19" fillId="0" borderId="19" xfId="0" applyFont="1" applyBorder="1" applyAlignment="1">
      <alignment horizontal="right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20" fillId="0" borderId="0" xfId="0" applyNumberFormat="1" applyFont="1"/>
    <xf numFmtId="1" fontId="20" fillId="0" borderId="0" xfId="0" applyNumberFormat="1" applyFont="1"/>
    <xf numFmtId="0" fontId="20" fillId="0" borderId="0" xfId="0" applyFont="1"/>
    <xf numFmtId="164" fontId="0" fillId="0" borderId="0" xfId="0" applyNumberFormat="1"/>
    <xf numFmtId="2" fontId="0" fillId="0" borderId="0" xfId="0" applyNumberFormat="1"/>
    <xf numFmtId="167" fontId="5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167" fontId="4" fillId="0" borderId="0" xfId="0" applyNumberFormat="1" applyFont="1"/>
    <xf numFmtId="1" fontId="4" fillId="0" borderId="0" xfId="0" applyNumberFormat="1" applyFont="1"/>
    <xf numFmtId="0" fontId="4" fillId="4" borderId="2" xfId="0" applyFont="1" applyFill="1" applyBorder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164" fontId="4" fillId="4" borderId="2" xfId="0" applyNumberFormat="1" applyFont="1" applyFill="1" applyBorder="1"/>
    <xf numFmtId="167" fontId="4" fillId="4" borderId="2" xfId="0" applyNumberFormat="1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'[1]Samples Metadata, Workflow'!$G$20</c:f>
              <c:strCache>
                <c:ptCount val="1"/>
                <c:pt idx="0">
                  <c:v>% floaters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'[1]Samples Metadata, Workflow'!$F$21:$F$32</c:f>
              <c:numCache>
                <c:formatCode>General</c:formatCode>
                <c:ptCount val="12"/>
                <c:pt idx="0">
                  <c:v>74.0</c:v>
                </c:pt>
                <c:pt idx="1">
                  <c:v>73.0</c:v>
                </c:pt>
                <c:pt idx="2">
                  <c:v>75.0</c:v>
                </c:pt>
                <c:pt idx="3">
                  <c:v>70.0</c:v>
                </c:pt>
                <c:pt idx="4">
                  <c:v>81.0</c:v>
                </c:pt>
                <c:pt idx="5">
                  <c:v>81.0</c:v>
                </c:pt>
                <c:pt idx="6">
                  <c:v>77.0</c:v>
                </c:pt>
                <c:pt idx="7">
                  <c:v>75.0</c:v>
                </c:pt>
                <c:pt idx="8">
                  <c:v>76.0</c:v>
                </c:pt>
                <c:pt idx="9">
                  <c:v>73.0</c:v>
                </c:pt>
                <c:pt idx="10">
                  <c:v>79.0</c:v>
                </c:pt>
                <c:pt idx="11">
                  <c:v>76.0</c:v>
                </c:pt>
              </c:numCache>
            </c:numRef>
          </c:xVal>
          <c:yVal>
            <c:numRef>
              <c:f>'[1]Samples Metadata, Workflow'!$G$21:$G$32</c:f>
              <c:numCache>
                <c:formatCode>General</c:formatCode>
                <c:ptCount val="12"/>
                <c:pt idx="0">
                  <c:v>0.025</c:v>
                </c:pt>
                <c:pt idx="1">
                  <c:v>0.035</c:v>
                </c:pt>
                <c:pt idx="2">
                  <c:v>0.03</c:v>
                </c:pt>
                <c:pt idx="3">
                  <c:v>0.035</c:v>
                </c:pt>
                <c:pt idx="4">
                  <c:v>0.01</c:v>
                </c:pt>
                <c:pt idx="5">
                  <c:v>0.01</c:v>
                </c:pt>
                <c:pt idx="6">
                  <c:v>0.015</c:v>
                </c:pt>
                <c:pt idx="7">
                  <c:v>0.02</c:v>
                </c:pt>
                <c:pt idx="8">
                  <c:v>0.025</c:v>
                </c:pt>
                <c:pt idx="9">
                  <c:v>0.05</c:v>
                </c:pt>
                <c:pt idx="10">
                  <c:v>0.01</c:v>
                </c:pt>
                <c:pt idx="11">
                  <c:v>0.005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927368"/>
        <c:axId val="-2112147576"/>
      </c:scatterChart>
      <c:valAx>
        <c:axId val="-213992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147576"/>
        <c:crosses val="autoZero"/>
        <c:crossBetween val="midCat"/>
      </c:valAx>
      <c:valAx>
        <c:axId val="-211214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92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Bulk Weight and Total # of Floaters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3304260044417"/>
          <c:y val="0.186700239181459"/>
          <c:w val="0.547452291540481"/>
          <c:h val="0.7021443180253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'[1]Density Sorting'!$S$52</c:f>
              <c:strCache>
                <c:ptCount val="1"/>
                <c:pt idx="0">
                  <c:v>Bulk Weight</c:v>
                </c:pt>
              </c:strCache>
            </c:strRef>
          </c:tx>
          <c:invertIfNegative val="0"/>
          <c:cat>
            <c:strRef>
              <c:f>'[1]Density Sorting'!$T$51:$U$51</c:f>
              <c:strCache>
                <c:ptCount val="2"/>
                <c:pt idx="0">
                  <c:v>
Inoculated</c:v>
                </c:pt>
                <c:pt idx="1">
                  <c:v>_x000e_Non-Inoculated</c:v>
                </c:pt>
              </c:strCache>
            </c:strRef>
          </c:cat>
          <c:val>
            <c:numRef>
              <c:f>'[1]Density Sorting'!$T$52:$U$52</c:f>
              <c:numCache>
                <c:formatCode>General</c:formatCode>
                <c:ptCount val="2"/>
                <c:pt idx="0">
                  <c:v>441.0</c:v>
                </c:pt>
                <c:pt idx="1">
                  <c:v>469.0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9165544"/>
        <c:axId val="-2139162568"/>
      </c:barChart>
      <c:lineChart>
        <c:grouping val="standard"/>
        <c:varyColors val="0"/>
        <c:ser>
          <c:idx val="1"/>
          <c:order val="1"/>
          <c:tx>
            <c:strRef>
              <c:f>'[1]Density Sorting'!$S$53</c:f>
              <c:strCache>
                <c:ptCount val="1"/>
                <c:pt idx="0">
                  <c:v>Total # Floating</c:v>
                </c:pt>
              </c:strCache>
            </c:strRef>
          </c:tx>
          <c:val>
            <c:numRef>
              <c:f>'[1]Density Sorting'!$T$53:$U$53</c:f>
              <c:numCache>
                <c:formatCode>General</c:formatCode>
                <c:ptCount val="2"/>
                <c:pt idx="0">
                  <c:v>89.0</c:v>
                </c:pt>
                <c:pt idx="1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219304"/>
        <c:axId val="-2139167528"/>
      </c:lineChart>
      <c:catAx>
        <c:axId val="-2139165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9162568"/>
        <c:crosses val="autoZero"/>
        <c:auto val="1"/>
        <c:lblAlgn val="ctr"/>
        <c:lblOffset val="100"/>
        <c:noMultiLvlLbl val="0"/>
      </c:catAx>
      <c:valAx>
        <c:axId val="-2139162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165544"/>
        <c:crosses val="autoZero"/>
        <c:crossBetween val="between"/>
      </c:valAx>
      <c:valAx>
        <c:axId val="-21391675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139219304"/>
        <c:crosses val="max"/>
        <c:crossBetween val="between"/>
      </c:valAx>
      <c:catAx>
        <c:axId val="-2139219304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91675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09958247526752"/>
          <c:y val="0.488483933336641"/>
          <c:w val="0.190041752473249"/>
          <c:h val="0.16046958664161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'ELISA Results'!$C$25:$C$30</c:f>
              <c:numCache>
                <c:formatCode>General</c:formatCode>
                <c:ptCount val="6"/>
                <c:pt idx="0">
                  <c:v>0.68212824010914</c:v>
                </c:pt>
                <c:pt idx="1">
                  <c:v>0.788022064617809</c:v>
                </c:pt>
                <c:pt idx="2">
                  <c:v>0.942507068803016</c:v>
                </c:pt>
                <c:pt idx="3">
                  <c:v>1.160092807424594</c:v>
                </c:pt>
                <c:pt idx="4">
                  <c:v>1.848428835489833</c:v>
                </c:pt>
                <c:pt idx="5">
                  <c:v>3.184713375796178</c:v>
                </c:pt>
              </c:numCache>
            </c:numRef>
          </c:xVal>
          <c:yVal>
            <c:numRef>
              <c:f>'ELISA Results'!$D$25:$D$30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240744"/>
        <c:axId val="-2112236280"/>
      </c:scatterChart>
      <c:valAx>
        <c:axId val="-2112240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236280"/>
        <c:crosses val="autoZero"/>
        <c:crossBetween val="midCat"/>
      </c:valAx>
      <c:valAx>
        <c:axId val="-211223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240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'Dilution Series Results'!$C$23:$C$28</c:f>
              <c:numCache>
                <c:formatCode>General</c:formatCode>
                <c:ptCount val="6"/>
                <c:pt idx="0">
                  <c:v>1.270648030495553</c:v>
                </c:pt>
                <c:pt idx="1">
                  <c:v>1.642036124794745</c:v>
                </c:pt>
                <c:pt idx="2">
                  <c:v>1.7825311942959</c:v>
                </c:pt>
                <c:pt idx="3">
                  <c:v>2.352941176470588</c:v>
                </c:pt>
                <c:pt idx="4">
                  <c:v>3.816793893129771</c:v>
                </c:pt>
                <c:pt idx="5">
                  <c:v>6.369426751592357</c:v>
                </c:pt>
              </c:numCache>
            </c:numRef>
          </c:xVal>
          <c:yVal>
            <c:numRef>
              <c:f>'Dilution Series Results'!$D$23:$D$28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851240"/>
        <c:axId val="-2112565576"/>
      </c:scatterChart>
      <c:valAx>
        <c:axId val="-211185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565576"/>
        <c:crosses val="autoZero"/>
        <c:crossBetween val="midCat"/>
      </c:valAx>
      <c:valAx>
        <c:axId val="-2112565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1851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Bulk</a:t>
            </a:r>
            <a:r>
              <a:rPr lang="en-US" baseline="0"/>
              <a:t> weight of K's vs. AF content (ppb)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1.00 Floaters</c:v>
          </c:tx>
          <c:spPr>
            <a:ln w="28575">
              <a:noFill/>
            </a:ln>
          </c:spPr>
          <c:xVal>
            <c:numRef>
              <c:f>'Overall Results'!$F$2:$F$5</c:f>
              <c:numCache>
                <c:formatCode>0.000</c:formatCode>
                <c:ptCount val="4"/>
                <c:pt idx="0">
                  <c:v>0.997</c:v>
                </c:pt>
                <c:pt idx="1">
                  <c:v>0.564</c:v>
                </c:pt>
                <c:pt idx="2">
                  <c:v>0.975</c:v>
                </c:pt>
                <c:pt idx="3">
                  <c:v>0.778</c:v>
                </c:pt>
              </c:numCache>
            </c:numRef>
          </c:xVal>
          <c:yVal>
            <c:numRef>
              <c:f>'Overall Results'!$G$2:$G$5</c:f>
              <c:numCache>
                <c:formatCode>0.0</c:formatCode>
                <c:ptCount val="4"/>
                <c:pt idx="0">
                  <c:v>35.09959090909091</c:v>
                </c:pt>
                <c:pt idx="1">
                  <c:v>143.3905392156863</c:v>
                </c:pt>
                <c:pt idx="2">
                  <c:v>392.0225</c:v>
                </c:pt>
                <c:pt idx="3">
                  <c:v>3.374861924686192</c:v>
                </c:pt>
              </c:numCache>
            </c:numRef>
          </c:yVal>
          <c:smooth val="0"/>
        </c:ser>
        <c:ser>
          <c:idx val="1"/>
          <c:order val="1"/>
          <c:tx>
            <c:v>1.16 Floaters</c:v>
          </c:tx>
          <c:spPr>
            <a:ln w="28575">
              <a:noFill/>
            </a:ln>
          </c:spPr>
          <c:xVal>
            <c:numRef>
              <c:f>'Overall Results'!$F$6:$F$12</c:f>
              <c:numCache>
                <c:formatCode>0.000</c:formatCode>
                <c:ptCount val="7"/>
                <c:pt idx="0">
                  <c:v>1.457</c:v>
                </c:pt>
                <c:pt idx="1">
                  <c:v>1.392</c:v>
                </c:pt>
                <c:pt idx="2">
                  <c:v>1.23</c:v>
                </c:pt>
                <c:pt idx="3">
                  <c:v>1.395</c:v>
                </c:pt>
                <c:pt idx="4">
                  <c:v>1.141</c:v>
                </c:pt>
                <c:pt idx="5">
                  <c:v>1.353</c:v>
                </c:pt>
                <c:pt idx="6">
                  <c:v>2.497</c:v>
                </c:pt>
              </c:numCache>
            </c:numRef>
          </c:xVal>
          <c:yVal>
            <c:numRef>
              <c:f>'Overall Results'!$G$6:$G$12</c:f>
              <c:numCache>
                <c:formatCode>0.0</c:formatCode>
                <c:ptCount val="7"/>
                <c:pt idx="0">
                  <c:v>2.129516300227445</c:v>
                </c:pt>
                <c:pt idx="1">
                  <c:v>2.447066147859923</c:v>
                </c:pt>
                <c:pt idx="2">
                  <c:v>39.75182445141066</c:v>
                </c:pt>
                <c:pt idx="3">
                  <c:v>4.597835466179157</c:v>
                </c:pt>
                <c:pt idx="4">
                  <c:v>3.082173486088379</c:v>
                </c:pt>
                <c:pt idx="5">
                  <c:v>1.45942448103078</c:v>
                </c:pt>
                <c:pt idx="6">
                  <c:v>2.641833992094863</c:v>
                </c:pt>
              </c:numCache>
            </c:numRef>
          </c:yVal>
          <c:smooth val="0"/>
        </c:ser>
        <c:ser>
          <c:idx val="2"/>
          <c:order val="2"/>
          <c:tx>
            <c:v>1.19 Floaters</c:v>
          </c:tx>
          <c:spPr>
            <a:ln w="28575">
              <a:noFill/>
            </a:ln>
          </c:spPr>
          <c:xVal>
            <c:numRef>
              <c:f>'Overall Results'!$F$13:$F$19</c:f>
              <c:numCache>
                <c:formatCode>0.000</c:formatCode>
                <c:ptCount val="7"/>
                <c:pt idx="0">
                  <c:v>2.066</c:v>
                </c:pt>
                <c:pt idx="1">
                  <c:v>2.122</c:v>
                </c:pt>
                <c:pt idx="2">
                  <c:v>1.946</c:v>
                </c:pt>
                <c:pt idx="3">
                  <c:v>1.996</c:v>
                </c:pt>
                <c:pt idx="4">
                  <c:v>2.008</c:v>
                </c:pt>
                <c:pt idx="5">
                  <c:v>2.686</c:v>
                </c:pt>
                <c:pt idx="6">
                  <c:v>2.265</c:v>
                </c:pt>
              </c:numCache>
            </c:numRef>
          </c:xVal>
          <c:yVal>
            <c:numRef>
              <c:f>'Overall Results'!$G$13:$G$19</c:f>
              <c:numCache>
                <c:formatCode>0.0</c:formatCode>
                <c:ptCount val="7"/>
                <c:pt idx="0">
                  <c:v>31.5435183299389</c:v>
                </c:pt>
                <c:pt idx="1">
                  <c:v>2.230446483180428</c:v>
                </c:pt>
                <c:pt idx="2">
                  <c:v>1.362918381831085</c:v>
                </c:pt>
                <c:pt idx="3">
                  <c:v>1.467541547277937</c:v>
                </c:pt>
                <c:pt idx="4">
                  <c:v>0.1851791613723</c:v>
                </c:pt>
                <c:pt idx="5">
                  <c:v>6.669274817136888</c:v>
                </c:pt>
                <c:pt idx="6">
                  <c:v>2.62208050513023</c:v>
                </c:pt>
              </c:numCache>
            </c:numRef>
          </c:yVal>
          <c:smooth val="0"/>
        </c:ser>
        <c:ser>
          <c:idx val="3"/>
          <c:order val="3"/>
          <c:tx>
            <c:v>Sinkers</c:v>
          </c:tx>
          <c:spPr>
            <a:ln w="28575">
              <a:noFill/>
            </a:ln>
          </c:spPr>
          <c:xVal>
            <c:numRef>
              <c:f>'Overall Results'!$F$20:$F$29</c:f>
              <c:numCache>
                <c:formatCode>0.000</c:formatCode>
                <c:ptCount val="10"/>
                <c:pt idx="0">
                  <c:v>2.736</c:v>
                </c:pt>
                <c:pt idx="1">
                  <c:v>2.353</c:v>
                </c:pt>
                <c:pt idx="2">
                  <c:v>2.542</c:v>
                </c:pt>
                <c:pt idx="3">
                  <c:v>2.427</c:v>
                </c:pt>
                <c:pt idx="4">
                  <c:v>2.397</c:v>
                </c:pt>
                <c:pt idx="5">
                  <c:v>2.34</c:v>
                </c:pt>
                <c:pt idx="6">
                  <c:v>2.358</c:v>
                </c:pt>
                <c:pt idx="7">
                  <c:v>2.574</c:v>
                </c:pt>
                <c:pt idx="8">
                  <c:v>2.63</c:v>
                </c:pt>
                <c:pt idx="9">
                  <c:v>2.666</c:v>
                </c:pt>
              </c:numCache>
            </c:numRef>
          </c:xVal>
          <c:yVal>
            <c:numRef>
              <c:f>'Overall Results'!$G$20:$G$29</c:f>
              <c:numCache>
                <c:formatCode>0.0</c:formatCode>
                <c:ptCount val="10"/>
                <c:pt idx="0">
                  <c:v>1.906273809523809</c:v>
                </c:pt>
                <c:pt idx="1">
                  <c:v>3.07158135731807</c:v>
                </c:pt>
                <c:pt idx="2">
                  <c:v>2.592566929133858</c:v>
                </c:pt>
                <c:pt idx="3">
                  <c:v>2.166022813688214</c:v>
                </c:pt>
                <c:pt idx="4">
                  <c:v>1.283743481324876</c:v>
                </c:pt>
                <c:pt idx="5">
                  <c:v>1.691184806428049</c:v>
                </c:pt>
                <c:pt idx="6">
                  <c:v>2.966605028386049</c:v>
                </c:pt>
                <c:pt idx="7">
                  <c:v>3.308682764363031</c:v>
                </c:pt>
                <c:pt idx="8">
                  <c:v>2.447066147859923</c:v>
                </c:pt>
                <c:pt idx="9">
                  <c:v>1.776270787343636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440856"/>
        <c:axId val="-2109434968"/>
      </c:scatterChart>
      <c:valAx>
        <c:axId val="-2109440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Bulk</a:t>
                </a:r>
                <a:r>
                  <a:rPr lang="en-US" baseline="0"/>
                  <a:t> Weight (g) </a:t>
                </a:r>
              </a:p>
              <a:p>
                <a:pPr>
                  <a:defRPr/>
                </a:pPr>
                <a:r>
                  <a:rPr lang="en-US" baseline="0"/>
                  <a:t>(5- kernel)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98435369236786"/>
              <c:y val="0.889791916273632"/>
            </c:manualLayout>
          </c:layout>
          <c:overlay val="0"/>
        </c:title>
        <c:numFmt formatCode="0.000" sourceLinked="1"/>
        <c:majorTickMark val="none"/>
        <c:minorTickMark val="none"/>
        <c:tickLblPos val="nextTo"/>
        <c:crossAx val="-2109434968"/>
        <c:crosses val="autoZero"/>
        <c:crossBetween val="midCat"/>
      </c:valAx>
      <c:valAx>
        <c:axId val="-2109434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ppb</a:t>
                </a:r>
                <a:r>
                  <a:rPr lang="en-US" baseline="0"/>
                  <a:t> AF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crossAx val="-2109440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 baseline="0"/>
              <a:t> per hr vs. AF content (ppb)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1.00 Floaters</c:v>
          </c:tx>
          <c:spPr>
            <a:ln w="28575">
              <a:noFill/>
            </a:ln>
          </c:spPr>
          <c:xVal>
            <c:numRef>
              <c:f>'Overall Results'!$E$2:$E$5</c:f>
              <c:numCache>
                <c:formatCode>0</c:formatCode>
                <c:ptCount val="4"/>
                <c:pt idx="0">
                  <c:v>2347.449933244326</c:v>
                </c:pt>
                <c:pt idx="1">
                  <c:v>5526.434316353887</c:v>
                </c:pt>
                <c:pt idx="2">
                  <c:v>4569.19315403423</c:v>
                </c:pt>
                <c:pt idx="3">
                  <c:v>4871.631982475355</c:v>
                </c:pt>
              </c:numCache>
            </c:numRef>
          </c:xVal>
          <c:yVal>
            <c:numRef>
              <c:f>'Overall Results'!$G$2:$G$5</c:f>
              <c:numCache>
                <c:formatCode>0.0</c:formatCode>
                <c:ptCount val="4"/>
                <c:pt idx="0">
                  <c:v>35.09959090909091</c:v>
                </c:pt>
                <c:pt idx="1">
                  <c:v>143.3905392156863</c:v>
                </c:pt>
                <c:pt idx="2">
                  <c:v>392.0225</c:v>
                </c:pt>
                <c:pt idx="3">
                  <c:v>3.374861924686192</c:v>
                </c:pt>
              </c:numCache>
            </c:numRef>
          </c:yVal>
          <c:smooth val="0"/>
        </c:ser>
        <c:ser>
          <c:idx val="0"/>
          <c:order val="1"/>
          <c:tx>
            <c:v>1.16 Floaters</c:v>
          </c:tx>
          <c:spPr>
            <a:ln w="28575">
              <a:noFill/>
            </a:ln>
          </c:spPr>
          <c:xVal>
            <c:numRef>
              <c:f>'Overall Results'!$E$6:$E$12</c:f>
              <c:numCache>
                <c:formatCode>0</c:formatCode>
                <c:ptCount val="7"/>
                <c:pt idx="0">
                  <c:v>781.8960899839315</c:v>
                </c:pt>
                <c:pt idx="1">
                  <c:v>968.5479452054793</c:v>
                </c:pt>
                <c:pt idx="2">
                  <c:v>2110.64752099702</c:v>
                </c:pt>
                <c:pt idx="3">
                  <c:v>488.23371750201</c:v>
                </c:pt>
                <c:pt idx="4">
                  <c:v>555.5189456342668</c:v>
                </c:pt>
                <c:pt idx="5">
                  <c:v>1228.634850166482</c:v>
                </c:pt>
                <c:pt idx="6">
                  <c:v>7242.959427207638</c:v>
                </c:pt>
              </c:numCache>
            </c:numRef>
          </c:xVal>
          <c:yVal>
            <c:numRef>
              <c:f>'Overall Results'!$G$6:$G$12</c:f>
              <c:numCache>
                <c:formatCode>0.0</c:formatCode>
                <c:ptCount val="7"/>
                <c:pt idx="0">
                  <c:v>2.129516300227445</c:v>
                </c:pt>
                <c:pt idx="1">
                  <c:v>2.447066147859923</c:v>
                </c:pt>
                <c:pt idx="2">
                  <c:v>39.75182445141066</c:v>
                </c:pt>
                <c:pt idx="3">
                  <c:v>4.597835466179157</c:v>
                </c:pt>
                <c:pt idx="4">
                  <c:v>3.082173486088379</c:v>
                </c:pt>
                <c:pt idx="5">
                  <c:v>1.45942448103078</c:v>
                </c:pt>
                <c:pt idx="6">
                  <c:v>2.641833992094863</c:v>
                </c:pt>
              </c:numCache>
            </c:numRef>
          </c:yVal>
          <c:smooth val="0"/>
        </c:ser>
        <c:ser>
          <c:idx val="2"/>
          <c:order val="2"/>
          <c:tx>
            <c:v>1.19 Floaters</c:v>
          </c:tx>
          <c:spPr>
            <a:ln w="28575">
              <a:noFill/>
            </a:ln>
          </c:spPr>
          <c:xVal>
            <c:numRef>
              <c:f>'Overall Results'!$E$13:$E$19</c:f>
              <c:numCache>
                <c:formatCode>0</c:formatCode>
                <c:ptCount val="7"/>
                <c:pt idx="0">
                  <c:v>1192.48775176919</c:v>
                </c:pt>
                <c:pt idx="1">
                  <c:v>1926.719217178581</c:v>
                </c:pt>
                <c:pt idx="2">
                  <c:v>2033.351800554016</c:v>
                </c:pt>
                <c:pt idx="3">
                  <c:v>1415.599784830554</c:v>
                </c:pt>
                <c:pt idx="4">
                  <c:v>959.290131755848</c:v>
                </c:pt>
                <c:pt idx="5">
                  <c:v>2367.95154185022</c:v>
                </c:pt>
                <c:pt idx="6">
                  <c:v>1215.011977641735</c:v>
                </c:pt>
              </c:numCache>
            </c:numRef>
          </c:xVal>
          <c:yVal>
            <c:numRef>
              <c:f>'Overall Results'!$G$13:$G$19</c:f>
              <c:numCache>
                <c:formatCode>0.0</c:formatCode>
                <c:ptCount val="7"/>
                <c:pt idx="0">
                  <c:v>31.5435183299389</c:v>
                </c:pt>
                <c:pt idx="1">
                  <c:v>2.230446483180428</c:v>
                </c:pt>
                <c:pt idx="2">
                  <c:v>1.362918381831085</c:v>
                </c:pt>
                <c:pt idx="3">
                  <c:v>1.467541547277937</c:v>
                </c:pt>
                <c:pt idx="4">
                  <c:v>0.1851791613723</c:v>
                </c:pt>
                <c:pt idx="5">
                  <c:v>6.669274817136888</c:v>
                </c:pt>
                <c:pt idx="6">
                  <c:v>2.62208050513023</c:v>
                </c:pt>
              </c:numCache>
            </c:numRef>
          </c:yVal>
          <c:smooth val="0"/>
        </c:ser>
        <c:ser>
          <c:idx val="3"/>
          <c:order val="3"/>
          <c:tx>
            <c:v>Sinkers</c:v>
          </c:tx>
          <c:spPr>
            <a:ln w="28575">
              <a:noFill/>
            </a:ln>
          </c:spPr>
          <c:xVal>
            <c:numRef>
              <c:f>'Overall Results'!$E$20:$E$29</c:f>
              <c:numCache>
                <c:formatCode>0</c:formatCode>
                <c:ptCount val="10"/>
                <c:pt idx="0">
                  <c:v>1812.496528742016</c:v>
                </c:pt>
                <c:pt idx="1">
                  <c:v>1986.00165334803</c:v>
                </c:pt>
                <c:pt idx="2">
                  <c:v>1038.727372462973</c:v>
                </c:pt>
                <c:pt idx="3">
                  <c:v>819.0930787589497</c:v>
                </c:pt>
                <c:pt idx="4">
                  <c:v>868.9997244419951</c:v>
                </c:pt>
                <c:pt idx="5">
                  <c:v>704.1375604513701</c:v>
                </c:pt>
                <c:pt idx="6">
                  <c:v>720.9849521203828</c:v>
                </c:pt>
                <c:pt idx="7">
                  <c:v>738.3613673358655</c:v>
                </c:pt>
                <c:pt idx="8">
                  <c:v>1439.613007256114</c:v>
                </c:pt>
                <c:pt idx="9">
                  <c:v>916.1359379181158</c:v>
                </c:pt>
              </c:numCache>
            </c:numRef>
          </c:xVal>
          <c:yVal>
            <c:numRef>
              <c:f>'Overall Results'!$G$20:$G$29</c:f>
              <c:numCache>
                <c:formatCode>0.0</c:formatCode>
                <c:ptCount val="10"/>
                <c:pt idx="0">
                  <c:v>1.906273809523809</c:v>
                </c:pt>
                <c:pt idx="1">
                  <c:v>3.07158135731807</c:v>
                </c:pt>
                <c:pt idx="2">
                  <c:v>2.592566929133858</c:v>
                </c:pt>
                <c:pt idx="3">
                  <c:v>2.166022813688214</c:v>
                </c:pt>
                <c:pt idx="4">
                  <c:v>1.283743481324876</c:v>
                </c:pt>
                <c:pt idx="5">
                  <c:v>1.691184806428049</c:v>
                </c:pt>
                <c:pt idx="6">
                  <c:v>2.966605028386049</c:v>
                </c:pt>
                <c:pt idx="7">
                  <c:v>3.308682764363031</c:v>
                </c:pt>
                <c:pt idx="8">
                  <c:v>2.447066147859923</c:v>
                </c:pt>
                <c:pt idx="9">
                  <c:v>1.776270787343636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393208"/>
        <c:axId val="-2109387352"/>
      </c:scatterChart>
      <c:valAx>
        <c:axId val="-210939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CO2</a:t>
                </a:r>
                <a:r>
                  <a:rPr lang="en-US" baseline="0"/>
                  <a:t> produced per hour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09387352"/>
        <c:crosses val="autoZero"/>
        <c:crossBetween val="midCat"/>
      </c:valAx>
      <c:valAx>
        <c:axId val="-2109387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AF</a:t>
                </a:r>
                <a:r>
                  <a:rPr lang="en-US" baseline="0"/>
                  <a:t> (ppb)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crossAx val="-2109393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4946850393701"/>
          <c:y val="0.171770924467775"/>
          <c:w val="0.639588801399825"/>
          <c:h val="0.735397346165063"/>
        </c:manualLayout>
      </c:layout>
      <c:scatterChart>
        <c:scatterStyle val="lineMarker"/>
        <c:varyColors val="0"/>
        <c:ser>
          <c:idx val="0"/>
          <c:order val="0"/>
          <c:tx>
            <c:v>averages</c:v>
          </c:tx>
          <c:spPr>
            <a:ln w="28575">
              <a:noFill/>
            </a:ln>
          </c:spPr>
          <c:xVal>
            <c:numRef>
              <c:f>'Overall Results'!$G$43:$G$50</c:f>
              <c:numCache>
                <c:formatCode>0</c:formatCode>
                <c:ptCount val="8"/>
                <c:pt idx="0">
                  <c:v>4147.69246787748</c:v>
                </c:pt>
                <c:pt idx="1">
                  <c:v>4871.631982475355</c:v>
                </c:pt>
                <c:pt idx="2">
                  <c:v>1087.33131842211</c:v>
                </c:pt>
                <c:pt idx="3">
                  <c:v>3009.037741002795</c:v>
                </c:pt>
                <c:pt idx="4">
                  <c:v>1642.039638583085</c:v>
                </c:pt>
                <c:pt idx="5">
                  <c:v>1514.084550415934</c:v>
                </c:pt>
                <c:pt idx="6">
                  <c:v>1305.063671550793</c:v>
                </c:pt>
                <c:pt idx="7">
                  <c:v>903.8465650163696</c:v>
                </c:pt>
              </c:numCache>
            </c:numRef>
          </c:xVal>
          <c:yVal>
            <c:numRef>
              <c:f>'Overall Results'!$F$43:$F$50</c:f>
              <c:numCache>
                <c:formatCode>0.0</c:formatCode>
                <c:ptCount val="8"/>
                <c:pt idx="0">
                  <c:v>190.1708767082591</c:v>
                </c:pt>
                <c:pt idx="1">
                  <c:v>3.374861924686192</c:v>
                </c:pt>
                <c:pt idx="2">
                  <c:v>12.23156059141929</c:v>
                </c:pt>
                <c:pt idx="3">
                  <c:v>2.394477319738007</c:v>
                </c:pt>
                <c:pt idx="4">
                  <c:v>9.151106185557088</c:v>
                </c:pt>
                <c:pt idx="5">
                  <c:v>3.158844827879806</c:v>
                </c:pt>
                <c:pt idx="6">
                  <c:v>2.204037678197765</c:v>
                </c:pt>
                <c:pt idx="7">
                  <c:v>2.437961906876137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364536"/>
        <c:axId val="-2109361496"/>
      </c:scatterChart>
      <c:valAx>
        <c:axId val="-210936453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-2109361496"/>
        <c:crosses val="autoZero"/>
        <c:crossBetween val="midCat"/>
      </c:valAx>
      <c:valAx>
        <c:axId val="-21093614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09364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004122645270607"/>
                  <c:y val="-0.229663143711314"/>
                </c:manualLayout>
              </c:layout>
              <c:numFmt formatCode="General" sourceLinked="0"/>
            </c:trendlineLbl>
          </c:trendline>
          <c:xVal>
            <c:numRef>
              <c:f>'Overall Results'!$F$2:$F$29</c:f>
              <c:numCache>
                <c:formatCode>0.000</c:formatCode>
                <c:ptCount val="28"/>
                <c:pt idx="0">
                  <c:v>0.997</c:v>
                </c:pt>
                <c:pt idx="1">
                  <c:v>0.564</c:v>
                </c:pt>
                <c:pt idx="2">
                  <c:v>0.975</c:v>
                </c:pt>
                <c:pt idx="3">
                  <c:v>0.778</c:v>
                </c:pt>
                <c:pt idx="4">
                  <c:v>1.457</c:v>
                </c:pt>
                <c:pt idx="5">
                  <c:v>1.392</c:v>
                </c:pt>
                <c:pt idx="6">
                  <c:v>1.23</c:v>
                </c:pt>
                <c:pt idx="7">
                  <c:v>1.395</c:v>
                </c:pt>
                <c:pt idx="8">
                  <c:v>1.141</c:v>
                </c:pt>
                <c:pt idx="9">
                  <c:v>1.353</c:v>
                </c:pt>
                <c:pt idx="10">
                  <c:v>2.497</c:v>
                </c:pt>
                <c:pt idx="11">
                  <c:v>2.066</c:v>
                </c:pt>
                <c:pt idx="12">
                  <c:v>2.122</c:v>
                </c:pt>
                <c:pt idx="13">
                  <c:v>1.946</c:v>
                </c:pt>
                <c:pt idx="14">
                  <c:v>1.996</c:v>
                </c:pt>
                <c:pt idx="15">
                  <c:v>2.008</c:v>
                </c:pt>
                <c:pt idx="16">
                  <c:v>2.686</c:v>
                </c:pt>
                <c:pt idx="17">
                  <c:v>2.265</c:v>
                </c:pt>
                <c:pt idx="18">
                  <c:v>2.736</c:v>
                </c:pt>
                <c:pt idx="19">
                  <c:v>2.353</c:v>
                </c:pt>
                <c:pt idx="20">
                  <c:v>2.542</c:v>
                </c:pt>
                <c:pt idx="21">
                  <c:v>2.427</c:v>
                </c:pt>
                <c:pt idx="22">
                  <c:v>2.397</c:v>
                </c:pt>
                <c:pt idx="23">
                  <c:v>2.34</c:v>
                </c:pt>
                <c:pt idx="24">
                  <c:v>2.358</c:v>
                </c:pt>
                <c:pt idx="25">
                  <c:v>2.574</c:v>
                </c:pt>
                <c:pt idx="26">
                  <c:v>2.63</c:v>
                </c:pt>
                <c:pt idx="27">
                  <c:v>2.666</c:v>
                </c:pt>
              </c:numCache>
            </c:numRef>
          </c:xVal>
          <c:yVal>
            <c:numRef>
              <c:f>'Overall Results'!$G$2:$G$29</c:f>
              <c:numCache>
                <c:formatCode>0.0</c:formatCode>
                <c:ptCount val="28"/>
                <c:pt idx="0">
                  <c:v>35.09959090909091</c:v>
                </c:pt>
                <c:pt idx="1">
                  <c:v>143.3905392156863</c:v>
                </c:pt>
                <c:pt idx="2">
                  <c:v>392.0225</c:v>
                </c:pt>
                <c:pt idx="3">
                  <c:v>3.374861924686192</c:v>
                </c:pt>
                <c:pt idx="4">
                  <c:v>2.129516300227445</c:v>
                </c:pt>
                <c:pt idx="5">
                  <c:v>2.447066147859923</c:v>
                </c:pt>
                <c:pt idx="6">
                  <c:v>39.75182445141066</c:v>
                </c:pt>
                <c:pt idx="7">
                  <c:v>4.597835466179157</c:v>
                </c:pt>
                <c:pt idx="8">
                  <c:v>3.082173486088379</c:v>
                </c:pt>
                <c:pt idx="9">
                  <c:v>1.45942448103078</c:v>
                </c:pt>
                <c:pt idx="10">
                  <c:v>2.641833992094863</c:v>
                </c:pt>
                <c:pt idx="11">
                  <c:v>31.5435183299389</c:v>
                </c:pt>
                <c:pt idx="12">
                  <c:v>2.230446483180428</c:v>
                </c:pt>
                <c:pt idx="13">
                  <c:v>1.362918381831085</c:v>
                </c:pt>
                <c:pt idx="14">
                  <c:v>1.467541547277937</c:v>
                </c:pt>
                <c:pt idx="15">
                  <c:v>0.1851791613723</c:v>
                </c:pt>
                <c:pt idx="16">
                  <c:v>6.669274817136888</c:v>
                </c:pt>
                <c:pt idx="17">
                  <c:v>2.62208050513023</c:v>
                </c:pt>
                <c:pt idx="18">
                  <c:v>1.906273809523809</c:v>
                </c:pt>
                <c:pt idx="19">
                  <c:v>3.07158135731807</c:v>
                </c:pt>
                <c:pt idx="20">
                  <c:v>2.592566929133858</c:v>
                </c:pt>
                <c:pt idx="21">
                  <c:v>2.166022813688214</c:v>
                </c:pt>
                <c:pt idx="22">
                  <c:v>1.283743481324876</c:v>
                </c:pt>
                <c:pt idx="23">
                  <c:v>1.691184806428049</c:v>
                </c:pt>
                <c:pt idx="24">
                  <c:v>2.966605028386049</c:v>
                </c:pt>
                <c:pt idx="25">
                  <c:v>3.308682764363031</c:v>
                </c:pt>
                <c:pt idx="26">
                  <c:v>2.447066147859923</c:v>
                </c:pt>
                <c:pt idx="27">
                  <c:v>1.776270787343636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171224"/>
        <c:axId val="-2113166216"/>
      </c:scatterChart>
      <c:valAx>
        <c:axId val="-2113171224"/>
        <c:scaling>
          <c:orientation val="minMax"/>
        </c:scaling>
        <c:delete val="0"/>
        <c:axPos val="b"/>
        <c:title>
          <c:overlay val="0"/>
        </c:title>
        <c:numFmt formatCode="0.000" sourceLinked="1"/>
        <c:majorTickMark val="out"/>
        <c:minorTickMark val="none"/>
        <c:tickLblPos val="nextTo"/>
        <c:crossAx val="-2113166216"/>
        <c:crosses val="autoZero"/>
        <c:crossBetween val="midCat"/>
      </c:valAx>
      <c:valAx>
        <c:axId val="-2113166216"/>
        <c:scaling>
          <c:orientation val="minMax"/>
        </c:scaling>
        <c:delete val="0"/>
        <c:axPos val="l"/>
        <c:majorGridlines/>
        <c:minorGridlines/>
        <c:title>
          <c:overlay val="0"/>
        </c:title>
        <c:numFmt formatCode="0.0" sourceLinked="1"/>
        <c:majorTickMark val="out"/>
        <c:minorTickMark val="none"/>
        <c:tickLblPos val="nextTo"/>
        <c:crossAx val="-2113171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942975</xdr:colOff>
      <xdr:row>19</xdr:row>
      <xdr:rowOff>47625</xdr:rowOff>
    </xdr:from>
    <xdr:to>
      <xdr:col>20</xdr:col>
      <xdr:colOff>647700</xdr:colOff>
      <xdr:row>32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590550</xdr:colOff>
      <xdr:row>54</xdr:row>
      <xdr:rowOff>19050</xdr:rowOff>
    </xdr:from>
    <xdr:to>
      <xdr:col>27</xdr:col>
      <xdr:colOff>257175</xdr:colOff>
      <xdr:row>71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0.01846</cdr:x>
      <cdr:y>0.09983</cdr:y>
    </cdr:from>
    <cdr:to>
      <cdr:x>0.06769</cdr:x>
      <cdr:y>0.95175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300" y="285750"/>
          <a:ext cx="304800" cy="243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wordArtVert" wrap="square" rtlCol="0"/>
        <a:lstStyle xmlns:a="http://schemas.openxmlformats.org/drawingml/2006/main"/>
        <a:p xmlns:a="http://schemas.openxmlformats.org/drawingml/2006/main">
          <a:r>
            <a:rPr lang="en-US" sz="900" b="1"/>
            <a:t>Bulk Weight (g)</a:t>
          </a:r>
        </a:p>
        <a:p xmlns:a="http://schemas.openxmlformats.org/drawingml/2006/main">
          <a:endParaRPr lang="en-US" sz="900" b="1"/>
        </a:p>
      </cdr:txBody>
    </cdr:sp>
  </cdr:relSizeAnchor>
  <cdr:relSizeAnchor xmlns:cdr="http://schemas.openxmlformats.org/drawingml/2006/chartDrawing">
    <cdr:from>
      <cdr:x>0.74308</cdr:x>
      <cdr:y>0.17304</cdr:y>
    </cdr:from>
    <cdr:to>
      <cdr:x>0.79846</cdr:x>
      <cdr:y>0.90516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600575" y="495300"/>
          <a:ext cx="342900" cy="2095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wordArtVert" wrap="square" rtlCol="0"/>
        <a:lstStyle xmlns:a="http://schemas.openxmlformats.org/drawingml/2006/main"/>
        <a:p xmlns:a="http://schemas.openxmlformats.org/drawingml/2006/main">
          <a:r>
            <a:rPr lang="en-US" sz="900" b="1"/>
            <a:t># Floaters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22</xdr:row>
      <xdr:rowOff>61912</xdr:rowOff>
    </xdr:from>
    <xdr:to>
      <xdr:col>12</xdr:col>
      <xdr:colOff>247650</xdr:colOff>
      <xdr:row>36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21</xdr:row>
      <xdr:rowOff>52387</xdr:rowOff>
    </xdr:from>
    <xdr:to>
      <xdr:col>15</xdr:col>
      <xdr:colOff>95250</xdr:colOff>
      <xdr:row>35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</xdr:row>
      <xdr:rowOff>223837</xdr:rowOff>
    </xdr:from>
    <xdr:to>
      <xdr:col>19</xdr:col>
      <xdr:colOff>180974</xdr:colOff>
      <xdr:row>21</xdr:row>
      <xdr:rowOff>219075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23</xdr:row>
      <xdr:rowOff>42862</xdr:rowOff>
    </xdr:from>
    <xdr:to>
      <xdr:col>19</xdr:col>
      <xdr:colOff>171450</xdr:colOff>
      <xdr:row>46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561975</xdr:colOff>
      <xdr:row>33</xdr:row>
      <xdr:rowOff>14287</xdr:rowOff>
    </xdr:from>
    <xdr:to>
      <xdr:col>3</xdr:col>
      <xdr:colOff>990600</xdr:colOff>
      <xdr:row>46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88900</xdr:colOff>
      <xdr:row>52</xdr:row>
      <xdr:rowOff>25400</xdr:rowOff>
    </xdr:from>
    <xdr:to>
      <xdr:col>7</xdr:col>
      <xdr:colOff>241300</xdr:colOff>
      <xdr:row>78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HHW%2032GB/RJ%20Nelson%20Lab/Lab%20Work%20-%20Fungal%20Colonization%20of%20Maize%20Grains/28Jan15_Round2_Experiments_workflow_HH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 Metadata"/>
      <sheetName val="Samples Metadata, Workflow"/>
      <sheetName val="Density Sorting"/>
      <sheetName val="Respiration Assays"/>
      <sheetName val="ELISA"/>
      <sheetName val="Analysis"/>
      <sheetName val="Sheet3"/>
    </sheetNames>
    <sheetDataSet>
      <sheetData sheetId="0"/>
      <sheetData sheetId="1">
        <row r="20">
          <cell r="G20" t="str">
            <v>% floaters</v>
          </cell>
        </row>
        <row r="21">
          <cell r="F21">
            <v>74</v>
          </cell>
          <cell r="G21">
            <v>2.5000000000000001E-2</v>
          </cell>
        </row>
        <row r="22">
          <cell r="F22">
            <v>73</v>
          </cell>
          <cell r="G22">
            <v>3.5000000000000003E-2</v>
          </cell>
        </row>
        <row r="23">
          <cell r="F23">
            <v>75</v>
          </cell>
          <cell r="G23">
            <v>0.03</v>
          </cell>
        </row>
        <row r="24">
          <cell r="F24">
            <v>70</v>
          </cell>
          <cell r="G24">
            <v>3.5000000000000003E-2</v>
          </cell>
        </row>
        <row r="25">
          <cell r="F25">
            <v>81</v>
          </cell>
          <cell r="G25">
            <v>0.01</v>
          </cell>
        </row>
        <row r="26">
          <cell r="F26">
            <v>81</v>
          </cell>
          <cell r="G26">
            <v>0.01</v>
          </cell>
        </row>
        <row r="27">
          <cell r="F27">
            <v>77</v>
          </cell>
          <cell r="G27">
            <v>1.4999999999999999E-2</v>
          </cell>
        </row>
        <row r="28">
          <cell r="F28">
            <v>75</v>
          </cell>
          <cell r="G28">
            <v>0.02</v>
          </cell>
        </row>
        <row r="29">
          <cell r="F29">
            <v>76</v>
          </cell>
          <cell r="G29">
            <v>2.5000000000000001E-2</v>
          </cell>
        </row>
        <row r="30">
          <cell r="F30">
            <v>73</v>
          </cell>
          <cell r="G30">
            <v>0.05</v>
          </cell>
        </row>
        <row r="31">
          <cell r="F31">
            <v>79</v>
          </cell>
          <cell r="G31">
            <v>0.01</v>
          </cell>
        </row>
        <row r="32">
          <cell r="F32">
            <v>76</v>
          </cell>
          <cell r="G32">
            <v>5.0000000000000001E-3</v>
          </cell>
        </row>
      </sheetData>
      <sheetData sheetId="2">
        <row r="51">
          <cell r="T51" t="str">
            <v>Inoculated</v>
          </cell>
          <cell r="U51" t="str">
            <v>Non-Inoculated</v>
          </cell>
        </row>
        <row r="52">
          <cell r="S52" t="str">
            <v>Bulk Weight</v>
          </cell>
          <cell r="T52">
            <v>441</v>
          </cell>
          <cell r="U52">
            <v>469</v>
          </cell>
        </row>
        <row r="53">
          <cell r="S53" t="str">
            <v>Total # Floating</v>
          </cell>
          <cell r="T53">
            <v>89</v>
          </cell>
          <cell r="U53">
            <v>36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E1" workbookViewId="0">
      <selection activeCell="J3" sqref="J3"/>
    </sheetView>
  </sheetViews>
  <sheetFormatPr baseColWidth="10" defaultColWidth="8.83203125" defaultRowHeight="14" x14ac:dyDescent="0"/>
  <cols>
    <col min="1" max="8" width="15.6640625" customWidth="1"/>
    <col min="9" max="20" width="12.6640625" customWidth="1"/>
  </cols>
  <sheetData>
    <row r="1" spans="1:15" ht="15" thickBot="1">
      <c r="A1" s="19" t="s">
        <v>262</v>
      </c>
      <c r="B1" s="43"/>
      <c r="C1" s="43"/>
      <c r="D1" s="19"/>
      <c r="E1" s="19"/>
      <c r="F1" s="19"/>
    </row>
    <row r="2" spans="1:15">
      <c r="A2" s="44" t="s">
        <v>162</v>
      </c>
      <c r="B2" s="45" t="s">
        <v>163</v>
      </c>
      <c r="C2" s="46"/>
      <c r="D2" s="45" t="s">
        <v>164</v>
      </c>
      <c r="E2" s="46"/>
      <c r="F2" s="45" t="s">
        <v>165</v>
      </c>
      <c r="G2" s="47"/>
      <c r="I2" t="s">
        <v>253</v>
      </c>
      <c r="J2" s="22"/>
      <c r="M2" s="22"/>
      <c r="N2" s="22"/>
      <c r="O2" s="22"/>
    </row>
    <row r="3" spans="1:15" ht="16" thickBot="1">
      <c r="A3" s="44" t="s">
        <v>166</v>
      </c>
      <c r="B3" s="48" t="s">
        <v>167</v>
      </c>
      <c r="C3" s="49"/>
      <c r="D3" s="48" t="s">
        <v>168</v>
      </c>
      <c r="E3" s="49"/>
      <c r="F3" s="48" t="s">
        <v>169</v>
      </c>
      <c r="G3" s="50"/>
      <c r="J3" s="22" t="s">
        <v>124</v>
      </c>
      <c r="K3" s="22" t="s">
        <v>254</v>
      </c>
      <c r="L3" s="22" t="s">
        <v>126</v>
      </c>
      <c r="M3" s="22" t="s">
        <v>255</v>
      </c>
      <c r="N3" t="s">
        <v>256</v>
      </c>
      <c r="O3" s="22" t="s">
        <v>257</v>
      </c>
    </row>
    <row r="4" spans="1:15">
      <c r="A4" s="51" t="s">
        <v>170</v>
      </c>
      <c r="B4" s="52" t="s">
        <v>171</v>
      </c>
      <c r="C4" s="53" t="s">
        <v>172</v>
      </c>
      <c r="D4" s="53" t="s">
        <v>171</v>
      </c>
      <c r="E4" s="53" t="s">
        <v>172</v>
      </c>
      <c r="F4" s="53" t="s">
        <v>171</v>
      </c>
      <c r="G4" s="53" t="s">
        <v>172</v>
      </c>
      <c r="J4" s="22">
        <v>1</v>
      </c>
      <c r="K4" s="22">
        <v>200</v>
      </c>
      <c r="L4" s="22">
        <v>74</v>
      </c>
      <c r="M4" s="22" t="s">
        <v>31</v>
      </c>
      <c r="N4" t="s">
        <v>258</v>
      </c>
      <c r="O4" s="73">
        <v>2.5000000000000001E-2</v>
      </c>
    </row>
    <row r="5" spans="1:15">
      <c r="A5" s="51" t="s">
        <v>124</v>
      </c>
      <c r="B5" s="54">
        <v>28011</v>
      </c>
      <c r="C5" s="55">
        <v>28012</v>
      </c>
      <c r="D5" s="55">
        <v>28021</v>
      </c>
      <c r="E5" s="55">
        <v>28022</v>
      </c>
      <c r="F5" s="55">
        <v>28001</v>
      </c>
      <c r="G5" s="56">
        <v>28002</v>
      </c>
      <c r="J5" s="22">
        <v>2</v>
      </c>
      <c r="K5" s="22">
        <v>200</v>
      </c>
      <c r="L5" s="22">
        <v>73</v>
      </c>
      <c r="M5" s="22" t="s">
        <v>31</v>
      </c>
      <c r="N5" t="s">
        <v>258</v>
      </c>
      <c r="O5" s="73">
        <v>3.5000000000000003E-2</v>
      </c>
    </row>
    <row r="6" spans="1:15">
      <c r="A6" s="57"/>
      <c r="B6" s="54">
        <v>28041</v>
      </c>
      <c r="C6" s="55">
        <v>28042</v>
      </c>
      <c r="D6" s="55">
        <v>28031</v>
      </c>
      <c r="E6" s="55">
        <v>28032</v>
      </c>
      <c r="F6" s="55">
        <v>28051</v>
      </c>
      <c r="G6" s="56">
        <v>28052</v>
      </c>
      <c r="J6" s="22">
        <v>3</v>
      </c>
      <c r="K6" s="22">
        <v>200</v>
      </c>
      <c r="L6" s="22">
        <v>75</v>
      </c>
      <c r="M6" s="22" t="s">
        <v>31</v>
      </c>
      <c r="N6" t="s">
        <v>258</v>
      </c>
      <c r="O6" s="73">
        <v>0.03</v>
      </c>
    </row>
    <row r="7" spans="1:15">
      <c r="A7" s="57"/>
      <c r="B7" s="54">
        <v>28061</v>
      </c>
      <c r="C7" s="55">
        <v>28062</v>
      </c>
      <c r="D7" s="55">
        <v>28081</v>
      </c>
      <c r="E7" s="55">
        <v>28082</v>
      </c>
      <c r="F7" s="55">
        <v>28071</v>
      </c>
      <c r="G7" s="56">
        <v>28072</v>
      </c>
      <c r="J7" s="22">
        <v>4</v>
      </c>
      <c r="K7" s="22">
        <v>200</v>
      </c>
      <c r="L7" s="22">
        <v>70</v>
      </c>
      <c r="M7" s="22" t="s">
        <v>31</v>
      </c>
      <c r="N7" t="s">
        <v>258</v>
      </c>
      <c r="O7" s="73">
        <v>3.5000000000000003E-2</v>
      </c>
    </row>
    <row r="8" spans="1:15">
      <c r="A8" s="58"/>
      <c r="B8" s="54">
        <v>28091</v>
      </c>
      <c r="C8" s="55">
        <v>28092</v>
      </c>
      <c r="D8" s="55">
        <v>28101</v>
      </c>
      <c r="E8" s="55">
        <v>28102</v>
      </c>
      <c r="F8" s="55">
        <v>28111</v>
      </c>
      <c r="G8" s="56">
        <v>28112</v>
      </c>
      <c r="J8" s="22">
        <v>5</v>
      </c>
      <c r="K8" s="22">
        <v>200</v>
      </c>
      <c r="L8" s="22">
        <v>81</v>
      </c>
      <c r="M8" s="22" t="s">
        <v>32</v>
      </c>
      <c r="N8" t="s">
        <v>258</v>
      </c>
      <c r="O8" s="73">
        <v>0.01</v>
      </c>
    </row>
    <row r="9" spans="1:15">
      <c r="A9" s="19"/>
      <c r="B9" s="43"/>
      <c r="C9" s="19"/>
      <c r="D9" s="19"/>
      <c r="E9" s="59"/>
      <c r="F9" s="19"/>
      <c r="J9" s="22">
        <v>6</v>
      </c>
      <c r="K9" s="22">
        <v>200</v>
      </c>
      <c r="L9" s="22">
        <v>81</v>
      </c>
      <c r="M9" s="22" t="s">
        <v>32</v>
      </c>
      <c r="N9" t="s">
        <v>258</v>
      </c>
      <c r="O9" s="73">
        <v>0.01</v>
      </c>
    </row>
    <row r="10" spans="1:15">
      <c r="A10" s="19" t="s">
        <v>263</v>
      </c>
      <c r="B10" s="43"/>
      <c r="C10" s="19"/>
      <c r="D10" s="19"/>
      <c r="E10" s="59"/>
      <c r="F10" s="19"/>
      <c r="J10" s="22">
        <v>7</v>
      </c>
      <c r="K10" s="22">
        <v>200</v>
      </c>
      <c r="L10" s="22">
        <v>77</v>
      </c>
      <c r="M10" s="22" t="s">
        <v>32</v>
      </c>
      <c r="N10" t="s">
        <v>258</v>
      </c>
      <c r="O10" s="73">
        <v>1.4999999999999999E-2</v>
      </c>
    </row>
    <row r="11" spans="1:15">
      <c r="A11" s="43" t="s">
        <v>173</v>
      </c>
      <c r="C11" s="19"/>
      <c r="D11" s="19"/>
      <c r="E11" s="60"/>
      <c r="F11" s="60"/>
      <c r="G11" s="61"/>
      <c r="J11" s="22">
        <v>8</v>
      </c>
      <c r="K11" s="22">
        <v>200</v>
      </c>
      <c r="L11" s="22">
        <v>75</v>
      </c>
      <c r="M11" s="22" t="s">
        <v>32</v>
      </c>
      <c r="N11" t="s">
        <v>258</v>
      </c>
      <c r="O11" s="73">
        <v>0.02</v>
      </c>
    </row>
    <row r="12" spans="1:15" ht="15" thickBot="1">
      <c r="A12" s="14" t="s">
        <v>174</v>
      </c>
      <c r="G12" s="61"/>
      <c r="J12" s="22">
        <v>9</v>
      </c>
      <c r="K12" s="22">
        <v>200</v>
      </c>
      <c r="L12" s="22">
        <v>76</v>
      </c>
      <c r="M12" s="22" t="s">
        <v>31</v>
      </c>
      <c r="N12" t="s">
        <v>259</v>
      </c>
      <c r="O12" s="73">
        <v>2.5000000000000001E-2</v>
      </c>
    </row>
    <row r="13" spans="1:15" ht="15" thickBot="1">
      <c r="A13" s="19"/>
      <c r="B13" s="62" t="s">
        <v>124</v>
      </c>
      <c r="C13" s="63" t="s">
        <v>166</v>
      </c>
      <c r="D13" s="63" t="s">
        <v>175</v>
      </c>
      <c r="E13" s="64" t="s">
        <v>176</v>
      </c>
      <c r="F13" s="65" t="s">
        <v>177</v>
      </c>
      <c r="G13" s="66" t="s">
        <v>69</v>
      </c>
      <c r="J13" s="22">
        <v>10</v>
      </c>
      <c r="K13" s="22">
        <v>200</v>
      </c>
      <c r="L13" s="22">
        <v>73</v>
      </c>
      <c r="M13" s="22" t="s">
        <v>31</v>
      </c>
      <c r="N13" t="s">
        <v>260</v>
      </c>
      <c r="O13" s="73">
        <v>0.05</v>
      </c>
    </row>
    <row r="14" spans="1:15">
      <c r="A14" s="19"/>
      <c r="B14" s="67">
        <v>28011</v>
      </c>
      <c r="C14" s="58" t="s">
        <v>178</v>
      </c>
      <c r="D14" s="58" t="s">
        <v>0</v>
      </c>
      <c r="E14" s="68" t="s">
        <v>179</v>
      </c>
      <c r="F14" s="68" t="s">
        <v>180</v>
      </c>
      <c r="G14" s="69" t="s">
        <v>181</v>
      </c>
      <c r="J14" s="22">
        <v>11</v>
      </c>
      <c r="K14" s="22">
        <v>200</v>
      </c>
      <c r="L14" s="22">
        <v>79</v>
      </c>
      <c r="M14" s="22" t="s">
        <v>32</v>
      </c>
      <c r="N14" t="s">
        <v>259</v>
      </c>
      <c r="O14" s="73">
        <v>0.01</v>
      </c>
    </row>
    <row r="15" spans="1:15">
      <c r="A15" s="19"/>
      <c r="B15" s="55">
        <v>28041</v>
      </c>
      <c r="C15" s="70" t="s">
        <v>178</v>
      </c>
      <c r="D15" s="70" t="s">
        <v>0</v>
      </c>
      <c r="E15" s="71" t="s">
        <v>182</v>
      </c>
      <c r="F15" s="71" t="s">
        <v>183</v>
      </c>
      <c r="G15" s="72" t="s">
        <v>184</v>
      </c>
      <c r="J15" s="22">
        <v>12</v>
      </c>
      <c r="K15" s="22">
        <v>200</v>
      </c>
      <c r="L15" s="22">
        <v>76</v>
      </c>
      <c r="M15" s="22" t="s">
        <v>32</v>
      </c>
      <c r="N15" t="s">
        <v>260</v>
      </c>
      <c r="O15" s="73">
        <v>5.0000000000000001E-3</v>
      </c>
    </row>
    <row r="16" spans="1:15">
      <c r="A16" s="19"/>
      <c r="B16" s="55">
        <v>28061</v>
      </c>
      <c r="C16" s="70" t="s">
        <v>178</v>
      </c>
      <c r="D16" s="70" t="s">
        <v>0</v>
      </c>
      <c r="E16" s="71" t="s">
        <v>185</v>
      </c>
      <c r="F16" s="71" t="s">
        <v>186</v>
      </c>
      <c r="G16" s="72" t="s">
        <v>187</v>
      </c>
      <c r="J16" s="22">
        <v>13</v>
      </c>
      <c r="K16" s="22">
        <v>20</v>
      </c>
      <c r="L16" s="22">
        <v>5</v>
      </c>
      <c r="M16" s="22" t="s">
        <v>31</v>
      </c>
      <c r="N16" t="s">
        <v>261</v>
      </c>
      <c r="O16" s="73">
        <v>0.1</v>
      </c>
    </row>
    <row r="17" spans="1:15">
      <c r="A17" s="19"/>
      <c r="B17" s="55">
        <v>28091</v>
      </c>
      <c r="C17" s="70" t="s">
        <v>178</v>
      </c>
      <c r="D17" s="70" t="s">
        <v>0</v>
      </c>
      <c r="E17" s="71" t="s">
        <v>188</v>
      </c>
      <c r="F17" s="71" t="s">
        <v>189</v>
      </c>
      <c r="G17" s="72" t="s">
        <v>190</v>
      </c>
      <c r="J17" s="22">
        <v>14</v>
      </c>
      <c r="K17" s="22">
        <v>27</v>
      </c>
      <c r="L17" s="22">
        <v>10</v>
      </c>
      <c r="M17" s="22" t="s">
        <v>32</v>
      </c>
      <c r="N17" t="s">
        <v>261</v>
      </c>
      <c r="O17" s="73">
        <v>0.1111111111111111</v>
      </c>
    </row>
    <row r="18" spans="1:15">
      <c r="A18" s="19"/>
      <c r="B18" s="55">
        <v>28012</v>
      </c>
      <c r="C18" s="70" t="s">
        <v>178</v>
      </c>
      <c r="D18" s="70" t="s">
        <v>2</v>
      </c>
      <c r="E18" s="71" t="s">
        <v>191</v>
      </c>
      <c r="F18" s="71" t="s">
        <v>192</v>
      </c>
      <c r="G18" s="72" t="s">
        <v>193</v>
      </c>
      <c r="J18" s="22" t="s">
        <v>153</v>
      </c>
      <c r="K18" s="22">
        <f>SUM(K4:K17)</f>
        <v>2447</v>
      </c>
      <c r="L18" s="22">
        <f>SUM(L4:L17)</f>
        <v>925</v>
      </c>
      <c r="M18" s="22"/>
      <c r="N18" s="22"/>
      <c r="O18" s="22"/>
    </row>
    <row r="19" spans="1:15">
      <c r="A19" s="19"/>
      <c r="B19" s="55">
        <v>28042</v>
      </c>
      <c r="C19" s="70" t="s">
        <v>178</v>
      </c>
      <c r="D19" s="70" t="s">
        <v>2</v>
      </c>
      <c r="E19" s="71" t="s">
        <v>194</v>
      </c>
      <c r="F19" s="71" t="s">
        <v>195</v>
      </c>
      <c r="G19" s="72" t="s">
        <v>196</v>
      </c>
      <c r="J19" s="22"/>
      <c r="M19" s="22"/>
      <c r="N19" s="22"/>
      <c r="O19" s="22"/>
    </row>
    <row r="20" spans="1:15">
      <c r="A20" s="19"/>
      <c r="B20" s="55">
        <v>28062</v>
      </c>
      <c r="C20" s="70" t="s">
        <v>178</v>
      </c>
      <c r="D20" s="70" t="s">
        <v>2</v>
      </c>
      <c r="E20" s="71" t="s">
        <v>197</v>
      </c>
      <c r="F20" s="71" t="s">
        <v>198</v>
      </c>
      <c r="G20" s="72" t="s">
        <v>199</v>
      </c>
      <c r="J20" s="22"/>
      <c r="M20" s="22"/>
      <c r="N20" s="22"/>
      <c r="O20" s="22"/>
    </row>
    <row r="21" spans="1:15">
      <c r="A21" s="19"/>
      <c r="B21" s="55">
        <v>28092</v>
      </c>
      <c r="C21" s="70" t="s">
        <v>178</v>
      </c>
      <c r="D21" s="70" t="s">
        <v>2</v>
      </c>
      <c r="E21" s="71" t="s">
        <v>200</v>
      </c>
      <c r="F21" s="71" t="s">
        <v>201</v>
      </c>
      <c r="G21" s="72" t="s">
        <v>202</v>
      </c>
      <c r="J21" s="22"/>
      <c r="M21" s="22" t="s">
        <v>125</v>
      </c>
      <c r="N21" s="22" t="s">
        <v>126</v>
      </c>
      <c r="O21" s="22" t="s">
        <v>257</v>
      </c>
    </row>
    <row r="22" spans="1:15">
      <c r="A22" s="19"/>
      <c r="B22" s="55">
        <v>28021</v>
      </c>
      <c r="C22" s="70" t="s">
        <v>203</v>
      </c>
      <c r="D22" s="70" t="s">
        <v>0</v>
      </c>
      <c r="E22" s="71" t="s">
        <v>204</v>
      </c>
      <c r="F22" s="71" t="s">
        <v>205</v>
      </c>
      <c r="G22" s="72" t="s">
        <v>206</v>
      </c>
      <c r="J22" s="22"/>
      <c r="M22" s="22" t="s">
        <v>31</v>
      </c>
      <c r="N22" s="22">
        <v>74</v>
      </c>
      <c r="O22" s="73">
        <v>2.5000000000000001E-2</v>
      </c>
    </row>
    <row r="23" spans="1:15">
      <c r="A23" s="19"/>
      <c r="B23" s="55">
        <v>28031</v>
      </c>
      <c r="C23" s="70" t="s">
        <v>203</v>
      </c>
      <c r="D23" s="70" t="s">
        <v>0</v>
      </c>
      <c r="E23" s="70" t="s">
        <v>207</v>
      </c>
      <c r="F23" s="70" t="s">
        <v>208</v>
      </c>
      <c r="G23" s="72" t="s">
        <v>209</v>
      </c>
      <c r="J23" s="22"/>
      <c r="M23" s="22" t="s">
        <v>31</v>
      </c>
      <c r="N23" s="22">
        <v>73</v>
      </c>
      <c r="O23" s="73">
        <v>3.5000000000000003E-2</v>
      </c>
    </row>
    <row r="24" spans="1:15">
      <c r="A24" s="19"/>
      <c r="B24" s="55">
        <v>28081</v>
      </c>
      <c r="C24" s="70" t="s">
        <v>203</v>
      </c>
      <c r="D24" s="70" t="s">
        <v>0</v>
      </c>
      <c r="E24" s="70" t="s">
        <v>210</v>
      </c>
      <c r="F24" s="70" t="s">
        <v>211</v>
      </c>
      <c r="G24" s="72" t="s">
        <v>212</v>
      </c>
      <c r="J24" s="22"/>
      <c r="M24" s="22" t="s">
        <v>31</v>
      </c>
      <c r="N24" s="22">
        <v>75</v>
      </c>
      <c r="O24" s="73">
        <v>0.03</v>
      </c>
    </row>
    <row r="25" spans="1:15">
      <c r="A25" s="19"/>
      <c r="B25" s="55">
        <v>28101</v>
      </c>
      <c r="C25" s="70" t="s">
        <v>203</v>
      </c>
      <c r="D25" s="70" t="s">
        <v>0</v>
      </c>
      <c r="E25" s="70" t="s">
        <v>213</v>
      </c>
      <c r="F25" s="70" t="s">
        <v>214</v>
      </c>
      <c r="G25" s="72" t="s">
        <v>215</v>
      </c>
      <c r="J25" s="22"/>
      <c r="M25" s="22" t="s">
        <v>31</v>
      </c>
      <c r="N25" s="22">
        <v>70</v>
      </c>
      <c r="O25" s="73">
        <v>3.5000000000000003E-2</v>
      </c>
    </row>
    <row r="26" spans="1:15">
      <c r="A26" s="19"/>
      <c r="B26" s="55">
        <v>28022</v>
      </c>
      <c r="C26" s="70" t="s">
        <v>203</v>
      </c>
      <c r="D26" s="70" t="s">
        <v>2</v>
      </c>
      <c r="E26" s="70" t="s">
        <v>216</v>
      </c>
      <c r="F26" s="70" t="s">
        <v>217</v>
      </c>
      <c r="G26" s="72" t="s">
        <v>218</v>
      </c>
      <c r="J26" s="22"/>
      <c r="M26" s="22" t="s">
        <v>32</v>
      </c>
      <c r="N26" s="22">
        <v>81</v>
      </c>
      <c r="O26" s="73">
        <v>0.01</v>
      </c>
    </row>
    <row r="27" spans="1:15">
      <c r="A27" s="19"/>
      <c r="B27" s="55">
        <v>28032</v>
      </c>
      <c r="C27" s="70" t="s">
        <v>203</v>
      </c>
      <c r="D27" s="70" t="s">
        <v>2</v>
      </c>
      <c r="E27" s="70" t="s">
        <v>219</v>
      </c>
      <c r="F27" s="70" t="s">
        <v>220</v>
      </c>
      <c r="G27" s="72" t="s">
        <v>221</v>
      </c>
      <c r="J27" s="22"/>
      <c r="M27" s="22" t="s">
        <v>32</v>
      </c>
      <c r="N27" s="22">
        <v>81</v>
      </c>
      <c r="O27" s="73">
        <v>0.01</v>
      </c>
    </row>
    <row r="28" spans="1:15">
      <c r="A28" s="19"/>
      <c r="B28" s="55">
        <v>28082</v>
      </c>
      <c r="C28" s="70" t="s">
        <v>203</v>
      </c>
      <c r="D28" s="70" t="s">
        <v>2</v>
      </c>
      <c r="E28" s="70" t="s">
        <v>222</v>
      </c>
      <c r="F28" s="70" t="s">
        <v>223</v>
      </c>
      <c r="G28" s="72" t="s">
        <v>224</v>
      </c>
      <c r="J28" s="22"/>
      <c r="M28" s="22" t="s">
        <v>32</v>
      </c>
      <c r="N28" s="22">
        <v>77</v>
      </c>
      <c r="O28" s="73">
        <v>1.4999999999999999E-2</v>
      </c>
    </row>
    <row r="29" spans="1:15">
      <c r="A29" s="19"/>
      <c r="B29" s="55">
        <v>28102</v>
      </c>
      <c r="C29" s="70" t="s">
        <v>203</v>
      </c>
      <c r="D29" s="70" t="s">
        <v>2</v>
      </c>
      <c r="E29" s="70" t="s">
        <v>225</v>
      </c>
      <c r="F29" s="70" t="s">
        <v>226</v>
      </c>
      <c r="G29" s="72" t="s">
        <v>227</v>
      </c>
      <c r="J29" s="22"/>
      <c r="M29" s="22" t="s">
        <v>32</v>
      </c>
      <c r="N29" s="22">
        <v>75</v>
      </c>
      <c r="O29" s="73">
        <v>0.02</v>
      </c>
    </row>
    <row r="30" spans="1:15">
      <c r="A30" s="19"/>
      <c r="B30" s="55">
        <v>28001</v>
      </c>
      <c r="C30" s="70" t="s">
        <v>228</v>
      </c>
      <c r="D30" s="70" t="s">
        <v>0</v>
      </c>
      <c r="E30" s="70" t="s">
        <v>229</v>
      </c>
      <c r="F30" s="70" t="s">
        <v>230</v>
      </c>
      <c r="G30" s="72" t="s">
        <v>231</v>
      </c>
      <c r="J30" s="22"/>
      <c r="M30" s="22" t="s">
        <v>31</v>
      </c>
      <c r="N30" s="22">
        <v>76</v>
      </c>
      <c r="O30" s="73">
        <v>2.5000000000000001E-2</v>
      </c>
    </row>
    <row r="31" spans="1:15">
      <c r="A31" s="19"/>
      <c r="B31" s="55">
        <v>28051</v>
      </c>
      <c r="C31" s="70" t="s">
        <v>228</v>
      </c>
      <c r="D31" s="70" t="s">
        <v>0</v>
      </c>
      <c r="E31" s="70" t="s">
        <v>232</v>
      </c>
      <c r="F31" s="70" t="s">
        <v>233</v>
      </c>
      <c r="G31" s="72" t="s">
        <v>234</v>
      </c>
      <c r="J31" s="22"/>
      <c r="M31" s="22" t="s">
        <v>31</v>
      </c>
      <c r="N31" s="22">
        <v>73</v>
      </c>
      <c r="O31" s="73">
        <v>0.05</v>
      </c>
    </row>
    <row r="32" spans="1:15">
      <c r="A32" s="19"/>
      <c r="B32" s="55">
        <v>28071</v>
      </c>
      <c r="C32" s="70" t="s">
        <v>228</v>
      </c>
      <c r="D32" s="70" t="s">
        <v>0</v>
      </c>
      <c r="E32" s="70" t="s">
        <v>235</v>
      </c>
      <c r="F32" s="70" t="s">
        <v>236</v>
      </c>
      <c r="G32" s="72" t="s">
        <v>237</v>
      </c>
      <c r="J32" s="22"/>
      <c r="M32" s="22" t="s">
        <v>32</v>
      </c>
      <c r="N32" s="22">
        <v>79</v>
      </c>
      <c r="O32" s="73">
        <v>0.01</v>
      </c>
    </row>
    <row r="33" spans="1:15">
      <c r="A33" s="19"/>
      <c r="B33" s="55">
        <v>28111</v>
      </c>
      <c r="C33" s="70" t="s">
        <v>228</v>
      </c>
      <c r="D33" s="70" t="s">
        <v>0</v>
      </c>
      <c r="E33" s="70" t="s">
        <v>238</v>
      </c>
      <c r="F33" s="70" t="s">
        <v>239</v>
      </c>
      <c r="G33" s="72" t="s">
        <v>240</v>
      </c>
      <c r="J33" s="22"/>
      <c r="M33" s="22" t="s">
        <v>32</v>
      </c>
      <c r="N33" s="22">
        <v>76</v>
      </c>
      <c r="O33" s="73">
        <v>5.0000000000000001E-3</v>
      </c>
    </row>
    <row r="34" spans="1:15">
      <c r="B34" s="56">
        <v>28002</v>
      </c>
      <c r="C34" s="8" t="s">
        <v>228</v>
      </c>
      <c r="D34" s="8" t="s">
        <v>2</v>
      </c>
      <c r="E34" s="8" t="s">
        <v>241</v>
      </c>
      <c r="F34" s="8" t="s">
        <v>242</v>
      </c>
      <c r="G34" s="72" t="s">
        <v>243</v>
      </c>
      <c r="J34" s="22"/>
      <c r="M34" s="22" t="s">
        <v>31</v>
      </c>
      <c r="N34" s="22">
        <v>5</v>
      </c>
      <c r="O34" s="73">
        <v>0.1</v>
      </c>
    </row>
    <row r="35" spans="1:15">
      <c r="B35" s="56">
        <v>28052</v>
      </c>
      <c r="C35" s="8" t="s">
        <v>228</v>
      </c>
      <c r="D35" s="8" t="s">
        <v>2</v>
      </c>
      <c r="E35" s="8" t="s">
        <v>244</v>
      </c>
      <c r="F35" s="8" t="s">
        <v>245</v>
      </c>
      <c r="G35" s="72" t="s">
        <v>246</v>
      </c>
      <c r="J35" s="22"/>
      <c r="M35" s="22" t="s">
        <v>32</v>
      </c>
      <c r="N35" s="22">
        <v>10</v>
      </c>
      <c r="O35" s="73">
        <v>0.1111111111111111</v>
      </c>
    </row>
    <row r="36" spans="1:15">
      <c r="B36" s="56">
        <v>28072</v>
      </c>
      <c r="C36" s="8" t="s">
        <v>228</v>
      </c>
      <c r="D36" s="8" t="s">
        <v>2</v>
      </c>
      <c r="E36" s="8" t="s">
        <v>247</v>
      </c>
      <c r="F36" s="8" t="s">
        <v>248</v>
      </c>
      <c r="G36" s="72" t="s">
        <v>249</v>
      </c>
      <c r="J36" s="22"/>
      <c r="M36" s="22"/>
      <c r="N36" s="22"/>
      <c r="O36" s="73"/>
    </row>
    <row r="37" spans="1:15">
      <c r="B37" s="56">
        <v>28112</v>
      </c>
      <c r="C37" s="8" t="s">
        <v>228</v>
      </c>
      <c r="D37" s="8" t="s">
        <v>2</v>
      </c>
      <c r="E37" s="8" t="s">
        <v>250</v>
      </c>
      <c r="F37" s="8" t="s">
        <v>251</v>
      </c>
      <c r="G37" s="72" t="s">
        <v>252</v>
      </c>
      <c r="J37" s="22"/>
      <c r="M37" s="22"/>
      <c r="N37" s="22"/>
      <c r="O37" s="2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4" sqref="C4"/>
    </sheetView>
  </sheetViews>
  <sheetFormatPr baseColWidth="10" defaultColWidth="8.83203125" defaultRowHeight="14" x14ac:dyDescent="0"/>
  <cols>
    <col min="1" max="7" width="18.33203125" customWidth="1"/>
  </cols>
  <sheetData>
    <row r="1" spans="1:7" ht="18">
      <c r="A1" s="35" t="s">
        <v>26</v>
      </c>
      <c r="B1" s="35" t="s">
        <v>69</v>
      </c>
      <c r="C1" s="22" t="s">
        <v>70</v>
      </c>
      <c r="D1" s="22" t="s">
        <v>71</v>
      </c>
      <c r="E1" s="22" t="s">
        <v>72</v>
      </c>
      <c r="F1" s="22" t="s">
        <v>73</v>
      </c>
      <c r="G1" s="22" t="s">
        <v>74</v>
      </c>
    </row>
    <row r="2" spans="1:7">
      <c r="A2" s="36">
        <v>1</v>
      </c>
      <c r="B2" s="36" t="s">
        <v>75</v>
      </c>
      <c r="C2" s="22">
        <v>3</v>
      </c>
      <c r="D2" s="22">
        <v>3</v>
      </c>
      <c r="E2" s="22">
        <v>2</v>
      </c>
      <c r="F2" s="22">
        <v>3</v>
      </c>
      <c r="G2" s="22">
        <v>0</v>
      </c>
    </row>
    <row r="3" spans="1:7">
      <c r="A3" s="36">
        <v>2</v>
      </c>
      <c r="B3" s="36" t="s">
        <v>76</v>
      </c>
      <c r="C3" s="22">
        <v>1</v>
      </c>
      <c r="D3" s="22">
        <v>4</v>
      </c>
      <c r="E3" s="22">
        <v>1</v>
      </c>
      <c r="F3" s="22">
        <v>4</v>
      </c>
      <c r="G3" s="22">
        <v>0</v>
      </c>
    </row>
    <row r="4" spans="1:7">
      <c r="A4" s="36">
        <v>3</v>
      </c>
      <c r="B4" s="36" t="s">
        <v>77</v>
      </c>
      <c r="C4" s="22">
        <v>5</v>
      </c>
      <c r="D4" s="22">
        <v>1</v>
      </c>
      <c r="E4" s="22">
        <v>2</v>
      </c>
      <c r="F4" s="22">
        <v>0</v>
      </c>
      <c r="G4" s="22">
        <v>0</v>
      </c>
    </row>
    <row r="5" spans="1:7">
      <c r="A5">
        <v>4</v>
      </c>
      <c r="B5" t="s">
        <v>78</v>
      </c>
      <c r="C5" s="22">
        <v>2</v>
      </c>
      <c r="D5" s="22">
        <v>2</v>
      </c>
      <c r="E5" s="22">
        <v>3</v>
      </c>
      <c r="F5" s="22">
        <v>2</v>
      </c>
      <c r="G5" s="22">
        <v>0</v>
      </c>
    </row>
    <row r="6" spans="1:7">
      <c r="A6" s="36">
        <v>5</v>
      </c>
      <c r="B6" s="36" t="s">
        <v>79</v>
      </c>
      <c r="C6" s="22">
        <v>0</v>
      </c>
      <c r="D6" s="22">
        <v>2</v>
      </c>
      <c r="E6" s="22">
        <v>0</v>
      </c>
      <c r="F6" s="22">
        <v>5</v>
      </c>
      <c r="G6" s="22">
        <v>0</v>
      </c>
    </row>
    <row r="7" spans="1:7">
      <c r="A7" s="36">
        <v>6</v>
      </c>
      <c r="B7" s="36" t="s">
        <v>80</v>
      </c>
      <c r="C7" s="22">
        <v>0</v>
      </c>
      <c r="D7" s="22">
        <v>3</v>
      </c>
      <c r="E7" s="22">
        <v>1</v>
      </c>
      <c r="F7" s="22">
        <v>5</v>
      </c>
      <c r="G7" s="22">
        <v>0</v>
      </c>
    </row>
    <row r="8" spans="1:7">
      <c r="A8" s="36">
        <v>7</v>
      </c>
      <c r="B8" s="36" t="s">
        <v>81</v>
      </c>
      <c r="C8" s="22">
        <v>1</v>
      </c>
      <c r="D8" s="22">
        <v>3</v>
      </c>
      <c r="E8" s="22">
        <v>1</v>
      </c>
      <c r="F8" s="22">
        <v>3</v>
      </c>
      <c r="G8" s="22">
        <v>1</v>
      </c>
    </row>
    <row r="9" spans="1:7">
      <c r="A9" s="36">
        <v>8</v>
      </c>
      <c r="B9" s="36" t="s">
        <v>82</v>
      </c>
      <c r="C9" s="22">
        <v>2</v>
      </c>
      <c r="D9" s="22">
        <v>2</v>
      </c>
      <c r="E9" s="22">
        <v>0</v>
      </c>
      <c r="F9" s="22">
        <v>2</v>
      </c>
      <c r="G9" s="22">
        <v>1</v>
      </c>
    </row>
    <row r="10" spans="1:7">
      <c r="A10">
        <v>9</v>
      </c>
      <c r="B10" t="s">
        <v>83</v>
      </c>
      <c r="C10" s="22">
        <v>0</v>
      </c>
      <c r="D10" s="22">
        <v>2</v>
      </c>
      <c r="E10" s="22">
        <v>0</v>
      </c>
      <c r="F10" s="22">
        <v>4</v>
      </c>
      <c r="G10" s="22">
        <v>1</v>
      </c>
    </row>
    <row r="11" spans="1:7">
      <c r="A11">
        <v>10</v>
      </c>
      <c r="B11" t="s">
        <v>84</v>
      </c>
      <c r="C11" s="22">
        <v>0</v>
      </c>
      <c r="D11" s="22">
        <v>2</v>
      </c>
      <c r="E11" s="22">
        <v>0</v>
      </c>
      <c r="F11" s="22">
        <v>5</v>
      </c>
      <c r="G11" s="22">
        <v>0</v>
      </c>
    </row>
    <row r="12" spans="1:7">
      <c r="A12">
        <v>11</v>
      </c>
      <c r="B12" t="s">
        <v>85</v>
      </c>
      <c r="C12" s="22">
        <v>4</v>
      </c>
      <c r="D12" s="22">
        <v>0</v>
      </c>
      <c r="E12" s="22">
        <v>0</v>
      </c>
      <c r="F12" s="22">
        <v>1</v>
      </c>
      <c r="G12" s="22">
        <v>0</v>
      </c>
    </row>
    <row r="13" spans="1:7">
      <c r="A13" s="36">
        <v>12</v>
      </c>
      <c r="B13" s="36" t="s">
        <v>86</v>
      </c>
      <c r="C13" s="22">
        <v>1</v>
      </c>
      <c r="D13" s="22">
        <v>0</v>
      </c>
      <c r="E13" s="22">
        <v>0</v>
      </c>
      <c r="F13" s="22">
        <v>3</v>
      </c>
      <c r="G13" s="22">
        <v>1</v>
      </c>
    </row>
    <row r="14" spans="1:7">
      <c r="A14" s="36">
        <v>13</v>
      </c>
      <c r="B14" s="36" t="s">
        <v>87</v>
      </c>
      <c r="C14" s="22">
        <v>2</v>
      </c>
      <c r="D14" s="22">
        <v>2</v>
      </c>
      <c r="E14" s="22">
        <v>0</v>
      </c>
      <c r="F14" s="22">
        <v>2</v>
      </c>
      <c r="G14" s="22">
        <v>2</v>
      </c>
    </row>
    <row r="15" spans="1:7">
      <c r="A15" s="36">
        <v>14</v>
      </c>
      <c r="B15" s="36" t="s">
        <v>88</v>
      </c>
      <c r="C15" s="22">
        <v>0</v>
      </c>
      <c r="D15" s="22">
        <v>2</v>
      </c>
      <c r="E15" s="22">
        <v>0</v>
      </c>
      <c r="F15" s="22">
        <v>0</v>
      </c>
      <c r="G15" s="22">
        <v>5</v>
      </c>
    </row>
    <row r="16" spans="1:7">
      <c r="A16" s="36">
        <v>15</v>
      </c>
      <c r="B16" s="36" t="s">
        <v>89</v>
      </c>
      <c r="C16" s="22">
        <v>0</v>
      </c>
      <c r="D16" s="22">
        <v>0</v>
      </c>
      <c r="E16" s="22">
        <v>0</v>
      </c>
      <c r="F16" s="22">
        <v>4</v>
      </c>
      <c r="G16" s="22">
        <v>1</v>
      </c>
    </row>
    <row r="17" spans="1:7">
      <c r="A17">
        <v>16</v>
      </c>
      <c r="B17" t="s">
        <v>90</v>
      </c>
      <c r="C17" s="22">
        <v>0</v>
      </c>
      <c r="D17" s="22">
        <v>0</v>
      </c>
      <c r="E17" s="22">
        <v>0</v>
      </c>
      <c r="F17" s="22">
        <v>4</v>
      </c>
      <c r="G17" s="22">
        <v>1</v>
      </c>
    </row>
    <row r="18" spans="1:7">
      <c r="A18">
        <v>17</v>
      </c>
      <c r="B18" t="s">
        <v>91</v>
      </c>
      <c r="C18" s="22">
        <v>0</v>
      </c>
      <c r="D18" s="22">
        <v>0</v>
      </c>
      <c r="E18" s="22">
        <v>0</v>
      </c>
      <c r="F18" s="22">
        <v>5</v>
      </c>
      <c r="G18" s="22">
        <v>0</v>
      </c>
    </row>
    <row r="19" spans="1:7">
      <c r="A19">
        <v>18</v>
      </c>
      <c r="B19" t="s">
        <v>92</v>
      </c>
      <c r="C19" s="22">
        <v>2</v>
      </c>
      <c r="D19" s="22">
        <v>0</v>
      </c>
      <c r="E19" s="22">
        <v>0</v>
      </c>
      <c r="F19" s="22">
        <v>2</v>
      </c>
      <c r="G19" s="22">
        <v>2</v>
      </c>
    </row>
    <row r="20" spans="1:7">
      <c r="A20" s="36">
        <v>19</v>
      </c>
      <c r="B20" s="36" t="s">
        <v>93</v>
      </c>
      <c r="C20" s="22">
        <v>0</v>
      </c>
      <c r="D20" s="22">
        <v>0</v>
      </c>
      <c r="E20" s="22">
        <v>1</v>
      </c>
      <c r="F20" s="22">
        <v>4</v>
      </c>
      <c r="G20" s="22">
        <v>1</v>
      </c>
    </row>
    <row r="21" spans="1:7">
      <c r="A21" s="36">
        <v>20</v>
      </c>
      <c r="B21" s="36" t="s">
        <v>94</v>
      </c>
      <c r="C21" s="22">
        <v>0</v>
      </c>
      <c r="D21" s="22">
        <v>0</v>
      </c>
      <c r="E21" s="22">
        <v>0</v>
      </c>
      <c r="F21" s="22">
        <v>2</v>
      </c>
      <c r="G21" s="22">
        <v>3</v>
      </c>
    </row>
    <row r="22" spans="1:7">
      <c r="A22" s="36">
        <v>21</v>
      </c>
      <c r="B22" s="36" t="s">
        <v>95</v>
      </c>
      <c r="C22" s="22">
        <v>0</v>
      </c>
      <c r="D22" s="22">
        <v>0</v>
      </c>
      <c r="E22" s="22">
        <v>0</v>
      </c>
      <c r="F22" s="22">
        <v>5</v>
      </c>
      <c r="G22" s="22">
        <v>0</v>
      </c>
    </row>
    <row r="23" spans="1:7">
      <c r="A23" s="36">
        <v>22</v>
      </c>
      <c r="B23" s="36" t="s">
        <v>96</v>
      </c>
      <c r="C23" s="22">
        <v>0</v>
      </c>
      <c r="D23" s="22">
        <v>0</v>
      </c>
      <c r="E23" s="22">
        <v>0</v>
      </c>
      <c r="F23" s="22">
        <v>0</v>
      </c>
      <c r="G23" s="22">
        <v>5</v>
      </c>
    </row>
    <row r="24" spans="1:7">
      <c r="A24" s="36">
        <v>23</v>
      </c>
      <c r="B24" s="36" t="s">
        <v>97</v>
      </c>
      <c r="C24" s="22">
        <v>0</v>
      </c>
      <c r="D24" s="22">
        <v>0</v>
      </c>
      <c r="E24" s="22">
        <v>0</v>
      </c>
      <c r="F24" s="22">
        <v>5</v>
      </c>
      <c r="G24" s="22">
        <v>0</v>
      </c>
    </row>
    <row r="25" spans="1:7">
      <c r="A25">
        <v>24</v>
      </c>
      <c r="B25" t="s">
        <v>98</v>
      </c>
      <c r="C25" s="22">
        <v>0</v>
      </c>
      <c r="D25" s="22">
        <v>1</v>
      </c>
      <c r="E25" s="22">
        <v>0</v>
      </c>
      <c r="F25" s="22">
        <v>4</v>
      </c>
      <c r="G25" s="22">
        <v>1</v>
      </c>
    </row>
    <row r="26" spans="1:7">
      <c r="A26">
        <v>25</v>
      </c>
      <c r="B26" t="s">
        <v>99</v>
      </c>
      <c r="C26" s="22">
        <v>0</v>
      </c>
      <c r="D26" s="22">
        <v>0</v>
      </c>
      <c r="E26" s="22">
        <v>0</v>
      </c>
      <c r="F26" s="22">
        <v>3</v>
      </c>
      <c r="G26" s="22">
        <v>2</v>
      </c>
    </row>
    <row r="27" spans="1:7">
      <c r="A27">
        <v>26</v>
      </c>
      <c r="B27" t="s">
        <v>100</v>
      </c>
      <c r="C27" s="22">
        <v>0</v>
      </c>
      <c r="D27" s="22">
        <v>0</v>
      </c>
      <c r="E27" s="22">
        <v>0</v>
      </c>
      <c r="F27" s="22">
        <v>5</v>
      </c>
      <c r="G27" s="22">
        <v>0</v>
      </c>
    </row>
    <row r="28" spans="1:7">
      <c r="A28">
        <v>27</v>
      </c>
      <c r="B28" t="s">
        <v>101</v>
      </c>
      <c r="C28" s="22">
        <v>0</v>
      </c>
      <c r="D28" s="22">
        <v>0</v>
      </c>
      <c r="E28" s="22">
        <v>0</v>
      </c>
      <c r="F28" s="22">
        <v>4</v>
      </c>
      <c r="G28" s="22">
        <v>1</v>
      </c>
    </row>
    <row r="29" spans="1:7">
      <c r="A29">
        <v>28</v>
      </c>
      <c r="B29" t="s">
        <v>102</v>
      </c>
      <c r="C29" s="22">
        <v>0</v>
      </c>
      <c r="D29" s="22">
        <v>0</v>
      </c>
      <c r="E29" s="22">
        <v>0</v>
      </c>
      <c r="F29" s="22">
        <v>0</v>
      </c>
      <c r="G29" s="22">
        <v>5</v>
      </c>
    </row>
    <row r="31" spans="1:7" ht="18">
      <c r="A31" t="s">
        <v>103</v>
      </c>
    </row>
    <row r="32" spans="1:7" ht="18">
      <c r="A32" s="37" t="s">
        <v>104</v>
      </c>
    </row>
    <row r="33" spans="1:1" ht="18">
      <c r="A33" s="37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workbookViewId="0">
      <selection activeCell="R26" sqref="R26"/>
    </sheetView>
  </sheetViews>
  <sheetFormatPr baseColWidth="10" defaultColWidth="8.83203125" defaultRowHeight="14" x14ac:dyDescent="0"/>
  <sheetData>
    <row r="1" spans="1:16">
      <c r="A1">
        <f>10/12.633</f>
        <v>0.79157761418507089</v>
      </c>
      <c r="B1" s="19" t="s">
        <v>106</v>
      </c>
      <c r="E1" s="14" t="s">
        <v>107</v>
      </c>
    </row>
    <row r="2" spans="1:16">
      <c r="A2">
        <f>200*A1</f>
        <v>158.31552283701419</v>
      </c>
      <c r="B2" s="19" t="s">
        <v>108</v>
      </c>
      <c r="E2" t="s">
        <v>109</v>
      </c>
    </row>
    <row r="3" spans="1:16">
      <c r="A3" s="19">
        <f>A2*3</f>
        <v>474.94656851104253</v>
      </c>
      <c r="B3" s="19" t="s">
        <v>110</v>
      </c>
      <c r="E3" t="s">
        <v>111</v>
      </c>
    </row>
    <row r="5" spans="1:16">
      <c r="A5">
        <v>1.2633000000000001</v>
      </c>
      <c r="B5" t="s">
        <v>112</v>
      </c>
      <c r="E5" s="14" t="s">
        <v>113</v>
      </c>
    </row>
    <row r="6" spans="1:16">
      <c r="B6" t="s">
        <v>114</v>
      </c>
      <c r="E6" t="s">
        <v>115</v>
      </c>
    </row>
    <row r="7" spans="1:16">
      <c r="B7" t="s">
        <v>116</v>
      </c>
      <c r="E7" t="s">
        <v>117</v>
      </c>
    </row>
    <row r="8" spans="1:16">
      <c r="E8" t="s">
        <v>118</v>
      </c>
    </row>
    <row r="10" spans="1:16">
      <c r="A10" t="s">
        <v>119</v>
      </c>
      <c r="K10">
        <f>14*4</f>
        <v>56</v>
      </c>
      <c r="L10" t="s">
        <v>120</v>
      </c>
    </row>
    <row r="11" spans="1:16" ht="15">
      <c r="G11" s="38" t="s">
        <v>121</v>
      </c>
    </row>
    <row r="12" spans="1:16">
      <c r="A12" t="s">
        <v>122</v>
      </c>
      <c r="C12" t="s">
        <v>123</v>
      </c>
      <c r="G12" t="s">
        <v>124</v>
      </c>
      <c r="H12" t="s">
        <v>69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</row>
    <row r="13" spans="1:16">
      <c r="A13" t="s">
        <v>133</v>
      </c>
      <c r="G13">
        <v>1</v>
      </c>
      <c r="H13" t="s">
        <v>75</v>
      </c>
      <c r="I13" t="s">
        <v>31</v>
      </c>
      <c r="J13">
        <v>74</v>
      </c>
      <c r="K13">
        <v>200</v>
      </c>
      <c r="L13">
        <v>0</v>
      </c>
      <c r="M13">
        <v>4</v>
      </c>
      <c r="N13">
        <v>5</v>
      </c>
      <c r="O13">
        <f>200-SUM(L13:N13)</f>
        <v>191</v>
      </c>
      <c r="P13">
        <f>SUM(L13:N13)</f>
        <v>9</v>
      </c>
    </row>
    <row r="14" spans="1:16">
      <c r="A14" t="s">
        <v>134</v>
      </c>
      <c r="G14">
        <v>2</v>
      </c>
      <c r="H14" t="s">
        <v>76</v>
      </c>
      <c r="I14" t="s">
        <v>31</v>
      </c>
      <c r="J14">
        <v>73</v>
      </c>
      <c r="K14">
        <v>200</v>
      </c>
      <c r="L14">
        <v>1</v>
      </c>
      <c r="M14">
        <v>4</v>
      </c>
      <c r="N14">
        <v>7</v>
      </c>
      <c r="O14">
        <f t="shared" ref="O14:O24" si="0">200-SUM(L14:N14)</f>
        <v>188</v>
      </c>
      <c r="P14">
        <f t="shared" ref="P14:P27" si="1">SUM(L14:N14)</f>
        <v>12</v>
      </c>
    </row>
    <row r="15" spans="1:16">
      <c r="A15" t="s">
        <v>135</v>
      </c>
      <c r="G15">
        <v>3</v>
      </c>
      <c r="H15" t="s">
        <v>77</v>
      </c>
      <c r="I15" t="s">
        <v>31</v>
      </c>
      <c r="J15">
        <v>75</v>
      </c>
      <c r="K15">
        <v>200</v>
      </c>
      <c r="L15">
        <v>5</v>
      </c>
      <c r="M15">
        <v>7</v>
      </c>
      <c r="N15">
        <v>6</v>
      </c>
      <c r="O15">
        <f t="shared" si="0"/>
        <v>182</v>
      </c>
      <c r="P15">
        <f t="shared" si="1"/>
        <v>18</v>
      </c>
    </row>
    <row r="16" spans="1:16" ht="15">
      <c r="A16" s="38">
        <f>((200*1 + 310*1.2633)/(200+310))</f>
        <v>1.1600450980392158</v>
      </c>
      <c r="B16" s="38" t="s">
        <v>136</v>
      </c>
      <c r="G16">
        <v>4</v>
      </c>
      <c r="H16" t="s">
        <v>79</v>
      </c>
      <c r="I16" t="s">
        <v>31</v>
      </c>
      <c r="J16">
        <v>70</v>
      </c>
      <c r="K16">
        <v>200</v>
      </c>
      <c r="L16">
        <v>3</v>
      </c>
      <c r="M16">
        <v>14</v>
      </c>
      <c r="N16">
        <v>7</v>
      </c>
      <c r="O16">
        <f t="shared" si="0"/>
        <v>176</v>
      </c>
      <c r="P16">
        <f t="shared" si="1"/>
        <v>24</v>
      </c>
    </row>
    <row r="17" spans="1:17">
      <c r="G17">
        <v>5</v>
      </c>
      <c r="H17" t="s">
        <v>78</v>
      </c>
      <c r="I17" t="s">
        <v>32</v>
      </c>
      <c r="J17">
        <v>81</v>
      </c>
      <c r="K17">
        <v>200</v>
      </c>
      <c r="L17">
        <v>1</v>
      </c>
      <c r="M17">
        <v>3</v>
      </c>
      <c r="N17">
        <v>2</v>
      </c>
      <c r="O17">
        <f t="shared" si="0"/>
        <v>194</v>
      </c>
      <c r="P17">
        <f t="shared" si="1"/>
        <v>6</v>
      </c>
    </row>
    <row r="18" spans="1:17">
      <c r="A18" t="s">
        <v>137</v>
      </c>
      <c r="C18" t="s">
        <v>123</v>
      </c>
      <c r="G18">
        <v>6</v>
      </c>
      <c r="H18" t="s">
        <v>83</v>
      </c>
      <c r="I18" t="s">
        <v>32</v>
      </c>
      <c r="J18">
        <v>81</v>
      </c>
      <c r="K18">
        <v>200</v>
      </c>
      <c r="L18">
        <v>0</v>
      </c>
      <c r="M18">
        <v>2</v>
      </c>
      <c r="N18">
        <v>2</v>
      </c>
      <c r="O18">
        <f t="shared" si="0"/>
        <v>196</v>
      </c>
      <c r="P18">
        <f t="shared" si="1"/>
        <v>4</v>
      </c>
    </row>
    <row r="19" spans="1:17">
      <c r="A19" t="s">
        <v>133</v>
      </c>
      <c r="G19">
        <v>7</v>
      </c>
      <c r="H19" t="s">
        <v>84</v>
      </c>
      <c r="I19" t="s">
        <v>32</v>
      </c>
      <c r="J19">
        <v>77</v>
      </c>
      <c r="K19">
        <v>200</v>
      </c>
      <c r="L19">
        <v>2</v>
      </c>
      <c r="M19">
        <v>3</v>
      </c>
      <c r="N19">
        <v>3</v>
      </c>
      <c r="O19">
        <f t="shared" si="0"/>
        <v>192</v>
      </c>
      <c r="P19">
        <f t="shared" si="1"/>
        <v>8</v>
      </c>
    </row>
    <row r="20" spans="1:17">
      <c r="A20" t="s">
        <v>138</v>
      </c>
      <c r="G20">
        <v>8</v>
      </c>
      <c r="H20" t="s">
        <v>85</v>
      </c>
      <c r="I20" t="s">
        <v>32</v>
      </c>
      <c r="J20">
        <v>75</v>
      </c>
      <c r="K20">
        <v>200</v>
      </c>
      <c r="L20">
        <v>1</v>
      </c>
      <c r="M20">
        <v>3</v>
      </c>
      <c r="N20">
        <v>4</v>
      </c>
      <c r="O20">
        <f t="shared" si="0"/>
        <v>192</v>
      </c>
      <c r="P20">
        <f t="shared" si="1"/>
        <v>8</v>
      </c>
    </row>
    <row r="21" spans="1:17">
      <c r="A21" t="s">
        <v>139</v>
      </c>
      <c r="G21">
        <v>9</v>
      </c>
      <c r="H21" t="s">
        <v>80</v>
      </c>
      <c r="I21" t="s">
        <v>31</v>
      </c>
      <c r="J21">
        <v>76</v>
      </c>
      <c r="K21">
        <v>200</v>
      </c>
      <c r="L21">
        <v>0</v>
      </c>
      <c r="M21">
        <v>1</v>
      </c>
      <c r="N21">
        <v>5</v>
      </c>
      <c r="O21">
        <f t="shared" si="0"/>
        <v>194</v>
      </c>
      <c r="P21">
        <f t="shared" si="1"/>
        <v>6</v>
      </c>
    </row>
    <row r="22" spans="1:17" ht="15">
      <c r="A22" s="38">
        <f>((200*1 + 520*1.2633)/(200 + 520))</f>
        <v>1.1901611111111112</v>
      </c>
      <c r="B22" s="38" t="s">
        <v>136</v>
      </c>
      <c r="G22">
        <v>10</v>
      </c>
      <c r="H22" t="s">
        <v>81</v>
      </c>
      <c r="I22" t="s">
        <v>31</v>
      </c>
      <c r="J22">
        <v>73</v>
      </c>
      <c r="K22">
        <v>200</v>
      </c>
      <c r="L22">
        <v>2</v>
      </c>
      <c r="M22">
        <v>8</v>
      </c>
      <c r="N22">
        <v>10</v>
      </c>
      <c r="O22">
        <f t="shared" si="0"/>
        <v>180</v>
      </c>
      <c r="P22">
        <f t="shared" si="1"/>
        <v>20</v>
      </c>
    </row>
    <row r="23" spans="1:17">
      <c r="G23">
        <v>11</v>
      </c>
      <c r="H23" t="s">
        <v>90</v>
      </c>
      <c r="I23" t="s">
        <v>32</v>
      </c>
      <c r="J23">
        <v>79</v>
      </c>
      <c r="K23">
        <v>200</v>
      </c>
      <c r="L23">
        <v>0</v>
      </c>
      <c r="M23">
        <v>0</v>
      </c>
      <c r="N23">
        <v>2</v>
      </c>
      <c r="O23">
        <f t="shared" si="0"/>
        <v>198</v>
      </c>
      <c r="P23">
        <f t="shared" si="1"/>
        <v>2</v>
      </c>
    </row>
    <row r="24" spans="1:17">
      <c r="G24">
        <v>12</v>
      </c>
      <c r="H24" t="s">
        <v>91</v>
      </c>
      <c r="I24" t="s">
        <v>32</v>
      </c>
      <c r="J24">
        <v>76</v>
      </c>
      <c r="K24">
        <v>200</v>
      </c>
      <c r="L24">
        <v>3</v>
      </c>
      <c r="M24">
        <v>4</v>
      </c>
      <c r="N24">
        <v>1</v>
      </c>
      <c r="O24">
        <f t="shared" si="0"/>
        <v>192</v>
      </c>
      <c r="P24">
        <f t="shared" si="1"/>
        <v>8</v>
      </c>
    </row>
    <row r="25" spans="1:17">
      <c r="G25">
        <v>13</v>
      </c>
      <c r="H25" t="s">
        <v>82</v>
      </c>
      <c r="I25" t="s">
        <v>31</v>
      </c>
      <c r="J25">
        <v>5</v>
      </c>
      <c r="K25">
        <v>20</v>
      </c>
      <c r="L25">
        <v>7</v>
      </c>
      <c r="M25">
        <v>2</v>
      </c>
      <c r="N25">
        <v>2</v>
      </c>
      <c r="O25">
        <f>20-SUM(L25:N25)</f>
        <v>9</v>
      </c>
      <c r="P25">
        <f t="shared" si="1"/>
        <v>11</v>
      </c>
    </row>
    <row r="26" spans="1:17">
      <c r="A26" t="s">
        <v>140</v>
      </c>
      <c r="G26">
        <v>14</v>
      </c>
      <c r="H26" t="s">
        <v>92</v>
      </c>
      <c r="I26" t="s">
        <v>32</v>
      </c>
      <c r="J26">
        <v>10</v>
      </c>
      <c r="K26">
        <v>27</v>
      </c>
      <c r="L26">
        <v>2</v>
      </c>
      <c r="M26">
        <v>5</v>
      </c>
      <c r="N26">
        <v>3</v>
      </c>
      <c r="O26">
        <f>27-SUM(L26:N26)</f>
        <v>17</v>
      </c>
      <c r="P26">
        <f t="shared" si="1"/>
        <v>10</v>
      </c>
    </row>
    <row r="27" spans="1:17">
      <c r="B27" t="s">
        <v>141</v>
      </c>
      <c r="C27" t="s">
        <v>142</v>
      </c>
      <c r="G27" t="s">
        <v>143</v>
      </c>
      <c r="K27">
        <f>SUM(K13:K26)</f>
        <v>2447</v>
      </c>
      <c r="L27">
        <f t="shared" ref="L27:N27" si="2">SUM(L13:L26)</f>
        <v>27</v>
      </c>
      <c r="M27">
        <f t="shared" si="2"/>
        <v>60</v>
      </c>
      <c r="N27">
        <f t="shared" si="2"/>
        <v>59</v>
      </c>
      <c r="O27">
        <f>SUM(O13:O26)</f>
        <v>2301</v>
      </c>
      <c r="P27">
        <f t="shared" si="1"/>
        <v>146</v>
      </c>
    </row>
    <row r="28" spans="1:17">
      <c r="A28" t="s">
        <v>144</v>
      </c>
      <c r="G28" t="s">
        <v>145</v>
      </c>
      <c r="H28" t="s">
        <v>146</v>
      </c>
      <c r="L28">
        <f>AVERAGE(L13:L24)</f>
        <v>1.5</v>
      </c>
      <c r="M28">
        <f>AVERAGE(M13:M24)</f>
        <v>4.416666666666667</v>
      </c>
      <c r="N28">
        <f>AVERAGE(N13:N24)</f>
        <v>4.5</v>
      </c>
    </row>
    <row r="29" spans="1:17">
      <c r="A29" t="s">
        <v>147</v>
      </c>
    </row>
    <row r="30" spans="1:17" ht="15">
      <c r="A30" t="s">
        <v>148</v>
      </c>
      <c r="G30" s="38" t="s">
        <v>149</v>
      </c>
    </row>
    <row r="31" spans="1:17">
      <c r="A31" t="s">
        <v>150</v>
      </c>
      <c r="G31" t="s">
        <v>124</v>
      </c>
      <c r="H31" t="s">
        <v>69</v>
      </c>
      <c r="I31" t="s">
        <v>125</v>
      </c>
      <c r="J31" t="s">
        <v>126</v>
      </c>
      <c r="K31" t="s">
        <v>127</v>
      </c>
      <c r="L31" t="s">
        <v>128</v>
      </c>
      <c r="M31" t="s">
        <v>129</v>
      </c>
      <c r="N31" t="s">
        <v>130</v>
      </c>
      <c r="O31" t="s">
        <v>131</v>
      </c>
      <c r="P31" t="s">
        <v>151</v>
      </c>
    </row>
    <row r="32" spans="1:17">
      <c r="G32">
        <v>1</v>
      </c>
      <c r="H32" t="s">
        <v>75</v>
      </c>
      <c r="I32" t="s">
        <v>31</v>
      </c>
      <c r="J32">
        <v>74</v>
      </c>
      <c r="K32">
        <v>200</v>
      </c>
      <c r="L32" s="39">
        <f>L13/K13</f>
        <v>0</v>
      </c>
      <c r="M32" s="39">
        <f>M13/K13</f>
        <v>0.02</v>
      </c>
      <c r="N32" s="40">
        <f>N13/K13</f>
        <v>2.5000000000000001E-2</v>
      </c>
      <c r="O32" s="39">
        <f>O13/K13</f>
        <v>0.95499999999999996</v>
      </c>
      <c r="P32" s="39">
        <f>SUM(L32:N32)</f>
        <v>4.4999999999999998E-2</v>
      </c>
      <c r="Q32" s="39"/>
    </row>
    <row r="33" spans="1:17">
      <c r="A33" t="s">
        <v>152</v>
      </c>
      <c r="G33">
        <v>2</v>
      </c>
      <c r="H33" t="s">
        <v>76</v>
      </c>
      <c r="I33" t="s">
        <v>31</v>
      </c>
      <c r="J33">
        <v>73</v>
      </c>
      <c r="K33">
        <v>200</v>
      </c>
      <c r="L33" s="39">
        <f t="shared" ref="L33:L46" si="3">L14/K14</f>
        <v>5.0000000000000001E-3</v>
      </c>
      <c r="M33" s="39">
        <f t="shared" ref="M33:M46" si="4">M14/K14</f>
        <v>0.02</v>
      </c>
      <c r="N33" s="40">
        <f t="shared" ref="N33:N46" si="5">N14/K14</f>
        <v>3.5000000000000003E-2</v>
      </c>
      <c r="O33" s="39">
        <f t="shared" ref="O33:O46" si="6">O14/K14</f>
        <v>0.94</v>
      </c>
      <c r="P33" s="39">
        <f t="shared" ref="P33:P46" si="7">SUM(L33:N33)</f>
        <v>6.0000000000000005E-2</v>
      </c>
      <c r="Q33" s="39"/>
    </row>
    <row r="34" spans="1:17">
      <c r="B34" t="s">
        <v>141</v>
      </c>
      <c r="C34" t="s">
        <v>142</v>
      </c>
      <c r="G34">
        <v>3</v>
      </c>
      <c r="H34" t="s">
        <v>77</v>
      </c>
      <c r="I34" t="s">
        <v>31</v>
      </c>
      <c r="J34">
        <v>75</v>
      </c>
      <c r="K34">
        <v>200</v>
      </c>
      <c r="L34" s="39">
        <f t="shared" si="3"/>
        <v>2.5000000000000001E-2</v>
      </c>
      <c r="M34" s="39">
        <f t="shared" si="4"/>
        <v>3.5000000000000003E-2</v>
      </c>
      <c r="N34" s="40">
        <f t="shared" si="5"/>
        <v>0.03</v>
      </c>
      <c r="O34" s="39">
        <f t="shared" si="6"/>
        <v>0.91</v>
      </c>
      <c r="P34" s="39">
        <f t="shared" si="7"/>
        <v>0.09</v>
      </c>
      <c r="Q34" s="39"/>
    </row>
    <row r="35" spans="1:17">
      <c r="A35" t="s">
        <v>144</v>
      </c>
      <c r="G35">
        <v>4</v>
      </c>
      <c r="H35" t="s">
        <v>79</v>
      </c>
      <c r="I35" t="s">
        <v>31</v>
      </c>
      <c r="J35">
        <v>70</v>
      </c>
      <c r="K35">
        <v>200</v>
      </c>
      <c r="L35" s="39">
        <f t="shared" si="3"/>
        <v>1.4999999999999999E-2</v>
      </c>
      <c r="M35" s="39">
        <f t="shared" si="4"/>
        <v>7.0000000000000007E-2</v>
      </c>
      <c r="N35" s="40">
        <f t="shared" si="5"/>
        <v>3.5000000000000003E-2</v>
      </c>
      <c r="O35" s="39">
        <f t="shared" si="6"/>
        <v>0.88</v>
      </c>
      <c r="P35" s="39">
        <f t="shared" si="7"/>
        <v>0.12000000000000001</v>
      </c>
      <c r="Q35" s="39"/>
    </row>
    <row r="36" spans="1:17">
      <c r="A36" t="s">
        <v>147</v>
      </c>
      <c r="G36">
        <v>5</v>
      </c>
      <c r="H36" t="s">
        <v>78</v>
      </c>
      <c r="I36" t="s">
        <v>32</v>
      </c>
      <c r="J36">
        <v>81</v>
      </c>
      <c r="K36">
        <v>200</v>
      </c>
      <c r="L36" s="39">
        <f t="shared" si="3"/>
        <v>5.0000000000000001E-3</v>
      </c>
      <c r="M36" s="39">
        <f t="shared" si="4"/>
        <v>1.4999999999999999E-2</v>
      </c>
      <c r="N36" s="40">
        <f t="shared" si="5"/>
        <v>0.01</v>
      </c>
      <c r="O36" s="39">
        <f t="shared" si="6"/>
        <v>0.97</v>
      </c>
      <c r="P36" s="39">
        <f t="shared" si="7"/>
        <v>0.03</v>
      </c>
      <c r="Q36" s="39"/>
    </row>
    <row r="37" spans="1:17">
      <c r="A37" t="s">
        <v>148</v>
      </c>
      <c r="G37">
        <v>6</v>
      </c>
      <c r="H37" t="s">
        <v>83</v>
      </c>
      <c r="I37" t="s">
        <v>32</v>
      </c>
      <c r="J37">
        <v>81</v>
      </c>
      <c r="K37">
        <v>200</v>
      </c>
      <c r="L37" s="39">
        <f t="shared" si="3"/>
        <v>0</v>
      </c>
      <c r="M37" s="39">
        <f t="shared" si="4"/>
        <v>0.01</v>
      </c>
      <c r="N37" s="40">
        <f t="shared" si="5"/>
        <v>0.01</v>
      </c>
      <c r="O37" s="39">
        <f t="shared" si="6"/>
        <v>0.98</v>
      </c>
      <c r="P37" s="39">
        <f t="shared" si="7"/>
        <v>0.02</v>
      </c>
      <c r="Q37" s="39"/>
    </row>
    <row r="38" spans="1:17">
      <c r="A38" t="s">
        <v>150</v>
      </c>
      <c r="G38">
        <v>7</v>
      </c>
      <c r="H38" t="s">
        <v>84</v>
      </c>
      <c r="I38" t="s">
        <v>32</v>
      </c>
      <c r="J38">
        <v>77</v>
      </c>
      <c r="K38">
        <v>200</v>
      </c>
      <c r="L38" s="39">
        <f t="shared" si="3"/>
        <v>0.01</v>
      </c>
      <c r="M38" s="39">
        <f t="shared" si="4"/>
        <v>1.4999999999999999E-2</v>
      </c>
      <c r="N38" s="40">
        <f t="shared" si="5"/>
        <v>1.4999999999999999E-2</v>
      </c>
      <c r="O38" s="39">
        <f t="shared" si="6"/>
        <v>0.96</v>
      </c>
      <c r="P38" s="39">
        <f t="shared" si="7"/>
        <v>0.04</v>
      </c>
      <c r="Q38" s="39"/>
    </row>
    <row r="39" spans="1:17">
      <c r="A39" t="s">
        <v>153</v>
      </c>
      <c r="G39">
        <v>8</v>
      </c>
      <c r="H39" t="s">
        <v>85</v>
      </c>
      <c r="I39" t="s">
        <v>32</v>
      </c>
      <c r="J39">
        <v>75</v>
      </c>
      <c r="K39">
        <v>200</v>
      </c>
      <c r="L39" s="39">
        <f t="shared" si="3"/>
        <v>5.0000000000000001E-3</v>
      </c>
      <c r="M39" s="39">
        <f t="shared" si="4"/>
        <v>1.4999999999999999E-2</v>
      </c>
      <c r="N39" s="40">
        <f t="shared" si="5"/>
        <v>0.02</v>
      </c>
      <c r="O39" s="39">
        <f t="shared" si="6"/>
        <v>0.96</v>
      </c>
      <c r="P39" s="39">
        <f t="shared" si="7"/>
        <v>0.04</v>
      </c>
      <c r="Q39" s="39"/>
    </row>
    <row r="40" spans="1:17">
      <c r="G40">
        <v>9</v>
      </c>
      <c r="H40" t="s">
        <v>80</v>
      </c>
      <c r="I40" t="s">
        <v>31</v>
      </c>
      <c r="J40">
        <v>76</v>
      </c>
      <c r="K40">
        <v>200</v>
      </c>
      <c r="L40" s="39">
        <f t="shared" si="3"/>
        <v>0</v>
      </c>
      <c r="M40" s="39">
        <f t="shared" si="4"/>
        <v>5.0000000000000001E-3</v>
      </c>
      <c r="N40" s="40">
        <f t="shared" si="5"/>
        <v>2.5000000000000001E-2</v>
      </c>
      <c r="O40" s="39">
        <f t="shared" si="6"/>
        <v>0.97</v>
      </c>
      <c r="P40" s="39">
        <f t="shared" si="7"/>
        <v>3.0000000000000002E-2</v>
      </c>
      <c r="Q40" s="39"/>
    </row>
    <row r="41" spans="1:17">
      <c r="G41">
        <v>10</v>
      </c>
      <c r="H41" t="s">
        <v>81</v>
      </c>
      <c r="I41" t="s">
        <v>31</v>
      </c>
      <c r="J41">
        <v>73</v>
      </c>
      <c r="K41">
        <v>200</v>
      </c>
      <c r="L41" s="39">
        <f t="shared" si="3"/>
        <v>0.01</v>
      </c>
      <c r="M41" s="39">
        <f t="shared" si="4"/>
        <v>0.04</v>
      </c>
      <c r="N41" s="40">
        <f t="shared" si="5"/>
        <v>0.05</v>
      </c>
      <c r="O41" s="39">
        <f t="shared" si="6"/>
        <v>0.9</v>
      </c>
      <c r="P41" s="39">
        <f t="shared" si="7"/>
        <v>0.1</v>
      </c>
      <c r="Q41" s="39"/>
    </row>
    <row r="42" spans="1:17">
      <c r="G42">
        <v>11</v>
      </c>
      <c r="H42" t="s">
        <v>90</v>
      </c>
      <c r="I42" t="s">
        <v>32</v>
      </c>
      <c r="J42">
        <v>79</v>
      </c>
      <c r="K42">
        <v>200</v>
      </c>
      <c r="L42" s="39">
        <f t="shared" si="3"/>
        <v>0</v>
      </c>
      <c r="M42" s="39">
        <f t="shared" si="4"/>
        <v>0</v>
      </c>
      <c r="N42" s="40">
        <f t="shared" si="5"/>
        <v>0.01</v>
      </c>
      <c r="O42" s="39">
        <f t="shared" si="6"/>
        <v>0.99</v>
      </c>
      <c r="P42" s="39">
        <f t="shared" si="7"/>
        <v>0.01</v>
      </c>
      <c r="Q42" s="39"/>
    </row>
    <row r="43" spans="1:17">
      <c r="G43">
        <v>12</v>
      </c>
      <c r="H43" t="s">
        <v>91</v>
      </c>
      <c r="I43" t="s">
        <v>32</v>
      </c>
      <c r="J43">
        <v>76</v>
      </c>
      <c r="K43">
        <v>200</v>
      </c>
      <c r="L43" s="39">
        <f t="shared" si="3"/>
        <v>1.4999999999999999E-2</v>
      </c>
      <c r="M43" s="39">
        <f t="shared" si="4"/>
        <v>0.02</v>
      </c>
      <c r="N43" s="40">
        <f t="shared" si="5"/>
        <v>5.0000000000000001E-3</v>
      </c>
      <c r="O43" s="39">
        <f t="shared" si="6"/>
        <v>0.96</v>
      </c>
      <c r="P43" s="39">
        <f t="shared" si="7"/>
        <v>0.04</v>
      </c>
      <c r="Q43" s="39"/>
    </row>
    <row r="44" spans="1:17">
      <c r="G44">
        <v>13</v>
      </c>
      <c r="H44" t="s">
        <v>82</v>
      </c>
      <c r="I44" t="s">
        <v>31</v>
      </c>
      <c r="J44">
        <v>5</v>
      </c>
      <c r="K44">
        <v>20</v>
      </c>
      <c r="L44" s="39">
        <f t="shared" si="3"/>
        <v>0.35</v>
      </c>
      <c r="M44" s="39">
        <f t="shared" si="4"/>
        <v>0.1</v>
      </c>
      <c r="N44" s="40">
        <f t="shared" si="5"/>
        <v>0.1</v>
      </c>
      <c r="O44" s="39">
        <f t="shared" si="6"/>
        <v>0.45</v>
      </c>
      <c r="P44" s="39">
        <f t="shared" si="7"/>
        <v>0.54999999999999993</v>
      </c>
      <c r="Q44" s="39"/>
    </row>
    <row r="45" spans="1:17">
      <c r="G45">
        <v>14</v>
      </c>
      <c r="H45" t="s">
        <v>92</v>
      </c>
      <c r="I45" t="s">
        <v>32</v>
      </c>
      <c r="J45">
        <v>10</v>
      </c>
      <c r="K45">
        <v>27</v>
      </c>
      <c r="L45" s="39">
        <f t="shared" si="3"/>
        <v>7.407407407407407E-2</v>
      </c>
      <c r="M45" s="39">
        <f t="shared" si="4"/>
        <v>0.18518518518518517</v>
      </c>
      <c r="N45" s="40">
        <f t="shared" si="5"/>
        <v>0.1111111111111111</v>
      </c>
      <c r="O45" s="39">
        <f t="shared" si="6"/>
        <v>0.62962962962962965</v>
      </c>
      <c r="P45" s="39">
        <f t="shared" si="7"/>
        <v>0.37037037037037035</v>
      </c>
      <c r="Q45" s="39"/>
    </row>
    <row r="46" spans="1:17">
      <c r="G46" t="s">
        <v>143</v>
      </c>
      <c r="K46">
        <v>2447</v>
      </c>
      <c r="L46" s="39">
        <f t="shared" si="3"/>
        <v>1.1033919084593379E-2</v>
      </c>
      <c r="M46" s="39">
        <f t="shared" si="4"/>
        <v>2.4519820187985288E-2</v>
      </c>
      <c r="N46" s="40">
        <f t="shared" si="5"/>
        <v>2.4111156518185534E-2</v>
      </c>
      <c r="O46" s="39">
        <f t="shared" si="6"/>
        <v>0.94033510420923583</v>
      </c>
      <c r="P46" s="39">
        <f t="shared" si="7"/>
        <v>5.96648957907642E-2</v>
      </c>
    </row>
    <row r="48" spans="1:17">
      <c r="G48" t="s">
        <v>154</v>
      </c>
    </row>
    <row r="49" spans="1:26" ht="15">
      <c r="G49" t="s">
        <v>124</v>
      </c>
      <c r="H49" t="s">
        <v>69</v>
      </c>
      <c r="I49" t="s">
        <v>125</v>
      </c>
      <c r="J49" t="s">
        <v>126</v>
      </c>
      <c r="K49" t="s">
        <v>127</v>
      </c>
      <c r="L49" t="s">
        <v>128</v>
      </c>
      <c r="M49" t="s">
        <v>129</v>
      </c>
      <c r="N49" t="s">
        <v>130</v>
      </c>
      <c r="O49" t="s">
        <v>131</v>
      </c>
      <c r="R49" s="41" t="s">
        <v>155</v>
      </c>
    </row>
    <row r="50" spans="1:26">
      <c r="G50">
        <v>1</v>
      </c>
      <c r="H50" t="s">
        <v>75</v>
      </c>
      <c r="I50" t="s">
        <v>31</v>
      </c>
      <c r="J50">
        <v>74</v>
      </c>
      <c r="K50">
        <v>200</v>
      </c>
      <c r="L50">
        <v>0</v>
      </c>
      <c r="M50">
        <v>4</v>
      </c>
      <c r="N50">
        <v>5</v>
      </c>
      <c r="O50">
        <f>200-SUM(L50:N50)</f>
        <v>191</v>
      </c>
      <c r="S50" t="s">
        <v>156</v>
      </c>
      <c r="T50" t="s">
        <v>157</v>
      </c>
    </row>
    <row r="51" spans="1:26">
      <c r="G51">
        <v>2</v>
      </c>
      <c r="H51" t="s">
        <v>76</v>
      </c>
      <c r="I51" t="s">
        <v>31</v>
      </c>
      <c r="J51">
        <v>73</v>
      </c>
      <c r="K51">
        <v>200</v>
      </c>
      <c r="L51">
        <v>1</v>
      </c>
      <c r="M51">
        <v>4</v>
      </c>
      <c r="N51">
        <v>7</v>
      </c>
      <c r="O51">
        <f t="shared" ref="O51:O55" si="8">200-SUM(L51:N51)</f>
        <v>188</v>
      </c>
      <c r="R51" t="s">
        <v>158</v>
      </c>
      <c r="S51" s="42">
        <f>SUM(J50:J55)</f>
        <v>441</v>
      </c>
      <c r="T51" s="42">
        <v>469</v>
      </c>
      <c r="U51" s="39"/>
    </row>
    <row r="52" spans="1:26">
      <c r="G52">
        <v>3</v>
      </c>
      <c r="H52" t="s">
        <v>77</v>
      </c>
      <c r="I52" t="s">
        <v>31</v>
      </c>
      <c r="J52">
        <v>75</v>
      </c>
      <c r="K52">
        <v>200</v>
      </c>
      <c r="L52">
        <v>5</v>
      </c>
      <c r="M52">
        <v>7</v>
      </c>
      <c r="N52">
        <v>6</v>
      </c>
      <c r="O52">
        <f t="shared" si="8"/>
        <v>182</v>
      </c>
      <c r="R52" t="s">
        <v>132</v>
      </c>
      <c r="S52" s="42">
        <f>SUM(L57:N57)-SUM(L56:N56)</f>
        <v>89</v>
      </c>
      <c r="T52" s="42">
        <f>SUM(L69:N69)-SUM(L68:N68)</f>
        <v>36</v>
      </c>
      <c r="U52" s="39"/>
    </row>
    <row r="53" spans="1:26">
      <c r="G53">
        <v>4</v>
      </c>
      <c r="H53" t="s">
        <v>79</v>
      </c>
      <c r="I53" t="s">
        <v>31</v>
      </c>
      <c r="J53">
        <v>70</v>
      </c>
      <c r="K53">
        <v>200</v>
      </c>
      <c r="L53">
        <v>3</v>
      </c>
      <c r="M53">
        <v>14</v>
      </c>
      <c r="N53">
        <v>7</v>
      </c>
      <c r="O53">
        <f t="shared" si="8"/>
        <v>176</v>
      </c>
      <c r="R53" t="s">
        <v>159</v>
      </c>
      <c r="S53" s="39">
        <f>S52/SUM(K62:K67)</f>
        <v>7.4166666666666672E-2</v>
      </c>
      <c r="T53" s="39">
        <f>T52/SUM(K62:K67)</f>
        <v>0.03</v>
      </c>
    </row>
    <row r="54" spans="1:26">
      <c r="G54">
        <v>9</v>
      </c>
      <c r="H54" t="s">
        <v>80</v>
      </c>
      <c r="I54" t="s">
        <v>31</v>
      </c>
      <c r="J54">
        <v>76</v>
      </c>
      <c r="K54">
        <v>200</v>
      </c>
      <c r="L54">
        <v>0</v>
      </c>
      <c r="M54">
        <v>1</v>
      </c>
      <c r="N54">
        <v>5</v>
      </c>
      <c r="O54">
        <f t="shared" si="8"/>
        <v>194</v>
      </c>
    </row>
    <row r="55" spans="1:26">
      <c r="G55">
        <v>10</v>
      </c>
      <c r="H55" t="s">
        <v>81</v>
      </c>
      <c r="I55" t="s">
        <v>31</v>
      </c>
      <c r="J55">
        <v>73</v>
      </c>
      <c r="K55">
        <v>200</v>
      </c>
      <c r="L55">
        <v>2</v>
      </c>
      <c r="M55">
        <v>8</v>
      </c>
      <c r="N55">
        <v>10</v>
      </c>
      <c r="O55">
        <f t="shared" si="8"/>
        <v>180</v>
      </c>
      <c r="S55" s="42"/>
      <c r="T55" s="42"/>
    </row>
    <row r="56" spans="1:26" ht="15">
      <c r="A56" s="41"/>
      <c r="B56" s="41"/>
      <c r="C56" s="41"/>
      <c r="D56" s="41"/>
      <c r="E56" s="41"/>
      <c r="F56" s="41"/>
      <c r="G56" s="41">
        <v>13</v>
      </c>
      <c r="H56" s="41" t="s">
        <v>82</v>
      </c>
      <c r="I56" s="41" t="s">
        <v>31</v>
      </c>
      <c r="J56" s="41">
        <v>5</v>
      </c>
      <c r="K56" s="41">
        <v>20</v>
      </c>
      <c r="L56" s="41">
        <v>7</v>
      </c>
      <c r="M56" s="41">
        <v>2</v>
      </c>
      <c r="N56" s="41">
        <v>2</v>
      </c>
      <c r="O56" s="41">
        <f>20-SUM(L56:N56)</f>
        <v>9</v>
      </c>
      <c r="P56" s="41"/>
      <c r="Q56" s="41"/>
      <c r="S56" s="42"/>
      <c r="T56" s="42"/>
      <c r="U56" s="41"/>
      <c r="V56" s="41"/>
      <c r="W56" s="41"/>
      <c r="X56" s="41"/>
      <c r="Y56" s="41"/>
      <c r="Z56" s="41"/>
    </row>
    <row r="57" spans="1:26">
      <c r="G57" t="s">
        <v>160</v>
      </c>
      <c r="L57">
        <f>SUM(L50:L56)</f>
        <v>18</v>
      </c>
      <c r="M57">
        <f>SUM(M50:M56)</f>
        <v>40</v>
      </c>
      <c r="N57">
        <f>SUM(N50:N56)</f>
        <v>42</v>
      </c>
      <c r="O57">
        <f>SUM(O50:O55)</f>
        <v>1111</v>
      </c>
    </row>
    <row r="60" spans="1:26">
      <c r="G60" t="s">
        <v>161</v>
      </c>
    </row>
    <row r="61" spans="1:26">
      <c r="G61" t="s">
        <v>124</v>
      </c>
      <c r="H61" t="s">
        <v>69</v>
      </c>
      <c r="I61" t="s">
        <v>125</v>
      </c>
      <c r="J61" t="s">
        <v>126</v>
      </c>
      <c r="K61" t="s">
        <v>127</v>
      </c>
      <c r="L61" t="s">
        <v>128</v>
      </c>
      <c r="M61" t="s">
        <v>129</v>
      </c>
      <c r="N61" t="s">
        <v>130</v>
      </c>
      <c r="O61" t="s">
        <v>131</v>
      </c>
    </row>
    <row r="62" spans="1:26">
      <c r="G62">
        <v>5</v>
      </c>
      <c r="H62" t="s">
        <v>78</v>
      </c>
      <c r="I62" t="s">
        <v>32</v>
      </c>
      <c r="J62">
        <v>81</v>
      </c>
      <c r="K62">
        <v>200</v>
      </c>
      <c r="L62">
        <v>1</v>
      </c>
      <c r="M62">
        <v>3</v>
      </c>
      <c r="N62">
        <v>2</v>
      </c>
      <c r="O62">
        <f t="shared" ref="O62:O67" si="9">200-SUM(L62:N62)</f>
        <v>194</v>
      </c>
    </row>
    <row r="63" spans="1:26">
      <c r="G63">
        <v>6</v>
      </c>
      <c r="H63" t="s">
        <v>83</v>
      </c>
      <c r="I63" t="s">
        <v>32</v>
      </c>
      <c r="J63">
        <v>81</v>
      </c>
      <c r="K63">
        <v>200</v>
      </c>
      <c r="L63">
        <v>0</v>
      </c>
      <c r="M63">
        <v>2</v>
      </c>
      <c r="N63">
        <v>2</v>
      </c>
      <c r="O63">
        <f t="shared" si="9"/>
        <v>196</v>
      </c>
    </row>
    <row r="64" spans="1:26">
      <c r="G64">
        <v>7</v>
      </c>
      <c r="H64" t="s">
        <v>84</v>
      </c>
      <c r="I64" t="s">
        <v>32</v>
      </c>
      <c r="J64">
        <v>77</v>
      </c>
      <c r="K64">
        <v>200</v>
      </c>
      <c r="L64">
        <v>2</v>
      </c>
      <c r="M64">
        <v>3</v>
      </c>
      <c r="N64">
        <v>3</v>
      </c>
      <c r="O64">
        <f t="shared" si="9"/>
        <v>192</v>
      </c>
    </row>
    <row r="65" spans="1:26">
      <c r="G65">
        <v>8</v>
      </c>
      <c r="H65" t="s">
        <v>85</v>
      </c>
      <c r="I65" t="s">
        <v>32</v>
      </c>
      <c r="J65">
        <v>75</v>
      </c>
      <c r="K65">
        <v>200</v>
      </c>
      <c r="L65">
        <v>1</v>
      </c>
      <c r="M65">
        <v>3</v>
      </c>
      <c r="N65">
        <v>4</v>
      </c>
      <c r="O65">
        <f t="shared" si="9"/>
        <v>192</v>
      </c>
    </row>
    <row r="66" spans="1:26">
      <c r="G66">
        <v>11</v>
      </c>
      <c r="H66" t="s">
        <v>90</v>
      </c>
      <c r="I66" t="s">
        <v>32</v>
      </c>
      <c r="J66">
        <v>79</v>
      </c>
      <c r="K66">
        <v>200</v>
      </c>
      <c r="L66">
        <v>0</v>
      </c>
      <c r="M66">
        <v>0</v>
      </c>
      <c r="N66">
        <v>2</v>
      </c>
      <c r="O66">
        <f t="shared" si="9"/>
        <v>198</v>
      </c>
    </row>
    <row r="67" spans="1:26">
      <c r="G67">
        <v>12</v>
      </c>
      <c r="H67" t="s">
        <v>91</v>
      </c>
      <c r="I67" t="s">
        <v>32</v>
      </c>
      <c r="J67">
        <v>76</v>
      </c>
      <c r="K67">
        <v>200</v>
      </c>
      <c r="L67">
        <v>3</v>
      </c>
      <c r="M67">
        <v>4</v>
      </c>
      <c r="N67">
        <v>1</v>
      </c>
      <c r="O67">
        <f t="shared" si="9"/>
        <v>192</v>
      </c>
    </row>
    <row r="68" spans="1:26" ht="15">
      <c r="A68" s="41"/>
      <c r="B68" s="41"/>
      <c r="C68" s="41"/>
      <c r="D68" s="41"/>
      <c r="E68" s="41"/>
      <c r="F68" s="41"/>
      <c r="G68" s="41">
        <v>14</v>
      </c>
      <c r="H68" s="41" t="s">
        <v>92</v>
      </c>
      <c r="I68" s="41" t="s">
        <v>32</v>
      </c>
      <c r="J68" s="41">
        <v>10</v>
      </c>
      <c r="K68" s="41">
        <v>27</v>
      </c>
      <c r="L68" s="41">
        <v>2</v>
      </c>
      <c r="M68" s="41">
        <v>5</v>
      </c>
      <c r="N68" s="41">
        <v>3</v>
      </c>
      <c r="O68" s="41">
        <v>17</v>
      </c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>
      <c r="G69" t="s">
        <v>160</v>
      </c>
      <c r="L69">
        <f t="shared" ref="L69:N69" si="10">SUM(L62:L68)</f>
        <v>9</v>
      </c>
      <c r="M69">
        <f t="shared" si="10"/>
        <v>20</v>
      </c>
      <c r="N69">
        <f t="shared" si="10"/>
        <v>17</v>
      </c>
      <c r="O69">
        <f>SUM(O62:O68)</f>
        <v>1181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28" workbookViewId="0">
      <selection activeCell="N37" sqref="N37:N64"/>
    </sheetView>
  </sheetViews>
  <sheetFormatPr baseColWidth="10" defaultColWidth="8.83203125" defaultRowHeight="14" x14ac:dyDescent="0"/>
  <cols>
    <col min="1" max="19" width="13.33203125" customWidth="1"/>
  </cols>
  <sheetData>
    <row r="1" spans="2:12">
      <c r="B1" t="s">
        <v>264</v>
      </c>
      <c r="C1" t="s">
        <v>265</v>
      </c>
    </row>
    <row r="2" spans="2:12">
      <c r="B2" t="s">
        <v>266</v>
      </c>
    </row>
    <row r="3" spans="2:12">
      <c r="B3" t="s">
        <v>267</v>
      </c>
      <c r="C3" t="s">
        <v>268</v>
      </c>
      <c r="D3" t="s">
        <v>27</v>
      </c>
      <c r="E3" t="s">
        <v>28</v>
      </c>
      <c r="F3" t="s">
        <v>269</v>
      </c>
      <c r="G3" t="s">
        <v>270</v>
      </c>
      <c r="H3" t="s">
        <v>271</v>
      </c>
      <c r="I3" t="s">
        <v>272</v>
      </c>
      <c r="J3" t="s">
        <v>273</v>
      </c>
      <c r="K3" t="s">
        <v>274</v>
      </c>
      <c r="L3" t="s">
        <v>275</v>
      </c>
    </row>
    <row r="4" spans="2:12">
      <c r="B4">
        <v>12</v>
      </c>
      <c r="C4" t="s">
        <v>276</v>
      </c>
      <c r="D4" t="s">
        <v>31</v>
      </c>
      <c r="E4" t="s">
        <v>31</v>
      </c>
      <c r="F4">
        <v>1.19</v>
      </c>
      <c r="G4" s="74">
        <v>2.6620370370370372E-4</v>
      </c>
      <c r="H4" s="74">
        <v>4.2789351851851849E-2</v>
      </c>
      <c r="I4" s="74">
        <f>H4-G4</f>
        <v>4.2523148148148143E-2</v>
      </c>
      <c r="J4" s="42">
        <v>436</v>
      </c>
      <c r="K4" s="42">
        <v>1653</v>
      </c>
      <c r="L4" s="42">
        <f>K4-J4</f>
        <v>1217</v>
      </c>
    </row>
    <row r="5" spans="2:12">
      <c r="B5">
        <v>22</v>
      </c>
      <c r="C5" t="s">
        <v>277</v>
      </c>
      <c r="D5" t="s">
        <v>31</v>
      </c>
      <c r="E5" t="s">
        <v>32</v>
      </c>
      <c r="F5" t="s">
        <v>33</v>
      </c>
      <c r="G5" s="74">
        <v>5.9027777777777778E-4</v>
      </c>
      <c r="H5" s="74">
        <v>4.4236111111111115E-2</v>
      </c>
      <c r="I5" s="74">
        <f t="shared" ref="I5:I31" si="0">H5-G5</f>
        <v>4.3645833333333335E-2</v>
      </c>
      <c r="J5" s="42">
        <v>436</v>
      </c>
      <c r="K5" s="42">
        <v>1294</v>
      </c>
      <c r="L5" s="42">
        <f t="shared" ref="L5:L31" si="1">K5-J5</f>
        <v>858</v>
      </c>
    </row>
    <row r="6" spans="2:12">
      <c r="B6">
        <v>13</v>
      </c>
      <c r="C6" t="s">
        <v>278</v>
      </c>
      <c r="D6" t="s">
        <v>31</v>
      </c>
      <c r="E6" t="s">
        <v>31</v>
      </c>
      <c r="F6">
        <v>1.19</v>
      </c>
      <c r="G6" s="74">
        <v>2.9513888888888888E-3</v>
      </c>
      <c r="H6" s="74">
        <v>4.553240740740741E-2</v>
      </c>
      <c r="I6" s="74">
        <f t="shared" si="0"/>
        <v>4.2581018518518518E-2</v>
      </c>
      <c r="J6" s="42">
        <v>477</v>
      </c>
      <c r="K6" s="42">
        <v>2446</v>
      </c>
      <c r="L6" s="42">
        <f t="shared" si="1"/>
        <v>1969</v>
      </c>
    </row>
    <row r="7" spans="2:12">
      <c r="B7">
        <v>11</v>
      </c>
      <c r="C7" t="s">
        <v>279</v>
      </c>
      <c r="D7" t="s">
        <v>32</v>
      </c>
      <c r="E7" t="s">
        <v>31</v>
      </c>
      <c r="F7">
        <v>1.1599999999999999</v>
      </c>
      <c r="G7" s="74">
        <v>3.2754629629629631E-3</v>
      </c>
      <c r="H7" s="74">
        <v>4.6921296296296294E-2</v>
      </c>
      <c r="I7" s="74">
        <f t="shared" si="0"/>
        <v>4.3645833333333328E-2</v>
      </c>
      <c r="J7" s="42">
        <v>442</v>
      </c>
      <c r="K7" s="42">
        <v>8029</v>
      </c>
      <c r="L7" s="42">
        <f t="shared" si="1"/>
        <v>7587</v>
      </c>
    </row>
    <row r="8" spans="2:12">
      <c r="B8">
        <v>3</v>
      </c>
      <c r="C8" t="s">
        <v>280</v>
      </c>
      <c r="D8" t="s">
        <v>31</v>
      </c>
      <c r="E8" t="s">
        <v>31</v>
      </c>
      <c r="F8">
        <v>1</v>
      </c>
      <c r="G8" s="74">
        <v>5.8796296296296296E-3</v>
      </c>
      <c r="H8" s="74">
        <v>4.8483796296296296E-2</v>
      </c>
      <c r="I8" s="74">
        <f t="shared" si="0"/>
        <v>4.2604166666666665E-2</v>
      </c>
      <c r="J8" s="42">
        <v>476</v>
      </c>
      <c r="K8" s="42">
        <v>5148</v>
      </c>
      <c r="L8" s="42">
        <f t="shared" si="1"/>
        <v>4672</v>
      </c>
    </row>
    <row r="9" spans="2:12">
      <c r="B9">
        <v>18</v>
      </c>
      <c r="C9" t="s">
        <v>281</v>
      </c>
      <c r="D9" t="s">
        <v>32</v>
      </c>
      <c r="E9" t="s">
        <v>31</v>
      </c>
      <c r="F9">
        <v>1.19</v>
      </c>
      <c r="G9" s="74">
        <v>6.1921296296296299E-3</v>
      </c>
      <c r="H9" s="74">
        <v>4.9675925925925929E-2</v>
      </c>
      <c r="I9" s="74">
        <f t="shared" si="0"/>
        <v>4.3483796296296298E-2</v>
      </c>
      <c r="J9" s="42">
        <v>468</v>
      </c>
      <c r="K9" s="42">
        <v>1736</v>
      </c>
      <c r="L9" s="42">
        <f t="shared" si="1"/>
        <v>1268</v>
      </c>
    </row>
    <row r="10" spans="2:12">
      <c r="B10">
        <v>25</v>
      </c>
      <c r="C10" t="s">
        <v>282</v>
      </c>
      <c r="D10" t="s">
        <v>32</v>
      </c>
      <c r="E10" t="s">
        <v>32</v>
      </c>
      <c r="F10" t="s">
        <v>33</v>
      </c>
      <c r="G10" s="74">
        <v>8.5069444444444437E-3</v>
      </c>
      <c r="H10" s="74">
        <v>5.0810185185185187E-2</v>
      </c>
      <c r="I10" s="74">
        <f t="shared" si="0"/>
        <v>4.2303240740740745E-2</v>
      </c>
      <c r="J10" s="42">
        <v>437</v>
      </c>
      <c r="K10" s="42">
        <v>1169</v>
      </c>
      <c r="L10" s="42">
        <f t="shared" si="1"/>
        <v>732</v>
      </c>
    </row>
    <row r="11" spans="2:12">
      <c r="B11">
        <v>1</v>
      </c>
      <c r="C11" t="s">
        <v>283</v>
      </c>
      <c r="D11" t="s">
        <v>31</v>
      </c>
      <c r="E11" t="s">
        <v>31</v>
      </c>
      <c r="F11">
        <v>1</v>
      </c>
      <c r="G11" s="74">
        <v>8.8541666666666664E-3</v>
      </c>
      <c r="H11" s="74">
        <v>5.2199074074074071E-2</v>
      </c>
      <c r="I11" s="74">
        <f t="shared" si="0"/>
        <v>4.3344907407407401E-2</v>
      </c>
      <c r="J11" s="42">
        <v>439</v>
      </c>
      <c r="K11" s="42">
        <v>2881</v>
      </c>
      <c r="L11" s="42">
        <f t="shared" si="1"/>
        <v>2442</v>
      </c>
    </row>
    <row r="12" spans="2:12">
      <c r="B12">
        <v>9</v>
      </c>
      <c r="C12" t="s">
        <v>284</v>
      </c>
      <c r="D12" t="s">
        <v>32</v>
      </c>
      <c r="E12" t="s">
        <v>31</v>
      </c>
      <c r="F12">
        <v>1.1599999999999999</v>
      </c>
      <c r="G12" s="74">
        <v>1.1319444444444444E-2</v>
      </c>
      <c r="H12" s="74">
        <v>5.347222222222222E-2</v>
      </c>
      <c r="I12" s="74">
        <f t="shared" si="0"/>
        <v>4.2152777777777775E-2</v>
      </c>
      <c r="J12" s="42">
        <v>451</v>
      </c>
      <c r="K12" s="42">
        <v>1013</v>
      </c>
      <c r="L12" s="42">
        <f t="shared" si="1"/>
        <v>562</v>
      </c>
    </row>
    <row r="13" spans="2:12">
      <c r="B13">
        <v>24</v>
      </c>
      <c r="C13" t="s">
        <v>285</v>
      </c>
      <c r="D13" t="s">
        <v>32</v>
      </c>
      <c r="E13" t="s">
        <v>32</v>
      </c>
      <c r="F13" t="s">
        <v>33</v>
      </c>
      <c r="G13" s="74">
        <v>1.1689814814814814E-2</v>
      </c>
      <c r="H13" s="74">
        <v>5.4768518518518522E-2</v>
      </c>
      <c r="I13" s="74">
        <f t="shared" si="0"/>
        <v>4.3078703703703709E-2</v>
      </c>
      <c r="J13" s="42">
        <v>466</v>
      </c>
      <c r="K13" s="42">
        <v>1194</v>
      </c>
      <c r="L13" s="42">
        <f t="shared" si="1"/>
        <v>728</v>
      </c>
    </row>
    <row r="14" spans="2:12">
      <c r="B14">
        <v>14</v>
      </c>
      <c r="C14" t="s">
        <v>277</v>
      </c>
      <c r="D14" t="s">
        <v>31</v>
      </c>
      <c r="E14" t="s">
        <v>31</v>
      </c>
      <c r="F14">
        <v>1.19</v>
      </c>
      <c r="G14" s="74">
        <v>1.4097222222222221E-2</v>
      </c>
      <c r="H14" s="74">
        <v>5.5879629629629633E-2</v>
      </c>
      <c r="I14" s="74">
        <f t="shared" si="0"/>
        <v>4.1782407407407414E-2</v>
      </c>
      <c r="J14" s="42">
        <v>434</v>
      </c>
      <c r="K14" s="42">
        <v>2473</v>
      </c>
      <c r="L14" s="42">
        <f t="shared" si="1"/>
        <v>2039</v>
      </c>
    </row>
    <row r="15" spans="2:12">
      <c r="B15">
        <v>26</v>
      </c>
      <c r="C15" t="s">
        <v>286</v>
      </c>
      <c r="D15" t="s">
        <v>32</v>
      </c>
      <c r="E15" t="s">
        <v>32</v>
      </c>
      <c r="F15" t="s">
        <v>33</v>
      </c>
      <c r="G15" s="74">
        <v>1.4456018518518519E-2</v>
      </c>
      <c r="H15" s="74">
        <v>5.7118055555555554E-2</v>
      </c>
      <c r="I15" s="74">
        <f t="shared" si="0"/>
        <v>4.2662037037037033E-2</v>
      </c>
      <c r="J15" s="42">
        <v>460</v>
      </c>
      <c r="K15" s="42">
        <v>1216</v>
      </c>
      <c r="L15" s="42">
        <f t="shared" si="1"/>
        <v>756</v>
      </c>
    </row>
    <row r="16" spans="2:12">
      <c r="B16">
        <v>10</v>
      </c>
      <c r="C16" t="s">
        <v>287</v>
      </c>
      <c r="D16" t="s">
        <v>32</v>
      </c>
      <c r="E16" t="s">
        <v>31</v>
      </c>
      <c r="F16">
        <v>1.1599999999999999</v>
      </c>
      <c r="G16" s="74">
        <v>1.7013888888888887E-2</v>
      </c>
      <c r="H16" s="74">
        <v>5.8726851851851856E-2</v>
      </c>
      <c r="I16" s="74">
        <f t="shared" si="0"/>
        <v>4.1712962962962966E-2</v>
      </c>
      <c r="J16" s="42">
        <v>442</v>
      </c>
      <c r="K16" s="42">
        <v>1672</v>
      </c>
      <c r="L16" s="42">
        <f t="shared" si="1"/>
        <v>1230</v>
      </c>
    </row>
    <row r="17" spans="1:12">
      <c r="B17">
        <v>16</v>
      </c>
      <c r="C17" t="s">
        <v>288</v>
      </c>
      <c r="D17" t="s">
        <v>32</v>
      </c>
      <c r="E17" t="s">
        <v>31</v>
      </c>
      <c r="F17">
        <v>1.19</v>
      </c>
      <c r="G17" s="74">
        <v>1.7152777777777777E-2</v>
      </c>
      <c r="H17" s="74">
        <v>6.0196759259259262E-2</v>
      </c>
      <c r="I17" s="74">
        <f t="shared" si="0"/>
        <v>4.3043981481481489E-2</v>
      </c>
      <c r="J17" s="42">
        <v>438</v>
      </c>
      <c r="K17" s="42">
        <v>1429</v>
      </c>
      <c r="L17" s="42">
        <f t="shared" si="1"/>
        <v>991</v>
      </c>
    </row>
    <row r="18" spans="1:12">
      <c r="B18">
        <v>6</v>
      </c>
      <c r="C18" t="s">
        <v>283</v>
      </c>
      <c r="D18" t="s">
        <v>31</v>
      </c>
      <c r="E18" t="s">
        <v>31</v>
      </c>
      <c r="F18">
        <v>1.1599999999999999</v>
      </c>
      <c r="G18" s="74">
        <v>2.1122685185185185E-2</v>
      </c>
      <c r="H18" s="74">
        <v>6.3368055555555566E-2</v>
      </c>
      <c r="I18" s="74">
        <f t="shared" si="0"/>
        <v>4.2245370370370378E-2</v>
      </c>
      <c r="J18" s="42">
        <v>445</v>
      </c>
      <c r="K18" s="42">
        <v>1427</v>
      </c>
      <c r="L18" s="42">
        <f t="shared" si="1"/>
        <v>982</v>
      </c>
    </row>
    <row r="19" spans="1:12">
      <c r="B19">
        <v>8</v>
      </c>
      <c r="C19" t="s">
        <v>289</v>
      </c>
      <c r="D19" t="s">
        <v>31</v>
      </c>
      <c r="E19" t="s">
        <v>31</v>
      </c>
      <c r="F19">
        <v>1.1599999999999999</v>
      </c>
      <c r="G19" s="74">
        <v>2.148148148148148E-2</v>
      </c>
      <c r="H19" s="74">
        <v>6.4664351851851862E-2</v>
      </c>
      <c r="I19" s="74">
        <f t="shared" si="0"/>
        <v>4.3182870370370385E-2</v>
      </c>
      <c r="J19" s="42">
        <v>453</v>
      </c>
      <c r="K19" s="42">
        <v>959</v>
      </c>
      <c r="L19" s="42">
        <f t="shared" si="1"/>
        <v>506</v>
      </c>
    </row>
    <row r="20" spans="1:12">
      <c r="B20">
        <v>20</v>
      </c>
      <c r="C20" t="s">
        <v>278</v>
      </c>
      <c r="D20" t="s">
        <v>31</v>
      </c>
      <c r="E20" t="s">
        <v>32</v>
      </c>
      <c r="F20" t="s">
        <v>33</v>
      </c>
      <c r="G20" s="74">
        <v>2.3935185185185184E-2</v>
      </c>
      <c r="H20" s="74">
        <v>6.5937499999999996E-2</v>
      </c>
      <c r="I20" s="74">
        <f t="shared" si="0"/>
        <v>4.2002314814814812E-2</v>
      </c>
      <c r="J20" s="42">
        <v>469</v>
      </c>
      <c r="K20" s="42">
        <v>2471</v>
      </c>
      <c r="L20" s="42">
        <f t="shared" si="1"/>
        <v>2002</v>
      </c>
    </row>
    <row r="21" spans="1:12">
      <c r="B21">
        <v>28</v>
      </c>
      <c r="C21" t="s">
        <v>290</v>
      </c>
      <c r="D21" t="s">
        <v>32</v>
      </c>
      <c r="E21" t="s">
        <v>32</v>
      </c>
      <c r="F21" t="s">
        <v>33</v>
      </c>
      <c r="G21" s="74">
        <v>2.4224537037037034E-2</v>
      </c>
      <c r="H21" s="74">
        <v>6.7476851851851857E-2</v>
      </c>
      <c r="I21" s="74">
        <f t="shared" si="0"/>
        <v>4.3252314814814827E-2</v>
      </c>
      <c r="J21" s="42">
        <v>478</v>
      </c>
      <c r="K21" s="42">
        <v>1429</v>
      </c>
      <c r="L21" s="42">
        <f t="shared" si="1"/>
        <v>951</v>
      </c>
    </row>
    <row r="22" spans="1:12">
      <c r="B22">
        <v>17</v>
      </c>
      <c r="C22" t="s">
        <v>291</v>
      </c>
      <c r="D22" t="s">
        <v>32</v>
      </c>
      <c r="E22" t="s">
        <v>31</v>
      </c>
      <c r="F22">
        <v>1.19</v>
      </c>
      <c r="G22" s="74">
        <v>2.6643518518518521E-2</v>
      </c>
      <c r="H22" s="74">
        <v>6.8680555555555564E-2</v>
      </c>
      <c r="I22" s="74">
        <f t="shared" si="0"/>
        <v>4.2037037037037039E-2</v>
      </c>
      <c r="J22" s="42">
        <v>470</v>
      </c>
      <c r="K22" s="42">
        <v>2859</v>
      </c>
      <c r="L22" s="42">
        <f t="shared" si="1"/>
        <v>2389</v>
      </c>
    </row>
    <row r="23" spans="1:12">
      <c r="B23">
        <v>15</v>
      </c>
      <c r="C23" t="s">
        <v>292</v>
      </c>
      <c r="D23" t="s">
        <v>31</v>
      </c>
      <c r="E23" t="s">
        <v>31</v>
      </c>
      <c r="F23">
        <v>1.19</v>
      </c>
      <c r="G23" s="74">
        <v>2.6990740740740742E-2</v>
      </c>
      <c r="H23" s="74">
        <v>7.0023148148148154E-2</v>
      </c>
      <c r="I23" s="74">
        <f t="shared" si="0"/>
        <v>4.3032407407407408E-2</v>
      </c>
      <c r="J23" s="42">
        <v>486</v>
      </c>
      <c r="K23" s="42">
        <v>1948</v>
      </c>
      <c r="L23" s="42">
        <f t="shared" si="1"/>
        <v>1462</v>
      </c>
    </row>
    <row r="24" spans="1:12">
      <c r="B24">
        <v>23</v>
      </c>
      <c r="C24" t="s">
        <v>292</v>
      </c>
      <c r="D24" t="s">
        <v>31</v>
      </c>
      <c r="E24" t="s">
        <v>32</v>
      </c>
      <c r="F24" t="s">
        <v>33</v>
      </c>
      <c r="G24" s="74">
        <v>2.9479166666666667E-2</v>
      </c>
      <c r="H24" s="74">
        <v>7.1481481481481479E-2</v>
      </c>
      <c r="I24" s="74">
        <f t="shared" si="0"/>
        <v>4.2002314814814812E-2</v>
      </c>
      <c r="J24" s="42">
        <v>461</v>
      </c>
      <c r="K24" s="42">
        <v>1337</v>
      </c>
      <c r="L24" s="42">
        <f t="shared" si="1"/>
        <v>876</v>
      </c>
    </row>
    <row r="25" spans="1:12">
      <c r="B25">
        <v>7</v>
      </c>
      <c r="C25" t="s">
        <v>293</v>
      </c>
      <c r="D25" t="s">
        <v>31</v>
      </c>
      <c r="E25" t="s">
        <v>31</v>
      </c>
      <c r="F25">
        <v>1.1599999999999999</v>
      </c>
      <c r="G25" s="74">
        <v>2.9837962962962965E-2</v>
      </c>
      <c r="H25" s="74">
        <v>7.255787037037037E-2</v>
      </c>
      <c r="I25" s="74">
        <f t="shared" si="0"/>
        <v>4.2719907407407401E-2</v>
      </c>
      <c r="J25" s="42">
        <v>461</v>
      </c>
      <c r="K25" s="42">
        <v>2625</v>
      </c>
      <c r="L25" s="42">
        <f t="shared" si="1"/>
        <v>2164</v>
      </c>
    </row>
    <row r="26" spans="1:12">
      <c r="B26">
        <v>19</v>
      </c>
      <c r="C26" t="s">
        <v>276</v>
      </c>
      <c r="D26" t="s">
        <v>31</v>
      </c>
      <c r="E26" t="s">
        <v>32</v>
      </c>
      <c r="F26" t="s">
        <v>33</v>
      </c>
      <c r="G26" s="74">
        <v>3.2256944444444442E-2</v>
      </c>
      <c r="H26" s="74">
        <v>7.3935185185185187E-2</v>
      </c>
      <c r="I26" s="74">
        <f t="shared" si="0"/>
        <v>4.1678240740740745E-2</v>
      </c>
      <c r="J26" s="42">
        <v>464</v>
      </c>
      <c r="K26" s="42">
        <v>2277</v>
      </c>
      <c r="L26" s="42">
        <f t="shared" si="1"/>
        <v>1813</v>
      </c>
    </row>
    <row r="27" spans="1:12">
      <c r="B27">
        <v>27</v>
      </c>
      <c r="C27" t="s">
        <v>294</v>
      </c>
      <c r="D27" t="s">
        <v>32</v>
      </c>
      <c r="E27" t="s">
        <v>32</v>
      </c>
      <c r="F27" t="s">
        <v>33</v>
      </c>
      <c r="G27" s="74">
        <v>3.2569444444444443E-2</v>
      </c>
      <c r="H27" s="74">
        <v>7.5636574074074078E-2</v>
      </c>
      <c r="I27" s="74">
        <f t="shared" si="0"/>
        <v>4.3067129629629636E-2</v>
      </c>
      <c r="J27" s="42">
        <v>457</v>
      </c>
      <c r="K27" s="42">
        <v>1945</v>
      </c>
      <c r="L27" s="42">
        <f t="shared" si="1"/>
        <v>1488</v>
      </c>
    </row>
    <row r="28" spans="1:12">
      <c r="B28">
        <v>4</v>
      </c>
      <c r="C28" t="s">
        <v>295</v>
      </c>
      <c r="D28" t="s">
        <v>32</v>
      </c>
      <c r="E28" t="s">
        <v>31</v>
      </c>
      <c r="F28">
        <v>1</v>
      </c>
      <c r="G28" s="74">
        <v>3.5011574074074077E-2</v>
      </c>
      <c r="H28" s="74">
        <v>7.7280092592592595E-2</v>
      </c>
      <c r="I28" s="74">
        <f t="shared" si="0"/>
        <v>4.2268518518518518E-2</v>
      </c>
      <c r="J28" s="42">
        <v>441</v>
      </c>
      <c r="K28" s="42">
        <v>5383</v>
      </c>
      <c r="L28" s="42">
        <f t="shared" si="1"/>
        <v>4942</v>
      </c>
    </row>
    <row r="29" spans="1:12">
      <c r="B29">
        <v>5</v>
      </c>
      <c r="C29" t="s">
        <v>296</v>
      </c>
      <c r="D29" t="s">
        <v>31</v>
      </c>
      <c r="E29" t="s">
        <v>31</v>
      </c>
      <c r="F29">
        <v>1.1599999999999999</v>
      </c>
      <c r="G29" s="74">
        <v>3.5370370370370365E-2</v>
      </c>
      <c r="H29" s="74">
        <v>7.8587962962962957E-2</v>
      </c>
      <c r="I29" s="74">
        <f t="shared" si="0"/>
        <v>4.3217592592592592E-2</v>
      </c>
      <c r="J29" s="42">
        <v>467</v>
      </c>
      <c r="K29" s="42">
        <v>1278</v>
      </c>
      <c r="L29" s="42">
        <f t="shared" si="1"/>
        <v>811</v>
      </c>
    </row>
    <row r="30" spans="1:12">
      <c r="B30">
        <v>21</v>
      </c>
      <c r="C30" t="s">
        <v>283</v>
      </c>
      <c r="D30" t="s">
        <v>31</v>
      </c>
      <c r="E30" t="s">
        <v>32</v>
      </c>
      <c r="F30" t="s">
        <v>33</v>
      </c>
      <c r="G30" s="74">
        <v>3.7743055555555557E-2</v>
      </c>
      <c r="H30" s="74">
        <v>7.9942129629629641E-2</v>
      </c>
      <c r="I30" s="74">
        <f t="shared" si="0"/>
        <v>4.2199074074074083E-2</v>
      </c>
      <c r="J30" s="42">
        <v>446</v>
      </c>
      <c r="K30" s="42">
        <v>1498</v>
      </c>
      <c r="L30" s="42">
        <f t="shared" si="1"/>
        <v>1052</v>
      </c>
    </row>
    <row r="31" spans="1:12">
      <c r="B31">
        <v>2</v>
      </c>
      <c r="C31" t="s">
        <v>297</v>
      </c>
      <c r="D31" t="s">
        <v>31</v>
      </c>
      <c r="E31" t="s">
        <v>31</v>
      </c>
      <c r="F31">
        <v>1</v>
      </c>
      <c r="G31" s="74">
        <v>3.7986111111111116E-2</v>
      </c>
      <c r="H31" s="74">
        <v>8.1157407407407414E-2</v>
      </c>
      <c r="I31" s="74">
        <f t="shared" si="0"/>
        <v>4.3171296296296298E-2</v>
      </c>
      <c r="J31" s="42">
        <v>464</v>
      </c>
      <c r="K31" s="42">
        <v>6190</v>
      </c>
      <c r="L31" s="42">
        <f t="shared" si="1"/>
        <v>5726</v>
      </c>
    </row>
    <row r="32" spans="1:12" ht="15">
      <c r="A32" t="s">
        <v>298</v>
      </c>
      <c r="I32" s="75">
        <f>AVERAGE(I4:I31)</f>
        <v>4.2665757275132277E-2</v>
      </c>
      <c r="J32" s="76">
        <f>AVERAGE(J4:J31)</f>
        <v>455.85714285714283</v>
      </c>
      <c r="L32" s="76">
        <f>AVERAGE(L4:L31)</f>
        <v>1936.25</v>
      </c>
    </row>
    <row r="33" spans="1:15" ht="15">
      <c r="A33" t="s">
        <v>299</v>
      </c>
      <c r="I33" s="75">
        <f>_xlfn.STDEV.P(I4:I31)</f>
        <v>5.9016472983951132E-4</v>
      </c>
      <c r="J33" s="77">
        <f>_xlfn.STDEV.P(J4:J31)</f>
        <v>14.97549017970527</v>
      </c>
      <c r="L33" s="76">
        <f>_xlfn.STDEV.P(L4:L31)</f>
        <v>1696.5430318528827</v>
      </c>
    </row>
    <row r="35" spans="1:15">
      <c r="A35" t="s">
        <v>301</v>
      </c>
      <c r="O35" s="16" t="s">
        <v>303</v>
      </c>
    </row>
    <row r="36" spans="1:15">
      <c r="B36" t="s">
        <v>26</v>
      </c>
      <c r="C36" t="s">
        <v>69</v>
      </c>
      <c r="D36" t="s">
        <v>27</v>
      </c>
      <c r="E36" t="s">
        <v>28</v>
      </c>
      <c r="F36" t="s">
        <v>29</v>
      </c>
      <c r="G36" t="s">
        <v>270</v>
      </c>
      <c r="H36" t="s">
        <v>271</v>
      </c>
      <c r="I36" t="s">
        <v>272</v>
      </c>
      <c r="J36" t="s">
        <v>300</v>
      </c>
      <c r="K36" t="s">
        <v>273</v>
      </c>
      <c r="L36" t="s">
        <v>274</v>
      </c>
      <c r="M36" t="s">
        <v>275</v>
      </c>
      <c r="N36" t="s">
        <v>66</v>
      </c>
      <c r="O36" t="s">
        <v>302</v>
      </c>
    </row>
    <row r="37" spans="1:15">
      <c r="B37">
        <v>1</v>
      </c>
      <c r="C37" t="s">
        <v>75</v>
      </c>
      <c r="D37" t="s">
        <v>31</v>
      </c>
      <c r="E37" t="s">
        <v>31</v>
      </c>
      <c r="F37">
        <v>1</v>
      </c>
      <c r="G37">
        <v>8.8541666666666664E-3</v>
      </c>
      <c r="H37">
        <v>5.2199074074074071E-2</v>
      </c>
      <c r="I37">
        <v>4.3344907407407401E-2</v>
      </c>
      <c r="J37">
        <v>1.0402777777777776</v>
      </c>
      <c r="K37">
        <v>439</v>
      </c>
      <c r="L37">
        <v>2881</v>
      </c>
      <c r="M37">
        <v>2442</v>
      </c>
      <c r="N37" s="79">
        <v>2347.4499332443261</v>
      </c>
      <c r="O37" s="78">
        <v>0.997</v>
      </c>
    </row>
    <row r="38" spans="1:15">
      <c r="B38">
        <v>2</v>
      </c>
      <c r="C38" t="s">
        <v>76</v>
      </c>
      <c r="D38" t="s">
        <v>31</v>
      </c>
      <c r="E38" t="s">
        <v>31</v>
      </c>
      <c r="F38">
        <v>1</v>
      </c>
      <c r="G38">
        <v>3.7986111111111116E-2</v>
      </c>
      <c r="H38">
        <v>8.1157407407407414E-2</v>
      </c>
      <c r="I38">
        <v>4.3171296296296298E-2</v>
      </c>
      <c r="J38">
        <v>1.0361111111111112</v>
      </c>
      <c r="K38">
        <v>464</v>
      </c>
      <c r="L38">
        <v>6190</v>
      </c>
      <c r="M38">
        <v>5726</v>
      </c>
      <c r="N38" s="79">
        <v>5526.434316353887</v>
      </c>
      <c r="O38" s="78">
        <v>0.56399999999999995</v>
      </c>
    </row>
    <row r="39" spans="1:15">
      <c r="B39">
        <v>3</v>
      </c>
      <c r="C39" t="s">
        <v>77</v>
      </c>
      <c r="D39" t="s">
        <v>31</v>
      </c>
      <c r="E39" t="s">
        <v>31</v>
      </c>
      <c r="F39">
        <v>1</v>
      </c>
      <c r="G39">
        <v>5.8796296296296296E-3</v>
      </c>
      <c r="H39">
        <v>4.8483796296296296E-2</v>
      </c>
      <c r="I39">
        <v>4.2604166666666665E-2</v>
      </c>
      <c r="J39">
        <v>1.0225</v>
      </c>
      <c r="K39">
        <v>476</v>
      </c>
      <c r="L39">
        <v>5148</v>
      </c>
      <c r="M39">
        <v>4672</v>
      </c>
      <c r="N39" s="79">
        <v>4569.1931540342302</v>
      </c>
      <c r="O39" s="78">
        <v>0.97499999999999998</v>
      </c>
    </row>
    <row r="40" spans="1:15">
      <c r="B40">
        <v>4</v>
      </c>
      <c r="C40" t="s">
        <v>78</v>
      </c>
      <c r="D40" t="s">
        <v>32</v>
      </c>
      <c r="E40" t="s">
        <v>31</v>
      </c>
      <c r="F40">
        <v>1</v>
      </c>
      <c r="G40">
        <v>3.5011574074074077E-2</v>
      </c>
      <c r="H40">
        <v>7.7280092592592595E-2</v>
      </c>
      <c r="I40">
        <v>4.2268518518518518E-2</v>
      </c>
      <c r="J40">
        <v>1.0144444444444445</v>
      </c>
      <c r="K40">
        <v>441</v>
      </c>
      <c r="L40">
        <v>5383</v>
      </c>
      <c r="M40">
        <v>4942</v>
      </c>
      <c r="N40" s="79">
        <v>4871.6319824753555</v>
      </c>
      <c r="O40" s="78">
        <v>0.77800000000000002</v>
      </c>
    </row>
    <row r="41" spans="1:15">
      <c r="B41">
        <v>5</v>
      </c>
      <c r="C41" t="s">
        <v>79</v>
      </c>
      <c r="D41" t="s">
        <v>31</v>
      </c>
      <c r="E41" t="s">
        <v>31</v>
      </c>
      <c r="F41">
        <v>1.1599999999999999</v>
      </c>
      <c r="G41">
        <v>3.5370370370370365E-2</v>
      </c>
      <c r="H41">
        <v>7.8587962962962957E-2</v>
      </c>
      <c r="I41">
        <v>4.3217592592592592E-2</v>
      </c>
      <c r="J41">
        <v>1.0372222222222223</v>
      </c>
      <c r="K41">
        <v>467</v>
      </c>
      <c r="L41">
        <v>1278</v>
      </c>
      <c r="M41">
        <v>811</v>
      </c>
      <c r="N41" s="79">
        <v>781.89608998393146</v>
      </c>
      <c r="O41" s="78">
        <v>1.4570000000000001</v>
      </c>
    </row>
    <row r="42" spans="1:15">
      <c r="B42">
        <v>6</v>
      </c>
      <c r="C42" t="s">
        <v>80</v>
      </c>
      <c r="D42" t="s">
        <v>31</v>
      </c>
      <c r="E42" t="s">
        <v>31</v>
      </c>
      <c r="F42">
        <v>1.1599999999999999</v>
      </c>
      <c r="G42">
        <v>2.1122685185185185E-2</v>
      </c>
      <c r="H42">
        <v>6.3368055555555566E-2</v>
      </c>
      <c r="I42">
        <v>4.2245370370370378E-2</v>
      </c>
      <c r="J42">
        <v>1.0138888888888891</v>
      </c>
      <c r="K42">
        <v>445</v>
      </c>
      <c r="L42">
        <v>1427</v>
      </c>
      <c r="M42">
        <v>982</v>
      </c>
      <c r="N42" s="79">
        <v>968.54794520547932</v>
      </c>
      <c r="O42" s="78">
        <v>1.3919999999999999</v>
      </c>
    </row>
    <row r="43" spans="1:15">
      <c r="B43">
        <v>7</v>
      </c>
      <c r="C43" t="s">
        <v>81</v>
      </c>
      <c r="D43" t="s">
        <v>31</v>
      </c>
      <c r="E43" t="s">
        <v>31</v>
      </c>
      <c r="F43">
        <v>1.1599999999999999</v>
      </c>
      <c r="G43">
        <v>2.9837962962962965E-2</v>
      </c>
      <c r="H43">
        <v>7.255787037037037E-2</v>
      </c>
      <c r="I43">
        <v>4.2719907407407401E-2</v>
      </c>
      <c r="J43">
        <v>1.0252777777777777</v>
      </c>
      <c r="K43">
        <v>461</v>
      </c>
      <c r="L43">
        <v>2625</v>
      </c>
      <c r="M43">
        <v>2164</v>
      </c>
      <c r="N43" s="79">
        <v>2110.6475209970199</v>
      </c>
      <c r="O43" s="78">
        <v>1.23</v>
      </c>
    </row>
    <row r="44" spans="1:15">
      <c r="B44">
        <v>8</v>
      </c>
      <c r="C44" t="s">
        <v>82</v>
      </c>
      <c r="D44" t="s">
        <v>31</v>
      </c>
      <c r="E44" t="s">
        <v>31</v>
      </c>
      <c r="F44">
        <v>1.1599999999999999</v>
      </c>
      <c r="G44">
        <v>2.148148148148148E-2</v>
      </c>
      <c r="H44">
        <v>6.4664351851851862E-2</v>
      </c>
      <c r="I44">
        <v>4.3182870370370385E-2</v>
      </c>
      <c r="J44">
        <v>1.0363888888888892</v>
      </c>
      <c r="K44">
        <v>453</v>
      </c>
      <c r="L44">
        <v>959</v>
      </c>
      <c r="M44">
        <v>506</v>
      </c>
      <c r="N44" s="79">
        <v>488.23371750200999</v>
      </c>
      <c r="O44" s="78">
        <v>1.395</v>
      </c>
    </row>
    <row r="45" spans="1:15">
      <c r="B45">
        <v>9</v>
      </c>
      <c r="C45" t="s">
        <v>83</v>
      </c>
      <c r="D45" t="s">
        <v>32</v>
      </c>
      <c r="E45" t="s">
        <v>31</v>
      </c>
      <c r="F45">
        <v>1.1599999999999999</v>
      </c>
      <c r="G45">
        <v>1.1319444444444444E-2</v>
      </c>
      <c r="H45">
        <v>5.347222222222222E-2</v>
      </c>
      <c r="I45">
        <v>4.2152777777777775E-2</v>
      </c>
      <c r="J45">
        <v>1.0116666666666667</v>
      </c>
      <c r="K45">
        <v>451</v>
      </c>
      <c r="L45">
        <v>1013</v>
      </c>
      <c r="M45">
        <v>562</v>
      </c>
      <c r="N45" s="79">
        <v>555.51894563426686</v>
      </c>
      <c r="O45" s="78">
        <v>1.141</v>
      </c>
    </row>
    <row r="46" spans="1:15">
      <c r="B46">
        <v>10</v>
      </c>
      <c r="C46" t="s">
        <v>84</v>
      </c>
      <c r="D46" t="s">
        <v>32</v>
      </c>
      <c r="E46" t="s">
        <v>31</v>
      </c>
      <c r="F46">
        <v>1.1599999999999999</v>
      </c>
      <c r="G46">
        <v>1.7013888888888887E-2</v>
      </c>
      <c r="H46">
        <v>5.8726851851851856E-2</v>
      </c>
      <c r="I46">
        <v>4.1712962962962966E-2</v>
      </c>
      <c r="J46">
        <v>1.0011111111111113</v>
      </c>
      <c r="K46">
        <v>442</v>
      </c>
      <c r="L46">
        <v>1672</v>
      </c>
      <c r="M46">
        <v>1230</v>
      </c>
      <c r="N46" s="79">
        <v>1228.6348501664816</v>
      </c>
      <c r="O46" s="78">
        <v>1.353</v>
      </c>
    </row>
    <row r="47" spans="1:15">
      <c r="B47">
        <v>11</v>
      </c>
      <c r="C47" t="s">
        <v>85</v>
      </c>
      <c r="D47" t="s">
        <v>32</v>
      </c>
      <c r="E47" t="s">
        <v>31</v>
      </c>
      <c r="F47">
        <v>1.1599999999999999</v>
      </c>
      <c r="G47">
        <v>3.2754629629629631E-3</v>
      </c>
      <c r="H47">
        <v>4.6921296296296294E-2</v>
      </c>
      <c r="I47">
        <v>4.3645833333333328E-2</v>
      </c>
      <c r="J47">
        <v>1.0474999999999999</v>
      </c>
      <c r="K47">
        <v>442</v>
      </c>
      <c r="L47">
        <v>8029</v>
      </c>
      <c r="M47">
        <v>7587</v>
      </c>
      <c r="N47" s="79">
        <v>7242.9594272076383</v>
      </c>
      <c r="O47" s="78">
        <v>2.4969999999999999</v>
      </c>
    </row>
    <row r="48" spans="1:15">
      <c r="B48">
        <v>12</v>
      </c>
      <c r="C48" t="s">
        <v>86</v>
      </c>
      <c r="D48" t="s">
        <v>31</v>
      </c>
      <c r="E48" t="s">
        <v>31</v>
      </c>
      <c r="F48">
        <v>1.19</v>
      </c>
      <c r="G48">
        <v>2.6620370370370372E-4</v>
      </c>
      <c r="H48">
        <v>4.2789351851851849E-2</v>
      </c>
      <c r="I48">
        <v>4.2523148148148143E-2</v>
      </c>
      <c r="J48">
        <v>1.0205555555555554</v>
      </c>
      <c r="K48">
        <v>436</v>
      </c>
      <c r="L48">
        <v>1653</v>
      </c>
      <c r="M48">
        <v>1217</v>
      </c>
      <c r="N48" s="79">
        <v>1192.4877517691891</v>
      </c>
      <c r="O48" s="78">
        <v>2.0659999999999998</v>
      </c>
    </row>
    <row r="49" spans="2:15">
      <c r="B49">
        <v>13</v>
      </c>
      <c r="C49" t="s">
        <v>87</v>
      </c>
      <c r="D49" t="s">
        <v>31</v>
      </c>
      <c r="E49" t="s">
        <v>31</v>
      </c>
      <c r="F49">
        <v>1.19</v>
      </c>
      <c r="G49">
        <v>2.9513888888888888E-3</v>
      </c>
      <c r="H49">
        <v>4.553240740740741E-2</v>
      </c>
      <c r="I49">
        <v>4.2581018518518518E-2</v>
      </c>
      <c r="J49">
        <v>1.0219444444444445</v>
      </c>
      <c r="K49">
        <v>477</v>
      </c>
      <c r="L49">
        <v>2446</v>
      </c>
      <c r="M49">
        <v>1969</v>
      </c>
      <c r="N49" s="79">
        <v>1926.7192171785809</v>
      </c>
      <c r="O49" s="78">
        <v>2.1219999999999999</v>
      </c>
    </row>
    <row r="50" spans="2:15">
      <c r="B50">
        <v>14</v>
      </c>
      <c r="C50" t="s">
        <v>88</v>
      </c>
      <c r="D50" t="s">
        <v>31</v>
      </c>
      <c r="E50" t="s">
        <v>31</v>
      </c>
      <c r="F50">
        <v>1.19</v>
      </c>
      <c r="G50">
        <v>1.4097222222222221E-2</v>
      </c>
      <c r="H50">
        <v>5.5879629629629633E-2</v>
      </c>
      <c r="I50">
        <v>4.1782407407407414E-2</v>
      </c>
      <c r="J50">
        <v>1.002777777777778</v>
      </c>
      <c r="K50">
        <v>434</v>
      </c>
      <c r="L50">
        <v>2473</v>
      </c>
      <c r="M50">
        <v>2039</v>
      </c>
      <c r="N50" s="79">
        <v>2033.3518005540161</v>
      </c>
      <c r="O50" s="78">
        <v>1.946</v>
      </c>
    </row>
    <row r="51" spans="2:15">
      <c r="B51">
        <v>15</v>
      </c>
      <c r="C51" t="s">
        <v>89</v>
      </c>
      <c r="D51" t="s">
        <v>31</v>
      </c>
      <c r="E51" t="s">
        <v>31</v>
      </c>
      <c r="F51">
        <v>1.19</v>
      </c>
      <c r="G51">
        <v>2.6990740740740742E-2</v>
      </c>
      <c r="H51">
        <v>7.0023148148148154E-2</v>
      </c>
      <c r="I51">
        <v>4.3032407407407408E-2</v>
      </c>
      <c r="J51">
        <v>1.0327777777777778</v>
      </c>
      <c r="K51">
        <v>486</v>
      </c>
      <c r="L51">
        <v>1948</v>
      </c>
      <c r="M51">
        <v>1462</v>
      </c>
      <c r="N51" s="79">
        <v>1415.599784830554</v>
      </c>
      <c r="O51" s="78">
        <v>1.996</v>
      </c>
    </row>
    <row r="52" spans="2:15">
      <c r="B52">
        <v>16</v>
      </c>
      <c r="C52" t="s">
        <v>90</v>
      </c>
      <c r="D52" t="s">
        <v>32</v>
      </c>
      <c r="E52" t="s">
        <v>31</v>
      </c>
      <c r="F52">
        <v>1.19</v>
      </c>
      <c r="G52">
        <v>1.7152777777777777E-2</v>
      </c>
      <c r="H52">
        <v>6.0196759259259262E-2</v>
      </c>
      <c r="I52">
        <v>4.3043981481481489E-2</v>
      </c>
      <c r="J52">
        <v>1.0330555555555558</v>
      </c>
      <c r="K52">
        <v>438</v>
      </c>
      <c r="L52">
        <v>1429</v>
      </c>
      <c r="M52">
        <v>991</v>
      </c>
      <c r="N52" s="79">
        <v>959.29013175584805</v>
      </c>
      <c r="O52" s="78">
        <v>2.008</v>
      </c>
    </row>
    <row r="53" spans="2:15">
      <c r="B53">
        <v>17</v>
      </c>
      <c r="C53" t="s">
        <v>91</v>
      </c>
      <c r="D53" t="s">
        <v>32</v>
      </c>
      <c r="E53" t="s">
        <v>31</v>
      </c>
      <c r="F53">
        <v>1.19</v>
      </c>
      <c r="G53">
        <v>2.6643518518518521E-2</v>
      </c>
      <c r="H53">
        <v>6.8680555555555564E-2</v>
      </c>
      <c r="I53">
        <v>4.2037037037037039E-2</v>
      </c>
      <c r="J53">
        <v>1.0088888888888889</v>
      </c>
      <c r="K53">
        <v>470</v>
      </c>
      <c r="L53">
        <v>2859</v>
      </c>
      <c r="M53">
        <v>2389</v>
      </c>
      <c r="N53" s="79">
        <v>2367.9515418502201</v>
      </c>
      <c r="O53" s="78">
        <v>2.6859999999999999</v>
      </c>
    </row>
    <row r="54" spans="2:15">
      <c r="B54">
        <v>18</v>
      </c>
      <c r="C54" t="s">
        <v>92</v>
      </c>
      <c r="D54" t="s">
        <v>32</v>
      </c>
      <c r="E54" t="s">
        <v>31</v>
      </c>
      <c r="F54">
        <v>1.19</v>
      </c>
      <c r="G54">
        <v>6.1921296296296299E-3</v>
      </c>
      <c r="H54">
        <v>4.9675925925925929E-2</v>
      </c>
      <c r="I54">
        <v>4.3483796296296298E-2</v>
      </c>
      <c r="J54">
        <v>1.0436111111111113</v>
      </c>
      <c r="K54">
        <v>468</v>
      </c>
      <c r="L54">
        <v>1736</v>
      </c>
      <c r="M54">
        <v>1268</v>
      </c>
      <c r="N54" s="79">
        <v>1215.0119776417353</v>
      </c>
      <c r="O54" s="78">
        <v>2.2650000000000001</v>
      </c>
    </row>
    <row r="55" spans="2:15">
      <c r="B55">
        <v>19</v>
      </c>
      <c r="C55" t="s">
        <v>93</v>
      </c>
      <c r="D55" t="s">
        <v>31</v>
      </c>
      <c r="E55" t="s">
        <v>32</v>
      </c>
      <c r="F55" t="s">
        <v>33</v>
      </c>
      <c r="G55">
        <v>3.2256944444444442E-2</v>
      </c>
      <c r="H55">
        <v>7.3935185185185187E-2</v>
      </c>
      <c r="I55">
        <v>4.1678240740740745E-2</v>
      </c>
      <c r="J55">
        <v>1.0002777777777778</v>
      </c>
      <c r="K55">
        <v>464</v>
      </c>
      <c r="L55">
        <v>2277</v>
      </c>
      <c r="M55">
        <v>1813</v>
      </c>
      <c r="N55" s="79">
        <v>1812.4965287420159</v>
      </c>
      <c r="O55" s="78">
        <v>2.7360000000000002</v>
      </c>
    </row>
    <row r="56" spans="2:15">
      <c r="B56">
        <v>20</v>
      </c>
      <c r="C56" t="s">
        <v>94</v>
      </c>
      <c r="D56" t="s">
        <v>31</v>
      </c>
      <c r="E56" t="s">
        <v>32</v>
      </c>
      <c r="F56" t="s">
        <v>33</v>
      </c>
      <c r="G56">
        <v>2.3935185185185184E-2</v>
      </c>
      <c r="H56">
        <v>6.5937499999999996E-2</v>
      </c>
      <c r="I56">
        <v>4.2002314814814812E-2</v>
      </c>
      <c r="J56">
        <v>1.0080555555555555</v>
      </c>
      <c r="K56">
        <v>469</v>
      </c>
      <c r="L56">
        <v>2471</v>
      </c>
      <c r="M56">
        <v>2002</v>
      </c>
      <c r="N56" s="79">
        <v>1986.00165334803</v>
      </c>
      <c r="O56" s="78">
        <v>2.3530000000000002</v>
      </c>
    </row>
    <row r="57" spans="2:15">
      <c r="B57">
        <v>21</v>
      </c>
      <c r="C57" t="s">
        <v>95</v>
      </c>
      <c r="D57" t="s">
        <v>31</v>
      </c>
      <c r="E57" t="s">
        <v>32</v>
      </c>
      <c r="F57" t="s">
        <v>33</v>
      </c>
      <c r="G57">
        <v>3.7743055555555557E-2</v>
      </c>
      <c r="H57">
        <v>7.9942129629629641E-2</v>
      </c>
      <c r="I57">
        <v>4.2199074074074083E-2</v>
      </c>
      <c r="J57">
        <v>1.012777777777778</v>
      </c>
      <c r="K57">
        <v>446</v>
      </c>
      <c r="L57">
        <v>1498</v>
      </c>
      <c r="M57">
        <v>1052</v>
      </c>
      <c r="N57" s="79">
        <v>1038.7273724629729</v>
      </c>
      <c r="O57" s="78">
        <v>2.5419999999999998</v>
      </c>
    </row>
    <row r="58" spans="2:15">
      <c r="B58">
        <v>22</v>
      </c>
      <c r="C58" t="s">
        <v>96</v>
      </c>
      <c r="D58" t="s">
        <v>31</v>
      </c>
      <c r="E58" t="s">
        <v>32</v>
      </c>
      <c r="F58" t="s">
        <v>33</v>
      </c>
      <c r="G58">
        <v>5.9027777777777778E-4</v>
      </c>
      <c r="H58">
        <v>4.4236111111111115E-2</v>
      </c>
      <c r="I58">
        <v>4.3645833333333335E-2</v>
      </c>
      <c r="J58">
        <v>1.0475000000000001</v>
      </c>
      <c r="K58">
        <v>436</v>
      </c>
      <c r="L58">
        <v>1294</v>
      </c>
      <c r="M58">
        <v>858</v>
      </c>
      <c r="N58" s="79">
        <v>819.09307875894979</v>
      </c>
      <c r="O58" s="78">
        <v>2.427</v>
      </c>
    </row>
    <row r="59" spans="2:15">
      <c r="B59">
        <v>23</v>
      </c>
      <c r="C59" t="s">
        <v>97</v>
      </c>
      <c r="D59" t="s">
        <v>31</v>
      </c>
      <c r="E59" t="s">
        <v>32</v>
      </c>
      <c r="F59" t="s">
        <v>33</v>
      </c>
      <c r="G59">
        <v>2.9479166666666667E-2</v>
      </c>
      <c r="H59">
        <v>7.1481481481481479E-2</v>
      </c>
      <c r="I59">
        <v>4.2002314814814812E-2</v>
      </c>
      <c r="J59">
        <v>1.0080555555555555</v>
      </c>
      <c r="K59">
        <v>461</v>
      </c>
      <c r="L59">
        <v>1337</v>
      </c>
      <c r="M59">
        <v>876</v>
      </c>
      <c r="N59" s="79">
        <v>868.99972444199511</v>
      </c>
      <c r="O59" s="78">
        <v>2.3969999999999998</v>
      </c>
    </row>
    <row r="60" spans="2:15">
      <c r="B60">
        <v>24</v>
      </c>
      <c r="C60" t="s">
        <v>98</v>
      </c>
      <c r="D60" t="s">
        <v>32</v>
      </c>
      <c r="E60" t="s">
        <v>32</v>
      </c>
      <c r="F60" t="s">
        <v>33</v>
      </c>
      <c r="G60">
        <v>1.1689814814814814E-2</v>
      </c>
      <c r="H60">
        <v>5.4768518518518522E-2</v>
      </c>
      <c r="I60">
        <v>4.3078703703703709E-2</v>
      </c>
      <c r="J60">
        <v>1.0338888888888891</v>
      </c>
      <c r="K60">
        <v>466</v>
      </c>
      <c r="L60">
        <v>1194</v>
      </c>
      <c r="M60">
        <v>728</v>
      </c>
      <c r="N60" s="79">
        <v>704.13756045137006</v>
      </c>
      <c r="O60" s="78">
        <v>2.34</v>
      </c>
    </row>
    <row r="61" spans="2:15">
      <c r="B61">
        <v>25</v>
      </c>
      <c r="C61" t="s">
        <v>99</v>
      </c>
      <c r="D61" t="s">
        <v>32</v>
      </c>
      <c r="E61" t="s">
        <v>32</v>
      </c>
      <c r="F61" t="s">
        <v>33</v>
      </c>
      <c r="G61">
        <v>8.5069444444444437E-3</v>
      </c>
      <c r="H61">
        <v>5.0810185185185187E-2</v>
      </c>
      <c r="I61">
        <v>4.2303240740740745E-2</v>
      </c>
      <c r="J61">
        <v>1.0152777777777779</v>
      </c>
      <c r="K61">
        <v>437</v>
      </c>
      <c r="L61">
        <v>1169</v>
      </c>
      <c r="M61">
        <v>732</v>
      </c>
      <c r="N61" s="79">
        <v>720.9849521203829</v>
      </c>
      <c r="O61" s="78">
        <v>2.3580000000000001</v>
      </c>
    </row>
    <row r="62" spans="2:15">
      <c r="B62">
        <v>26</v>
      </c>
      <c r="C62" t="s">
        <v>100</v>
      </c>
      <c r="D62" t="s">
        <v>32</v>
      </c>
      <c r="E62" t="s">
        <v>32</v>
      </c>
      <c r="F62" t="s">
        <v>33</v>
      </c>
      <c r="G62">
        <v>1.4456018518518519E-2</v>
      </c>
      <c r="H62">
        <v>5.7118055555555554E-2</v>
      </c>
      <c r="I62">
        <v>4.2662037037037033E-2</v>
      </c>
      <c r="J62">
        <v>1.0238888888888888</v>
      </c>
      <c r="K62">
        <v>460</v>
      </c>
      <c r="L62">
        <v>1216</v>
      </c>
      <c r="M62">
        <v>756</v>
      </c>
      <c r="N62" s="79">
        <v>738.36136733586545</v>
      </c>
      <c r="O62" s="78">
        <v>2.5739999999999998</v>
      </c>
    </row>
    <row r="63" spans="2:15">
      <c r="B63">
        <v>27</v>
      </c>
      <c r="C63" t="s">
        <v>101</v>
      </c>
      <c r="D63" t="s">
        <v>32</v>
      </c>
      <c r="E63" t="s">
        <v>32</v>
      </c>
      <c r="F63" t="s">
        <v>33</v>
      </c>
      <c r="G63">
        <v>3.2569444444444443E-2</v>
      </c>
      <c r="H63">
        <v>7.5636574074074078E-2</v>
      </c>
      <c r="I63">
        <v>4.3067129629629636E-2</v>
      </c>
      <c r="J63">
        <v>1.0336111111111113</v>
      </c>
      <c r="K63">
        <v>457</v>
      </c>
      <c r="L63">
        <v>1945</v>
      </c>
      <c r="M63">
        <v>1488</v>
      </c>
      <c r="N63" s="79">
        <v>1439.6130072561136</v>
      </c>
      <c r="O63" s="78">
        <v>2.63</v>
      </c>
    </row>
    <row r="64" spans="2:15">
      <c r="B64">
        <v>28</v>
      </c>
      <c r="C64" t="s">
        <v>102</v>
      </c>
      <c r="D64" t="s">
        <v>32</v>
      </c>
      <c r="E64" t="s">
        <v>32</v>
      </c>
      <c r="F64" t="s">
        <v>33</v>
      </c>
      <c r="G64">
        <v>2.4224537037037034E-2</v>
      </c>
      <c r="H64">
        <v>6.7476851851851857E-2</v>
      </c>
      <c r="I64">
        <v>4.3252314814814827E-2</v>
      </c>
      <c r="J64">
        <v>1.038055555555556</v>
      </c>
      <c r="K64">
        <v>478</v>
      </c>
      <c r="L64">
        <v>1429</v>
      </c>
      <c r="M64">
        <v>951</v>
      </c>
      <c r="N64" s="79">
        <v>916.13593791811581</v>
      </c>
      <c r="O64" s="78">
        <v>2.6659999999999999</v>
      </c>
    </row>
    <row r="65" spans="9:9">
      <c r="I65">
        <v>4.1666666666666664E-2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S15" sqref="S15"/>
    </sheetView>
  </sheetViews>
  <sheetFormatPr baseColWidth="10" defaultColWidth="8.83203125" defaultRowHeight="14" x14ac:dyDescent="0"/>
  <sheetData>
    <row r="1" spans="1:20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0">
      <c r="A2" s="2" t="s">
        <v>0</v>
      </c>
      <c r="B2" s="3">
        <v>1.268</v>
      </c>
      <c r="C2" s="3">
        <v>1.466</v>
      </c>
      <c r="D2" s="3">
        <v>0</v>
      </c>
      <c r="E2" s="3">
        <v>0.35199999999999998</v>
      </c>
      <c r="F2" s="3">
        <v>1.222</v>
      </c>
      <c r="G2" s="3">
        <v>0.95699999999999996</v>
      </c>
      <c r="H2" s="3">
        <v>1.2330000000000001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450</v>
      </c>
    </row>
    <row r="3" spans="1:20">
      <c r="A3" s="2" t="s">
        <v>1</v>
      </c>
      <c r="B3" s="3">
        <v>1.3260000000000001</v>
      </c>
      <c r="C3" s="3">
        <v>1.2689999999999999</v>
      </c>
      <c r="D3" s="3">
        <v>0</v>
      </c>
      <c r="E3" s="3">
        <v>0.27400000000000002</v>
      </c>
      <c r="F3" s="3">
        <v>1.397</v>
      </c>
      <c r="G3" s="3">
        <v>1.2669999999999999</v>
      </c>
      <c r="H3" s="3">
        <v>1.2010000000000001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450</v>
      </c>
      <c r="O3" s="8" t="s">
        <v>35</v>
      </c>
      <c r="P3" s="8" t="s">
        <v>23</v>
      </c>
      <c r="Q3" s="12" t="s">
        <v>24</v>
      </c>
      <c r="R3" s="13" t="s">
        <v>25</v>
      </c>
      <c r="S3" s="19" t="s">
        <v>55</v>
      </c>
      <c r="T3" s="19" t="s">
        <v>56</v>
      </c>
    </row>
    <row r="4" spans="1:20">
      <c r="A4" s="2" t="s">
        <v>2</v>
      </c>
      <c r="B4" s="3">
        <v>1.115</v>
      </c>
      <c r="C4" s="3">
        <v>1.0609999999999999</v>
      </c>
      <c r="D4" s="3">
        <v>0</v>
      </c>
      <c r="E4" s="3">
        <v>0.27300000000000002</v>
      </c>
      <c r="F4" s="3">
        <v>1.2649999999999999</v>
      </c>
      <c r="G4" s="3">
        <v>1.3440000000000001</v>
      </c>
      <c r="H4" s="3">
        <v>1.2849999999999999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450</v>
      </c>
      <c r="O4" s="9">
        <v>1</v>
      </c>
      <c r="P4" s="20">
        <v>0.35199999999999998</v>
      </c>
      <c r="Q4" s="20">
        <f>1/P4</f>
        <v>2.8409090909090913</v>
      </c>
      <c r="R4" s="21">
        <f>(15.83*Q4)-9.872</f>
        <v>35.099590909090914</v>
      </c>
      <c r="S4" s="22" t="s">
        <v>11</v>
      </c>
      <c r="T4" s="23"/>
    </row>
    <row r="5" spans="1:20">
      <c r="A5" s="2" t="s">
        <v>3</v>
      </c>
      <c r="B5" s="3">
        <v>0.86499999999999999</v>
      </c>
      <c r="C5" s="3">
        <v>0.86199999999999999</v>
      </c>
      <c r="D5" s="3">
        <v>0</v>
      </c>
      <c r="E5" s="3">
        <v>1.1950000000000001</v>
      </c>
      <c r="F5" s="3">
        <v>0.26200000000000001</v>
      </c>
      <c r="G5" s="3">
        <v>1.2230000000000001</v>
      </c>
      <c r="H5" s="3">
        <v>1.359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450</v>
      </c>
      <c r="O5" s="10">
        <v>2</v>
      </c>
      <c r="P5" s="24">
        <v>0.27400000000000002</v>
      </c>
      <c r="Q5" s="24">
        <f t="shared" ref="Q5:Q31" si="0">1/P5</f>
        <v>3.6496350364963499</v>
      </c>
      <c r="R5" s="25">
        <f t="shared" ref="R5:R31" si="1">(15.83*Q5)-9.872</f>
        <v>47.901722627737222</v>
      </c>
      <c r="S5" s="26">
        <v>143.39053921568629</v>
      </c>
      <c r="T5" s="23" t="s">
        <v>57</v>
      </c>
    </row>
    <row r="6" spans="1:20">
      <c r="A6" s="2" t="s">
        <v>4</v>
      </c>
      <c r="B6" s="3">
        <v>0.52800000000000002</v>
      </c>
      <c r="C6" s="3">
        <v>0.54100000000000004</v>
      </c>
      <c r="D6" s="3">
        <v>0</v>
      </c>
      <c r="E6" s="3">
        <v>1.319</v>
      </c>
      <c r="F6" s="3">
        <v>1.3080000000000001</v>
      </c>
      <c r="G6" s="3">
        <v>1.27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>
        <v>450</v>
      </c>
      <c r="O6" s="10">
        <v>3</v>
      </c>
      <c r="P6" s="24">
        <v>0.27300000000000002</v>
      </c>
      <c r="Q6" s="24">
        <f t="shared" si="0"/>
        <v>3.6630036630036629</v>
      </c>
      <c r="R6" s="25">
        <f t="shared" si="1"/>
        <v>48.113347985347986</v>
      </c>
      <c r="S6" s="26">
        <v>392.02250000000004</v>
      </c>
      <c r="T6" s="23" t="s">
        <v>58</v>
      </c>
    </row>
    <row r="7" spans="1:20">
      <c r="A7" s="2" t="s">
        <v>5</v>
      </c>
      <c r="B7" s="3">
        <v>0.32200000000000001</v>
      </c>
      <c r="C7" s="3">
        <v>0.314</v>
      </c>
      <c r="D7" s="3">
        <v>0</v>
      </c>
      <c r="E7" s="3">
        <v>1.2849999999999999</v>
      </c>
      <c r="F7" s="3">
        <v>1.409</v>
      </c>
      <c r="G7" s="3">
        <v>1.3149999999999999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450</v>
      </c>
      <c r="O7" s="10">
        <v>4</v>
      </c>
      <c r="P7" s="24">
        <v>1.1950000000000001</v>
      </c>
      <c r="Q7" s="24">
        <f t="shared" si="0"/>
        <v>0.83682008368200833</v>
      </c>
      <c r="R7" s="25">
        <f t="shared" si="1"/>
        <v>3.3748619246861917</v>
      </c>
      <c r="S7" s="26" t="s">
        <v>11</v>
      </c>
      <c r="T7" s="23"/>
    </row>
    <row r="8" spans="1:20">
      <c r="A8" s="2" t="s">
        <v>6</v>
      </c>
      <c r="B8" s="3">
        <v>0</v>
      </c>
      <c r="C8" s="3">
        <v>0</v>
      </c>
      <c r="D8" s="3">
        <v>0</v>
      </c>
      <c r="E8" s="3">
        <v>0.31900000000000001</v>
      </c>
      <c r="F8" s="3">
        <v>1.3959999999999999</v>
      </c>
      <c r="G8" s="3">
        <v>1.419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450</v>
      </c>
      <c r="O8" s="10">
        <v>5</v>
      </c>
      <c r="P8" s="24">
        <v>1.319</v>
      </c>
      <c r="Q8" s="24">
        <f t="shared" si="0"/>
        <v>0.75815011372251706</v>
      </c>
      <c r="R8" s="25">
        <f t="shared" si="1"/>
        <v>2.1295163002274453</v>
      </c>
      <c r="S8" s="27" t="s">
        <v>11</v>
      </c>
      <c r="T8" s="23"/>
    </row>
    <row r="9" spans="1:20">
      <c r="A9" s="2" t="s">
        <v>7</v>
      </c>
      <c r="B9" s="3">
        <v>0</v>
      </c>
      <c r="C9" s="3">
        <v>0</v>
      </c>
      <c r="D9" s="3">
        <v>0</v>
      </c>
      <c r="E9" s="3">
        <v>1.0940000000000001</v>
      </c>
      <c r="F9" s="3">
        <v>1.5740000000000001</v>
      </c>
      <c r="G9" s="3">
        <v>1.369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450</v>
      </c>
      <c r="O9" s="10">
        <v>6</v>
      </c>
      <c r="P9" s="24">
        <v>1.2849999999999999</v>
      </c>
      <c r="Q9" s="24">
        <f t="shared" si="0"/>
        <v>0.77821011673151752</v>
      </c>
      <c r="R9" s="25">
        <f t="shared" si="1"/>
        <v>2.4470661478599229</v>
      </c>
      <c r="S9" s="27" t="s">
        <v>11</v>
      </c>
      <c r="T9" s="23"/>
    </row>
    <row r="10" spans="1:20">
      <c r="O10" s="10">
        <v>7</v>
      </c>
      <c r="P10" s="24">
        <v>0.31900000000000001</v>
      </c>
      <c r="Q10" s="24">
        <f t="shared" si="0"/>
        <v>3.134796238244514</v>
      </c>
      <c r="R10" s="25">
        <f t="shared" si="1"/>
        <v>39.751824451410656</v>
      </c>
      <c r="S10" s="27" t="s">
        <v>11</v>
      </c>
      <c r="T10" s="23"/>
    </row>
    <row r="11" spans="1:20">
      <c r="O11" s="10">
        <v>8</v>
      </c>
      <c r="P11" s="24">
        <v>1.0940000000000001</v>
      </c>
      <c r="Q11" s="24">
        <f t="shared" si="0"/>
        <v>0.91407678244972568</v>
      </c>
      <c r="R11" s="25">
        <f t="shared" si="1"/>
        <v>4.5978354661791574</v>
      </c>
      <c r="S11" s="27" t="s">
        <v>11</v>
      </c>
      <c r="T11" s="23"/>
    </row>
    <row r="12" spans="1:20">
      <c r="A12" t="s">
        <v>8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O12" s="10">
        <v>9</v>
      </c>
      <c r="P12" s="24">
        <v>1.222</v>
      </c>
      <c r="Q12" s="24">
        <f t="shared" si="0"/>
        <v>0.81833060556464809</v>
      </c>
      <c r="R12" s="25">
        <f t="shared" si="1"/>
        <v>3.0821734860883794</v>
      </c>
      <c r="S12" s="27" t="s">
        <v>11</v>
      </c>
      <c r="T12" s="23"/>
    </row>
    <row r="13" spans="1:20">
      <c r="A13" t="s">
        <v>0</v>
      </c>
      <c r="B13" t="s">
        <v>9</v>
      </c>
      <c r="C13" t="s">
        <v>10</v>
      </c>
      <c r="D13" t="s">
        <v>11</v>
      </c>
      <c r="E13">
        <v>1</v>
      </c>
      <c r="F13">
        <v>9</v>
      </c>
      <c r="G13">
        <v>17</v>
      </c>
      <c r="H13">
        <v>25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O13" s="10">
        <v>10</v>
      </c>
      <c r="P13" s="24">
        <v>1.397</v>
      </c>
      <c r="Q13" s="24">
        <f t="shared" si="0"/>
        <v>0.71581961345740874</v>
      </c>
      <c r="R13" s="25">
        <f t="shared" si="1"/>
        <v>1.4594244810307799</v>
      </c>
      <c r="S13" s="27" t="s">
        <v>11</v>
      </c>
      <c r="T13" s="23"/>
    </row>
    <row r="14" spans="1:20">
      <c r="A14" t="s">
        <v>1</v>
      </c>
      <c r="B14" t="s">
        <v>12</v>
      </c>
      <c r="C14" t="s">
        <v>13</v>
      </c>
      <c r="D14" t="s">
        <v>11</v>
      </c>
      <c r="E14">
        <v>2</v>
      </c>
      <c r="F14">
        <v>10</v>
      </c>
      <c r="G14">
        <v>18</v>
      </c>
      <c r="H14">
        <v>26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O14" s="10">
        <v>11</v>
      </c>
      <c r="P14" s="24">
        <v>1.2649999999999999</v>
      </c>
      <c r="Q14" s="24">
        <f t="shared" si="0"/>
        <v>0.79051383399209496</v>
      </c>
      <c r="R14" s="25">
        <f t="shared" si="1"/>
        <v>2.6418339920948632</v>
      </c>
      <c r="S14" s="27" t="s">
        <v>11</v>
      </c>
      <c r="T14" s="23"/>
    </row>
    <row r="15" spans="1:20">
      <c r="A15" t="s">
        <v>2</v>
      </c>
      <c r="B15" t="s">
        <v>14</v>
      </c>
      <c r="C15" t="s">
        <v>15</v>
      </c>
      <c r="D15" t="s">
        <v>11</v>
      </c>
      <c r="E15">
        <v>3</v>
      </c>
      <c r="F15">
        <v>11</v>
      </c>
      <c r="G15">
        <v>19</v>
      </c>
      <c r="H15">
        <v>27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O15" s="10">
        <v>12</v>
      </c>
      <c r="P15" s="24">
        <v>0.26200000000000001</v>
      </c>
      <c r="Q15" s="24">
        <f t="shared" si="0"/>
        <v>3.8167938931297707</v>
      </c>
      <c r="R15" s="25">
        <f t="shared" si="1"/>
        <v>50.547847328244274</v>
      </c>
      <c r="S15" s="26">
        <v>31.543518329938898</v>
      </c>
      <c r="T15" s="23" t="s">
        <v>57</v>
      </c>
    </row>
    <row r="16" spans="1:20">
      <c r="A16" t="s">
        <v>3</v>
      </c>
      <c r="B16" t="s">
        <v>16</v>
      </c>
      <c r="C16" t="s">
        <v>17</v>
      </c>
      <c r="D16" t="s">
        <v>11</v>
      </c>
      <c r="E16">
        <v>4</v>
      </c>
      <c r="F16">
        <v>12</v>
      </c>
      <c r="G16">
        <v>20</v>
      </c>
      <c r="H16">
        <v>28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O16" s="10">
        <v>13</v>
      </c>
      <c r="P16" s="24">
        <v>1.3080000000000001</v>
      </c>
      <c r="Q16" s="24">
        <f t="shared" si="0"/>
        <v>0.76452599388379205</v>
      </c>
      <c r="R16" s="25">
        <f t="shared" si="1"/>
        <v>2.2304464831804278</v>
      </c>
      <c r="S16" s="26" t="s">
        <v>11</v>
      </c>
      <c r="T16" s="23"/>
    </row>
    <row r="17" spans="1:20">
      <c r="A17" t="s">
        <v>4</v>
      </c>
      <c r="B17" t="s">
        <v>18</v>
      </c>
      <c r="C17" t="s">
        <v>19</v>
      </c>
      <c r="D17" t="s">
        <v>11</v>
      </c>
      <c r="E17">
        <v>5</v>
      </c>
      <c r="F17">
        <v>13</v>
      </c>
      <c r="G17">
        <v>21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O17" s="10">
        <v>14</v>
      </c>
      <c r="P17" s="24">
        <v>1.409</v>
      </c>
      <c r="Q17" s="24">
        <f t="shared" si="0"/>
        <v>0.70972320794889987</v>
      </c>
      <c r="R17" s="25">
        <f t="shared" si="1"/>
        <v>1.3629183818310846</v>
      </c>
      <c r="S17" s="26" t="s">
        <v>11</v>
      </c>
      <c r="T17" s="23"/>
    </row>
    <row r="18" spans="1:20">
      <c r="A18" t="s">
        <v>5</v>
      </c>
      <c r="B18" t="s">
        <v>20</v>
      </c>
      <c r="C18" t="s">
        <v>21</v>
      </c>
      <c r="D18" t="s">
        <v>11</v>
      </c>
      <c r="E18">
        <v>6</v>
      </c>
      <c r="F18">
        <v>14</v>
      </c>
      <c r="G18">
        <v>22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O18" s="10">
        <v>15</v>
      </c>
      <c r="P18" s="24">
        <v>1.3959999999999999</v>
      </c>
      <c r="Q18" s="24">
        <f t="shared" si="0"/>
        <v>0.71633237822349571</v>
      </c>
      <c r="R18" s="25">
        <f t="shared" si="1"/>
        <v>1.4675415472779374</v>
      </c>
      <c r="S18" s="26" t="s">
        <v>11</v>
      </c>
      <c r="T18" s="23"/>
    </row>
    <row r="19" spans="1:20">
      <c r="A19" t="s">
        <v>6</v>
      </c>
      <c r="B19" t="s">
        <v>11</v>
      </c>
      <c r="C19" t="s">
        <v>11</v>
      </c>
      <c r="D19" t="s">
        <v>11</v>
      </c>
      <c r="E19">
        <v>7</v>
      </c>
      <c r="F19">
        <v>15</v>
      </c>
      <c r="G19">
        <v>23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O19" s="10">
        <v>16</v>
      </c>
      <c r="P19" s="24">
        <v>1.5740000000000001</v>
      </c>
      <c r="Q19" s="24">
        <f t="shared" si="0"/>
        <v>0.63532401524777637</v>
      </c>
      <c r="R19" s="25">
        <f t="shared" si="1"/>
        <v>0.18517916137230017</v>
      </c>
      <c r="S19" s="26" t="s">
        <v>11</v>
      </c>
      <c r="T19" s="23"/>
    </row>
    <row r="20" spans="1:20">
      <c r="A20" t="s">
        <v>7</v>
      </c>
      <c r="B20" t="s">
        <v>11</v>
      </c>
      <c r="C20" t="s">
        <v>11</v>
      </c>
      <c r="D20" t="s">
        <v>11</v>
      </c>
      <c r="E20">
        <v>8</v>
      </c>
      <c r="F20">
        <v>16</v>
      </c>
      <c r="G20">
        <v>24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O20" s="10">
        <v>17</v>
      </c>
      <c r="P20" s="24">
        <v>0.95699999999999996</v>
      </c>
      <c r="Q20" s="24">
        <f t="shared" si="0"/>
        <v>1.044932079414838</v>
      </c>
      <c r="R20" s="25">
        <f t="shared" si="1"/>
        <v>6.6692748171368876</v>
      </c>
      <c r="S20" s="26" t="s">
        <v>11</v>
      </c>
      <c r="T20" s="23"/>
    </row>
    <row r="21" spans="1:20">
      <c r="O21" s="10">
        <v>18</v>
      </c>
      <c r="P21" s="24">
        <v>1.2669999999999999</v>
      </c>
      <c r="Q21" s="24">
        <f t="shared" si="0"/>
        <v>0.78926598263614844</v>
      </c>
      <c r="R21" s="25">
        <f t="shared" si="1"/>
        <v>2.6220805051302296</v>
      </c>
      <c r="S21" s="26" t="s">
        <v>11</v>
      </c>
      <c r="T21" s="23"/>
    </row>
    <row r="22" spans="1:20">
      <c r="O22" s="10">
        <v>19</v>
      </c>
      <c r="P22" s="24">
        <v>1.3440000000000001</v>
      </c>
      <c r="Q22" s="24">
        <f t="shared" si="0"/>
        <v>0.74404761904761896</v>
      </c>
      <c r="R22" s="25">
        <f t="shared" si="1"/>
        <v>1.9062738095238085</v>
      </c>
      <c r="S22" s="26" t="s">
        <v>11</v>
      </c>
      <c r="T22" s="23"/>
    </row>
    <row r="23" spans="1:20">
      <c r="B23" t="s">
        <v>22</v>
      </c>
      <c r="O23" s="10">
        <v>20</v>
      </c>
      <c r="P23" s="24">
        <v>1.2230000000000001</v>
      </c>
      <c r="Q23" s="24">
        <f t="shared" si="0"/>
        <v>0.81766148814390838</v>
      </c>
      <c r="R23" s="25">
        <f t="shared" si="1"/>
        <v>3.0715813573180704</v>
      </c>
      <c r="S23" s="26" t="s">
        <v>11</v>
      </c>
      <c r="T23" s="23"/>
    </row>
    <row r="24" spans="1:20">
      <c r="B24" t="s">
        <v>23</v>
      </c>
      <c r="C24" t="s">
        <v>24</v>
      </c>
      <c r="D24" t="s">
        <v>25</v>
      </c>
      <c r="O24" s="10">
        <v>21</v>
      </c>
      <c r="P24" s="24">
        <v>1.27</v>
      </c>
      <c r="Q24" s="24">
        <f t="shared" si="0"/>
        <v>0.78740157480314954</v>
      </c>
      <c r="R24" s="25">
        <f t="shared" si="1"/>
        <v>2.5925669291338576</v>
      </c>
      <c r="S24" s="26" t="s">
        <v>11</v>
      </c>
      <c r="T24" s="23"/>
    </row>
    <row r="25" spans="1:20">
      <c r="B25">
        <v>1.466</v>
      </c>
      <c r="C25">
        <f>1/B25</f>
        <v>0.68212824010914053</v>
      </c>
      <c r="D25">
        <v>0</v>
      </c>
      <c r="O25" s="10">
        <v>22</v>
      </c>
      <c r="P25" s="24">
        <v>1.3149999999999999</v>
      </c>
      <c r="Q25" s="24">
        <f t="shared" si="0"/>
        <v>0.76045627376425862</v>
      </c>
      <c r="R25" s="25">
        <f t="shared" si="1"/>
        <v>2.1660228136882136</v>
      </c>
      <c r="S25" s="26" t="s">
        <v>11</v>
      </c>
      <c r="T25" s="23"/>
    </row>
    <row r="26" spans="1:20">
      <c r="B26">
        <v>1.2689999999999999</v>
      </c>
      <c r="C26">
        <f t="shared" ref="C26:C30" si="2">1/B26</f>
        <v>0.78802206461780933</v>
      </c>
      <c r="D26">
        <v>2</v>
      </c>
      <c r="O26" s="10">
        <v>23</v>
      </c>
      <c r="P26" s="24">
        <v>1.419</v>
      </c>
      <c r="Q26" s="24">
        <f t="shared" si="0"/>
        <v>0.70472163495419304</v>
      </c>
      <c r="R26" s="25">
        <f t="shared" si="1"/>
        <v>1.2837434813248763</v>
      </c>
      <c r="S26" s="26" t="s">
        <v>11</v>
      </c>
      <c r="T26" s="23"/>
    </row>
    <row r="27" spans="1:20">
      <c r="B27">
        <v>1.0609999999999999</v>
      </c>
      <c r="C27">
        <f t="shared" si="2"/>
        <v>0.94250706880301605</v>
      </c>
      <c r="D27">
        <v>5</v>
      </c>
      <c r="O27" s="10">
        <v>24</v>
      </c>
      <c r="P27" s="24">
        <v>1.369</v>
      </c>
      <c r="Q27" s="24">
        <f t="shared" si="0"/>
        <v>0.73046018991964934</v>
      </c>
      <c r="R27" s="25">
        <f t="shared" si="1"/>
        <v>1.6911848064280495</v>
      </c>
      <c r="S27" s="26" t="s">
        <v>11</v>
      </c>
      <c r="T27" s="23"/>
    </row>
    <row r="28" spans="1:20">
      <c r="B28">
        <v>0.86199999999999999</v>
      </c>
      <c r="C28">
        <f t="shared" si="2"/>
        <v>1.160092807424594</v>
      </c>
      <c r="D28">
        <v>10</v>
      </c>
      <c r="O28" s="10">
        <v>25</v>
      </c>
      <c r="P28" s="24">
        <v>1.2330000000000001</v>
      </c>
      <c r="Q28" s="24">
        <f t="shared" si="0"/>
        <v>0.81103000811030002</v>
      </c>
      <c r="R28" s="25">
        <f t="shared" si="1"/>
        <v>2.9666050283860486</v>
      </c>
      <c r="S28" s="26" t="s">
        <v>11</v>
      </c>
      <c r="T28" s="23"/>
    </row>
    <row r="29" spans="1:20">
      <c r="B29">
        <v>0.54100000000000004</v>
      </c>
      <c r="C29">
        <f t="shared" si="2"/>
        <v>1.8484288354898335</v>
      </c>
      <c r="D29">
        <v>20</v>
      </c>
      <c r="O29" s="10">
        <v>26</v>
      </c>
      <c r="P29" s="24">
        <v>1.2010000000000001</v>
      </c>
      <c r="Q29" s="24">
        <f t="shared" si="0"/>
        <v>0.83263946711074099</v>
      </c>
      <c r="R29" s="25">
        <f t="shared" si="1"/>
        <v>3.3086827643630308</v>
      </c>
      <c r="S29" s="26" t="s">
        <v>11</v>
      </c>
      <c r="T29" s="23"/>
    </row>
    <row r="30" spans="1:20">
      <c r="B30">
        <v>0.314</v>
      </c>
      <c r="C30">
        <f t="shared" si="2"/>
        <v>3.1847133757961785</v>
      </c>
      <c r="D30">
        <v>40</v>
      </c>
      <c r="O30" s="10">
        <v>27</v>
      </c>
      <c r="P30" s="24">
        <v>1.2849999999999999</v>
      </c>
      <c r="Q30" s="24">
        <f t="shared" si="0"/>
        <v>0.77821011673151752</v>
      </c>
      <c r="R30" s="25">
        <f t="shared" si="1"/>
        <v>2.4470661478599229</v>
      </c>
      <c r="S30" s="26" t="s">
        <v>11</v>
      </c>
      <c r="T30" s="23"/>
    </row>
    <row r="31" spans="1:20">
      <c r="O31" s="11">
        <v>28</v>
      </c>
      <c r="P31" s="28">
        <v>1.359</v>
      </c>
      <c r="Q31" s="28">
        <f t="shared" si="0"/>
        <v>0.73583517292126566</v>
      </c>
      <c r="R31" s="29">
        <f t="shared" si="1"/>
        <v>1.7762707873436359</v>
      </c>
      <c r="S31" s="26" t="s">
        <v>11</v>
      </c>
      <c r="T31" s="23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H39" sqref="H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0.78700000000000003</v>
      </c>
      <c r="C2" s="3">
        <v>0</v>
      </c>
      <c r="D2" s="3">
        <v>0</v>
      </c>
      <c r="E2" s="3">
        <v>0.20399999999999999</v>
      </c>
      <c r="F2" s="3">
        <v>0.31900000000000001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450</v>
      </c>
    </row>
    <row r="3" spans="1:14">
      <c r="A3" s="2" t="s">
        <v>1</v>
      </c>
      <c r="B3" s="3">
        <v>0.60899999999999999</v>
      </c>
      <c r="C3" s="3">
        <v>0</v>
      </c>
      <c r="D3" s="3">
        <v>0</v>
      </c>
      <c r="E3" s="3">
        <v>0.14899999999999999</v>
      </c>
      <c r="F3" s="3">
        <v>0.16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450</v>
      </c>
    </row>
    <row r="4" spans="1:14">
      <c r="A4" s="2" t="s">
        <v>2</v>
      </c>
      <c r="B4" s="3">
        <v>0.56100000000000005</v>
      </c>
      <c r="C4" s="3">
        <v>0</v>
      </c>
      <c r="D4" s="3">
        <v>0</v>
      </c>
      <c r="E4" s="3">
        <v>0.748</v>
      </c>
      <c r="F4" s="3">
        <v>0.70899999999999996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450</v>
      </c>
    </row>
    <row r="5" spans="1:14">
      <c r="A5" s="2" t="s">
        <v>3</v>
      </c>
      <c r="B5" s="3">
        <v>0.42499999999999999</v>
      </c>
      <c r="C5" s="3">
        <v>0</v>
      </c>
      <c r="D5" s="3">
        <v>0</v>
      </c>
      <c r="E5" s="3">
        <v>0.49099999999999999</v>
      </c>
      <c r="F5" s="3">
        <v>0.71399999999999997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450</v>
      </c>
    </row>
    <row r="6" spans="1:14">
      <c r="A6" s="2" t="s">
        <v>4</v>
      </c>
      <c r="B6" s="3">
        <v>0.26200000000000001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>
        <v>450</v>
      </c>
    </row>
    <row r="7" spans="1:14">
      <c r="A7" s="2" t="s">
        <v>5</v>
      </c>
      <c r="B7" s="3">
        <v>0.157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450</v>
      </c>
    </row>
    <row r="8" spans="1:14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450</v>
      </c>
    </row>
    <row r="9" spans="1:14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450</v>
      </c>
    </row>
    <row r="12" spans="1:14">
      <c r="B12" t="s">
        <v>36</v>
      </c>
      <c r="C12" t="s">
        <v>11</v>
      </c>
      <c r="D12" t="s">
        <v>11</v>
      </c>
      <c r="E12" t="s">
        <v>37</v>
      </c>
      <c r="F12" t="s">
        <v>38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4">
      <c r="B13" t="s">
        <v>39</v>
      </c>
      <c r="C13" t="s">
        <v>11</v>
      </c>
      <c r="D13" t="s">
        <v>11</v>
      </c>
      <c r="E13" t="s">
        <v>40</v>
      </c>
      <c r="F13" t="s">
        <v>41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</row>
    <row r="14" spans="1:14">
      <c r="B14" t="s">
        <v>42</v>
      </c>
      <c r="C14" t="s">
        <v>11</v>
      </c>
      <c r="D14" t="s">
        <v>11</v>
      </c>
      <c r="E14" t="s">
        <v>43</v>
      </c>
      <c r="F14" t="s">
        <v>44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</row>
    <row r="15" spans="1:14">
      <c r="B15" t="s">
        <v>45</v>
      </c>
      <c r="C15" t="s">
        <v>11</v>
      </c>
      <c r="D15" t="s">
        <v>11</v>
      </c>
      <c r="E15" t="s">
        <v>46</v>
      </c>
      <c r="F15" t="s">
        <v>47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</row>
    <row r="16" spans="1:14">
      <c r="B16" t="s">
        <v>48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>
      <c r="B17" t="s">
        <v>49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</row>
    <row r="18" spans="1:13"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</row>
    <row r="19" spans="1:13"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1" spans="1:13">
      <c r="B21" t="s">
        <v>50</v>
      </c>
    </row>
    <row r="22" spans="1:13">
      <c r="B22" t="s">
        <v>23</v>
      </c>
      <c r="C22" t="s">
        <v>24</v>
      </c>
      <c r="D22" t="s">
        <v>51</v>
      </c>
    </row>
    <row r="23" spans="1:13">
      <c r="B23" s="3">
        <v>0.78700000000000003</v>
      </c>
      <c r="C23">
        <f>1/B23</f>
        <v>1.2706480304955527</v>
      </c>
      <c r="D23">
        <v>0</v>
      </c>
    </row>
    <row r="24" spans="1:13">
      <c r="B24" s="3">
        <v>0.60899999999999999</v>
      </c>
      <c r="C24">
        <f t="shared" ref="C24:C28" si="0">1/B24</f>
        <v>1.6420361247947455</v>
      </c>
      <c r="D24">
        <v>2</v>
      </c>
    </row>
    <row r="25" spans="1:13">
      <c r="B25" s="3">
        <v>0.56100000000000005</v>
      </c>
      <c r="C25">
        <f t="shared" si="0"/>
        <v>1.7825311942958999</v>
      </c>
      <c r="D25">
        <v>5</v>
      </c>
    </row>
    <row r="26" spans="1:13">
      <c r="B26" s="3">
        <v>0.42499999999999999</v>
      </c>
      <c r="C26">
        <f t="shared" si="0"/>
        <v>2.3529411764705883</v>
      </c>
      <c r="D26">
        <v>10</v>
      </c>
    </row>
    <row r="27" spans="1:13">
      <c r="B27" s="3">
        <v>0.26200000000000001</v>
      </c>
      <c r="C27">
        <f t="shared" si="0"/>
        <v>3.8167938931297707</v>
      </c>
      <c r="D27">
        <v>20</v>
      </c>
    </row>
    <row r="28" spans="1:13">
      <c r="B28" s="3">
        <v>0.157</v>
      </c>
      <c r="C28">
        <f t="shared" si="0"/>
        <v>6.369426751592357</v>
      </c>
      <c r="D28">
        <v>40</v>
      </c>
    </row>
    <row r="31" spans="1:13">
      <c r="A31" t="s">
        <v>52</v>
      </c>
      <c r="B31" t="s">
        <v>23</v>
      </c>
      <c r="C31" t="s">
        <v>24</v>
      </c>
      <c r="D31" t="s">
        <v>53</v>
      </c>
      <c r="E31" s="14" t="s">
        <v>54</v>
      </c>
    </row>
    <row r="32" spans="1:13">
      <c r="A32" t="s">
        <v>37</v>
      </c>
      <c r="B32" s="3">
        <v>0.20399999999999999</v>
      </c>
      <c r="C32">
        <f>1/B32</f>
        <v>4.9019607843137258</v>
      </c>
      <c r="D32">
        <f>(7.807*C32)-9.5915</f>
        <v>28.678107843137258</v>
      </c>
      <c r="E32" s="14">
        <f>D32*5</f>
        <v>143.39053921568629</v>
      </c>
      <c r="F32" t="s">
        <v>59</v>
      </c>
    </row>
    <row r="33" spans="1:6">
      <c r="A33" t="s">
        <v>40</v>
      </c>
      <c r="B33" s="3">
        <v>0.14899999999999999</v>
      </c>
      <c r="C33">
        <f t="shared" ref="C33:C39" si="1">1/B33</f>
        <v>6.7114093959731544</v>
      </c>
      <c r="D33">
        <f t="shared" ref="D33:D39" si="2">(7.807*C33)-9.5915</f>
        <v>42.804473154362412</v>
      </c>
      <c r="E33" s="15">
        <f t="shared" ref="E33:E35" si="3">D33*5</f>
        <v>214.02236577181208</v>
      </c>
    </row>
    <row r="34" spans="1:6">
      <c r="A34" s="16" t="s">
        <v>43</v>
      </c>
      <c r="B34" s="17">
        <v>0.748</v>
      </c>
      <c r="C34" s="16">
        <f t="shared" si="1"/>
        <v>1.3368983957219251</v>
      </c>
      <c r="D34" s="16">
        <f t="shared" si="2"/>
        <v>0.84566577540106991</v>
      </c>
      <c r="E34" s="16">
        <f t="shared" si="3"/>
        <v>4.2283288770053495</v>
      </c>
    </row>
    <row r="35" spans="1:6">
      <c r="A35" t="s">
        <v>46</v>
      </c>
      <c r="B35" s="3">
        <v>0.49099999999999999</v>
      </c>
      <c r="C35">
        <f t="shared" si="1"/>
        <v>2.0366598778004072</v>
      </c>
      <c r="D35">
        <f t="shared" si="2"/>
        <v>6.30870366598778</v>
      </c>
      <c r="E35" s="14">
        <f t="shared" si="3"/>
        <v>31.543518329938898</v>
      </c>
      <c r="F35" t="s">
        <v>59</v>
      </c>
    </row>
    <row r="36" spans="1:6">
      <c r="A36" s="15" t="s">
        <v>38</v>
      </c>
      <c r="B36" s="3">
        <v>0.31900000000000001</v>
      </c>
      <c r="C36" s="15">
        <f t="shared" si="1"/>
        <v>3.134796238244514</v>
      </c>
      <c r="D36" s="15">
        <f t="shared" si="2"/>
        <v>14.881854231974923</v>
      </c>
      <c r="E36" s="15">
        <f>D36*10</f>
        <v>148.81854231974924</v>
      </c>
      <c r="F36" t="s">
        <v>60</v>
      </c>
    </row>
    <row r="37" spans="1:6">
      <c r="A37" t="s">
        <v>41</v>
      </c>
      <c r="B37" s="3">
        <v>0.16</v>
      </c>
      <c r="C37">
        <f t="shared" si="1"/>
        <v>6.25</v>
      </c>
      <c r="D37">
        <f t="shared" si="2"/>
        <v>39.202250000000006</v>
      </c>
      <c r="E37" s="14">
        <f t="shared" ref="E37:E39" si="4">D37*10</f>
        <v>392.02250000000004</v>
      </c>
      <c r="F37" t="s">
        <v>59</v>
      </c>
    </row>
    <row r="38" spans="1:6">
      <c r="A38" s="16" t="s">
        <v>44</v>
      </c>
      <c r="B38" s="17">
        <v>0.70899999999999996</v>
      </c>
      <c r="C38" s="16">
        <f t="shared" si="1"/>
        <v>1.4104372355430184</v>
      </c>
      <c r="D38" s="16">
        <f t="shared" si="2"/>
        <v>1.4197834978843442</v>
      </c>
      <c r="E38" s="16">
        <f t="shared" si="4"/>
        <v>14.197834978843442</v>
      </c>
      <c r="F38" s="18"/>
    </row>
    <row r="39" spans="1:6">
      <c r="A39" t="s">
        <v>47</v>
      </c>
      <c r="B39" s="3">
        <v>0.71399999999999997</v>
      </c>
      <c r="C39">
        <f t="shared" si="1"/>
        <v>1.400560224089636</v>
      </c>
      <c r="D39">
        <f t="shared" si="2"/>
        <v>1.3426736694677892</v>
      </c>
      <c r="E39" s="15">
        <f t="shared" si="4"/>
        <v>13.426736694677892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B1" workbookViewId="0">
      <selection activeCell="J59" sqref="J59"/>
    </sheetView>
  </sheetViews>
  <sheetFormatPr baseColWidth="10" defaultColWidth="8.83203125" defaultRowHeight="14" x14ac:dyDescent="0"/>
  <cols>
    <col min="1" max="7" width="20.6640625" customWidth="1"/>
  </cols>
  <sheetData>
    <row r="1" spans="1:7" ht="18">
      <c r="A1" s="5" t="s">
        <v>26</v>
      </c>
      <c r="B1" s="5" t="s">
        <v>27</v>
      </c>
      <c r="C1" s="5" t="s">
        <v>28</v>
      </c>
      <c r="D1" s="5" t="s">
        <v>29</v>
      </c>
      <c r="E1" s="30" t="s">
        <v>66</v>
      </c>
      <c r="F1" s="5" t="s">
        <v>30</v>
      </c>
      <c r="G1" s="7" t="s">
        <v>34</v>
      </c>
    </row>
    <row r="2" spans="1:7" ht="18">
      <c r="A2" s="87">
        <v>1</v>
      </c>
      <c r="B2" s="87" t="s">
        <v>31</v>
      </c>
      <c r="C2" s="87" t="s">
        <v>31</v>
      </c>
      <c r="D2" s="87">
        <v>1</v>
      </c>
      <c r="E2" s="89">
        <v>2347.4499332443261</v>
      </c>
      <c r="F2" s="6">
        <v>0.997</v>
      </c>
      <c r="G2" s="80">
        <v>35.099590909090914</v>
      </c>
    </row>
    <row r="3" spans="1:7" ht="18">
      <c r="A3" s="87">
        <v>2</v>
      </c>
      <c r="B3" s="87" t="s">
        <v>31</v>
      </c>
      <c r="C3" s="87" t="s">
        <v>31</v>
      </c>
      <c r="D3" s="87">
        <v>1</v>
      </c>
      <c r="E3" s="89">
        <v>5526.434316353887</v>
      </c>
      <c r="F3" s="6">
        <v>0.56399999999999995</v>
      </c>
      <c r="G3" s="81">
        <v>143.39053921568629</v>
      </c>
    </row>
    <row r="4" spans="1:7" ht="18">
      <c r="A4" s="87">
        <v>3</v>
      </c>
      <c r="B4" s="87" t="s">
        <v>31</v>
      </c>
      <c r="C4" s="87" t="s">
        <v>31</v>
      </c>
      <c r="D4" s="87">
        <v>1</v>
      </c>
      <c r="E4" s="89">
        <v>4569.1931540342302</v>
      </c>
      <c r="F4" s="6">
        <v>0.97499999999999998</v>
      </c>
      <c r="G4" s="81">
        <v>392.02250000000004</v>
      </c>
    </row>
    <row r="5" spans="1:7" ht="18">
      <c r="A5" s="87">
        <v>4</v>
      </c>
      <c r="B5" s="87" t="s">
        <v>32</v>
      </c>
      <c r="C5" s="87" t="s">
        <v>31</v>
      </c>
      <c r="D5" s="87">
        <v>1</v>
      </c>
      <c r="E5" s="89">
        <v>4871.6319824753555</v>
      </c>
      <c r="F5" s="6">
        <v>0.77800000000000002</v>
      </c>
      <c r="G5" s="80">
        <v>3.3748619246861917</v>
      </c>
    </row>
    <row r="6" spans="1:7" ht="18">
      <c r="A6" s="87">
        <v>5</v>
      </c>
      <c r="B6" s="87" t="s">
        <v>31</v>
      </c>
      <c r="C6" s="87" t="s">
        <v>31</v>
      </c>
      <c r="D6" s="87">
        <v>1.1599999999999999</v>
      </c>
      <c r="E6" s="88">
        <v>781.89608998393146</v>
      </c>
      <c r="F6" s="6">
        <v>1.4570000000000001</v>
      </c>
      <c r="G6" s="80">
        <v>2.1295163002274453</v>
      </c>
    </row>
    <row r="7" spans="1:7" ht="18">
      <c r="A7" s="87">
        <v>6</v>
      </c>
      <c r="B7" s="87" t="s">
        <v>31</v>
      </c>
      <c r="C7" s="87" t="s">
        <v>31</v>
      </c>
      <c r="D7" s="87">
        <v>1.1599999999999999</v>
      </c>
      <c r="E7" s="88">
        <v>968.54794520547932</v>
      </c>
      <c r="F7" s="6">
        <v>1.3919999999999999</v>
      </c>
      <c r="G7" s="80">
        <v>2.4470661478599229</v>
      </c>
    </row>
    <row r="8" spans="1:7" ht="18">
      <c r="A8" s="87">
        <v>7</v>
      </c>
      <c r="B8" s="87" t="s">
        <v>31</v>
      </c>
      <c r="C8" s="87" t="s">
        <v>31</v>
      </c>
      <c r="D8" s="87">
        <v>1.1599999999999999</v>
      </c>
      <c r="E8" s="89">
        <v>2110.6475209970199</v>
      </c>
      <c r="F8" s="6">
        <v>1.23</v>
      </c>
      <c r="G8" s="80">
        <v>39.751824451410656</v>
      </c>
    </row>
    <row r="9" spans="1:7" ht="18">
      <c r="A9" s="87">
        <v>8</v>
      </c>
      <c r="B9" s="87" t="s">
        <v>31</v>
      </c>
      <c r="C9" s="87" t="s">
        <v>31</v>
      </c>
      <c r="D9" s="87">
        <v>1.1599999999999999</v>
      </c>
      <c r="E9" s="88">
        <v>488.23371750200999</v>
      </c>
      <c r="F9" s="6">
        <v>1.395</v>
      </c>
      <c r="G9" s="80">
        <v>4.5978354661791574</v>
      </c>
    </row>
    <row r="10" spans="1:7" ht="18">
      <c r="A10" s="87">
        <v>9</v>
      </c>
      <c r="B10" s="87" t="s">
        <v>32</v>
      </c>
      <c r="C10" s="87" t="s">
        <v>31</v>
      </c>
      <c r="D10" s="87">
        <v>1.1599999999999999</v>
      </c>
      <c r="E10" s="88">
        <v>555.51894563426686</v>
      </c>
      <c r="F10" s="6">
        <v>1.141</v>
      </c>
      <c r="G10" s="80">
        <v>3.0821734860883794</v>
      </c>
    </row>
    <row r="11" spans="1:7" ht="18">
      <c r="A11" s="87">
        <v>10</v>
      </c>
      <c r="B11" s="87" t="s">
        <v>32</v>
      </c>
      <c r="C11" s="87" t="s">
        <v>31</v>
      </c>
      <c r="D11" s="87">
        <v>1.1599999999999999</v>
      </c>
      <c r="E11" s="88">
        <v>1228.6348501664816</v>
      </c>
      <c r="F11" s="6">
        <v>1.353</v>
      </c>
      <c r="G11" s="82">
        <v>1.4594244810307799</v>
      </c>
    </row>
    <row r="12" spans="1:7" ht="18">
      <c r="A12" s="87">
        <v>11</v>
      </c>
      <c r="B12" s="87" t="s">
        <v>32</v>
      </c>
      <c r="C12" s="87" t="s">
        <v>31</v>
      </c>
      <c r="D12" s="87">
        <v>1.1599999999999999</v>
      </c>
      <c r="E12" s="89">
        <v>7242.9594272076383</v>
      </c>
      <c r="F12" s="6">
        <v>2.4969999999999999</v>
      </c>
      <c r="G12" s="80">
        <v>2.6418339920948632</v>
      </c>
    </row>
    <row r="13" spans="1:7" ht="18">
      <c r="A13" s="87">
        <v>12</v>
      </c>
      <c r="B13" s="87" t="s">
        <v>31</v>
      </c>
      <c r="C13" s="87" t="s">
        <v>31</v>
      </c>
      <c r="D13" s="87">
        <v>1.19</v>
      </c>
      <c r="E13" s="88">
        <v>1192.4877517691891</v>
      </c>
      <c r="F13" s="6">
        <v>2.0659999999999998</v>
      </c>
      <c r="G13" s="80">
        <v>31.543518329938898</v>
      </c>
    </row>
    <row r="14" spans="1:7" ht="18">
      <c r="A14" s="87">
        <v>13</v>
      </c>
      <c r="B14" s="87" t="s">
        <v>31</v>
      </c>
      <c r="C14" s="87" t="s">
        <v>31</v>
      </c>
      <c r="D14" s="87">
        <v>1.19</v>
      </c>
      <c r="E14" s="88">
        <v>1926.7192171785809</v>
      </c>
      <c r="F14" s="6">
        <v>2.1219999999999999</v>
      </c>
      <c r="G14" s="80">
        <v>2.2304464831804278</v>
      </c>
    </row>
    <row r="15" spans="1:7" ht="18">
      <c r="A15" s="87">
        <v>14</v>
      </c>
      <c r="B15" s="87" t="s">
        <v>31</v>
      </c>
      <c r="C15" s="87" t="s">
        <v>31</v>
      </c>
      <c r="D15" s="87">
        <v>1.19</v>
      </c>
      <c r="E15" s="88">
        <v>2033.3518005540161</v>
      </c>
      <c r="F15" s="6">
        <v>1.946</v>
      </c>
      <c r="G15" s="82">
        <v>1.3629183818310846</v>
      </c>
    </row>
    <row r="16" spans="1:7" ht="18">
      <c r="A16" s="87">
        <v>15</v>
      </c>
      <c r="B16" s="87" t="s">
        <v>31</v>
      </c>
      <c r="C16" s="87" t="s">
        <v>31</v>
      </c>
      <c r="D16" s="87">
        <v>1.19</v>
      </c>
      <c r="E16" s="88">
        <v>1415.599784830554</v>
      </c>
      <c r="F16" s="6">
        <v>1.996</v>
      </c>
      <c r="G16" s="82">
        <v>1.4675415472779374</v>
      </c>
    </row>
    <row r="17" spans="1:8" ht="18">
      <c r="A17" s="87">
        <v>16</v>
      </c>
      <c r="B17" s="87" t="s">
        <v>32</v>
      </c>
      <c r="C17" s="87" t="s">
        <v>31</v>
      </c>
      <c r="D17" s="87">
        <v>1.19</v>
      </c>
      <c r="E17" s="88">
        <v>959.29013175584805</v>
      </c>
      <c r="F17" s="6">
        <v>2.008</v>
      </c>
      <c r="G17" s="82">
        <v>0.18517916137230017</v>
      </c>
    </row>
    <row r="18" spans="1:8" ht="18">
      <c r="A18" s="87">
        <v>17</v>
      </c>
      <c r="B18" s="87" t="s">
        <v>32</v>
      </c>
      <c r="C18" s="87" t="s">
        <v>31</v>
      </c>
      <c r="D18" s="87">
        <v>1.19</v>
      </c>
      <c r="E18" s="89">
        <v>2367.9515418502201</v>
      </c>
      <c r="F18" s="6">
        <v>2.6859999999999999</v>
      </c>
      <c r="G18" s="80">
        <v>6.6692748171368876</v>
      </c>
    </row>
    <row r="19" spans="1:8" ht="18">
      <c r="A19" s="87">
        <v>18</v>
      </c>
      <c r="B19" s="87" t="s">
        <v>32</v>
      </c>
      <c r="C19" s="87" t="s">
        <v>31</v>
      </c>
      <c r="D19" s="87">
        <v>1.19</v>
      </c>
      <c r="E19" s="88">
        <v>1215.0119776417353</v>
      </c>
      <c r="F19" s="6">
        <v>2.2650000000000001</v>
      </c>
      <c r="G19" s="80">
        <v>2.6220805051302296</v>
      </c>
    </row>
    <row r="20" spans="1:8" ht="18">
      <c r="A20" s="87">
        <v>19</v>
      </c>
      <c r="B20" s="87" t="s">
        <v>31</v>
      </c>
      <c r="C20" s="87" t="s">
        <v>32</v>
      </c>
      <c r="D20" s="87" t="s">
        <v>33</v>
      </c>
      <c r="E20" s="88">
        <v>1812.4965287420159</v>
      </c>
      <c r="F20" s="6">
        <v>2.7360000000000002</v>
      </c>
      <c r="G20" s="82">
        <v>1.9062738095238085</v>
      </c>
    </row>
    <row r="21" spans="1:8" ht="18">
      <c r="A21" s="87">
        <v>20</v>
      </c>
      <c r="B21" s="87" t="s">
        <v>31</v>
      </c>
      <c r="C21" s="87" t="s">
        <v>32</v>
      </c>
      <c r="D21" s="87" t="s">
        <v>33</v>
      </c>
      <c r="E21" s="88">
        <v>1986.00165334803</v>
      </c>
      <c r="F21" s="6">
        <v>2.3530000000000002</v>
      </c>
      <c r="G21" s="80">
        <v>3.0715813573180704</v>
      </c>
    </row>
    <row r="22" spans="1:8" ht="18">
      <c r="A22" s="87">
        <v>21</v>
      </c>
      <c r="B22" s="87" t="s">
        <v>31</v>
      </c>
      <c r="C22" s="87" t="s">
        <v>32</v>
      </c>
      <c r="D22" s="87" t="s">
        <v>33</v>
      </c>
      <c r="E22" s="88">
        <v>1038.7273724629729</v>
      </c>
      <c r="F22" s="6">
        <v>2.5419999999999998</v>
      </c>
      <c r="G22" s="80">
        <v>2.5925669291338576</v>
      </c>
    </row>
    <row r="23" spans="1:8" ht="18">
      <c r="A23" s="87">
        <v>22</v>
      </c>
      <c r="B23" s="87" t="s">
        <v>31</v>
      </c>
      <c r="C23" s="87" t="s">
        <v>32</v>
      </c>
      <c r="D23" s="87" t="s">
        <v>33</v>
      </c>
      <c r="E23" s="88">
        <v>819.09307875894979</v>
      </c>
      <c r="F23" s="6">
        <v>2.427</v>
      </c>
      <c r="G23" s="80">
        <v>2.1660228136882136</v>
      </c>
    </row>
    <row r="24" spans="1:8" ht="18">
      <c r="A24" s="87">
        <v>23</v>
      </c>
      <c r="B24" s="87" t="s">
        <v>31</v>
      </c>
      <c r="C24" s="87" t="s">
        <v>32</v>
      </c>
      <c r="D24" s="87" t="s">
        <v>33</v>
      </c>
      <c r="E24" s="88">
        <v>868.99972444199511</v>
      </c>
      <c r="F24" s="6">
        <v>2.3969999999999998</v>
      </c>
      <c r="G24" s="82">
        <v>1.2837434813248763</v>
      </c>
    </row>
    <row r="25" spans="1:8" ht="18">
      <c r="A25" s="87">
        <v>24</v>
      </c>
      <c r="B25" s="87" t="s">
        <v>32</v>
      </c>
      <c r="C25" s="87" t="s">
        <v>32</v>
      </c>
      <c r="D25" s="87" t="s">
        <v>33</v>
      </c>
      <c r="E25" s="88">
        <v>704.13756045137006</v>
      </c>
      <c r="F25" s="6">
        <v>2.34</v>
      </c>
      <c r="G25" s="82">
        <v>1.6911848064280495</v>
      </c>
    </row>
    <row r="26" spans="1:8" ht="18">
      <c r="A26" s="87">
        <v>25</v>
      </c>
      <c r="B26" s="87" t="s">
        <v>32</v>
      </c>
      <c r="C26" s="87" t="s">
        <v>32</v>
      </c>
      <c r="D26" s="87" t="s">
        <v>33</v>
      </c>
      <c r="E26" s="88">
        <v>720.9849521203829</v>
      </c>
      <c r="F26" s="6">
        <v>2.3580000000000001</v>
      </c>
      <c r="G26" s="80">
        <v>2.9666050283860486</v>
      </c>
    </row>
    <row r="27" spans="1:8" ht="18">
      <c r="A27" s="87">
        <v>26</v>
      </c>
      <c r="B27" s="87" t="s">
        <v>32</v>
      </c>
      <c r="C27" s="87" t="s">
        <v>32</v>
      </c>
      <c r="D27" s="87" t="s">
        <v>33</v>
      </c>
      <c r="E27" s="88">
        <v>738.36136733586545</v>
      </c>
      <c r="F27" s="6">
        <v>2.5739999999999998</v>
      </c>
      <c r="G27" s="80">
        <v>3.3086827643630308</v>
      </c>
    </row>
    <row r="28" spans="1:8" ht="18">
      <c r="A28" s="87">
        <v>27</v>
      </c>
      <c r="B28" s="87" t="s">
        <v>32</v>
      </c>
      <c r="C28" s="87" t="s">
        <v>32</v>
      </c>
      <c r="D28" s="87" t="s">
        <v>33</v>
      </c>
      <c r="E28" s="88">
        <v>1439.6130072561136</v>
      </c>
      <c r="F28" s="6">
        <v>2.63</v>
      </c>
      <c r="G28" s="80">
        <v>2.4470661478599229</v>
      </c>
    </row>
    <row r="29" spans="1:8" ht="18">
      <c r="A29" s="87">
        <v>28</v>
      </c>
      <c r="B29" s="87" t="s">
        <v>32</v>
      </c>
      <c r="C29" s="87" t="s">
        <v>32</v>
      </c>
      <c r="D29" s="87" t="s">
        <v>33</v>
      </c>
      <c r="E29" s="88">
        <v>916.13593791811581</v>
      </c>
      <c r="F29" s="6">
        <v>2.6659999999999999</v>
      </c>
      <c r="G29" s="82">
        <v>1.7762707873436359</v>
      </c>
    </row>
    <row r="31" spans="1:8" ht="18">
      <c r="G31" s="7"/>
    </row>
    <row r="32" spans="1:8" ht="18">
      <c r="A32" t="s">
        <v>67</v>
      </c>
      <c r="E32" s="31" t="s">
        <v>61</v>
      </c>
      <c r="F32" s="32" t="s">
        <v>62</v>
      </c>
      <c r="G32" s="31" t="s">
        <v>65</v>
      </c>
      <c r="H32" s="35" t="s">
        <v>68</v>
      </c>
    </row>
    <row r="33" spans="1:8" ht="18">
      <c r="E33" s="31" t="s">
        <v>63</v>
      </c>
      <c r="F33" s="33">
        <f>AVERAGE(G2:G12)</f>
        <v>57.272469670395886</v>
      </c>
      <c r="G33" s="34">
        <f>AVERAGE(E2:E11)</f>
        <v>2344.8188455596987</v>
      </c>
      <c r="H33" s="35">
        <v>10</v>
      </c>
    </row>
    <row r="34" spans="1:8" ht="18">
      <c r="A34" s="7"/>
      <c r="B34" s="7"/>
      <c r="C34" s="7"/>
      <c r="D34" s="7"/>
      <c r="E34" s="31" t="s">
        <v>64</v>
      </c>
      <c r="F34" s="33">
        <f>AVERAGE(G12:G29)</f>
        <v>3.996266174629564</v>
      </c>
      <c r="G34" s="34">
        <f>AVERAGE(E12:E29)</f>
        <v>1633.2179342013108</v>
      </c>
      <c r="H34" s="35">
        <v>18</v>
      </c>
    </row>
    <row r="35" spans="1:8" ht="18">
      <c r="A35" s="7"/>
      <c r="B35" s="7"/>
      <c r="C35" s="7"/>
      <c r="D35" s="7"/>
      <c r="E35" s="7"/>
      <c r="F35" s="7"/>
      <c r="G35" s="7"/>
    </row>
    <row r="36" spans="1:8" ht="18">
      <c r="A36" s="7"/>
      <c r="B36" s="7"/>
      <c r="C36" s="7"/>
      <c r="D36" s="7"/>
      <c r="E36" s="85" t="s">
        <v>315</v>
      </c>
      <c r="F36" s="85" t="s">
        <v>313</v>
      </c>
      <c r="G36" s="85" t="s">
        <v>316</v>
      </c>
      <c r="H36" s="86" t="s">
        <v>68</v>
      </c>
    </row>
    <row r="37" spans="1:8" ht="18">
      <c r="A37" s="7"/>
      <c r="B37" s="7"/>
      <c r="C37" s="7"/>
      <c r="D37" s="7"/>
      <c r="E37" s="85" t="s">
        <v>319</v>
      </c>
      <c r="F37" s="90">
        <f>AVERAGE(G2,G4,G3,G5,G8,G12,G18)</f>
        <v>88.992917901443704</v>
      </c>
      <c r="G37" s="90">
        <f>AVERAGE(F2,F4,F3,F5,F8,F12,F18)</f>
        <v>1.3895714285714287</v>
      </c>
      <c r="H37" s="35">
        <v>7</v>
      </c>
    </row>
    <row r="38" spans="1:8" ht="18">
      <c r="A38" s="7"/>
      <c r="B38" s="7"/>
      <c r="C38" s="7"/>
      <c r="D38" s="7"/>
      <c r="E38" s="85" t="s">
        <v>320</v>
      </c>
      <c r="F38" s="91">
        <f>AVERAGE(G6:G7,G9:G11,G13:G17,G19:G29)</f>
        <v>3.6351284864517188</v>
      </c>
      <c r="G38" s="90">
        <f>AVERAGE(F6:F7,F9:F11,F13:F17,F19:F29)</f>
        <v>2.1030476190476186</v>
      </c>
      <c r="H38" s="86">
        <v>21</v>
      </c>
    </row>
    <row r="39" spans="1:8" ht="18">
      <c r="A39" s="7"/>
      <c r="B39" s="7"/>
      <c r="C39" s="7"/>
      <c r="D39" s="7"/>
      <c r="E39" s="85" t="s">
        <v>317</v>
      </c>
      <c r="F39" s="91">
        <f>AVERAGE(G3:G5, G12)</f>
        <v>135.35743378311687</v>
      </c>
      <c r="G39" s="90">
        <f>AVERAGE(F3:F5, F12)</f>
        <v>1.2035</v>
      </c>
      <c r="H39" s="86">
        <v>4</v>
      </c>
    </row>
    <row r="40" spans="1:8" ht="18">
      <c r="A40" s="7"/>
      <c r="B40" s="7"/>
      <c r="C40" s="7"/>
      <c r="D40" s="7"/>
      <c r="E40" s="85" t="s">
        <v>318</v>
      </c>
      <c r="F40" s="91">
        <f>AVERAGE(G2,G6:G11,G13:G29)</f>
        <v>6.5774328497135235</v>
      </c>
      <c r="G40" s="90">
        <f>AVERAGE(F2,F6:F11,F13:F29)</f>
        <v>2.0448749999999998</v>
      </c>
      <c r="H40" s="86">
        <v>24</v>
      </c>
    </row>
    <row r="41" spans="1:8" ht="18">
      <c r="A41" s="7"/>
      <c r="B41" s="7"/>
      <c r="C41" s="7"/>
      <c r="D41" s="7"/>
    </row>
    <row r="42" spans="1:8" ht="18">
      <c r="A42" s="7"/>
      <c r="B42" s="7"/>
      <c r="C42" s="7"/>
      <c r="D42" s="7"/>
      <c r="E42" s="35" t="s">
        <v>304</v>
      </c>
      <c r="F42" s="35" t="s">
        <v>313</v>
      </c>
      <c r="G42" s="35" t="s">
        <v>314</v>
      </c>
      <c r="H42" s="35" t="s">
        <v>68</v>
      </c>
    </row>
    <row r="43" spans="1:8" ht="18">
      <c r="A43" s="7"/>
      <c r="B43" s="7"/>
      <c r="C43" s="7"/>
      <c r="D43" s="7"/>
      <c r="E43" s="35" t="s">
        <v>305</v>
      </c>
      <c r="F43" s="83">
        <f>AVERAGE(G2:G4)</f>
        <v>190.1708767082591</v>
      </c>
      <c r="G43" s="84">
        <f>AVERAGE(E2:E4)</f>
        <v>4147.6924678774812</v>
      </c>
      <c r="H43" s="35">
        <v>3</v>
      </c>
    </row>
    <row r="44" spans="1:8" ht="18">
      <c r="E44" s="35" t="s">
        <v>306</v>
      </c>
      <c r="F44" s="83">
        <f>AVERAGE(G5)</f>
        <v>3.3748619246861917</v>
      </c>
      <c r="G44" s="84">
        <f>AVERAGE(E5)</f>
        <v>4871.6319824753555</v>
      </c>
      <c r="H44" s="35">
        <v>1</v>
      </c>
    </row>
    <row r="45" spans="1:8" ht="18">
      <c r="E45" s="35" t="s">
        <v>307</v>
      </c>
      <c r="F45" s="83">
        <f>AVERAGE(G6:G9)</f>
        <v>12.231560591419294</v>
      </c>
      <c r="G45" s="84">
        <f>AVERAGE(E6:E9)</f>
        <v>1087.3313184221101</v>
      </c>
      <c r="H45" s="35">
        <v>4</v>
      </c>
    </row>
    <row r="46" spans="1:8" ht="18">
      <c r="E46" s="35" t="s">
        <v>308</v>
      </c>
      <c r="F46" s="83">
        <f>AVERAGE(G10:G12)</f>
        <v>2.3944773197380074</v>
      </c>
      <c r="G46" s="84">
        <f>AVERAGE(E10:E12)</f>
        <v>3009.0377410027954</v>
      </c>
      <c r="H46" s="35">
        <v>3</v>
      </c>
    </row>
    <row r="47" spans="1:8" ht="18">
      <c r="E47" s="35" t="s">
        <v>309</v>
      </c>
      <c r="F47" s="83">
        <f>AVERAGE(G13:G16)</f>
        <v>9.1511061855570883</v>
      </c>
      <c r="G47" s="84">
        <f>AVERAGE(E13:E16)</f>
        <v>1642.0396385830852</v>
      </c>
      <c r="H47" s="35">
        <v>4</v>
      </c>
    </row>
    <row r="48" spans="1:8" ht="18">
      <c r="E48" s="35" t="s">
        <v>310</v>
      </c>
      <c r="F48" s="83">
        <f>AVERAGE(G17:G19)</f>
        <v>3.1588448278798058</v>
      </c>
      <c r="G48" s="84">
        <f>AVERAGE(E17:E19)</f>
        <v>1514.0845504159345</v>
      </c>
      <c r="H48" s="35">
        <v>3</v>
      </c>
    </row>
    <row r="49" spans="5:8" ht="18">
      <c r="E49" s="35" t="s">
        <v>311</v>
      </c>
      <c r="F49" s="83">
        <f>AVERAGE(G20:G24)</f>
        <v>2.2040376781977651</v>
      </c>
      <c r="G49" s="84">
        <f>AVERAGE(E20:E24)</f>
        <v>1305.0636715507928</v>
      </c>
      <c r="H49" s="35">
        <v>5</v>
      </c>
    </row>
    <row r="50" spans="5:8" ht="18">
      <c r="E50" s="35" t="s">
        <v>312</v>
      </c>
      <c r="F50" s="83">
        <f>AVERAGE(G25:G29)</f>
        <v>2.4379619068761373</v>
      </c>
      <c r="G50" s="84">
        <f>AVERAGE(E25:E29)</f>
        <v>903.8465650163696</v>
      </c>
      <c r="H50" s="35">
        <v>5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and Samples Metadata</vt:lpstr>
      <vt:lpstr>Kernel Characteristics</vt:lpstr>
      <vt:lpstr>Density Sorting</vt:lpstr>
      <vt:lpstr>Respiration Assays</vt:lpstr>
      <vt:lpstr>ELISA Results</vt:lpstr>
      <vt:lpstr>Dilution Series Results</vt:lpstr>
      <vt:lpstr>Overall Results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Wells</cp:lastModifiedBy>
  <dcterms:created xsi:type="dcterms:W3CDTF">2015-02-06T19:07:50Z</dcterms:created>
  <dcterms:modified xsi:type="dcterms:W3CDTF">2015-03-16T18:48:43Z</dcterms:modified>
</cp:coreProperties>
</file>