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3"/>
    <sheet state="visible" name="data_blockchain" sheetId="2" r:id="rId4"/>
    <sheet state="visible" name="資料入數表" sheetId="3" r:id="rId5"/>
  </sheets>
  <definedNames>
    <definedName hidden="1" localSheetId="1" name="_xlnm._FilterDatabase">data_blockchain!$A$2:$L$121</definedName>
    <definedName hidden="1" localSheetId="2" name="_xlnm._FilterDatabase">'資料入數表'!$A$1:$E$19</definedName>
    <definedName hidden="1" localSheetId="2" name="Z_BEBF22FC_9368_438C_9E0A_B25A2A42C26D_.wvu.FilterData">'資料入數表'!$A$1:$A$85</definedName>
  </definedNames>
  <calcPr/>
  <customWorkbookViews>
    <customWorkbookView activeSheetId="0" maximized="1" tabRatio="600" windowHeight="0" windowWidth="0" guid="{BEBF22FC-9368-438C-9E0A-B25A2A42C26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2">
      <text>
        <t xml:space="preserve">REGEN HASH
	-Nelson LAN</t>
      </text>
    </comment>
  </commentList>
</comments>
</file>

<file path=xl/comments2.xml><?xml version="1.0" encoding="utf-8"?>
<comments xmlns:r="http://schemas.openxmlformats.org/officeDocument/2006/relationships" xmlns="http://schemas.openxmlformats.org/spreadsheetml/2006/main">
  <authors>
    <author/>
  </authors>
  <commentList>
    <comment authorId="0" ref="B13">
      <text>
        <t xml:space="preserve">Responder updated this value.</t>
      </text>
    </comment>
    <comment authorId="0" ref="B15">
      <text>
        <t xml:space="preserve">Responder updated this value.</t>
      </text>
    </comment>
  </commentList>
</comments>
</file>

<file path=xl/sharedStrings.xml><?xml version="1.0" encoding="utf-8"?>
<sst xmlns="http://schemas.openxmlformats.org/spreadsheetml/2006/main" count="728" uniqueCount="282">
  <si>
    <t>Dashboard</t>
  </si>
  <si>
    <t>事業發展及求職紀錄 自助查詢系統</t>
  </si>
  <si>
    <t>由 (日期)</t>
  </si>
  <si>
    <t>更改搜索條件，修改上下兩個綠色方塊日期即可。無需登入。   ＊格式為年月日。</t>
  </si>
  <si>
    <t>至 (日期)</t>
  </si>
  <si>
    <t>已查到相關記錄</t>
  </si>
  <si>
    <t>詳細相關記錄 (大部分順序列出)</t>
  </si>
  <si>
    <t>編號
TranID</t>
  </si>
  <si>
    <t>日期
TimeStamp</t>
  </si>
  <si>
    <t>申請職位／及所屬機構公司
Data / Content</t>
  </si>
  <si>
    <t>申請結果
Result</t>
  </si>
  <si>
    <t>詳細
Explanation</t>
  </si>
  <si>
    <t>工種
Job
Sectors</t>
  </si>
  <si>
    <t>To nelson :
dont edit query function
 below (forall)18
otherwise g9g.
nelson</t>
  </si>
  <si>
    <t>編號
TransationID</t>
  </si>
  <si>
    <t>月年份</t>
  </si>
  <si>
    <t>有效
節點</t>
  </si>
  <si>
    <t>Nonce
(未加入)</t>
  </si>
  <si>
    <t>上一節點
雜湊函數
PreviousNode
CalculatedHash</t>
  </si>
  <si>
    <t>TransationID //
TimeStamp //
Data / Content // Result //
Pre.Hash</t>
  </si>
  <si>
    <t>本節點
雜湊函數
CurrentNode
CalculatedHash</t>
  </si>
  <si>
    <t>Genesis block I</t>
  </si>
  <si>
    <t>T</t>
  </si>
  <si>
    <t>Genesis block II</t>
  </si>
  <si>
    <t xml:space="preserve">自修室助理 
Adecco Personnel Limited
$34 / Hrs
0900 - 1800
</t>
  </si>
  <si>
    <t>沒有回應 -- No Respond</t>
  </si>
  <si>
    <t>CS</t>
  </si>
  <si>
    <t xml:space="preserve">店務助理
中華書局  暑期工
$32/HRs
0900-2100
</t>
  </si>
  <si>
    <t>Retail</t>
  </si>
  <si>
    <t xml:space="preserve">動漫節工作人員
Cloud Personnal Limited
$90 / Hour Offer
Nego Time
</t>
  </si>
  <si>
    <t>N/A</t>
  </si>
  <si>
    <t xml:space="preserve">菁陽孩子教育有限公司
Tutor (兼職)
$90 / Hours (Offer)
3 - 7 pm
</t>
  </si>
  <si>
    <t>Education</t>
  </si>
  <si>
    <t xml:space="preserve">香港教育專業人員協會 HKPTU
中心助理
$55 / Hr Offer
0900 - 1800
</t>
  </si>
  <si>
    <t>Clerk</t>
  </si>
  <si>
    <t xml:space="preserve">人流統計員
Cido Research
$65 / Hours
Unknow working hours
</t>
  </si>
  <si>
    <t>有出席面試機會 -- Interview Attended</t>
  </si>
  <si>
    <t>Other</t>
  </si>
  <si>
    <t xml:space="preserve">Clerk
新界社團聯會
$50 / Hours
0900 - 1800
</t>
  </si>
  <si>
    <t>大材小用 -- Overqualified</t>
  </si>
  <si>
    <t xml:space="preserve">暑期功輔導師
星兒教育
$ 265 / HRs
1100 - 1600
</t>
  </si>
  <si>
    <t>聘用 -- Hired</t>
  </si>
  <si>
    <t>Interviewed</t>
  </si>
  <si>
    <t>Teaching Assistant
Spark21 LTD
$90 / Hr (Offer)
No state working time, TKO</t>
  </si>
  <si>
    <t xml:space="preserve">全職補習導師
柏毅教育
$9000 / Month
2 pm - 8pm
</t>
  </si>
  <si>
    <t xml:space="preserve">Clerk Officer
港大醫學部 HKU-Medic
$10000 / Month
0900 - 1800
</t>
  </si>
  <si>
    <t xml:space="preserve">Library Service Assistant
香港大學圖書館 HKU - Library
$10000
0900 - 1800
</t>
  </si>
  <si>
    <t>//Interview (Phone) 
and Direct//</t>
  </si>
  <si>
    <t xml:space="preserve">文員
將軍澳官立中學
$10950 / Month
0830 - 1800
</t>
  </si>
  <si>
    <t>CST Conducted
1st Interviewed
2nd Interviewed
12/6/2017  First Testing on Office sector skills
18/6/2017 Second interview for principal meeting
Question : 1) How do you organize a school event's traveling issue?
2) How many "W" does projector light bulb needs?
3) How much experiences for AV Audio and Visual system
 for school hall technician room does you have?</t>
  </si>
  <si>
    <t xml:space="preserve">Game Story Designer
Mostcore Limited 最核心
$8500 / Month
0900 - 1800
</t>
  </si>
  <si>
    <t>This Post only for Form 6 NSS Students</t>
  </si>
  <si>
    <t>Game</t>
  </si>
  <si>
    <t xml:space="preserve">Shopkeeper
漢榮書局
$45 / Hours
1100 - 1700
</t>
  </si>
  <si>
    <t>//Interviewed
Too far away</t>
  </si>
  <si>
    <t xml:space="preserve">Game and Technology Programmer (Developer)
Mostcore Limited 最核心
$ 14000 / Month
0900 - 1800
</t>
  </si>
  <si>
    <t xml:space="preserve">IT Assistant
NTEC-Hospital Authority
$ 14962 - 21853
</t>
  </si>
  <si>
    <t>4 Interviewer
Serval question about hospital infomation migration.</t>
  </si>
  <si>
    <t>Government</t>
  </si>
  <si>
    <t xml:space="preserve">功輔班導師
青協黃寬洋青年空間
$105 / Hours 
3pm - 5pm
</t>
  </si>
  <si>
    <t xml:space="preserve">全職補習導師
己思補習學校
$10000 - $12000 / Month
1pm-8:30pm 10am-3pm
</t>
  </si>
  <si>
    <t xml:space="preserve">臨時助理字幕主任 39265
香港電台--電視及機構業務部字幕及節目宣傳組
$10985 - 14125
0900 - 1800
</t>
  </si>
  <si>
    <t>// Interviewed (Phone)//</t>
  </si>
  <si>
    <t xml:space="preserve">製作助理 39336
香港電台 -- 電台部中文台與行政及發展
$75 / Hours
0900 - 1800
</t>
  </si>
  <si>
    <t xml:space="preserve">功輔導師
志蓮小學
$7500 / Month
3:45 - 5:45
</t>
  </si>
  <si>
    <t>// Interviewed (Phone)// *3</t>
  </si>
  <si>
    <t xml:space="preserve">功輔導師
中聖教會有限公司
$65 - 70 /Hours
3pm-6pm
</t>
  </si>
  <si>
    <t>質疑宗教與個人能力之間的關係 -- Religion Related</t>
  </si>
  <si>
    <t>字幕系統操作員
電視部字幕及節目宣傳組，香港電台
$100/Hours
No state working hour</t>
  </si>
  <si>
    <t>3/2018 Phone interview</t>
  </si>
  <si>
    <t xml:space="preserve">Teaching Assistant
英皇書院
$15545 / Month
0830 - 1800
</t>
  </si>
  <si>
    <t>Teaching Assistant
皇仁書院
$15545 / Month
No state working hour</t>
  </si>
  <si>
    <t xml:space="preserve">Teaching Assistant
龍翔官立中學
$15545 / Month
No state work hours
</t>
  </si>
  <si>
    <t xml:space="preserve">Part-time Teaching Assistant
觀塘官立小學
$92 / Hours
No working hour state
</t>
  </si>
  <si>
    <t>文員
香港南區官小
$12110 / Month
No working hour state</t>
  </si>
  <si>
    <t>Booking for interview 
(Refused, too far away from home)</t>
  </si>
  <si>
    <t xml:space="preserve">功輔導師
HKYCA 香港青少年輔導協會
4pm - 6pm TKO
Salary Not Stated, $80 / Hour Offer
</t>
  </si>
  <si>
    <t xml:space="preserve">Android Platform Game Developer
東方報業人事資源有限公司
$16000 / Month
0900 - 1800
</t>
  </si>
  <si>
    <t>職缺已填補 -- No Vacancies</t>
  </si>
  <si>
    <t xml:space="preserve">青年工作員
香港青年協會
$ 13000 / Month
0930 - 1800
</t>
  </si>
  <si>
    <t xml:space="preserve">Junior Mobile Game Developer
火狗工房 Firedog Studio
$13000 - $15000 / Month
1100 - 1800
</t>
  </si>
  <si>
    <t xml:space="preserve">Game QA Tester
Qookia
JHK100003006407576
$12500 / Month (Nego)
0900 - 1800
</t>
  </si>
  <si>
    <t xml:space="preserve">Mobile Game QA Tester
6waves Limited
JHK10000300641889
$12500 / Month (Nego)
0900 - 1800
</t>
  </si>
  <si>
    <t xml:space="preserve">Game Designer
Digitcube Limited
JHK100003006472996
$13000 / Offer
0900 - 1800 Office Hour
</t>
  </si>
  <si>
    <t>Too Young no employ</t>
  </si>
  <si>
    <t xml:space="preserve">Game Designer
On way Limited
JHK100003006434350
Negoitated
Office Hours
</t>
  </si>
  <si>
    <t>Too Young, Too Less Exp</t>
  </si>
  <si>
    <t xml:space="preserve">Game Developer
Onway Limited
JHK100003006434350
Negotiate
Office Time
</t>
  </si>
  <si>
    <t xml:space="preserve">Project Startup
香港青年協會
初創見習生計劃
</t>
  </si>
  <si>
    <t>已出席 -- Partake</t>
  </si>
  <si>
    <t>Parttake-Event</t>
  </si>
  <si>
    <t>初創行政見習生--遊戲開發員
香港青年協會
$11000 / Month
0900 - 1800</t>
  </si>
  <si>
    <t xml:space="preserve">Game Designer
XIAO MA KE JI
HK 13000 / Month
0900 - 1800 Sha Tin
</t>
  </si>
  <si>
    <t>已婉拒 Refused</t>
  </si>
  <si>
    <t>Suspected Job
Being "invited" by linkedin.</t>
  </si>
  <si>
    <t>Game Designer
Planet J
$14500 / Month Offer
Degree / Master Level 
0900 - 1800 Office Job</t>
  </si>
  <si>
    <t>29 11 2018</t>
  </si>
  <si>
    <t>香港青年協會約見</t>
  </si>
  <si>
    <t xml:space="preserve">數學導師
Eyelevel, JobsDB
Forgot Salary
1530 - 1700
</t>
  </si>
  <si>
    <t>電話面試</t>
  </si>
  <si>
    <t>3rd Grad-support @ HKDEA</t>
  </si>
  <si>
    <t>福利工作員
香港小童群益會
$13000 / Month
No state working time</t>
  </si>
  <si>
    <t>Phone call in
IT Position
Six DegreeLink</t>
  </si>
  <si>
    <t>IT</t>
  </si>
  <si>
    <t xml:space="preserve">[Invited]
Programmer
BIAO XI Technology Limited
Missing Salary
Missing Working Time
</t>
  </si>
  <si>
    <t>IT Support
香港小童群益會
$ 15000 / Month
0900 - 1730</t>
  </si>
  <si>
    <t xml:space="preserve">青協 珊姑約見
旺角青年就業起點
</t>
  </si>
  <si>
    <t>旺角青年就業起點
網絡安全講座 報名</t>
  </si>
  <si>
    <t>旺角青年就業起點
桌遊導師證書課程報名</t>
  </si>
  <si>
    <t xml:space="preserve">選民登記助理 41554
西貢民政事務處
$56.5 / Hour (Additional $3.6 per form; Ceil to $992 )
0900 - 2300pm (8Hours)
</t>
  </si>
  <si>
    <t>此工為派傳單；非寫字樓工
20022019 Interviewed</t>
  </si>
  <si>
    <t>葵芳青年就業起點
網絡安全講座</t>
  </si>
  <si>
    <t>葵芳青年就業起點
職業潛能評估</t>
  </si>
  <si>
    <t>城市大學 SCOPE
初級網頁設計人員基礎證書
筆試 面試</t>
  </si>
  <si>
    <t>通過 Pass</t>
  </si>
  <si>
    <t>Academic</t>
  </si>
  <si>
    <t>遴選
葵芳青年就業起點
網絡安全 課程</t>
  </si>
  <si>
    <t>甲子園 展翅合辦
資訊科技助理證書課程</t>
  </si>
  <si>
    <t>家人拒絕 -- Family Refused</t>
  </si>
  <si>
    <t>中途沒再上
12/2 [上] 行業介紹
[下] 小學英文 Printer / Desk
13/2 [上] Networking (Node)
[下] Gametools Documentation Reading
14/2 [上] Scratch(貓) Programming
[下] Windows Installation
15/2 [上] AppInventor 2
[下] Windows IME Config; Firewall Basic Config</t>
  </si>
  <si>
    <t xml:space="preserve">功輔班導師
青協黃寬洋青年空間
$112 / Hours
3pm - 5pm
</t>
  </si>
  <si>
    <t xml:space="preserve">功輔班導師
青協將軍澳青年空間
$75 / Hours 
3pm - 5pm
</t>
  </si>
  <si>
    <t xml:space="preserve">葵芳青年就業起點
中英文辦工室應用及打字比賽
</t>
  </si>
  <si>
    <t>4th?</t>
  </si>
  <si>
    <t xml:space="preserve">Teacher / Tutor
童行社
3pm - 4:30pm
$ 80 - 150 / Hours
</t>
  </si>
  <si>
    <t xml:space="preserve">Part-time Tutor TKO
One Plus one Educational Center
$50 - 70 / Hours
4pm - 8pm
</t>
  </si>
  <si>
    <t>跟本並非該區工作</t>
  </si>
  <si>
    <t>Cyberport Jobs Fair
Unity Game Developer (Analysis Programmer)
Anchor Point Limited
$23000 / Month
0900 - 1800</t>
  </si>
  <si>
    <t>Js, JQuery, CSS, HTML, PhP (Mixture)
45 mins, open-book
Q1) Add two num
Q2) Add row on html but dont edit html
Q3) Add row and can add num
6 ppls; 1 master, 3 bsc, 2 hd
1 hd success, other fail
interviewer said "Test candidates are / aren't 正常人"
Interviewed 11/03/2019</t>
  </si>
  <si>
    <t xml:space="preserve">Cyberport Jobs Fair
Unity Game Developer
ESport International Group
Not state salary
Not State working time
</t>
  </si>
  <si>
    <t>兩文三語見工 大陸公司
Q1) we want build a system that "related and similar" to CGA, Mong Kok? 
Do you have exp on web-based system development?
Q2) Do you have any exp on web-app development?
//Interviewed 2/3/2019</t>
  </si>
  <si>
    <t xml:space="preserve">Cyberport Jobs Fair
Internship of Developer
AVA Technology
Not state working time and salary
</t>
  </si>
  <si>
    <t xml:space="preserve">Cyberport Jobs Fair
Game Designer
Gamespace Limited
$15000 / Month
0900 - 1800 @Cyberport
</t>
  </si>
  <si>
    <t xml:space="preserve">Cyberport Jobs Fair
Game Developer
Gamespace Limited
$16500 / Month
0900 - 1800 @Cyberport
</t>
  </si>
  <si>
    <t xml:space="preserve">Teacher / Tutor
Baptist Oi Kwan Social Service HKE Family Dev Service CTR
$70 - $140 / Hours,  TKO
3pm - 6pm
</t>
  </si>
  <si>
    <t>遴選
葵芳青年就業起點
桌遊導師證書課程</t>
  </si>
  <si>
    <t>民政事務總署
中文寫作比賽 2019</t>
  </si>
  <si>
    <t xml:space="preserve">Tutor
Beanstalk Education
$50 - $ 80 / Hours
2pm - 6pm
</t>
  </si>
  <si>
    <t>現代小學士 彩虹匯八坊
$ 65
Too far, too low wage
跟本並非該區工作</t>
  </si>
  <si>
    <t xml:space="preserve">半職導師
名賢教育有限公司
$6000 - 7000
4pm - 8pm
</t>
  </si>
  <si>
    <t xml:space="preserve">Tutor
1+1 Education Lim TKO
$ 70 / Hour
3pm - 6pm
</t>
  </si>
  <si>
    <t>Too far away, too low wage
跟本並非該區工作</t>
  </si>
  <si>
    <t xml:space="preserve">Teacher
德田補習學校
$55 - 70 / Hours
4pm - 8pm
</t>
  </si>
  <si>
    <t>// 好忙//</t>
  </si>
  <si>
    <t xml:space="preserve">Maths Tutor
數研俊彥補習中心
$12000 - 14000 / Month
1:45pm - 8pm
</t>
  </si>
  <si>
    <t xml:space="preserve">Maths Tutor
數研陽光(天晉)補習中心
$12000 - $15000 / Month
10 am - 7:45pm
</t>
  </si>
  <si>
    <t>一級技術支援服務主任
炮台山金文泰中學
$15186 / Month
Gov Office Hours</t>
  </si>
  <si>
    <t xml:space="preserve">合約文員 41517
大學教育資助委員會秘書處
$13435  / Month
Gov Office Hours
</t>
  </si>
  <si>
    <t xml:space="preserve">常務助理
政制及內地事務局--選舉事務處所屬
$12270 / Month
0900 - 1800
</t>
  </si>
  <si>
    <t>已收到申請 Acknowledgement of Application</t>
  </si>
  <si>
    <t>8/5/2019
收到申請覆函</t>
  </si>
  <si>
    <t xml:space="preserve">常務助理
選舉事務處 政制及內地事務局
$12270 / Month
Gov Office Time
</t>
  </si>
  <si>
    <t>Letter of Application Acknowledgement
11/6/2019
Interview and Computer Skill Test
(13/F, KITEC)</t>
  </si>
  <si>
    <t>CRE / BLT Application</t>
  </si>
  <si>
    <t>主辦方拒絕 Host Rejected</t>
  </si>
  <si>
    <t>8 Apr 2019 Denied, lack of degree; but with appreciation with brave.</t>
  </si>
  <si>
    <t xml:space="preserve">合約文員
民政事務總處——專責事務組
$12170/Month
0900 - 1800
</t>
  </si>
  <si>
    <t>=9/5/2019
收到申請覆函</t>
  </si>
  <si>
    <t>合約文員 41565
專責事務組 民政事務總署
$12170 / Month
Gov Office Time</t>
  </si>
  <si>
    <t xml:space="preserve">Letter of Application Acknowledgement 038
</t>
  </si>
  <si>
    <t xml:space="preserve">Data Center Operations Assistant
HKEAA
Salary and working time not stated
Contract up to 31 Aug 2019
</t>
  </si>
  <si>
    <t xml:space="preserve">兼職中心助理 (將軍澳)
HKEAA 考評局
Salary and working time not stated
</t>
  </si>
  <si>
    <t xml:space="preserve">Term Executive Assistant II/III
O/LVL/Term EA2_3/04/19
HKIVE (Lee Wai Lee)
Salary not stated (Offer $14000)
Working Time Not Stated
</t>
  </si>
  <si>
    <t>//Computer Skill Test on 8 May 2019 3:15pm
//Shortlisted
//Interviewed on 17 May 2019</t>
  </si>
  <si>
    <t xml:space="preserve">Internship of Assessment Technology and Research
HKEAA
Salary and working time not stated
</t>
  </si>
  <si>
    <t>WorldSkills 2019 Application
1) Game Level Programming
2) 3D Modelling and Art</t>
  </si>
  <si>
    <t>25 Apr 2019 -- 
Receive Application, Reviewing</t>
  </si>
  <si>
    <t xml:space="preserve">手機遊戲測試員
利達網絡有限公司 CR 2593244
Latersoft
$500 / Day
10am - 6pm
1wk working contract
</t>
  </si>
  <si>
    <t>23Apr2019 -- Interviewed by email
Q1) Played what game in list? 
Darksoul, bloodborne, dead rising, devil may cry.
Q2) PUBG Mobile, Identity 5, 崩3, Darkness Rise
Q3) PS4, XBOX, Switch, 
PS1, PS2, PS3, SuperNitendo, STUM, N64, NES
Q4) Android / IOS</t>
  </si>
  <si>
    <t xml:space="preserve">項目統籌
觀塘民政事務署--民政事務總署
$15650 / Month
Gov Office Time
</t>
  </si>
  <si>
    <t xml:space="preserve">圖書館助理
基督教宣道會宣基小學
$12000 - 13000
0800 - 1700 長短週
</t>
  </si>
  <si>
    <t>15 May 2019 -- Interviewed in Library</t>
  </si>
  <si>
    <t>YETP office, Government Call-in
We have two jobs want to introduce to you.
I) Internship of Airplane Maintenance -- Chek Lap Kok --  $10840 / Month
II) Internship of Storage Operator (II) -- Yeun Long -- $9800 / Month</t>
  </si>
  <si>
    <t>Too far away, and too low wage
Take too much travel expense and time</t>
  </si>
  <si>
    <t xml:space="preserve">葵芳青年就業起點
CV360
11052019 1430-1630
</t>
  </si>
  <si>
    <t>主動取消 Cancelled (Self)</t>
  </si>
  <si>
    <t>電競實習支援計劃
查詢</t>
  </si>
  <si>
    <t>已完成 -- Completed</t>
  </si>
  <si>
    <t>文員 41696
政府統計處--普查人口統計科/
策劃科(I/II)/貿易資料處理組/住戶開支統計審查組
$13430
Gov Office Time</t>
  </si>
  <si>
    <t>產品分類助理
VAC0113842
貿易發展局
$12000 / Month
Gov Office Time</t>
  </si>
  <si>
    <t>24 May 2019 -- 招聘日Interview</t>
  </si>
  <si>
    <t xml:space="preserve">網頁編輯員
VAC0113844
貿易發展局
$12000 / Month
Gov Office Time
</t>
  </si>
  <si>
    <t xml:space="preserve">Transport Services Assistant (I)
Transport Department, HKSARG
$ 13260 / Month
5 day; 44 hours
</t>
  </si>
  <si>
    <r>
      <t xml:space="preserve">10/5/2019
Receive Acknowledgement of Application letter
000037
</t>
    </r>
    <r>
      <rPr>
        <b/>
      </rPr>
      <t>27/6/2019
Interview
Colide with 109 116 , Cancel</t>
    </r>
  </si>
  <si>
    <t>葵芳青年就業起點
管理及策略團隊培訓 桌遊活動
04/05/2019 1130-1830</t>
  </si>
  <si>
    <t>主辦取消 Cancelled (Org)</t>
  </si>
  <si>
    <t>3 May 2019 因人數不足取消活動</t>
  </si>
  <si>
    <t xml:space="preserve">HK Cantonese Linguistic Analyst
Wistron Information Tech and Service Limited
查冊 CR 0886150
$13000 - 15000
0900 - 1800 , 5day work bank hoilday
OT Pay, No exp reqire
</t>
  </si>
  <si>
    <t>主事者縮沙 Returned by interviewer</t>
  </si>
  <si>
    <t>Taiwan concern
 HK extradition law suituation.</t>
  </si>
  <si>
    <t xml:space="preserve">電競實習支援計劃
履歷 及 相關文件翻譯工序
</t>
  </si>
  <si>
    <t xml:space="preserve">[Direct Call-in]
Bond-West Job Agency
Game Developer (Unity 3D)
$16000 (Non-nego, Offer)
10am - 7pm
12 Month + Bonus
</t>
  </si>
  <si>
    <t>(Jobs Ads can find on JobsDB Website)
(Agency and Client seeking candidates at same time)</t>
  </si>
  <si>
    <t>文字版履歷表</t>
  </si>
  <si>
    <t>個人網頁 -- 第一試行版本</t>
  </si>
  <si>
    <t xml:space="preserve">資訊科技支援主任
觀塘官立小學(秀明道)
$19030
0845 - 1730
Gov Office Hour
Renewable Contact
</t>
  </si>
  <si>
    <t>有出席第二次面試機會 -- 2nd Interview Attended</t>
  </si>
  <si>
    <t xml:space="preserve">
(Interview on 27 May 2019)
(CST conducted on 27 May 2019)
(2nd Interview on 29 May 2019)</t>
  </si>
  <si>
    <t>Administrative Assistant
Labour Department
VAC0114092
$10400
0900 - 1800
Gov Office Time</t>
  </si>
  <si>
    <t>2/7/2019 Offer
-------
Colided with 116
---------------
Discard Offer
on 27 June 2019</t>
  </si>
  <si>
    <t xml:space="preserve">Photo Retoucher
Hong Kong Trade Development Council
VAC0113843
$12000
Gov Office Time
</t>
  </si>
  <si>
    <t>展翅青見計劃 -- 電子教。學支援計劃
申請</t>
  </si>
  <si>
    <t>申請</t>
  </si>
  <si>
    <t>第44屆全港青年學藝大賽
全港青年翻譯比賽 18 - 19
參賽</t>
  </si>
  <si>
    <t>參賽</t>
  </si>
  <si>
    <t>電競實習支援計劃
CV 及 Supporting Doc Send via email</t>
  </si>
  <si>
    <t>電競實習支援計劃
履歷 及 相關文件翻譯工序
中英文翻譯對照版本</t>
  </si>
  <si>
    <t>中英文翻譯對照版本</t>
  </si>
  <si>
    <t xml:space="preserve">3rd Fresh Graduate Support Scheme
2019  -- 3rd CEO Master Talk
Job and Career Talk Show
</t>
  </si>
  <si>
    <t>展翅青見計劃 -- 電子教。學支援計劃
首輪招聘會</t>
  </si>
  <si>
    <t>病未能出席</t>
  </si>
  <si>
    <t>展翅青見計劃</t>
  </si>
  <si>
    <t>出信
1) 6月12日請假信
2) 繳交履歷表兩份
TKOGPS 116
CYTSS 117</t>
  </si>
  <si>
    <t>展翅青見 學教支援計劃
電子教學支援員
將軍澳官立小學
08:30 - 17:00  (5, 5.5 day)
$10,500</t>
  </si>
  <si>
    <t>展翅青見 學教支援計劃
電子教學支援員
順德聯誼總會鄭裕彤中學法團校董會
07:55 - 17:00  (5, 5.5 day)
$10,500 - $13,000</t>
  </si>
  <si>
    <t>Timestamp</t>
  </si>
  <si>
    <t>日期 TimeStamp</t>
  </si>
  <si>
    <t>申請職位／及所屬機構公司 Data / Content</t>
  </si>
  <si>
    <t>申請結果 Result</t>
  </si>
  <si>
    <t>Reference code</t>
  </si>
  <si>
    <t>沒有回應
// No Respond //</t>
  </si>
  <si>
    <t xml:space="preserve">Programmer
BIAO XI Technology Limited
Missing Salary
Missing Working Time
</t>
  </si>
  <si>
    <t xml:space="preserve">不獲理會
</t>
  </si>
  <si>
    <t>不適用</t>
  </si>
  <si>
    <t>沒有回應
// No Respond//</t>
  </si>
  <si>
    <t>職缺已滿</t>
  </si>
  <si>
    <t>OverQualified, This Post only for Form 6 NSS Students</t>
  </si>
  <si>
    <t>12/6/2017  First Testing on Office sector skills
18/6/2017 Second interview for principal meeting
Question : 1) How do you organize a school event's traveling issue?
2) How many "W" does projector light bulb needs?
3) How much experiences for AV Audio and Visual system for school hall technician room does you have?</t>
  </si>
  <si>
    <t>面試並招騁用</t>
  </si>
  <si>
    <t>沒有回應
// No Respond //</t>
  </si>
  <si>
    <t>// Interviewed //</t>
  </si>
  <si>
    <t>OverQualified</t>
  </si>
  <si>
    <t>//Interviewed//</t>
  </si>
  <si>
    <t>//Interview (Phone) and Direct//</t>
  </si>
  <si>
    <t xml:space="preserve">//Interviewed
Too far away
</t>
  </si>
  <si>
    <t>//Phone Interview x3</t>
  </si>
  <si>
    <t>No religion no way</t>
  </si>
  <si>
    <t>Phone interview
Booking for interview (Refused, too far away from home)</t>
  </si>
  <si>
    <t>香港青少年輔導協會</t>
  </si>
  <si>
    <t>// Interviewed //
Too Young</t>
  </si>
  <si>
    <t>// Interview (Whatsapp) //
Too Young, Too Less Exp</t>
  </si>
  <si>
    <t>// Interview (Whatsapp) // 
Too Young, Too Less Exp</t>
  </si>
  <si>
    <t>// Refused //
Suspected Job
Being "invited" by linkedin.</t>
  </si>
  <si>
    <t xml:space="preserve">Game Designer
Planet J
$14500 / Month Offer
Degree / Master Level 
0900 - 1800 Office Job
</t>
  </si>
  <si>
    <t xml:space="preserve">// Interviewed // at 29 11 2018
</t>
  </si>
  <si>
    <t>//不適用 N/A</t>
  </si>
  <si>
    <t>// 不適用 N/A</t>
  </si>
  <si>
    <t>12/1/2019 講座</t>
  </si>
  <si>
    <t xml:space="preserve">// 不適用 N/A
</t>
  </si>
  <si>
    <t>9/3/2019 遴選</t>
  </si>
  <si>
    <t>20022019 Interviewed
此工為派傳單；非寫字樓工</t>
  </si>
  <si>
    <t>12/2 [上] 行業介紹
[下] 小學英文 Printer / Desk
13/2 [上] Networking (Node)
[下] Gametools Documentation Reading
14/2 [上] Scratch(貓) Programming
[下] Windows Installation
15/2 [上] AppInventor 2
[下] Windows IME Config; Firewall Basic Config</t>
  </si>
  <si>
    <t>// Interview Refused
跟本並非該區工作</t>
  </si>
  <si>
    <t>Interviewed 11/03/2019
Js, JQuery, CSS, HTML, PhP (Mixture)
45 mins, open-book
Q1) Add two num
Q2) Add row on html but dont edit html
Q3) Add row and can add num
6 ppls; 1 master, 3 bsc, 2 hd
1 hd success, other fail
interviewer said "Test candidates are / aren't 正常人"</t>
  </si>
  <si>
    <t>//Interviewed 11/3/2019
兩文三語見工 大陸公司
Q1) we want build a system that "related and similar" to CGA, Mong Kok? Do you have exp on web-based system development?
Q2) Do you have any exp on web-app development?</t>
  </si>
  <si>
    <t>替假</t>
  </si>
  <si>
    <t>不成功</t>
  </si>
  <si>
    <t>// Interviewed 14/3/2019
現代小學士 彩虹匯八坊
$ 65
// 試工 Refused
Too far, too low wage</t>
  </si>
  <si>
    <t xml:space="preserve">// Interview Refused
Too far away, too low wage
</t>
  </si>
  <si>
    <t>// Phone Interview//
// 好忙//</t>
  </si>
  <si>
    <t>Overqualified</t>
  </si>
  <si>
    <t>19/3/2019 Interview</t>
  </si>
  <si>
    <t>Expired</t>
  </si>
  <si>
    <t>=9/5/2019
收到申請覆函</t>
  </si>
  <si>
    <t xml:space="preserve">Denied by Family </t>
  </si>
  <si>
    <t xml:space="preserve">25 Apr 2019 -- Receive Application, Reviewing
</t>
  </si>
  <si>
    <t>23Apr2019 -- Interviewed by email
Q1) Played what game in list? Darksoul, bloodborne, dead rising, devil may cry.
Q2) PUBG Mobile, Identity 5, 崩3, Darkness Rise
Q3) PS4, XBOX, Switch, PS1, PS2, PS3, SuperNitendo, STUM, N64, NES
Q4) Android / IOS</t>
  </si>
  <si>
    <t>//Refused
Too far away, and too low wage
Take too much travel expense and time</t>
  </si>
  <si>
    <t>Letter of Application Acknowledgement</t>
  </si>
  <si>
    <t>41552
G8056</t>
  </si>
  <si>
    <t xml:space="preserve">Letter of Application Acknowledgement 038
</t>
  </si>
  <si>
    <t>//Computer Skill Test on 8 May 2019 3:15pm
//Shortlisted
//Interviewed on 17 May 2019</t>
  </si>
  <si>
    <t>23 May 2019 -- 招聘日Interview</t>
  </si>
  <si>
    <t>10/5/2019
Receive Acknowledgement of Application letter</t>
  </si>
  <si>
    <t>撞期取消</t>
  </si>
  <si>
    <t>文員 41696
政府統計處--普查人口統計科/策劃科(I/II)/貿易資料處理組/住戶開支統計審查組
$13430
Gov Office Time</t>
  </si>
  <si>
    <t>[Direct Call-in]
Bond-West Job Agency
Game Developer (Unity 3D)
$16000 (Non-nego, Offer)
10am - 7pm
12 Month + Bonus
(Jobs Ads can find on JobsDB Website)
(Agency and Client seeking candidates at same time)</t>
  </si>
  <si>
    <t xml:space="preserve">仍在發展 -- Developmenting
</t>
  </si>
  <si>
    <t>仍在發展 -- Developmenting</t>
  </si>
  <si>
    <t>資訊科技支援主任
觀塘官立小學(秀明道)
$19030
0845 - 1730
Gov Office Hour
Renewable Contact
(Interview on 27 May 2019)
(CST conducted on 27 May 2019)
(2nd Interview on 29 May 2019)</t>
  </si>
  <si>
    <t>Hired 聘用</t>
  </si>
  <si>
    <t>未有回應 Not Respond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</si>
</sst>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dd&quot;/&quot;mm&quot;/&quot;yyyy"/>
    <numFmt numFmtId="166" formatCode="m/d/yyyy"/>
    <numFmt numFmtId="167" formatCode="m/d/yyyy h:mm:ss"/>
    <numFmt numFmtId="168" formatCode="mm/dd/yyyy"/>
  </numFmts>
  <fonts count="20">
    <font>
      <sz val="10.0"/>
      <color rgb="FF000000"/>
      <name val="Arial"/>
    </font>
    <font>
      <sz val="24.0"/>
    </font>
    <font>
      <sz val="8.0"/>
    </font>
    <font/>
    <font>
      <b/>
      <sz val="18.0"/>
    </font>
    <font>
      <b/>
      <sz val="24.0"/>
    </font>
    <font>
      <b/>
      <sz val="18.0"/>
      <name val="Lato"/>
    </font>
    <font>
      <b/>
      <sz val="14.0"/>
    </font>
    <font>
      <sz val="24.0"/>
      <name val="Arial Black"/>
    </font>
    <font>
      <b/>
      <sz val="12.0"/>
    </font>
    <font>
      <b/>
      <sz val="12.0"/>
      <color rgb="FF000000"/>
      <name val="Arial"/>
    </font>
    <font>
      <sz val="12.0"/>
    </font>
    <font>
      <sz val="11.0"/>
    </font>
    <font>
      <sz val="11.0"/>
      <color rgb="FF000000"/>
      <name val="Arial"/>
    </font>
    <font>
      <sz val="12.0"/>
      <color rgb="FF000000"/>
      <name val="Arial"/>
    </font>
    <font>
      <sz val="8.0"/>
      <color rgb="FF000000"/>
      <name val="Arial"/>
    </font>
    <font>
      <b/>
      <sz val="8.0"/>
    </font>
    <font>
      <b/>
      <sz val="6.0"/>
    </font>
    <font>
      <sz val="10.0"/>
    </font>
    <font>
      <color rgb="FF000000"/>
      <name val="Arial"/>
    </font>
  </fonts>
  <fills count="8">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00FF00"/>
        <bgColor rgb="FF00FF00"/>
      </patternFill>
    </fill>
    <fill>
      <patternFill patternType="solid">
        <fgColor rgb="FFF4CCCC"/>
        <bgColor rgb="FFF4CCCC"/>
      </patternFill>
    </fill>
    <fill>
      <patternFill patternType="solid">
        <fgColor rgb="FF78909C"/>
        <bgColor rgb="FF78909C"/>
      </patternFill>
    </fill>
    <fill>
      <patternFill patternType="solid">
        <fgColor rgb="FFEBEFF1"/>
        <bgColor rgb="FFEBEFF1"/>
      </patternFill>
    </fill>
  </fills>
  <borders count="12">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right style="thick">
        <color rgb="FF000000"/>
      </right>
      <top style="thick">
        <color rgb="FF000000"/>
      </top>
    </border>
    <border>
      <left style="thick">
        <color rgb="FF000000"/>
      </left>
      <bottom style="thick">
        <color rgb="FF000000"/>
      </bottom>
    </border>
    <border>
      <right style="thick">
        <color rgb="FF000000"/>
      </right>
      <bottom style="thick">
        <color rgb="FF000000"/>
      </bottom>
    </border>
    <border>
      <bottom style="thick">
        <color rgb="FF000000"/>
      </bottom>
    </border>
    <border>
      <right style="thick">
        <color rgb="FF000000"/>
      </right>
    </border>
    <border>
      <left style="thick">
        <color rgb="FF000000"/>
      </left>
    </border>
    <border>
      <top style="thick">
        <color rgb="FF000000"/>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Fill="1" applyFont="1"/>
    <xf borderId="1" fillId="0" fontId="4" numFmtId="0" xfId="0" applyAlignment="1" applyBorder="1" applyFont="1">
      <alignment horizontal="center" readingOrder="0"/>
    </xf>
    <xf borderId="2" fillId="0" fontId="3" numFmtId="0" xfId="0" applyBorder="1" applyFont="1"/>
    <xf borderId="3" fillId="0" fontId="3" numFmtId="0" xfId="0" applyBorder="1" applyFont="1"/>
    <xf borderId="0" fillId="3" fontId="3" numFmtId="0" xfId="0" applyFill="1" applyFont="1"/>
    <xf borderId="0" fillId="3" fontId="2" numFmtId="0" xfId="0" applyFont="1"/>
    <xf borderId="1" fillId="0" fontId="5" numFmtId="0" xfId="0" applyAlignment="1" applyBorder="1" applyFont="1">
      <alignment horizontal="center" readingOrder="0"/>
    </xf>
    <xf borderId="4" fillId="0" fontId="6" numFmtId="0" xfId="0" applyAlignment="1" applyBorder="1" applyFont="1">
      <alignment horizontal="center" readingOrder="0"/>
    </xf>
    <xf borderId="5" fillId="0" fontId="3" numFmtId="0" xfId="0" applyBorder="1" applyFont="1"/>
    <xf borderId="4" fillId="4" fontId="5" numFmtId="164" xfId="0" applyAlignment="1" applyBorder="1" applyFill="1" applyFont="1" applyNumberFormat="1">
      <alignment horizontal="center" readingOrder="0"/>
    </xf>
    <xf borderId="6" fillId="0" fontId="3" numFmtId="0" xfId="0" applyBorder="1" applyFont="1"/>
    <xf borderId="7" fillId="0" fontId="3" numFmtId="0" xfId="0" applyBorder="1" applyFont="1"/>
    <xf borderId="0" fillId="5" fontId="7" numFmtId="0" xfId="0" applyAlignment="1" applyFill="1" applyFont="1">
      <alignment horizontal="center" readingOrder="0"/>
    </xf>
    <xf borderId="0" fillId="0" fontId="7" numFmtId="0" xfId="0" applyFont="1"/>
    <xf borderId="4" fillId="0" fontId="4" numFmtId="0" xfId="0" applyAlignment="1" applyBorder="1" applyFont="1">
      <alignment horizontal="center" readingOrder="0"/>
    </xf>
    <xf borderId="4" fillId="0" fontId="8" numFmtId="0" xfId="0" applyAlignment="1" applyBorder="1" applyFont="1">
      <alignment horizontal="center"/>
    </xf>
    <xf borderId="0" fillId="0" fontId="7" numFmtId="0" xfId="0" applyAlignment="1" applyFont="1">
      <alignment horizontal="center" readingOrder="0"/>
    </xf>
    <xf borderId="2" fillId="0" fontId="4" numFmtId="0" xfId="0" applyAlignment="1" applyBorder="1" applyFont="1">
      <alignment horizontal="center" readingOrder="0"/>
    </xf>
    <xf borderId="7" fillId="0" fontId="9" numFmtId="0" xfId="0" applyAlignment="1" applyBorder="1" applyFont="1">
      <alignment horizontal="center" readingOrder="0"/>
    </xf>
    <xf borderId="7" fillId="0" fontId="9" numFmtId="165" xfId="0" applyAlignment="1" applyBorder="1" applyFont="1" applyNumberFormat="1">
      <alignment horizontal="center" readingOrder="0"/>
    </xf>
    <xf borderId="8" fillId="2" fontId="10" numFmtId="0" xfId="0" applyAlignment="1" applyBorder="1" applyFont="1">
      <alignment horizontal="center" readingOrder="0"/>
    </xf>
    <xf borderId="6" fillId="0" fontId="9" numFmtId="0" xfId="0" applyAlignment="1" applyBorder="1" applyFont="1">
      <alignment horizontal="center" readingOrder="0"/>
    </xf>
    <xf borderId="7" fillId="2" fontId="7" numFmtId="0" xfId="0" applyAlignment="1" applyBorder="1" applyFont="1">
      <alignment horizontal="center" readingOrder="0"/>
    </xf>
    <xf borderId="8" fillId="2" fontId="9" numFmtId="0" xfId="0" applyAlignment="1" applyBorder="1" applyFont="1">
      <alignment horizontal="center" readingOrder="0"/>
    </xf>
    <xf borderId="0" fillId="0" fontId="3" numFmtId="0" xfId="0" applyAlignment="1" applyFont="1">
      <alignment readingOrder="0"/>
    </xf>
    <xf borderId="9" fillId="0" fontId="11" numFmtId="0" xfId="0" applyAlignment="1" applyBorder="1" applyFont="1">
      <alignment horizontal="center"/>
    </xf>
    <xf borderId="9" fillId="0" fontId="11" numFmtId="165" xfId="0" applyAlignment="1" applyBorder="1" applyFont="1" applyNumberFormat="1">
      <alignment horizontal="center"/>
    </xf>
    <xf borderId="0" fillId="0" fontId="11" numFmtId="0" xfId="0" applyAlignment="1" applyFont="1">
      <alignment horizontal="center"/>
    </xf>
    <xf borderId="10" fillId="0" fontId="11" numFmtId="0" xfId="0" applyAlignment="1" applyBorder="1" applyFont="1">
      <alignment horizontal="center"/>
    </xf>
    <xf borderId="9" fillId="0" fontId="2" numFmtId="0" xfId="0" applyAlignment="1" applyBorder="1" applyFont="1">
      <alignment horizontal="center"/>
    </xf>
    <xf borderId="9" fillId="2" fontId="11" numFmtId="0" xfId="0" applyAlignment="1" applyBorder="1" applyFont="1">
      <alignment horizontal="center"/>
    </xf>
    <xf borderId="0" fillId="2" fontId="11" numFmtId="0" xfId="0" applyAlignment="1" applyFont="1">
      <alignment horizontal="center"/>
    </xf>
    <xf borderId="10" fillId="2" fontId="11" numFmtId="0" xfId="0" applyAlignment="1" applyBorder="1" applyFont="1">
      <alignment horizontal="center"/>
    </xf>
    <xf borderId="9" fillId="2" fontId="2" numFmtId="0" xfId="0" applyAlignment="1" applyBorder="1" applyFont="1">
      <alignment horizontal="center"/>
    </xf>
    <xf borderId="0" fillId="0" fontId="11" numFmtId="0" xfId="0" applyFont="1"/>
    <xf borderId="0" fillId="0" fontId="11" numFmtId="165" xfId="0" applyAlignment="1" applyFont="1" applyNumberFormat="1">
      <alignment horizontal="center"/>
    </xf>
    <xf borderId="0" fillId="0" fontId="11" numFmtId="0" xfId="0" applyAlignment="1" applyFont="1">
      <alignment horizontal="left"/>
    </xf>
    <xf borderId="0" fillId="0" fontId="11" numFmtId="0" xfId="0" applyAlignment="1" applyFont="1">
      <alignment horizontal="center"/>
    </xf>
    <xf borderId="0" fillId="2" fontId="2" numFmtId="0" xfId="0" applyFont="1"/>
    <xf borderId="0" fillId="2" fontId="11" numFmtId="0" xfId="0" applyFont="1"/>
    <xf borderId="9" fillId="2" fontId="11" numFmtId="0" xfId="0" applyBorder="1" applyFont="1"/>
    <xf borderId="0" fillId="6" fontId="9" numFmtId="0" xfId="0" applyAlignment="1" applyFill="1" applyFont="1">
      <alignment horizontal="center" readingOrder="0"/>
    </xf>
    <xf borderId="0" fillId="6" fontId="9" numFmtId="165" xfId="0" applyAlignment="1" applyFont="1" applyNumberFormat="1">
      <alignment horizontal="center" readingOrder="0"/>
    </xf>
    <xf borderId="0" fillId="6" fontId="10" numFmtId="0" xfId="0" applyAlignment="1" applyFont="1">
      <alignment horizontal="left" readingOrder="0"/>
    </xf>
    <xf borderId="9" fillId="6" fontId="9" numFmtId="0" xfId="0" applyAlignment="1" applyBorder="1" applyFont="1">
      <alignment horizontal="center" readingOrder="0"/>
    </xf>
    <xf borderId="0" fillId="6" fontId="10" numFmtId="0" xfId="0" applyAlignment="1" applyFont="1">
      <alignment horizontal="center" readingOrder="0"/>
    </xf>
    <xf borderId="0" fillId="2" fontId="11" numFmtId="0" xfId="0" applyAlignment="1" applyFont="1">
      <alignment horizontal="center" readingOrder="0"/>
    </xf>
    <xf borderId="0" fillId="2" fontId="11" numFmtId="165" xfId="0" applyAlignment="1" applyFont="1" applyNumberFormat="1">
      <alignment horizontal="center" readingOrder="0"/>
    </xf>
    <xf borderId="0" fillId="2" fontId="11" numFmtId="0" xfId="0" applyAlignment="1" applyFont="1">
      <alignment horizontal="left" readingOrder="0"/>
    </xf>
    <xf borderId="0" fillId="2" fontId="2" numFmtId="0" xfId="0" applyAlignment="1" applyFont="1">
      <alignment horizontal="center" readingOrder="0"/>
    </xf>
    <xf borderId="0" fillId="2" fontId="12" numFmtId="0" xfId="0" applyAlignment="1" applyFont="1">
      <alignment horizontal="center" readingOrder="0"/>
    </xf>
    <xf borderId="9" fillId="2" fontId="12" numFmtId="0" xfId="0" applyAlignment="1" applyBorder="1" applyFont="1">
      <alignment horizontal="center" readingOrder="0"/>
    </xf>
    <xf borderId="9" fillId="2" fontId="3" numFmtId="0" xfId="0" applyBorder="1" applyFont="1"/>
    <xf borderId="0" fillId="7" fontId="11" numFmtId="0" xfId="0" applyAlignment="1" applyFill="1" applyFont="1">
      <alignment horizontal="center" readingOrder="0"/>
    </xf>
    <xf borderId="0" fillId="7" fontId="11" numFmtId="165" xfId="0" applyAlignment="1" applyFont="1" applyNumberFormat="1">
      <alignment horizontal="center" readingOrder="0"/>
    </xf>
    <xf borderId="0" fillId="7" fontId="11" numFmtId="0" xfId="0" applyAlignment="1" applyFont="1">
      <alignment horizontal="left" readingOrder="0"/>
    </xf>
    <xf borderId="0" fillId="7" fontId="2" numFmtId="0" xfId="0" applyAlignment="1" applyFont="1">
      <alignment horizontal="center" readingOrder="0"/>
    </xf>
    <xf borderId="0" fillId="7" fontId="13" numFmtId="0" xfId="0" applyAlignment="1" applyFont="1">
      <alignment horizontal="center" readingOrder="0"/>
    </xf>
    <xf borderId="9" fillId="7" fontId="12" numFmtId="0" xfId="0" applyAlignment="1" applyBorder="1" applyFont="1">
      <alignment horizontal="center" readingOrder="0"/>
    </xf>
    <xf borderId="0" fillId="7" fontId="12" numFmtId="0" xfId="0" applyAlignment="1" applyFont="1">
      <alignment horizontal="center" readingOrder="0"/>
    </xf>
    <xf borderId="9" fillId="7" fontId="3" numFmtId="0" xfId="0" applyBorder="1" applyFont="1"/>
    <xf borderId="0" fillId="7" fontId="3" numFmtId="0" xfId="0" applyFont="1"/>
    <xf borderId="0" fillId="7" fontId="14" numFmtId="166" xfId="0" applyAlignment="1" applyFont="1" applyNumberFormat="1">
      <alignment horizontal="center" readingOrder="0"/>
    </xf>
    <xf borderId="0" fillId="2" fontId="11" numFmtId="165" xfId="0" applyAlignment="1" applyFont="1" applyNumberFormat="1">
      <alignment horizontal="center" readingOrder="0"/>
    </xf>
    <xf borderId="0" fillId="2" fontId="15" numFmtId="0" xfId="0" applyAlignment="1" applyFont="1">
      <alignment horizontal="center" readingOrder="0"/>
    </xf>
    <xf borderId="0" fillId="2" fontId="11" numFmtId="0" xfId="0" applyAlignment="1" applyFont="1">
      <alignment readingOrder="0"/>
    </xf>
    <xf borderId="0" fillId="7" fontId="15" numFmtId="0" xfId="0" applyAlignment="1" applyFont="1">
      <alignment horizontal="center" readingOrder="0"/>
    </xf>
    <xf borderId="0" fillId="7" fontId="11" numFmtId="0" xfId="0" applyAlignment="1" applyFont="1">
      <alignment readingOrder="0"/>
    </xf>
    <xf borderId="0" fillId="7" fontId="14" numFmtId="165" xfId="0" applyAlignment="1" applyFont="1" applyNumberFormat="1">
      <alignment horizontal="center" readingOrder="0"/>
    </xf>
    <xf borderId="0" fillId="7" fontId="14" numFmtId="165" xfId="0" applyAlignment="1" applyFont="1" applyNumberFormat="1">
      <alignment horizontal="center" readingOrder="0"/>
    </xf>
    <xf borderId="0" fillId="2" fontId="14" numFmtId="165" xfId="0" applyAlignment="1" applyFont="1" applyNumberFormat="1">
      <alignment horizontal="center" readingOrder="0"/>
    </xf>
    <xf borderId="0" fillId="2" fontId="14" numFmtId="0" xfId="0" applyAlignment="1" applyFont="1">
      <alignment horizontal="center" readingOrder="0"/>
    </xf>
    <xf borderId="11" fillId="2" fontId="11" numFmtId="165" xfId="0" applyAlignment="1" applyBorder="1" applyFont="1" applyNumberFormat="1">
      <alignment horizontal="center" readingOrder="0"/>
    </xf>
    <xf borderId="11" fillId="2" fontId="11" numFmtId="0" xfId="0" applyAlignment="1" applyBorder="1" applyFont="1">
      <alignment horizontal="left" readingOrder="0"/>
    </xf>
    <xf borderId="11" fillId="2" fontId="11" numFmtId="0" xfId="0" applyAlignment="1" applyBorder="1" applyFont="1">
      <alignment horizontal="center" readingOrder="0"/>
    </xf>
    <xf borderId="11" fillId="2" fontId="15" numFmtId="0" xfId="0" applyAlignment="1" applyBorder="1" applyFont="1">
      <alignment horizontal="center" readingOrder="0"/>
    </xf>
    <xf borderId="11" fillId="2" fontId="12" numFmtId="0" xfId="0" applyAlignment="1" applyBorder="1" applyFont="1">
      <alignment horizontal="center" readingOrder="0"/>
    </xf>
    <xf borderId="5" fillId="2" fontId="12" numFmtId="0" xfId="0" applyAlignment="1" applyBorder="1" applyFont="1">
      <alignment horizontal="center" readingOrder="0"/>
    </xf>
    <xf borderId="11" fillId="2" fontId="3" numFmtId="0" xfId="0" applyBorder="1" applyFont="1"/>
    <xf borderId="0" fillId="2" fontId="9" numFmtId="0" xfId="0" applyAlignment="1" applyFont="1">
      <alignment horizontal="center" readingOrder="0"/>
    </xf>
    <xf quotePrefix="1" borderId="0" fillId="2" fontId="2" numFmtId="0" xfId="0" applyAlignment="1" applyFont="1">
      <alignment horizontal="center" readingOrder="0"/>
    </xf>
    <xf borderId="0" fillId="7" fontId="10" numFmtId="0" xfId="0" applyAlignment="1" applyFont="1">
      <alignment horizontal="center" readingOrder="0"/>
    </xf>
    <xf borderId="0" fillId="7" fontId="9" numFmtId="0" xfId="0" applyAlignment="1" applyFont="1">
      <alignment horizontal="center" readingOrder="0"/>
    </xf>
    <xf borderId="0" fillId="2" fontId="11" numFmtId="0" xfId="0" applyAlignment="1" applyFont="1">
      <alignment horizontal="left" readingOrder="0"/>
    </xf>
    <xf borderId="0" fillId="2" fontId="11" numFmtId="0" xfId="0" applyAlignment="1" applyFont="1">
      <alignment horizontal="center" readingOrder="0"/>
    </xf>
    <xf borderId="0" fillId="7" fontId="11" numFmtId="0" xfId="0" applyAlignment="1" applyFont="1">
      <alignment horizontal="left" readingOrder="0"/>
    </xf>
    <xf borderId="0" fillId="7" fontId="11" numFmtId="0" xfId="0" applyAlignment="1" applyFont="1">
      <alignment horizontal="center" readingOrder="0"/>
    </xf>
    <xf borderId="0" fillId="2" fontId="2" numFmtId="0" xfId="0" applyAlignment="1" applyFont="1">
      <alignment readingOrder="0"/>
    </xf>
    <xf borderId="0" fillId="7" fontId="2" numFmtId="0" xfId="0" applyAlignment="1" applyFont="1">
      <alignment readingOrder="0"/>
    </xf>
    <xf borderId="0" fillId="2" fontId="16" numFmtId="0" xfId="0" applyAlignment="1" applyFont="1">
      <alignment horizontal="center" readingOrder="0"/>
    </xf>
    <xf borderId="0" fillId="7" fontId="11" numFmtId="165" xfId="0" applyAlignment="1" applyFont="1" applyNumberFormat="1">
      <alignment horizontal="center" readingOrder="0"/>
    </xf>
    <xf borderId="0" fillId="7" fontId="2" numFmtId="0" xfId="0" applyFont="1"/>
    <xf borderId="0" fillId="7" fontId="11" numFmtId="0" xfId="0" applyAlignment="1" applyFont="1">
      <alignment horizontal="left"/>
    </xf>
    <xf borderId="0" fillId="7" fontId="11" numFmtId="0" xfId="0" applyAlignment="1" applyFont="1">
      <alignment horizontal="center"/>
    </xf>
    <xf borderId="0" fillId="7" fontId="11" numFmtId="0" xfId="0" applyFont="1"/>
    <xf borderId="0" fillId="0" fontId="17" numFmtId="0" xfId="0" applyAlignment="1" applyFont="1">
      <alignment horizontal="center" readingOrder="0"/>
    </xf>
    <xf borderId="0" fillId="0" fontId="17" numFmtId="0" xfId="0" applyAlignment="1" applyFont="1">
      <alignment horizontal="center"/>
    </xf>
    <xf borderId="0" fillId="0" fontId="17" numFmtId="0" xfId="0" applyFont="1"/>
    <xf borderId="0" fillId="0" fontId="17" numFmtId="0" xfId="0" applyAlignment="1" applyFont="1">
      <alignment readingOrder="0"/>
    </xf>
    <xf borderId="0" fillId="4" fontId="18" numFmtId="167" xfId="0" applyAlignment="1" applyFont="1" applyNumberFormat="1">
      <alignment horizontal="center" readingOrder="0"/>
    </xf>
    <xf borderId="0" fillId="4" fontId="18" numFmtId="14" xfId="0" applyAlignment="1" applyFont="1" applyNumberFormat="1">
      <alignment horizontal="center" readingOrder="0"/>
    </xf>
    <xf borderId="0" fillId="4" fontId="18" numFmtId="0" xfId="0" applyAlignment="1" applyFont="1">
      <alignment readingOrder="0"/>
    </xf>
    <xf borderId="0" fillId="4" fontId="3" numFmtId="167" xfId="0" applyAlignment="1" applyFont="1" applyNumberFormat="1">
      <alignment horizontal="center" readingOrder="0"/>
    </xf>
    <xf borderId="0" fillId="4" fontId="3" numFmtId="14" xfId="0" applyAlignment="1" applyFont="1" applyNumberFormat="1">
      <alignment horizontal="center" readingOrder="0"/>
    </xf>
    <xf borderId="0" fillId="4" fontId="3" numFmtId="0" xfId="0" applyAlignment="1" applyFont="1">
      <alignment readingOrder="0"/>
    </xf>
    <xf borderId="8" fillId="4" fontId="18" numFmtId="168" xfId="0" applyAlignment="1" applyBorder="1" applyFont="1" applyNumberFormat="1">
      <alignment horizontal="center" readingOrder="0"/>
    </xf>
    <xf borderId="8" fillId="4" fontId="18" numFmtId="165" xfId="0" applyAlignment="1" applyBorder="1" applyFont="1" applyNumberFormat="1">
      <alignment horizontal="center" readingOrder="0"/>
    </xf>
    <xf borderId="8" fillId="4" fontId="18" numFmtId="0" xfId="0" applyAlignment="1" applyBorder="1" applyFont="1">
      <alignment horizontal="left" readingOrder="0"/>
    </xf>
    <xf borderId="8" fillId="4" fontId="18" numFmtId="0" xfId="0" applyAlignment="1" applyBorder="1" applyFont="1">
      <alignment horizontal="right" readingOrder="0"/>
    </xf>
    <xf borderId="0" fillId="4" fontId="3" numFmtId="167" xfId="0" applyAlignment="1" applyFont="1" applyNumberFormat="1">
      <alignment readingOrder="0"/>
    </xf>
    <xf borderId="0" fillId="4" fontId="3" numFmtId="0" xfId="0" applyFont="1"/>
    <xf borderId="0" fillId="4" fontId="19" numFmtId="0" xfId="0" applyAlignment="1" applyFont="1">
      <alignment horizontal="left" readingOrder="0"/>
    </xf>
    <xf quotePrefix="1" borderId="0" fillId="4" fontId="3" numFmtId="0" xfId="0" applyAlignment="1" applyFont="1">
      <alignment readingOrder="0"/>
    </xf>
    <xf borderId="0" fillId="4" fontId="3" numFmtId="14" xfId="0" applyAlignment="1" applyFont="1" applyNumberFormat="1">
      <alignment readingOrder="0"/>
    </xf>
    <xf borderId="11" fillId="4" fontId="3" numFmtId="167" xfId="0" applyAlignment="1" applyBorder="1" applyFont="1" applyNumberFormat="1">
      <alignment readingOrder="0"/>
    </xf>
    <xf borderId="11" fillId="4" fontId="3" numFmtId="14" xfId="0" applyAlignment="1" applyBorder="1" applyFont="1" applyNumberFormat="1">
      <alignment readingOrder="0"/>
    </xf>
    <xf borderId="11" fillId="4" fontId="3" numFmtId="0" xfId="0" applyAlignment="1" applyBorder="1" applyFont="1">
      <alignment readingOrder="0"/>
    </xf>
    <xf borderId="11" fillId="4" fontId="19" numFmtId="0" xfId="0" applyAlignment="1" applyBorder="1" applyFont="1">
      <alignment horizontal="left" readingOrder="0"/>
    </xf>
    <xf borderId="11" fillId="4" fontId="3" numFmtId="0" xfId="0" applyBorder="1" applyFont="1"/>
    <xf borderId="0" fillId="3" fontId="3" numFmtId="167" xfId="0" applyAlignment="1" applyFont="1" applyNumberFormat="1">
      <alignment horizontal="center" readingOrder="0"/>
    </xf>
    <xf borderId="0" fillId="3" fontId="3" numFmtId="14" xfId="0" applyAlignment="1" applyFont="1" applyNumberFormat="1">
      <alignment horizontal="center" readingOrder="0"/>
    </xf>
    <xf borderId="0" fillId="3" fontId="3" numFmtId="0" xfId="0" applyAlignment="1" applyFont="1">
      <alignment readingOrder="0"/>
    </xf>
  </cellXfs>
  <cellStyles count="1">
    <cellStyle xfId="0" name="Normal" builtinId="0"/>
  </cellStyles>
  <dxfs count="19">
    <dxf>
      <font>
        <b/>
      </font>
      <fill>
        <patternFill patternType="solid">
          <fgColor rgb="FF00FF00"/>
          <bgColor rgb="FF00FF00"/>
        </patternFill>
      </fill>
      <border/>
    </dxf>
    <dxf>
      <font>
        <b/>
      </font>
      <fill>
        <patternFill patternType="solid">
          <fgColor rgb="FFFF0000"/>
          <bgColor rgb="FFFF00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BBC8CE"/>
          <bgColor rgb="FFBBC8CE"/>
        </patternFill>
      </fill>
      <border/>
    </dxf>
    <dxf>
      <font>
        <b/>
      </font>
      <fill>
        <patternFill patternType="solid">
          <fgColor rgb="FFB7B7B7"/>
          <bgColor rgb="FFB7B7B7"/>
        </patternFill>
      </fill>
      <border/>
    </dxf>
    <dxf>
      <font>
        <b/>
      </font>
      <fill>
        <patternFill patternType="solid">
          <fgColor rgb="FFFCE5CD"/>
          <bgColor rgb="FFFCE5CD"/>
        </patternFill>
      </fill>
      <border/>
    </dxf>
    <dxf>
      <font>
        <b/>
      </font>
      <fill>
        <patternFill patternType="solid">
          <fgColor rgb="FFF4CCCC"/>
          <bgColor rgb="FFF4CCCC"/>
        </patternFill>
      </fill>
      <border/>
    </dxf>
    <dxf>
      <font>
        <b/>
        <color rgb="FF000000"/>
      </font>
      <fill>
        <patternFill patternType="solid">
          <fgColor rgb="FFFCE5CD"/>
          <bgColor rgb="FFFCE5CD"/>
        </patternFill>
      </fill>
      <border/>
    </dxf>
    <dxf>
      <font>
        <b/>
        <color rgb="FF000000"/>
      </font>
      <fill>
        <patternFill patternType="solid">
          <fgColor rgb="FFFF0000"/>
          <bgColor rgb="FFFF0000"/>
        </patternFill>
      </fill>
      <border/>
    </dxf>
    <dxf>
      <font>
        <b/>
      </font>
      <fill>
        <patternFill patternType="solid">
          <fgColor rgb="FFFFF2CC"/>
          <bgColor rgb="FFFFF2CC"/>
        </patternFill>
      </fill>
      <border/>
    </dxf>
    <dxf>
      <font>
        <b/>
      </font>
      <fill>
        <patternFill patternType="solid">
          <fgColor rgb="FFD5A6BD"/>
          <bgColor rgb="FFD5A6BD"/>
        </patternFill>
      </fill>
      <border/>
    </dxf>
    <dxf>
      <font>
        <b/>
      </font>
      <fill>
        <patternFill patternType="solid">
          <fgColor rgb="FF999999"/>
          <bgColor rgb="FF999999"/>
        </patternFill>
      </fill>
      <border/>
    </dxf>
    <dxf>
      <font>
        <b/>
      </font>
      <fill>
        <patternFill patternType="solid">
          <fgColor rgb="FFB7E1CD"/>
          <bgColor rgb="FFB7E1CD"/>
        </patternFill>
      </fill>
      <border/>
    </dxf>
    <dxf>
      <font>
        <b/>
      </font>
      <fill>
        <patternFill patternType="solid">
          <fgColor rgb="FF00FFFF"/>
          <bgColor rgb="FF00FFFF"/>
        </patternFill>
      </fill>
      <border/>
    </dxf>
    <dxf>
      <font>
        <b/>
      </font>
      <fill>
        <patternFill patternType="solid">
          <fgColor rgb="FFD9EAD3"/>
          <bgColor rgb="FFD9EAD3"/>
        </patternFill>
      </fill>
      <border/>
    </dxf>
    <dxf>
      <font>
        <b/>
      </font>
      <fill>
        <patternFill patternType="solid">
          <fgColor rgb="FFF9CB9C"/>
          <bgColor rgb="FFF9CB9C"/>
        </patternFill>
      </fill>
      <border/>
    </dxf>
  </dxfs>
  <tableStyles count="1">
    <tableStyle count="4" pivot="0" name="index-style">
      <tableStyleElement dxfId="3" type="headerRow"/>
      <tableStyleElement dxfId="4" type="firstRowStripe"/>
      <tableStyleElement dxfId="5" type="secondRowStripe"/>
      <tableStyleElement dxfId="6"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7:H149" displayName="Table_1" id="1">
  <tableColumns count="6">
    <tableColumn name="編號_x000a_TranID" id="1"/>
    <tableColumn name="日期_x000a_TimeStamp" id="2"/>
    <tableColumn name="申請職位／及所屬機構公司_x000a_Data / Content" id="3"/>
    <tableColumn name="申請結果_x000a_Result" id="4"/>
    <tableColumn name="詳細_x000a_Explanation" id="5"/>
    <tableColumn name="工種_x000a_Job_x000a_Sectors" id="6"/>
  </tableColumns>
  <tableStyleInfo name="index-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1" max="1" width="11.57"/>
    <col customWidth="1" min="2" max="2" width="2.57"/>
    <col customWidth="1" min="3" max="3" width="10.0"/>
    <col customWidth="1" min="4" max="4" width="16.86"/>
    <col customWidth="1" min="5" max="5" width="51.71"/>
    <col customWidth="1" min="6" max="6" width="49.14"/>
    <col customWidth="1" min="7" max="7" width="46.14"/>
    <col customWidth="1" min="8" max="8" width="17.71"/>
    <col customWidth="1" min="9" max="9" width="2.71"/>
  </cols>
  <sheetData>
    <row r="1">
      <c r="A1" s="1"/>
      <c r="G1" s="2"/>
      <c r="I1" s="3"/>
    </row>
    <row r="2">
      <c r="G2" s="2"/>
      <c r="I2" s="3"/>
      <c r="M2" s="4" t="s">
        <v>0</v>
      </c>
      <c r="N2" s="5"/>
      <c r="O2" s="5"/>
      <c r="P2" s="5"/>
      <c r="Q2" s="5"/>
      <c r="R2" s="6"/>
    </row>
    <row r="3" ht="13.5" customHeight="1">
      <c r="B3" s="7"/>
      <c r="C3" s="7"/>
      <c r="D3" s="7"/>
      <c r="E3" s="7"/>
      <c r="F3" s="7"/>
      <c r="G3" s="8"/>
      <c r="H3" s="7"/>
      <c r="I3" s="7"/>
      <c r="J3" s="7"/>
      <c r="K3" s="7"/>
      <c r="L3" s="7"/>
      <c r="M3" s="7"/>
      <c r="N3" s="7"/>
      <c r="O3" s="7"/>
      <c r="P3" s="7"/>
      <c r="Q3" s="7"/>
      <c r="R3" s="7"/>
      <c r="S3" s="7"/>
      <c r="T3" s="7"/>
      <c r="U3" s="7"/>
    </row>
    <row r="4">
      <c r="B4" s="7"/>
      <c r="G4" s="2"/>
      <c r="I4" s="7"/>
    </row>
    <row r="5">
      <c r="B5" s="7"/>
      <c r="D5" s="9" t="s">
        <v>1</v>
      </c>
      <c r="E5" s="5"/>
      <c r="F5" s="5"/>
      <c r="G5" s="6"/>
      <c r="I5" s="7"/>
    </row>
    <row r="6">
      <c r="B6" s="7"/>
      <c r="G6" s="2"/>
      <c r="I6" s="7"/>
    </row>
    <row r="7">
      <c r="B7" s="7"/>
      <c r="D7" s="10" t="s">
        <v>2</v>
      </c>
      <c r="E7" s="11"/>
      <c r="F7" s="12">
        <v>43608.0</v>
      </c>
      <c r="G7" s="11"/>
      <c r="I7" s="7"/>
    </row>
    <row r="8">
      <c r="B8" s="7"/>
      <c r="D8" s="13"/>
      <c r="E8" s="14"/>
      <c r="F8" s="13"/>
      <c r="G8" s="14"/>
      <c r="I8" s="7"/>
    </row>
    <row r="9">
      <c r="B9" s="7"/>
      <c r="D9" s="15" t="s">
        <v>3</v>
      </c>
      <c r="I9" s="7"/>
    </row>
    <row r="10">
      <c r="B10" s="7"/>
      <c r="D10" s="10" t="s">
        <v>4</v>
      </c>
      <c r="E10" s="11"/>
      <c r="F10" s="12">
        <v>43646.0</v>
      </c>
      <c r="G10" s="11"/>
      <c r="I10" s="7"/>
      <c r="P10" s="16"/>
    </row>
    <row r="11">
      <c r="B11" s="7"/>
      <c r="D11" s="13"/>
      <c r="E11" s="14"/>
      <c r="F11" s="13"/>
      <c r="G11" s="14"/>
      <c r="I11" s="7"/>
    </row>
    <row r="12">
      <c r="B12" s="7"/>
      <c r="G12" s="2"/>
      <c r="I12" s="7"/>
    </row>
    <row r="13">
      <c r="B13" s="7"/>
      <c r="D13" s="17" t="s">
        <v>5</v>
      </c>
      <c r="E13" s="11"/>
      <c r="F13" s="18">
        <f>COUNTIFS(data_blockchain!B5:B121,"&gt;="&amp; F7,data_blockchain!B5:B121,"&lt;="&amp;F10)</f>
        <v>11</v>
      </c>
      <c r="G13" s="11"/>
      <c r="H13" s="19"/>
      <c r="I13" s="7"/>
    </row>
    <row r="14">
      <c r="B14" s="7"/>
      <c r="D14" s="13"/>
      <c r="E14" s="14"/>
      <c r="F14" s="13"/>
      <c r="G14" s="14"/>
      <c r="H14" s="19"/>
      <c r="I14" s="7"/>
    </row>
    <row r="15">
      <c r="B15" s="7"/>
      <c r="G15" s="2"/>
      <c r="I15" s="7"/>
    </row>
    <row r="16">
      <c r="B16" s="7"/>
      <c r="C16" s="20" t="s">
        <v>6</v>
      </c>
      <c r="D16" s="5"/>
      <c r="E16" s="5"/>
      <c r="F16" s="5"/>
      <c r="G16" s="5"/>
      <c r="H16" s="5"/>
      <c r="I16" s="7"/>
    </row>
    <row r="17">
      <c r="B17" s="7"/>
      <c r="C17" s="21" t="s">
        <v>7</v>
      </c>
      <c r="D17" s="22" t="s">
        <v>8</v>
      </c>
      <c r="E17" s="23" t="s">
        <v>9</v>
      </c>
      <c r="F17" s="24" t="s">
        <v>10</v>
      </c>
      <c r="G17" s="25" t="s">
        <v>11</v>
      </c>
      <c r="H17" s="26" t="s">
        <v>12</v>
      </c>
      <c r="I17" s="7"/>
    </row>
    <row r="18">
      <c r="A18" s="27" t="s">
        <v>13</v>
      </c>
      <c r="B18" s="7"/>
      <c r="C18" s="28">
        <f>IFERROR(__xludf.DUMMYFUNCTION("query(data_blockchain!A3:F121,""select A,B,C,D,E,F where B &gt;= date '""&amp;TEXT(F7,""yyyy-mm-dd"")&amp;""' and B &lt;= date '""&amp;TEXT(F10,""yyyy-mm-dd"")&amp;""'"")"),107.0)</f>
        <v>107</v>
      </c>
      <c r="D18" s="29">
        <f>IFERROR(__xludf.DUMMYFUNCTION("""COMPUTED_VALUE"""),43608.0)</f>
        <v>43608</v>
      </c>
      <c r="E18" s="30" t="str">
        <f>IFERROR(__xludf.DUMMYFUNCTION("""COMPUTED_VALUE"""),"Administrative Assistant
Labour Department
VAC0114092
$10400
0900 - 1800
Gov Office Time")</f>
        <v>Administrative Assistant
Labour Department
VAC0114092
$10400
0900 - 1800
Gov Office Time</v>
      </c>
      <c r="F18" s="31" t="str">
        <f>IFERROR(__xludf.DUMMYFUNCTION("""COMPUTED_VALUE"""),"已婉拒 Refused")</f>
        <v>已婉拒 Refused</v>
      </c>
      <c r="G18" s="32" t="str">
        <f>IFERROR(__xludf.DUMMYFUNCTION("""COMPUTED_VALUE"""),"2/7/2019 Offer
-------
Colided with 116
---------------
Discard Offer
on 27 June 2019")</f>
        <v>2/7/2019 Offer
-------
Colided with 116
---------------
Discard Offer
on 27 June 2019</v>
      </c>
      <c r="H18" s="30" t="str">
        <f>IFERROR(__xludf.DUMMYFUNCTION("""COMPUTED_VALUE"""),"Clerk")</f>
        <v>Clerk</v>
      </c>
      <c r="I18" s="7"/>
    </row>
    <row r="19">
      <c r="B19" s="7"/>
      <c r="C19" s="28">
        <f>IFERROR(__xludf.DUMMYFUNCTION("""COMPUTED_VALUE"""),108.0)</f>
        <v>108</v>
      </c>
      <c r="D19" s="29">
        <f>IFERROR(__xludf.DUMMYFUNCTION("""COMPUTED_VALUE"""),43608.0)</f>
        <v>43608</v>
      </c>
      <c r="E19" s="30" t="str">
        <f>IFERROR(__xludf.DUMMYFUNCTION("""COMPUTED_VALUE"""),"Photo Retoucher
Hong Kong Trade Development Council
VAC0113843
$12000
Gov Office Time
")</f>
        <v>Photo Retoucher
Hong Kong Trade Development Council
VAC0113843
$12000
Gov Office Time
</v>
      </c>
      <c r="F19" s="31" t="str">
        <f>IFERROR(__xludf.DUMMYFUNCTION("""COMPUTED_VALUE"""),"沒有回應 -- No Respond")</f>
        <v>沒有回應 -- No Respond</v>
      </c>
      <c r="G19" s="32" t="str">
        <f>IFERROR(__xludf.DUMMYFUNCTION("""COMPUTED_VALUE"""),"N/A")</f>
        <v>N/A</v>
      </c>
      <c r="H19" s="30" t="str">
        <f>IFERROR(__xludf.DUMMYFUNCTION("""COMPUTED_VALUE"""),"Clerk")</f>
        <v>Clerk</v>
      </c>
      <c r="I19" s="7"/>
    </row>
    <row r="20">
      <c r="B20" s="7"/>
      <c r="C20" s="28">
        <f>IFERROR(__xludf.DUMMYFUNCTION("""COMPUTED_VALUE"""),109.0)</f>
        <v>109</v>
      </c>
      <c r="D20" s="29">
        <f>IFERROR(__xludf.DUMMYFUNCTION("""COMPUTED_VALUE"""),43608.0)</f>
        <v>43608</v>
      </c>
      <c r="E20" s="30" t="str">
        <f>IFERROR(__xludf.DUMMYFUNCTION("""COMPUTED_VALUE"""),"展翅青見計劃 -- 電子教。學支援計劃
申請")</f>
        <v>展翅青見計劃 -- 電子教。學支援計劃
申請</v>
      </c>
      <c r="F20" s="31" t="str">
        <f>IFERROR(__xludf.DUMMYFUNCTION("""COMPUTED_VALUE"""),"聘用 -- Hired")</f>
        <v>聘用 -- Hired</v>
      </c>
      <c r="G20" s="32" t="str">
        <f>IFERROR(__xludf.DUMMYFUNCTION("""COMPUTED_VALUE"""),"申請")</f>
        <v>申請</v>
      </c>
      <c r="H20" s="30" t="str">
        <f>IFERROR(__xludf.DUMMYFUNCTION("""COMPUTED_VALUE"""),"Parttake-Event")</f>
        <v>Parttake-Event</v>
      </c>
      <c r="I20" s="7"/>
    </row>
    <row r="21">
      <c r="B21" s="7"/>
      <c r="C21" s="28">
        <f>IFERROR(__xludf.DUMMYFUNCTION("""COMPUTED_VALUE"""),110.0)</f>
        <v>110</v>
      </c>
      <c r="D21" s="29">
        <f>IFERROR(__xludf.DUMMYFUNCTION("""COMPUTED_VALUE"""),43611.0)</f>
        <v>43611</v>
      </c>
      <c r="E21" s="30" t="str">
        <f>IFERROR(__xludf.DUMMYFUNCTION("""COMPUTED_VALUE"""),"第44屆全港青年學藝大賽
全港青年翻譯比賽 18 - 19
參賽")</f>
        <v>第44屆全港青年學藝大賽
全港青年翻譯比賽 18 - 19
參賽</v>
      </c>
      <c r="F21" s="31" t="str">
        <f>IFERROR(__xludf.DUMMYFUNCTION("""COMPUTED_VALUE"""),"已出席 -- Partake")</f>
        <v>已出席 -- Partake</v>
      </c>
      <c r="G21" s="32" t="str">
        <f>IFERROR(__xludf.DUMMYFUNCTION("""COMPUTED_VALUE"""),"參賽")</f>
        <v>參賽</v>
      </c>
      <c r="H21" s="30" t="str">
        <f>IFERROR(__xludf.DUMMYFUNCTION("""COMPUTED_VALUE"""),"Parttake-Event")</f>
        <v>Parttake-Event</v>
      </c>
      <c r="I21" s="7"/>
    </row>
    <row r="22">
      <c r="B22" s="7"/>
      <c r="C22" s="28">
        <f>IFERROR(__xludf.DUMMYFUNCTION("""COMPUTED_VALUE"""),111.0)</f>
        <v>111</v>
      </c>
      <c r="D22" s="29">
        <f>IFERROR(__xludf.DUMMYFUNCTION("""COMPUTED_VALUE"""),43612.0)</f>
        <v>43612</v>
      </c>
      <c r="E22" s="30" t="str">
        <f>IFERROR(__xludf.DUMMYFUNCTION("""COMPUTED_VALUE"""),"電競實習支援計劃
CV 及 Supporting Doc Send via email")</f>
        <v>電競實習支援計劃
CV 及 Supporting Doc Send via email</v>
      </c>
      <c r="F22" s="31" t="str">
        <f>IFERROR(__xludf.DUMMYFUNCTION("""COMPUTED_VALUE"""),"已完成 -- Completed")</f>
        <v>已完成 -- Completed</v>
      </c>
      <c r="G22" s="32" t="str">
        <f>IFERROR(__xludf.DUMMYFUNCTION("""COMPUTED_VALUE"""),"N/A")</f>
        <v>N/A</v>
      </c>
      <c r="H22" s="30" t="str">
        <f>IFERROR(__xludf.DUMMYFUNCTION("""COMPUTED_VALUE"""),"Parttake-Event")</f>
        <v>Parttake-Event</v>
      </c>
      <c r="I22" s="7"/>
    </row>
    <row r="23">
      <c r="B23" s="7"/>
      <c r="C23" s="28">
        <f>IFERROR(__xludf.DUMMYFUNCTION("""COMPUTED_VALUE"""),112.0)</f>
        <v>112</v>
      </c>
      <c r="D23" s="29">
        <f>IFERROR(__xludf.DUMMYFUNCTION("""COMPUTED_VALUE"""),43612.0)</f>
        <v>43612</v>
      </c>
      <c r="E23" s="30" t="str">
        <f>IFERROR(__xludf.DUMMYFUNCTION("""COMPUTED_VALUE"""),"電競實習支援計劃
履歷 及 相關文件翻譯工序
中英文翻譯對照版本")</f>
        <v>電競實習支援計劃
履歷 及 相關文件翻譯工序
中英文翻譯對照版本</v>
      </c>
      <c r="F23" s="31" t="str">
        <f>IFERROR(__xludf.DUMMYFUNCTION("""COMPUTED_VALUE"""),"已完成 -- Completed")</f>
        <v>已完成 -- Completed</v>
      </c>
      <c r="G23" s="32" t="str">
        <f>IFERROR(__xludf.DUMMYFUNCTION("""COMPUTED_VALUE"""),"中英文翻譯對照版本")</f>
        <v>中英文翻譯對照版本</v>
      </c>
      <c r="H23" s="30" t="str">
        <f>IFERROR(__xludf.DUMMYFUNCTION("""COMPUTED_VALUE"""),"Parttake-Event")</f>
        <v>Parttake-Event</v>
      </c>
      <c r="I23" s="7"/>
      <c r="J23" s="3"/>
      <c r="K23" s="3"/>
      <c r="L23" s="3"/>
      <c r="M23" s="3"/>
      <c r="N23" s="3"/>
      <c r="O23" s="3"/>
      <c r="P23" s="3"/>
      <c r="Q23" s="3"/>
      <c r="R23" s="3"/>
      <c r="S23" s="3"/>
      <c r="T23" s="3"/>
      <c r="U23" s="3"/>
    </row>
    <row r="24">
      <c r="B24" s="7"/>
      <c r="C24" s="28">
        <f>IFERROR(__xludf.DUMMYFUNCTION("""COMPUTED_VALUE"""),113.0)</f>
        <v>113</v>
      </c>
      <c r="D24" s="29">
        <f>IFERROR(__xludf.DUMMYFUNCTION("""COMPUTED_VALUE"""),43613.0)</f>
        <v>43613</v>
      </c>
      <c r="E24" s="30" t="str">
        <f>IFERROR(__xludf.DUMMYFUNCTION("""COMPUTED_VALUE"""),"3rd Fresh Graduate Support Scheme
2019  -- 3rd CEO Master Talk
Job and Career Talk Show
")</f>
        <v>3rd Fresh Graduate Support Scheme
2019  -- 3rd CEO Master Talk
Job and Career Talk Show
</v>
      </c>
      <c r="F24" s="31" t="str">
        <f>IFERROR(__xludf.DUMMYFUNCTION("""COMPUTED_VALUE"""),"已出席 -- Partake")</f>
        <v>已出席 -- Partake</v>
      </c>
      <c r="G24" s="32" t="str">
        <f>IFERROR(__xludf.DUMMYFUNCTION("""COMPUTED_VALUE"""),"N/A")</f>
        <v>N/A</v>
      </c>
      <c r="H24" s="30" t="str">
        <f>IFERROR(__xludf.DUMMYFUNCTION("""COMPUTED_VALUE"""),"Parttake-Event")</f>
        <v>Parttake-Event</v>
      </c>
      <c r="I24" s="7"/>
    </row>
    <row r="25">
      <c r="B25" s="7"/>
      <c r="C25" s="28">
        <f>IFERROR(__xludf.DUMMYFUNCTION("""COMPUTED_VALUE"""),114.0)</f>
        <v>114</v>
      </c>
      <c r="D25" s="29">
        <f>IFERROR(__xludf.DUMMYFUNCTION("""COMPUTED_VALUE"""),43628.0)</f>
        <v>43628</v>
      </c>
      <c r="E25" s="30" t="str">
        <f>IFERROR(__xludf.DUMMYFUNCTION("""COMPUTED_VALUE"""),"展翅青見計劃 -- 電子教。學支援計劃
首輪招聘會")</f>
        <v>展翅青見計劃 -- 電子教。學支援計劃
首輪招聘會</v>
      </c>
      <c r="F25" s="31" t="str">
        <f>IFERROR(__xludf.DUMMYFUNCTION("""COMPUTED_VALUE"""),"病未能出席")</f>
        <v>病未能出席</v>
      </c>
      <c r="G25" s="32" t="str">
        <f>IFERROR(__xludf.DUMMYFUNCTION("""COMPUTED_VALUE"""),"N/A")</f>
        <v>N/A</v>
      </c>
      <c r="H25" s="30" t="str">
        <f>IFERROR(__xludf.DUMMYFUNCTION("""COMPUTED_VALUE"""),"Parttake-Event")</f>
        <v>Parttake-Event</v>
      </c>
      <c r="I25" s="7"/>
    </row>
    <row r="26">
      <c r="B26" s="7"/>
      <c r="C26" s="28">
        <f>IFERROR(__xludf.DUMMYFUNCTION("""COMPUTED_VALUE"""),115.0)</f>
        <v>115</v>
      </c>
      <c r="D26" s="29">
        <f>IFERROR(__xludf.DUMMYFUNCTION("""COMPUTED_VALUE"""),43637.0)</f>
        <v>43637</v>
      </c>
      <c r="E26" s="30" t="str">
        <f>IFERROR(__xludf.DUMMYFUNCTION("""COMPUTED_VALUE"""),"展翅青見計劃")</f>
        <v>展翅青見計劃</v>
      </c>
      <c r="F26" s="31" t="str">
        <f>IFERROR(__xludf.DUMMYFUNCTION("""COMPUTED_VALUE"""),"已完成 -- Completed")</f>
        <v>已完成 -- Completed</v>
      </c>
      <c r="G26" s="32" t="str">
        <f>IFERROR(__xludf.DUMMYFUNCTION("""COMPUTED_VALUE"""),"出信
1) 6月12日請假信
2) 繳交履歷表兩份
TKOGPS 116
CYTSS 117")</f>
        <v>出信
1) 6月12日請假信
2) 繳交履歷表兩份
TKOGPS 116
CYTSS 117</v>
      </c>
      <c r="H26" s="30" t="str">
        <f>IFERROR(__xludf.DUMMYFUNCTION("""COMPUTED_VALUE"""),"Parttake-Event")</f>
        <v>Parttake-Event</v>
      </c>
      <c r="I26" s="7"/>
    </row>
    <row r="27">
      <c r="B27" s="7"/>
      <c r="C27" s="28">
        <f>IFERROR(__xludf.DUMMYFUNCTION("""COMPUTED_VALUE"""),116.0)</f>
        <v>116</v>
      </c>
      <c r="D27" s="29">
        <f>IFERROR(__xludf.DUMMYFUNCTION("""COMPUTED_VALUE"""),43638.0)</f>
        <v>43638</v>
      </c>
      <c r="E27" s="30" t="str">
        <f>IFERROR(__xludf.DUMMYFUNCTION("""COMPUTED_VALUE"""),"展翅青見 學教支援計劃
電子教學支援員
將軍澳官立小學
08:30 - 17:00  (5, 5.5 day)
$10,500")</f>
        <v>展翅青見 學教支援計劃
電子教學支援員
將軍澳官立小學
08:30 - 17:00  (5, 5.5 day)
$10,500</v>
      </c>
      <c r="F27" s="31" t="str">
        <f>IFERROR(__xludf.DUMMYFUNCTION("""COMPUTED_VALUE"""),"聘用 -- Hired")</f>
        <v>聘用 -- Hired</v>
      </c>
      <c r="G27" s="32" t="str">
        <f>IFERROR(__xludf.DUMMYFUNCTION("""COMPUTED_VALUE"""),"")</f>
        <v/>
      </c>
      <c r="H27" s="30" t="str">
        <f>IFERROR(__xludf.DUMMYFUNCTION("""COMPUTED_VALUE"""),"Government")</f>
        <v>Government</v>
      </c>
      <c r="I27" s="7"/>
    </row>
    <row r="28">
      <c r="B28" s="7"/>
      <c r="C28" s="28">
        <f>IFERROR(__xludf.DUMMYFUNCTION("""COMPUTED_VALUE"""),117.0)</f>
        <v>117</v>
      </c>
      <c r="D28" s="29">
        <f>IFERROR(__xludf.DUMMYFUNCTION("""COMPUTED_VALUE"""),43638.0)</f>
        <v>43638</v>
      </c>
      <c r="E28" s="30" t="str">
        <f>IFERROR(__xludf.DUMMYFUNCTION("""COMPUTED_VALUE"""),"展翅青見 學教支援計劃
電子教學支援員
順德聯誼總會鄭裕彤中學法團校董會
07:55 - 17:00  (5, 5.5 day)
$10,500 - $13,000")</f>
        <v>展翅青見 學教支援計劃
電子教學支援員
順德聯誼總會鄭裕彤中學法團校董會
07:55 - 17:00  (5, 5.5 day)
$10,500 - $13,000</v>
      </c>
      <c r="F28" s="31" t="str">
        <f>IFERROR(__xludf.DUMMYFUNCTION("""COMPUTED_VALUE"""),"沒有回應 -- No Respond")</f>
        <v>沒有回應 -- No Respond</v>
      </c>
      <c r="G28" s="32" t="str">
        <f>IFERROR(__xludf.DUMMYFUNCTION("""COMPUTED_VALUE"""),"")</f>
        <v/>
      </c>
      <c r="H28" s="30" t="str">
        <f>IFERROR(__xludf.DUMMYFUNCTION("""COMPUTED_VALUE"""),"IT")</f>
        <v>IT</v>
      </c>
      <c r="I28" s="7"/>
    </row>
    <row r="29">
      <c r="B29" s="7"/>
      <c r="C29" s="28"/>
      <c r="D29" s="28"/>
      <c r="E29" s="30"/>
      <c r="F29" s="31"/>
      <c r="G29" s="32"/>
      <c r="H29" s="30"/>
      <c r="I29" s="7"/>
    </row>
    <row r="30">
      <c r="B30" s="7"/>
      <c r="C30" s="28"/>
      <c r="D30" s="28"/>
      <c r="E30" s="30"/>
      <c r="F30" s="31"/>
      <c r="G30" s="32"/>
      <c r="H30" s="30"/>
      <c r="I30" s="7"/>
    </row>
    <row r="31">
      <c r="B31" s="7"/>
      <c r="C31" s="28"/>
      <c r="D31" s="28"/>
      <c r="E31" s="30"/>
      <c r="F31" s="31"/>
      <c r="G31" s="32"/>
      <c r="H31" s="30"/>
      <c r="I31" s="7"/>
    </row>
    <row r="32">
      <c r="B32" s="7"/>
      <c r="C32" s="28"/>
      <c r="D32" s="28"/>
      <c r="E32" s="30"/>
      <c r="F32" s="31"/>
      <c r="G32" s="32"/>
      <c r="H32" s="30"/>
      <c r="I32" s="7"/>
    </row>
    <row r="33">
      <c r="B33" s="7"/>
      <c r="C33" s="28"/>
      <c r="D33" s="28"/>
      <c r="E33" s="30"/>
      <c r="F33" s="31"/>
      <c r="G33" s="32"/>
      <c r="H33" s="30"/>
      <c r="I33" s="7"/>
    </row>
    <row r="34">
      <c r="B34" s="7"/>
      <c r="C34" s="28"/>
      <c r="D34" s="28"/>
      <c r="E34" s="30"/>
      <c r="F34" s="31"/>
      <c r="G34" s="32"/>
      <c r="H34" s="30"/>
      <c r="I34" s="7"/>
    </row>
    <row r="35">
      <c r="B35" s="7"/>
      <c r="C35" s="28"/>
      <c r="D35" s="28"/>
      <c r="E35" s="30"/>
      <c r="F35" s="31"/>
      <c r="G35" s="32"/>
      <c r="H35" s="30"/>
      <c r="I35" s="7"/>
    </row>
    <row r="36">
      <c r="B36" s="7"/>
      <c r="C36" s="28"/>
      <c r="D36" s="28"/>
      <c r="E36" s="30"/>
      <c r="F36" s="31"/>
      <c r="G36" s="32"/>
      <c r="H36" s="30"/>
      <c r="I36" s="7"/>
    </row>
    <row r="37">
      <c r="B37" s="7"/>
      <c r="C37" s="28"/>
      <c r="D37" s="28"/>
      <c r="E37" s="30"/>
      <c r="F37" s="31"/>
      <c r="G37" s="32"/>
      <c r="H37" s="30"/>
      <c r="I37" s="7"/>
      <c r="J37" s="7"/>
      <c r="K37" s="7"/>
      <c r="L37" s="7"/>
      <c r="M37" s="7"/>
      <c r="N37" s="7"/>
      <c r="O37" s="7"/>
      <c r="P37" s="7"/>
      <c r="Q37" s="7"/>
      <c r="R37" s="7"/>
      <c r="S37" s="7"/>
      <c r="T37" s="7"/>
      <c r="U37" s="7"/>
    </row>
    <row r="38">
      <c r="B38" s="7"/>
      <c r="C38" s="28"/>
      <c r="D38" s="28"/>
      <c r="E38" s="30"/>
      <c r="F38" s="31"/>
      <c r="G38" s="32"/>
      <c r="H38" s="30"/>
      <c r="I38" s="7"/>
    </row>
    <row r="39">
      <c r="B39" s="7"/>
      <c r="C39" s="28"/>
      <c r="D39" s="28"/>
      <c r="E39" s="30"/>
      <c r="F39" s="31"/>
      <c r="G39" s="32"/>
      <c r="H39" s="30"/>
      <c r="I39" s="7"/>
    </row>
    <row r="40">
      <c r="B40" s="7"/>
      <c r="C40" s="28"/>
      <c r="D40" s="28"/>
      <c r="E40" s="30"/>
      <c r="F40" s="31"/>
      <c r="G40" s="32"/>
      <c r="H40" s="30"/>
      <c r="I40" s="7"/>
    </row>
    <row r="41">
      <c r="B41" s="7"/>
      <c r="C41" s="28"/>
      <c r="D41" s="28"/>
      <c r="E41" s="30"/>
      <c r="F41" s="31"/>
      <c r="G41" s="32"/>
      <c r="H41" s="30"/>
      <c r="I41" s="7"/>
    </row>
    <row r="42">
      <c r="B42" s="7"/>
      <c r="C42" s="28"/>
      <c r="D42" s="28"/>
      <c r="E42" s="30"/>
      <c r="F42" s="31"/>
      <c r="G42" s="32"/>
      <c r="H42" s="30"/>
      <c r="I42" s="7"/>
    </row>
    <row r="43">
      <c r="B43" s="7"/>
      <c r="C43" s="28"/>
      <c r="D43" s="28"/>
      <c r="E43" s="30"/>
      <c r="F43" s="31"/>
      <c r="G43" s="32"/>
      <c r="H43" s="30"/>
      <c r="I43" s="7"/>
    </row>
    <row r="44">
      <c r="B44" s="7"/>
      <c r="C44" s="28"/>
      <c r="D44" s="28"/>
      <c r="E44" s="30"/>
      <c r="F44" s="31"/>
      <c r="G44" s="32"/>
      <c r="H44" s="30"/>
      <c r="I44" s="7"/>
    </row>
    <row r="45">
      <c r="B45" s="7"/>
      <c r="C45" s="28"/>
      <c r="D45" s="28"/>
      <c r="E45" s="30"/>
      <c r="F45" s="31"/>
      <c r="G45" s="32"/>
      <c r="H45" s="30"/>
      <c r="I45" s="7"/>
    </row>
    <row r="46">
      <c r="B46" s="7"/>
      <c r="C46" s="28"/>
      <c r="D46" s="28"/>
      <c r="E46" s="30"/>
      <c r="F46" s="31"/>
      <c r="G46" s="32"/>
      <c r="H46" s="30"/>
      <c r="I46" s="7"/>
    </row>
    <row r="47">
      <c r="B47" s="7"/>
      <c r="C47" s="28"/>
      <c r="D47" s="28"/>
      <c r="E47" s="30"/>
      <c r="F47" s="31"/>
      <c r="G47" s="32"/>
      <c r="H47" s="30"/>
      <c r="I47" s="7"/>
    </row>
    <row r="48">
      <c r="B48" s="7"/>
      <c r="C48" s="28"/>
      <c r="D48" s="28"/>
      <c r="E48" s="30"/>
      <c r="F48" s="31"/>
      <c r="G48" s="32"/>
      <c r="H48" s="30"/>
      <c r="I48" s="7"/>
    </row>
    <row r="49">
      <c r="B49" s="7"/>
      <c r="C49" s="28"/>
      <c r="D49" s="28"/>
      <c r="E49" s="30"/>
      <c r="F49" s="31"/>
      <c r="G49" s="32"/>
      <c r="H49" s="30"/>
      <c r="I49" s="7"/>
    </row>
    <row r="50">
      <c r="B50" s="7"/>
      <c r="C50" s="28"/>
      <c r="D50" s="28"/>
      <c r="E50" s="30"/>
      <c r="F50" s="31"/>
      <c r="G50" s="32"/>
      <c r="H50" s="30"/>
      <c r="I50" s="7"/>
    </row>
    <row r="51">
      <c r="B51" s="7"/>
      <c r="C51" s="28"/>
      <c r="D51" s="28"/>
      <c r="E51" s="30"/>
      <c r="F51" s="31"/>
      <c r="G51" s="32"/>
      <c r="H51" s="30"/>
      <c r="I51" s="7"/>
    </row>
    <row r="52">
      <c r="B52" s="7"/>
      <c r="C52" s="33"/>
      <c r="D52" s="33"/>
      <c r="E52" s="34"/>
      <c r="F52" s="35"/>
      <c r="G52" s="36"/>
      <c r="H52" s="34"/>
      <c r="I52" s="7"/>
    </row>
    <row r="53">
      <c r="B53" s="7"/>
      <c r="C53" s="28"/>
      <c r="D53" s="28"/>
      <c r="E53" s="30"/>
      <c r="F53" s="31"/>
      <c r="G53" s="32"/>
      <c r="H53" s="30"/>
      <c r="I53" s="7"/>
    </row>
    <row r="54">
      <c r="B54" s="7"/>
      <c r="C54" s="28"/>
      <c r="D54" s="28"/>
      <c r="E54" s="30"/>
      <c r="F54" s="31"/>
      <c r="G54" s="32"/>
      <c r="H54" s="30"/>
      <c r="I54" s="7"/>
    </row>
    <row r="55">
      <c r="B55" s="7"/>
      <c r="C55" s="28"/>
      <c r="D55" s="28"/>
      <c r="E55" s="30"/>
      <c r="F55" s="31"/>
      <c r="G55" s="32"/>
      <c r="H55" s="30"/>
      <c r="I55" s="7"/>
    </row>
    <row r="56">
      <c r="B56" s="7"/>
      <c r="C56" s="28"/>
      <c r="D56" s="28"/>
      <c r="E56" s="30"/>
      <c r="F56" s="31"/>
      <c r="G56" s="32"/>
      <c r="H56" s="30"/>
      <c r="I56" s="7"/>
    </row>
    <row r="57">
      <c r="B57" s="7"/>
      <c r="C57" s="28"/>
      <c r="D57" s="28"/>
      <c r="E57" s="30"/>
      <c r="F57" s="31"/>
      <c r="G57" s="32"/>
      <c r="H57" s="30"/>
      <c r="I57" s="7"/>
    </row>
    <row r="58">
      <c r="B58" s="7"/>
      <c r="C58" s="28"/>
      <c r="D58" s="28"/>
      <c r="E58" s="30"/>
      <c r="F58" s="31"/>
      <c r="G58" s="32"/>
      <c r="H58" s="30"/>
      <c r="I58" s="7"/>
    </row>
    <row r="59">
      <c r="B59" s="7"/>
      <c r="C59" s="28"/>
      <c r="D59" s="28"/>
      <c r="E59" s="30"/>
      <c r="F59" s="31"/>
      <c r="G59" s="32"/>
      <c r="H59" s="30"/>
      <c r="I59" s="7"/>
    </row>
    <row r="60">
      <c r="B60" s="7"/>
      <c r="C60" s="28"/>
      <c r="D60" s="28"/>
      <c r="E60" s="30"/>
      <c r="F60" s="31"/>
      <c r="G60" s="32"/>
      <c r="H60" s="30"/>
      <c r="I60" s="7"/>
    </row>
    <row r="61">
      <c r="B61" s="7"/>
      <c r="C61" s="28"/>
      <c r="D61" s="28"/>
      <c r="E61" s="30"/>
      <c r="F61" s="31"/>
      <c r="G61" s="32"/>
      <c r="H61" s="30"/>
      <c r="I61" s="7"/>
    </row>
    <row r="62">
      <c r="B62" s="7"/>
      <c r="C62" s="28"/>
      <c r="D62" s="28"/>
      <c r="E62" s="30"/>
      <c r="F62" s="31"/>
      <c r="G62" s="32"/>
      <c r="H62" s="30"/>
      <c r="I62" s="7"/>
    </row>
    <row r="63">
      <c r="B63" s="7"/>
      <c r="C63" s="28"/>
      <c r="D63" s="28"/>
      <c r="E63" s="30"/>
      <c r="F63" s="31"/>
      <c r="G63" s="32"/>
      <c r="H63" s="30"/>
      <c r="I63" s="7"/>
    </row>
    <row r="64">
      <c r="B64" s="7"/>
      <c r="C64" s="28"/>
      <c r="D64" s="28"/>
      <c r="E64" s="30"/>
      <c r="F64" s="31"/>
      <c r="G64" s="32"/>
      <c r="H64" s="30"/>
      <c r="I64" s="7"/>
    </row>
    <row r="65">
      <c r="B65" s="7"/>
      <c r="C65" s="28"/>
      <c r="D65" s="28"/>
      <c r="E65" s="30"/>
      <c r="F65" s="31"/>
      <c r="G65" s="32"/>
      <c r="H65" s="30"/>
      <c r="I65" s="7"/>
    </row>
    <row r="66">
      <c r="B66" s="7"/>
      <c r="C66" s="28"/>
      <c r="D66" s="28"/>
      <c r="E66" s="30"/>
      <c r="F66" s="31"/>
      <c r="G66" s="32"/>
      <c r="H66" s="30"/>
      <c r="I66" s="7"/>
    </row>
    <row r="67">
      <c r="B67" s="7"/>
      <c r="C67" s="28"/>
      <c r="D67" s="28"/>
      <c r="E67" s="30"/>
      <c r="F67" s="31"/>
      <c r="G67" s="32"/>
      <c r="H67" s="30"/>
      <c r="I67" s="7"/>
    </row>
    <row r="68">
      <c r="B68" s="7"/>
      <c r="C68" s="28"/>
      <c r="D68" s="28"/>
      <c r="E68" s="30"/>
      <c r="F68" s="31"/>
      <c r="G68" s="32"/>
      <c r="H68" s="30"/>
      <c r="I68" s="7"/>
    </row>
    <row r="69">
      <c r="B69" s="7"/>
      <c r="C69" s="28"/>
      <c r="D69" s="28"/>
      <c r="E69" s="30"/>
      <c r="F69" s="31"/>
      <c r="G69" s="32"/>
      <c r="H69" s="30"/>
      <c r="I69" s="7"/>
    </row>
    <row r="70">
      <c r="B70" s="7"/>
      <c r="C70" s="28"/>
      <c r="D70" s="28"/>
      <c r="E70" s="30"/>
      <c r="F70" s="31"/>
      <c r="G70" s="32"/>
      <c r="H70" s="30"/>
      <c r="I70" s="7"/>
    </row>
    <row r="71">
      <c r="B71" s="7"/>
      <c r="C71" s="28"/>
      <c r="D71" s="28"/>
      <c r="E71" s="30"/>
      <c r="F71" s="31"/>
      <c r="G71" s="32"/>
      <c r="H71" s="30"/>
      <c r="I71" s="7"/>
    </row>
    <row r="72">
      <c r="B72" s="7"/>
      <c r="C72" s="28"/>
      <c r="D72" s="28"/>
      <c r="E72" s="30"/>
      <c r="F72" s="31"/>
      <c r="G72" s="32"/>
      <c r="H72" s="30"/>
      <c r="I72" s="7"/>
    </row>
    <row r="73">
      <c r="B73" s="7"/>
      <c r="C73" s="28"/>
      <c r="D73" s="28"/>
      <c r="E73" s="30"/>
      <c r="F73" s="31"/>
      <c r="G73" s="32"/>
      <c r="H73" s="30"/>
      <c r="I73" s="7"/>
    </row>
    <row r="74">
      <c r="B74" s="7"/>
      <c r="C74" s="28"/>
      <c r="D74" s="28"/>
      <c r="E74" s="30"/>
      <c r="F74" s="31"/>
      <c r="G74" s="32"/>
      <c r="H74" s="30"/>
      <c r="I74" s="7"/>
    </row>
    <row r="75">
      <c r="B75" s="7"/>
      <c r="C75" s="28"/>
      <c r="D75" s="28"/>
      <c r="E75" s="30"/>
      <c r="F75" s="31"/>
      <c r="G75" s="32"/>
      <c r="H75" s="30"/>
      <c r="I75" s="7"/>
    </row>
    <row r="76">
      <c r="B76" s="7"/>
      <c r="C76" s="28"/>
      <c r="D76" s="28"/>
      <c r="E76" s="30"/>
      <c r="F76" s="31"/>
      <c r="G76" s="32"/>
      <c r="H76" s="30"/>
      <c r="I76" s="7"/>
    </row>
    <row r="77">
      <c r="B77" s="7"/>
      <c r="C77" s="28"/>
      <c r="D77" s="28"/>
      <c r="E77" s="30"/>
      <c r="F77" s="31"/>
      <c r="G77" s="32"/>
      <c r="H77" s="30"/>
      <c r="I77" s="7"/>
    </row>
    <row r="78">
      <c r="B78" s="7"/>
      <c r="C78" s="28"/>
      <c r="D78" s="28"/>
      <c r="E78" s="30"/>
      <c r="F78" s="31"/>
      <c r="G78" s="32"/>
      <c r="H78" s="30"/>
      <c r="I78" s="7"/>
    </row>
    <row r="79">
      <c r="B79" s="7"/>
      <c r="C79" s="28"/>
      <c r="D79" s="28"/>
      <c r="E79" s="30"/>
      <c r="F79" s="31"/>
      <c r="G79" s="32"/>
      <c r="H79" s="30"/>
      <c r="I79" s="7"/>
    </row>
    <row r="80">
      <c r="B80" s="7"/>
      <c r="C80" s="28"/>
      <c r="D80" s="28"/>
      <c r="E80" s="30"/>
      <c r="F80" s="31"/>
      <c r="G80" s="32"/>
      <c r="H80" s="30"/>
      <c r="I80" s="7"/>
    </row>
    <row r="81">
      <c r="B81" s="7"/>
      <c r="C81" s="28"/>
      <c r="D81" s="28"/>
      <c r="E81" s="30"/>
      <c r="F81" s="31"/>
      <c r="G81" s="32"/>
      <c r="H81" s="30"/>
      <c r="I81" s="7"/>
    </row>
    <row r="82">
      <c r="B82" s="7"/>
      <c r="C82" s="28"/>
      <c r="D82" s="28"/>
      <c r="E82" s="30"/>
      <c r="F82" s="31"/>
      <c r="G82" s="32"/>
      <c r="H82" s="30"/>
      <c r="I82" s="7"/>
    </row>
    <row r="83">
      <c r="B83" s="7"/>
      <c r="C83" s="28"/>
      <c r="D83" s="28"/>
      <c r="E83" s="30"/>
      <c r="F83" s="31"/>
      <c r="G83" s="32"/>
      <c r="H83" s="30"/>
      <c r="I83" s="7"/>
    </row>
    <row r="84">
      <c r="B84" s="7"/>
      <c r="C84" s="28"/>
      <c r="D84" s="28"/>
      <c r="E84" s="30"/>
      <c r="F84" s="31"/>
      <c r="G84" s="32"/>
      <c r="H84" s="30"/>
      <c r="I84" s="7"/>
    </row>
    <row r="85">
      <c r="B85" s="7"/>
      <c r="C85" s="28"/>
      <c r="D85" s="28"/>
      <c r="E85" s="30"/>
      <c r="F85" s="31"/>
      <c r="G85" s="32"/>
      <c r="H85" s="30"/>
      <c r="I85" s="7"/>
    </row>
    <row r="86">
      <c r="B86" s="7"/>
      <c r="C86" s="28"/>
      <c r="D86" s="28"/>
      <c r="E86" s="30"/>
      <c r="F86" s="31"/>
      <c r="G86" s="32"/>
      <c r="H86" s="30"/>
      <c r="I86" s="7"/>
    </row>
    <row r="87">
      <c r="B87" s="7"/>
      <c r="C87" s="28"/>
      <c r="D87" s="28"/>
      <c r="E87" s="30"/>
      <c r="F87" s="31"/>
      <c r="G87" s="32"/>
      <c r="H87" s="30"/>
      <c r="I87" s="7"/>
    </row>
    <row r="88">
      <c r="B88" s="7"/>
      <c r="C88" s="28"/>
      <c r="D88" s="28"/>
      <c r="E88" s="30"/>
      <c r="F88" s="31"/>
      <c r="G88" s="32"/>
      <c r="H88" s="30"/>
      <c r="I88" s="7"/>
    </row>
    <row r="89">
      <c r="B89" s="7"/>
      <c r="C89" s="28"/>
      <c r="D89" s="28"/>
      <c r="E89" s="30"/>
      <c r="F89" s="31"/>
      <c r="G89" s="32"/>
      <c r="H89" s="30"/>
      <c r="I89" s="7"/>
    </row>
    <row r="90">
      <c r="B90" s="7"/>
      <c r="C90" s="28"/>
      <c r="D90" s="28"/>
      <c r="E90" s="30"/>
      <c r="F90" s="31"/>
      <c r="G90" s="32"/>
      <c r="H90" s="30"/>
      <c r="I90" s="7"/>
    </row>
    <row r="91">
      <c r="B91" s="7"/>
      <c r="C91" s="28"/>
      <c r="D91" s="28"/>
      <c r="E91" s="30"/>
      <c r="F91" s="31"/>
      <c r="G91" s="32"/>
      <c r="H91" s="30"/>
      <c r="I91" s="7"/>
    </row>
    <row r="92">
      <c r="B92" s="7"/>
      <c r="C92" s="28"/>
      <c r="D92" s="28"/>
      <c r="E92" s="30"/>
      <c r="F92" s="31"/>
      <c r="G92" s="32"/>
      <c r="H92" s="30"/>
      <c r="I92" s="7"/>
    </row>
    <row r="93">
      <c r="B93" s="7"/>
      <c r="C93" s="28"/>
      <c r="D93" s="28"/>
      <c r="E93" s="30"/>
      <c r="F93" s="31"/>
      <c r="G93" s="32"/>
      <c r="H93" s="30"/>
      <c r="I93" s="7"/>
    </row>
    <row r="94">
      <c r="B94" s="7"/>
      <c r="C94" s="28"/>
      <c r="D94" s="28"/>
      <c r="E94" s="30"/>
      <c r="F94" s="31"/>
      <c r="G94" s="32"/>
      <c r="H94" s="30"/>
      <c r="I94" s="7"/>
    </row>
    <row r="95">
      <c r="B95" s="7"/>
      <c r="C95" s="28"/>
      <c r="D95" s="28"/>
      <c r="E95" s="30"/>
      <c r="F95" s="31"/>
      <c r="G95" s="32"/>
      <c r="H95" s="30"/>
      <c r="I95" s="7"/>
    </row>
    <row r="96">
      <c r="B96" s="7"/>
      <c r="C96" s="28"/>
      <c r="D96" s="28"/>
      <c r="E96" s="30"/>
      <c r="F96" s="31"/>
      <c r="G96" s="32"/>
      <c r="H96" s="30"/>
      <c r="I96" s="7"/>
    </row>
    <row r="97">
      <c r="B97" s="7"/>
      <c r="C97" s="28"/>
      <c r="D97" s="28"/>
      <c r="E97" s="30"/>
      <c r="F97" s="31"/>
      <c r="G97" s="32"/>
      <c r="H97" s="30"/>
      <c r="I97" s="7"/>
    </row>
    <row r="98">
      <c r="B98" s="7"/>
      <c r="C98" s="28"/>
      <c r="D98" s="28"/>
      <c r="E98" s="30"/>
      <c r="F98" s="31"/>
      <c r="G98" s="32"/>
      <c r="H98" s="30"/>
      <c r="I98" s="7"/>
    </row>
    <row r="99">
      <c r="B99" s="7"/>
      <c r="C99" s="28"/>
      <c r="D99" s="28"/>
      <c r="E99" s="30"/>
      <c r="F99" s="31"/>
      <c r="G99" s="32"/>
      <c r="H99" s="30"/>
      <c r="I99" s="7"/>
    </row>
    <row r="100">
      <c r="B100" s="7"/>
      <c r="C100" s="28"/>
      <c r="D100" s="28"/>
      <c r="E100" s="30"/>
      <c r="F100" s="31"/>
      <c r="G100" s="32"/>
      <c r="H100" s="30"/>
      <c r="I100" s="7"/>
    </row>
    <row r="101">
      <c r="B101" s="7"/>
      <c r="C101" s="28"/>
      <c r="D101" s="28"/>
      <c r="E101" s="30"/>
      <c r="F101" s="31"/>
      <c r="G101" s="32"/>
      <c r="H101" s="30"/>
      <c r="I101" s="7"/>
    </row>
    <row r="102">
      <c r="B102" s="7"/>
      <c r="C102" s="28"/>
      <c r="D102" s="28"/>
      <c r="E102" s="30"/>
      <c r="F102" s="31"/>
      <c r="G102" s="32"/>
      <c r="H102" s="30"/>
      <c r="I102" s="7"/>
    </row>
    <row r="103">
      <c r="B103" s="7"/>
      <c r="C103" s="28"/>
      <c r="D103" s="28"/>
      <c r="E103" s="30"/>
      <c r="F103" s="31"/>
      <c r="G103" s="32"/>
      <c r="H103" s="30"/>
      <c r="I103" s="7"/>
    </row>
    <row r="104">
      <c r="B104" s="7"/>
      <c r="C104" s="28"/>
      <c r="D104" s="28"/>
      <c r="E104" s="30"/>
      <c r="F104" s="31"/>
      <c r="G104" s="32"/>
      <c r="H104" s="30"/>
      <c r="I104" s="7"/>
    </row>
    <row r="105">
      <c r="B105" s="7"/>
      <c r="C105" s="28"/>
      <c r="D105" s="28"/>
      <c r="E105" s="30"/>
      <c r="F105" s="31"/>
      <c r="G105" s="32"/>
      <c r="H105" s="30"/>
      <c r="I105" s="7"/>
    </row>
    <row r="106">
      <c r="B106" s="7"/>
      <c r="C106" s="28"/>
      <c r="D106" s="28"/>
      <c r="E106" s="30"/>
      <c r="F106" s="31"/>
      <c r="G106" s="32"/>
      <c r="H106" s="30"/>
      <c r="I106" s="7"/>
    </row>
    <row r="107">
      <c r="B107" s="7"/>
      <c r="C107" s="28"/>
      <c r="D107" s="28"/>
      <c r="E107" s="30"/>
      <c r="F107" s="31"/>
      <c r="G107" s="32"/>
      <c r="H107" s="30"/>
      <c r="I107" s="7"/>
    </row>
    <row r="108">
      <c r="B108" s="7"/>
      <c r="C108" s="28"/>
      <c r="D108" s="28"/>
      <c r="E108" s="30"/>
      <c r="F108" s="31"/>
      <c r="G108" s="32"/>
      <c r="H108" s="30"/>
      <c r="I108" s="7"/>
    </row>
    <row r="109">
      <c r="B109" s="7"/>
      <c r="C109" s="28"/>
      <c r="D109" s="28"/>
      <c r="E109" s="30"/>
      <c r="F109" s="31"/>
      <c r="G109" s="32"/>
      <c r="H109" s="30"/>
      <c r="I109" s="7"/>
    </row>
    <row r="110">
      <c r="B110" s="7"/>
      <c r="C110" s="28"/>
      <c r="D110" s="28"/>
      <c r="E110" s="30"/>
      <c r="F110" s="31"/>
      <c r="G110" s="32"/>
      <c r="H110" s="30"/>
      <c r="I110" s="7"/>
    </row>
    <row r="111">
      <c r="B111" s="7"/>
      <c r="C111" s="28"/>
      <c r="D111" s="28"/>
      <c r="E111" s="30"/>
      <c r="F111" s="31"/>
      <c r="G111" s="32"/>
      <c r="H111" s="30"/>
      <c r="I111" s="7"/>
    </row>
    <row r="112">
      <c r="B112" s="7"/>
      <c r="C112" s="28"/>
      <c r="D112" s="28"/>
      <c r="E112" s="30"/>
      <c r="F112" s="31"/>
      <c r="G112" s="32"/>
      <c r="H112" s="30"/>
      <c r="I112" s="7"/>
    </row>
    <row r="113">
      <c r="B113" s="7"/>
      <c r="C113" s="28"/>
      <c r="D113" s="28"/>
      <c r="E113" s="30"/>
      <c r="F113" s="31"/>
      <c r="G113" s="32"/>
      <c r="H113" s="30"/>
      <c r="I113" s="7"/>
    </row>
    <row r="114">
      <c r="B114" s="7"/>
      <c r="C114" s="28"/>
      <c r="D114" s="28"/>
      <c r="E114" s="30"/>
      <c r="F114" s="31"/>
      <c r="G114" s="32"/>
      <c r="H114" s="30"/>
      <c r="I114" s="7"/>
    </row>
    <row r="115">
      <c r="B115" s="7"/>
      <c r="C115" s="28"/>
      <c r="D115" s="28"/>
      <c r="E115" s="30"/>
      <c r="F115" s="31"/>
      <c r="G115" s="32"/>
      <c r="H115" s="30"/>
      <c r="I115" s="7"/>
    </row>
    <row r="116">
      <c r="B116" s="7"/>
      <c r="C116" s="28"/>
      <c r="D116" s="28"/>
      <c r="E116" s="30"/>
      <c r="F116" s="31"/>
      <c r="G116" s="32"/>
      <c r="H116" s="30"/>
      <c r="I116" s="7"/>
    </row>
    <row r="117">
      <c r="B117" s="7"/>
      <c r="C117" s="28"/>
      <c r="D117" s="28"/>
      <c r="E117" s="30"/>
      <c r="F117" s="31"/>
      <c r="G117" s="32"/>
      <c r="H117" s="30"/>
      <c r="I117" s="7"/>
    </row>
    <row r="118">
      <c r="B118" s="7"/>
      <c r="C118" s="28"/>
      <c r="D118" s="28"/>
      <c r="E118" s="30"/>
      <c r="F118" s="31"/>
      <c r="G118" s="32"/>
      <c r="H118" s="30"/>
      <c r="I118" s="7"/>
    </row>
    <row r="119">
      <c r="B119" s="7"/>
      <c r="C119" s="28"/>
      <c r="D119" s="28"/>
      <c r="E119" s="30"/>
      <c r="F119" s="31"/>
      <c r="G119" s="32"/>
      <c r="H119" s="30"/>
      <c r="I119" s="7"/>
    </row>
    <row r="120">
      <c r="B120" s="7"/>
      <c r="C120" s="28"/>
      <c r="D120" s="28"/>
      <c r="E120" s="30"/>
      <c r="F120" s="31"/>
      <c r="G120" s="32"/>
      <c r="H120" s="30"/>
      <c r="I120" s="7"/>
    </row>
    <row r="121">
      <c r="B121" s="7"/>
      <c r="C121" s="28"/>
      <c r="D121" s="28"/>
      <c r="E121" s="30"/>
      <c r="F121" s="31"/>
      <c r="G121" s="32"/>
      <c r="H121" s="30"/>
      <c r="I121" s="7"/>
    </row>
    <row r="122">
      <c r="B122" s="7"/>
      <c r="C122" s="28"/>
      <c r="D122" s="28"/>
      <c r="E122" s="30"/>
      <c r="F122" s="31"/>
      <c r="G122" s="32"/>
      <c r="H122" s="30"/>
      <c r="I122" s="7"/>
    </row>
    <row r="123">
      <c r="B123" s="7"/>
      <c r="C123" s="28"/>
      <c r="D123" s="28"/>
      <c r="E123" s="30"/>
      <c r="F123" s="31"/>
      <c r="G123" s="32"/>
      <c r="H123" s="30"/>
      <c r="I123" s="7"/>
    </row>
    <row r="124">
      <c r="B124" s="7"/>
      <c r="C124" s="28"/>
      <c r="D124" s="28"/>
      <c r="E124" s="30"/>
      <c r="F124" s="31"/>
      <c r="G124" s="32"/>
      <c r="H124" s="30"/>
      <c r="I124" s="7"/>
    </row>
    <row r="125">
      <c r="B125" s="7"/>
      <c r="C125" s="28"/>
      <c r="D125" s="28"/>
      <c r="E125" s="30"/>
      <c r="F125" s="31"/>
      <c r="G125" s="32"/>
      <c r="H125" s="30"/>
      <c r="I125" s="7"/>
    </row>
    <row r="126">
      <c r="B126" s="7"/>
      <c r="C126" s="28"/>
      <c r="D126" s="28"/>
      <c r="E126" s="30"/>
      <c r="F126" s="31"/>
      <c r="G126" s="32"/>
      <c r="H126" s="30"/>
      <c r="I126" s="7"/>
    </row>
    <row r="127">
      <c r="B127" s="7"/>
      <c r="C127" s="28"/>
      <c r="D127" s="28"/>
      <c r="E127" s="30"/>
      <c r="F127" s="31"/>
      <c r="G127" s="32"/>
      <c r="H127" s="30"/>
      <c r="I127" s="7"/>
    </row>
    <row r="128">
      <c r="B128" s="7"/>
      <c r="C128" s="28"/>
      <c r="D128" s="28"/>
      <c r="E128" s="30"/>
      <c r="F128" s="31"/>
      <c r="G128" s="32"/>
      <c r="H128" s="30"/>
      <c r="I128" s="7"/>
    </row>
    <row r="129">
      <c r="B129" s="7"/>
      <c r="C129" s="28"/>
      <c r="D129" s="28"/>
      <c r="E129" s="30"/>
      <c r="F129" s="31"/>
      <c r="G129" s="32"/>
      <c r="H129" s="30"/>
      <c r="I129" s="7"/>
    </row>
    <row r="130">
      <c r="B130" s="7"/>
      <c r="C130" s="28"/>
      <c r="D130" s="28"/>
      <c r="E130" s="30"/>
      <c r="F130" s="31"/>
      <c r="G130" s="32"/>
      <c r="H130" s="30"/>
      <c r="I130" s="7"/>
    </row>
    <row r="131">
      <c r="B131" s="7"/>
      <c r="C131" s="28"/>
      <c r="D131" s="28"/>
      <c r="E131" s="30"/>
      <c r="F131" s="31"/>
      <c r="G131" s="32"/>
      <c r="H131" s="30"/>
      <c r="I131" s="7"/>
    </row>
    <row r="132">
      <c r="B132" s="7"/>
      <c r="C132" s="28"/>
      <c r="D132" s="28"/>
      <c r="E132" s="30"/>
      <c r="F132" s="31"/>
      <c r="G132" s="32"/>
      <c r="H132" s="30"/>
      <c r="I132" s="7"/>
    </row>
    <row r="133">
      <c r="B133" s="7"/>
      <c r="C133" s="28"/>
      <c r="D133" s="28"/>
      <c r="E133" s="30"/>
      <c r="F133" s="31"/>
      <c r="G133" s="32"/>
      <c r="H133" s="30"/>
      <c r="I133" s="7"/>
    </row>
    <row r="134">
      <c r="B134" s="7"/>
      <c r="C134" s="28"/>
      <c r="D134" s="28"/>
      <c r="E134" s="30"/>
      <c r="F134" s="31"/>
      <c r="G134" s="32"/>
      <c r="H134" s="30"/>
      <c r="I134" s="7"/>
    </row>
    <row r="135">
      <c r="B135" s="7"/>
      <c r="C135" s="28"/>
      <c r="D135" s="28"/>
      <c r="E135" s="30"/>
      <c r="F135" s="31"/>
      <c r="G135" s="32"/>
      <c r="H135" s="30"/>
      <c r="I135" s="7"/>
    </row>
    <row r="136">
      <c r="B136" s="7"/>
      <c r="C136" s="28"/>
      <c r="D136" s="28"/>
      <c r="E136" s="30"/>
      <c r="F136" s="31"/>
      <c r="G136" s="32"/>
      <c r="H136" s="30"/>
      <c r="I136" s="7"/>
    </row>
    <row r="137">
      <c r="B137" s="7"/>
      <c r="C137" s="28"/>
      <c r="D137" s="28"/>
      <c r="E137" s="30"/>
      <c r="F137" s="31"/>
      <c r="G137" s="32"/>
      <c r="H137" s="30"/>
      <c r="I137" s="7"/>
    </row>
    <row r="138">
      <c r="B138" s="7"/>
      <c r="C138" s="28"/>
      <c r="D138" s="28"/>
      <c r="E138" s="30"/>
      <c r="F138" s="31"/>
      <c r="G138" s="32"/>
      <c r="H138" s="30"/>
      <c r="I138" s="7"/>
    </row>
    <row r="139">
      <c r="B139" s="7"/>
      <c r="C139" s="28"/>
      <c r="D139" s="28"/>
      <c r="E139" s="30"/>
      <c r="F139" s="31"/>
      <c r="G139" s="32"/>
      <c r="H139" s="30"/>
      <c r="I139" s="7"/>
    </row>
    <row r="140">
      <c r="B140" s="7"/>
      <c r="C140" s="28"/>
      <c r="D140" s="28"/>
      <c r="E140" s="30"/>
      <c r="F140" s="31"/>
      <c r="G140" s="32"/>
      <c r="H140" s="30"/>
      <c r="I140" s="7"/>
    </row>
    <row r="141">
      <c r="B141" s="7"/>
      <c r="C141" s="28"/>
      <c r="D141" s="28"/>
      <c r="E141" s="30"/>
      <c r="F141" s="31"/>
      <c r="G141" s="32"/>
      <c r="H141" s="30"/>
      <c r="I141" s="7"/>
    </row>
    <row r="142">
      <c r="B142" s="7"/>
      <c r="C142" s="28"/>
      <c r="D142" s="28"/>
      <c r="E142" s="30"/>
      <c r="F142" s="31"/>
      <c r="G142" s="32"/>
      <c r="H142" s="30"/>
      <c r="I142" s="7"/>
    </row>
    <row r="143">
      <c r="B143" s="7"/>
      <c r="C143" s="28"/>
      <c r="D143" s="28"/>
      <c r="E143" s="30"/>
      <c r="F143" s="31"/>
      <c r="G143" s="32"/>
      <c r="H143" s="30"/>
      <c r="I143" s="7"/>
    </row>
    <row r="144">
      <c r="B144" s="7"/>
      <c r="C144" s="28"/>
      <c r="D144" s="28"/>
      <c r="E144" s="30"/>
      <c r="F144" s="31"/>
      <c r="G144" s="32"/>
      <c r="H144" s="30"/>
      <c r="I144" s="7"/>
    </row>
    <row r="145">
      <c r="B145" s="7"/>
      <c r="C145" s="28"/>
      <c r="D145" s="28"/>
      <c r="E145" s="30"/>
      <c r="F145" s="31"/>
      <c r="G145" s="32"/>
      <c r="H145" s="30"/>
      <c r="I145" s="7"/>
    </row>
    <row r="146">
      <c r="B146" s="7"/>
      <c r="C146" s="28"/>
      <c r="D146" s="28"/>
      <c r="E146" s="30"/>
      <c r="F146" s="31"/>
      <c r="G146" s="32"/>
      <c r="H146" s="30"/>
      <c r="I146" s="7"/>
    </row>
    <row r="147">
      <c r="B147" s="7"/>
      <c r="C147" s="28"/>
      <c r="D147" s="28"/>
      <c r="E147" s="30"/>
      <c r="F147" s="31"/>
      <c r="G147" s="32"/>
      <c r="H147" s="30"/>
      <c r="I147" s="7"/>
    </row>
    <row r="148">
      <c r="B148" s="7"/>
      <c r="C148" s="28"/>
      <c r="D148" s="28"/>
      <c r="E148" s="30"/>
      <c r="F148" s="31"/>
      <c r="G148" s="32"/>
      <c r="H148" s="30"/>
      <c r="I148" s="7"/>
    </row>
    <row r="149">
      <c r="B149" s="7"/>
      <c r="C149" s="28"/>
      <c r="D149" s="28"/>
      <c r="E149" s="30"/>
      <c r="F149" s="31"/>
      <c r="G149" s="32"/>
      <c r="H149" s="30"/>
      <c r="I149" s="7"/>
    </row>
    <row r="150">
      <c r="B150" s="7"/>
      <c r="C150" s="7"/>
      <c r="D150" s="7"/>
      <c r="E150" s="7"/>
      <c r="F150" s="7"/>
      <c r="G150" s="8"/>
      <c r="H150" s="7"/>
      <c r="I150" s="7"/>
    </row>
    <row r="151">
      <c r="G151" s="2"/>
      <c r="I151" s="3"/>
    </row>
  </sheetData>
  <mergeCells count="10">
    <mergeCell ref="D13:E14"/>
    <mergeCell ref="F13:G14"/>
    <mergeCell ref="C16:H16"/>
    <mergeCell ref="M2:R2"/>
    <mergeCell ref="D5:G5"/>
    <mergeCell ref="D7:E8"/>
    <mergeCell ref="F7:G8"/>
    <mergeCell ref="D9:G9"/>
    <mergeCell ref="D10:E11"/>
    <mergeCell ref="F10:G11"/>
  </mergeCells>
  <conditionalFormatting sqref="G17:H17">
    <cfRule type="cellIs" dxfId="0" priority="1" operator="equal">
      <formula>"T"</formula>
    </cfRule>
  </conditionalFormatting>
  <conditionalFormatting sqref="G17:H17">
    <cfRule type="cellIs" dxfId="1" priority="2" operator="equal">
      <formula>"F"</formula>
    </cfRule>
  </conditionalFormatting>
  <conditionalFormatting sqref="F17:F149">
    <cfRule type="colorScale" priority="3">
      <colorScale>
        <cfvo type="min"/>
        <cfvo type="max"/>
        <color rgb="FF57BB8A"/>
        <color rgb="FFFFFFFF"/>
      </colorScale>
    </cfRule>
  </conditionalFormatting>
  <dataValidations>
    <dataValidation type="date" allowBlank="1" showDropDown="1" showInputMessage="1" showErrorMessage="1" prompt="Enter a date between 1/1/2015 and 08/05/2019" sqref="F10">
      <formula1>42005.0</formula1>
      <formula2>43682.0</formula2>
    </dataValidation>
    <dataValidation type="date" allowBlank="1" showDropDown="1" showInputMessage="1" showErrorMessage="1" prompt="Enter a date between 1/1/2015 and 8/5/2019" sqref="F7">
      <formula1>42005.0</formula1>
      <formula2>43682.0</formula2>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2" width="13.57"/>
    <col customWidth="1" min="3" max="3" width="41.29"/>
    <col customWidth="1" min="4" max="4" width="55.43"/>
    <col customWidth="1" min="5" max="5" width="22.14"/>
    <col customWidth="1" min="6" max="6" width="9.57"/>
    <col customWidth="1" min="7" max="7" width="8.0"/>
    <col customWidth="1" min="8" max="8" width="8.86"/>
    <col customWidth="1" min="9" max="9" width="9.71"/>
    <col customWidth="1" min="10" max="10" width="17.29"/>
    <col customWidth="1" min="11" max="11" width="69.86"/>
    <col customWidth="1" min="12" max="12" width="52.14"/>
    <col customWidth="1" min="13" max="14" width="18.29"/>
  </cols>
  <sheetData>
    <row r="1">
      <c r="A1" s="37"/>
      <c r="B1" s="38"/>
      <c r="C1" s="39"/>
      <c r="D1" s="40"/>
      <c r="E1" s="41"/>
      <c r="F1" s="42"/>
      <c r="G1" s="43"/>
      <c r="H1" s="42"/>
      <c r="I1" s="42"/>
      <c r="J1" s="42"/>
      <c r="K1" s="42"/>
      <c r="L1" s="43"/>
      <c r="M1" s="42"/>
      <c r="N1" s="42"/>
    </row>
    <row r="2">
      <c r="A2" s="44" t="s">
        <v>14</v>
      </c>
      <c r="B2" s="45" t="s">
        <v>8</v>
      </c>
      <c r="C2" s="46" t="s">
        <v>9</v>
      </c>
      <c r="D2" s="44" t="s">
        <v>10</v>
      </c>
      <c r="E2" s="44" t="s">
        <v>11</v>
      </c>
      <c r="F2" s="44" t="s">
        <v>12</v>
      </c>
      <c r="G2" s="47" t="s">
        <v>15</v>
      </c>
      <c r="H2" s="44" t="s">
        <v>16</v>
      </c>
      <c r="I2" s="44" t="s">
        <v>17</v>
      </c>
      <c r="J2" s="44" t="s">
        <v>18</v>
      </c>
      <c r="K2" s="48" t="s">
        <v>19</v>
      </c>
      <c r="L2" s="47" t="s">
        <v>20</v>
      </c>
      <c r="M2" s="44"/>
      <c r="N2" s="44"/>
    </row>
    <row r="3">
      <c r="A3" s="49">
        <v>-1.0</v>
      </c>
      <c r="B3" s="50">
        <v>42006.0</v>
      </c>
      <c r="C3" s="51" t="s">
        <v>21</v>
      </c>
      <c r="D3" s="49"/>
      <c r="E3" s="52" t="str">
        <f t="shared" ref="E3:E6" si="1">IF(D3=$D$5,"N/A"," ")</f>
        <v> </v>
      </c>
      <c r="F3" s="53"/>
      <c r="G3" s="54"/>
      <c r="H3" s="53" t="s">
        <v>22</v>
      </c>
      <c r="I3" s="53"/>
      <c r="J3" s="53"/>
      <c r="K3" s="53" t="str">
        <f t="shared" ref="K3:K121" si="2">CONCATENATE($A3," ",$B3," ",$C3," ",$D3," ",$J3)</f>
        <v>-1 42006 Genesis block I  </v>
      </c>
      <c r="L3" s="55" t="str">
        <f t="shared" ref="L3:L121" si="3">computeSHA256(K3)</f>
        <v>l5qO0wlAtRvP/HIOu8zpKKaGyYzvM9Ezlth5+OuhrKM=</v>
      </c>
      <c r="M3" s="3"/>
      <c r="N3" s="3"/>
    </row>
    <row r="4">
      <c r="A4" s="56">
        <v>0.0</v>
      </c>
      <c r="B4" s="57">
        <v>42007.0</v>
      </c>
      <c r="C4" s="58" t="s">
        <v>23</v>
      </c>
      <c r="D4" s="56"/>
      <c r="E4" s="59" t="str">
        <f t="shared" si="1"/>
        <v> </v>
      </c>
      <c r="F4" s="60"/>
      <c r="G4" s="61"/>
      <c r="H4" s="62" t="str">
        <f t="shared" ref="H4:H121" si="4">IF(J4=L3,"T","F")</f>
        <v>T</v>
      </c>
      <c r="I4" s="62"/>
      <c r="J4" s="62" t="str">
        <f t="shared" ref="J4:J121" si="5">$L3</f>
        <v>l5qO0wlAtRvP/HIOu8zpKKaGyYzvM9Ezlth5+OuhrKM=</v>
      </c>
      <c r="K4" s="62" t="str">
        <f t="shared" si="2"/>
        <v>0 42007 Genesis block II  l5qO0wlAtRvP/HIOu8zpKKaGyYzvM9Ezlth5+OuhrKM=</v>
      </c>
      <c r="L4" s="63" t="str">
        <f t="shared" si="3"/>
        <v>Ocx4fe9CwULyluax10l2XXm3oNtriOsltyxScEtpXOs=</v>
      </c>
      <c r="M4" s="64"/>
      <c r="N4" s="65"/>
    </row>
    <row r="5">
      <c r="A5" s="49">
        <v>1.0</v>
      </c>
      <c r="B5" s="50">
        <v>42041.0</v>
      </c>
      <c r="C5" s="51" t="s">
        <v>24</v>
      </c>
      <c r="D5" s="49" t="s">
        <v>25</v>
      </c>
      <c r="E5" s="52" t="str">
        <f t="shared" si="1"/>
        <v>N/A</v>
      </c>
      <c r="F5" s="53" t="s">
        <v>26</v>
      </c>
      <c r="G5" s="54" t="str">
        <f t="shared" ref="G5:G121" si="6">month(B5)&amp;"/"&amp;year(B5)</f>
        <v>2/2015</v>
      </c>
      <c r="H5" s="53" t="str">
        <f t="shared" si="4"/>
        <v>T</v>
      </c>
      <c r="I5" s="53"/>
      <c r="J5" s="53" t="str">
        <f t="shared" si="5"/>
        <v>Ocx4fe9CwULyluax10l2XXm3oNtriOsltyxScEtpXOs=</v>
      </c>
      <c r="K5" s="53" t="str">
        <f t="shared" si="2"/>
        <v>1 42041 自修室助理 
Adecco Personnel Limited
$34 / Hrs
0900 - 1800
 沒有回應 -- No Respond Ocx4fe9CwULyluax10l2XXm3oNtriOsltyxScEtpXOs=</v>
      </c>
      <c r="L5" s="55" t="str">
        <f t="shared" si="3"/>
        <v>uHVYMR9bRO7rZtWFgpAzfFP2DF5aYvuZMvzMlaJJhmo=</v>
      </c>
      <c r="M5" s="3"/>
      <c r="N5" s="66"/>
    </row>
    <row r="6">
      <c r="A6" s="56">
        <v>2.0</v>
      </c>
      <c r="B6" s="57">
        <v>42148.0</v>
      </c>
      <c r="C6" s="58" t="s">
        <v>27</v>
      </c>
      <c r="D6" s="56" t="s">
        <v>25</v>
      </c>
      <c r="E6" s="59" t="str">
        <f t="shared" si="1"/>
        <v>N/A</v>
      </c>
      <c r="F6" s="62" t="s">
        <v>28</v>
      </c>
      <c r="G6" s="61" t="str">
        <f t="shared" si="6"/>
        <v>5/2015</v>
      </c>
      <c r="H6" s="62" t="str">
        <f t="shared" si="4"/>
        <v>T</v>
      </c>
      <c r="I6" s="62"/>
      <c r="J6" s="62" t="str">
        <f t="shared" si="5"/>
        <v>uHVYMR9bRO7rZtWFgpAzfFP2DF5aYvuZMvzMlaJJhmo=</v>
      </c>
      <c r="K6" s="62" t="str">
        <f t="shared" si="2"/>
        <v>2 42148 店務助理
中華書局  暑期工
$32/HRs
0900-2100
 沒有回應 -- No Respond uHVYMR9bRO7rZtWFgpAzfFP2DF5aYvuZMvzMlaJJhmo=</v>
      </c>
      <c r="L6" s="63" t="str">
        <f t="shared" si="3"/>
        <v>kUiVw5d1WpErYif4RXEcdhD3q0DW8T7UY7cQeIrUvc4=</v>
      </c>
      <c r="M6" s="64"/>
      <c r="N6" s="64"/>
    </row>
    <row r="7">
      <c r="A7" s="49">
        <v>3.0</v>
      </c>
      <c r="B7" s="50">
        <v>42505.0</v>
      </c>
      <c r="C7" s="51" t="s">
        <v>29</v>
      </c>
      <c r="D7" s="49" t="s">
        <v>25</v>
      </c>
      <c r="E7" s="67" t="s">
        <v>30</v>
      </c>
      <c r="F7" s="68" t="s">
        <v>26</v>
      </c>
      <c r="G7" s="54" t="str">
        <f t="shared" si="6"/>
        <v>5/2016</v>
      </c>
      <c r="H7" s="53" t="str">
        <f t="shared" si="4"/>
        <v>T</v>
      </c>
      <c r="I7" s="53"/>
      <c r="J7" s="53" t="str">
        <f t="shared" si="5"/>
        <v>kUiVw5d1WpErYif4RXEcdhD3q0DW8T7UY7cQeIrUvc4=</v>
      </c>
      <c r="K7" s="53" t="str">
        <f t="shared" si="2"/>
        <v>3 42505 動漫節工作人員
Cloud Personnal Limited
$90 / Hour Offer
Nego Time
 沒有回應 -- No Respond kUiVw5d1WpErYif4RXEcdhD3q0DW8T7UY7cQeIrUvc4=</v>
      </c>
      <c r="L7" s="55" t="str">
        <f t="shared" si="3"/>
        <v>N2erfT9uKhVGNMhW2PlLQ0GmP28wCODFblsGE22Nb7o=</v>
      </c>
      <c r="M7" s="3"/>
      <c r="N7" s="3"/>
    </row>
    <row r="8">
      <c r="A8" s="56">
        <v>4.0</v>
      </c>
      <c r="B8" s="57">
        <v>42505.0</v>
      </c>
      <c r="C8" s="58" t="s">
        <v>31</v>
      </c>
      <c r="D8" s="56" t="s">
        <v>25</v>
      </c>
      <c r="E8" s="69" t="s">
        <v>30</v>
      </c>
      <c r="F8" s="70" t="s">
        <v>32</v>
      </c>
      <c r="G8" s="61" t="str">
        <f t="shared" si="6"/>
        <v>5/2016</v>
      </c>
      <c r="H8" s="62" t="str">
        <f t="shared" si="4"/>
        <v>T</v>
      </c>
      <c r="I8" s="62"/>
      <c r="J8" s="62" t="str">
        <f t="shared" si="5"/>
        <v>N2erfT9uKhVGNMhW2PlLQ0GmP28wCODFblsGE22Nb7o=</v>
      </c>
      <c r="K8" s="62" t="str">
        <f t="shared" si="2"/>
        <v>4 42505 菁陽孩子教育有限公司
Tutor (兼職)
$90 / Hours (Offer)
3 - 7 pm
 沒有回應 -- No Respond N2erfT9uKhVGNMhW2PlLQ0GmP28wCODFblsGE22Nb7o=</v>
      </c>
      <c r="L8" s="63" t="str">
        <f t="shared" si="3"/>
        <v>IAKgGw7u9zhJMoTNcQLJC6anpd8HoPsvwsx1raXQiK0=</v>
      </c>
      <c r="M8" s="64"/>
      <c r="N8" s="64"/>
    </row>
    <row r="9">
      <c r="A9" s="49">
        <v>5.0</v>
      </c>
      <c r="B9" s="50">
        <v>42509.0</v>
      </c>
      <c r="C9" s="51" t="s">
        <v>33</v>
      </c>
      <c r="D9" s="49" t="s">
        <v>25</v>
      </c>
      <c r="E9" s="67" t="s">
        <v>30</v>
      </c>
      <c r="F9" s="68" t="s">
        <v>34</v>
      </c>
      <c r="G9" s="54" t="str">
        <f t="shared" si="6"/>
        <v>5/2016</v>
      </c>
      <c r="H9" s="53" t="str">
        <f t="shared" si="4"/>
        <v>T</v>
      </c>
      <c r="I9" s="53"/>
      <c r="J9" s="53" t="str">
        <f t="shared" si="5"/>
        <v>IAKgGw7u9zhJMoTNcQLJC6anpd8HoPsvwsx1raXQiK0=</v>
      </c>
      <c r="K9" s="53" t="str">
        <f t="shared" si="2"/>
        <v>5 42509 香港教育專業人員協會 HKPTU
中心助理
$55 / Hr Offer
0900 - 1800
 沒有回應 -- No Respond IAKgGw7u9zhJMoTNcQLJC6anpd8HoPsvwsx1raXQiK0=</v>
      </c>
      <c r="L9" s="55" t="str">
        <f t="shared" si="3"/>
        <v>BtXcBGE4B2qNBAxB2FOCnJ74BfLS34Fe5k7C+H5fFbY=</v>
      </c>
      <c r="M9" s="3"/>
      <c r="N9" s="3"/>
    </row>
    <row r="10">
      <c r="A10" s="56">
        <v>6.0</v>
      </c>
      <c r="B10" s="57">
        <v>42511.0</v>
      </c>
      <c r="C10" s="58" t="s">
        <v>35</v>
      </c>
      <c r="D10" s="56" t="s">
        <v>36</v>
      </c>
      <c r="E10" s="69" t="s">
        <v>30</v>
      </c>
      <c r="F10" s="70" t="s">
        <v>37</v>
      </c>
      <c r="G10" s="61" t="str">
        <f t="shared" si="6"/>
        <v>5/2016</v>
      </c>
      <c r="H10" s="62" t="str">
        <f t="shared" si="4"/>
        <v>T</v>
      </c>
      <c r="I10" s="62"/>
      <c r="J10" s="62" t="str">
        <f t="shared" si="5"/>
        <v>BtXcBGE4B2qNBAxB2FOCnJ74BfLS34Fe5k7C+H5fFbY=</v>
      </c>
      <c r="K10" s="62" t="str">
        <f t="shared" si="2"/>
        <v>6 42511 人流統計員
Cido Research
$65 / Hours
Unknow working hours
 有出席面試機會 -- Interview Attended BtXcBGE4B2qNBAxB2FOCnJ74BfLS34Fe5k7C+H5fFbY=</v>
      </c>
      <c r="L10" s="63" t="str">
        <f t="shared" si="3"/>
        <v>EQ0egzQV6qV6AvomFSJgbQ/fWd7QN1O5psF27EB9qDg=</v>
      </c>
      <c r="M10" s="64"/>
      <c r="N10" s="64"/>
    </row>
    <row r="11">
      <c r="A11" s="49">
        <v>7.0</v>
      </c>
      <c r="B11" s="50">
        <v>42511.0</v>
      </c>
      <c r="C11" s="51" t="s">
        <v>38</v>
      </c>
      <c r="D11" s="49" t="s">
        <v>39</v>
      </c>
      <c r="E11" s="67" t="s">
        <v>30</v>
      </c>
      <c r="F11" s="68" t="s">
        <v>34</v>
      </c>
      <c r="G11" s="54" t="str">
        <f t="shared" si="6"/>
        <v>5/2016</v>
      </c>
      <c r="H11" s="53" t="str">
        <f t="shared" si="4"/>
        <v>T</v>
      </c>
      <c r="I11" s="53"/>
      <c r="J11" s="53" t="str">
        <f t="shared" si="5"/>
        <v>EQ0egzQV6qV6AvomFSJgbQ/fWd7QN1O5psF27EB9qDg=</v>
      </c>
      <c r="K11" s="53" t="str">
        <f t="shared" si="2"/>
        <v>7 42511 Clerk
新界社團聯會
$50 / Hours
0900 - 1800
 大材小用 -- Overqualified EQ0egzQV6qV6AvomFSJgbQ/fWd7QN1O5psF27EB9qDg=</v>
      </c>
      <c r="L11" s="55" t="str">
        <f t="shared" si="3"/>
        <v>Loading...</v>
      </c>
      <c r="M11" s="3"/>
      <c r="N11" s="3"/>
    </row>
    <row r="12">
      <c r="A12" s="56">
        <v>8.0</v>
      </c>
      <c r="B12" s="57">
        <v>42535.0</v>
      </c>
      <c r="C12" s="58" t="s">
        <v>40</v>
      </c>
      <c r="D12" s="56" t="s">
        <v>41</v>
      </c>
      <c r="E12" s="59" t="s">
        <v>42</v>
      </c>
      <c r="F12" s="62" t="s">
        <v>32</v>
      </c>
      <c r="G12" s="61" t="str">
        <f t="shared" si="6"/>
        <v>6/2016</v>
      </c>
      <c r="H12" s="62" t="str">
        <f t="shared" si="4"/>
        <v>Loading...</v>
      </c>
      <c r="I12" s="62"/>
      <c r="J12" s="62" t="str">
        <f t="shared" si="5"/>
        <v>Loading...</v>
      </c>
      <c r="K12" s="62" t="str">
        <f t="shared" si="2"/>
        <v>Loading...</v>
      </c>
      <c r="L12" s="63" t="str">
        <f t="shared" si="3"/>
        <v>ke95Lr1rgcz7Ys9OWvxDjxlu5QQUFW8Z7NGoU/xUY50=</v>
      </c>
      <c r="M12" s="64"/>
      <c r="N12" s="64"/>
    </row>
    <row r="13">
      <c r="A13" s="49">
        <v>9.0</v>
      </c>
      <c r="B13" s="50">
        <v>42536.0</v>
      </c>
      <c r="C13" s="51" t="s">
        <v>43</v>
      </c>
      <c r="D13" s="49" t="s">
        <v>25</v>
      </c>
      <c r="E13" s="67" t="s">
        <v>30</v>
      </c>
      <c r="F13" s="68" t="s">
        <v>32</v>
      </c>
      <c r="G13" s="54" t="str">
        <f t="shared" si="6"/>
        <v>6/2016</v>
      </c>
      <c r="H13" s="53" t="str">
        <f t="shared" si="4"/>
        <v>T</v>
      </c>
      <c r="I13" s="53"/>
      <c r="J13" s="53" t="str">
        <f t="shared" si="5"/>
        <v>ke95Lr1rgcz7Ys9OWvxDjxlu5QQUFW8Z7NGoU/xUY50=</v>
      </c>
      <c r="K13" s="53" t="str">
        <f t="shared" si="2"/>
        <v>9 42536 Teaching Assistant
Spark21 LTD
$90 / Hr (Offer)
No state working time, TKO 沒有回應 -- No Respond ke95Lr1rgcz7Ys9OWvxDjxlu5QQUFW8Z7NGoU/xUY50=</v>
      </c>
      <c r="L13" s="55" t="str">
        <f t="shared" si="3"/>
        <v>Loading...</v>
      </c>
      <c r="M13" s="3"/>
      <c r="N13" s="3"/>
    </row>
    <row r="14">
      <c r="A14" s="56">
        <v>10.0</v>
      </c>
      <c r="B14" s="57">
        <v>42889.0</v>
      </c>
      <c r="C14" s="58" t="s">
        <v>44</v>
      </c>
      <c r="D14" s="56" t="s">
        <v>25</v>
      </c>
      <c r="E14" s="69" t="s">
        <v>30</v>
      </c>
      <c r="F14" s="70" t="s">
        <v>32</v>
      </c>
      <c r="G14" s="61" t="str">
        <f t="shared" si="6"/>
        <v>6/2017</v>
      </c>
      <c r="H14" s="62" t="str">
        <f t="shared" si="4"/>
        <v>Loading...</v>
      </c>
      <c r="I14" s="62"/>
      <c r="J14" s="62" t="str">
        <f t="shared" si="5"/>
        <v>Loading...</v>
      </c>
      <c r="K14" s="62" t="str">
        <f t="shared" si="2"/>
        <v>Loading...</v>
      </c>
      <c r="L14" s="63" t="str">
        <f t="shared" si="3"/>
        <v>Loading...</v>
      </c>
      <c r="M14" s="64"/>
      <c r="N14" s="64"/>
    </row>
    <row r="15">
      <c r="A15" s="49">
        <v>11.0</v>
      </c>
      <c r="B15" s="50">
        <v>42889.0</v>
      </c>
      <c r="C15" s="51" t="s">
        <v>45</v>
      </c>
      <c r="D15" s="49" t="s">
        <v>36</v>
      </c>
      <c r="E15" s="67" t="s">
        <v>30</v>
      </c>
      <c r="F15" s="68" t="s">
        <v>34</v>
      </c>
      <c r="G15" s="54" t="str">
        <f t="shared" si="6"/>
        <v>6/2017</v>
      </c>
      <c r="H15" s="53" t="str">
        <f t="shared" si="4"/>
        <v>Loading...</v>
      </c>
      <c r="I15" s="53"/>
      <c r="J15" s="53" t="str">
        <f t="shared" si="5"/>
        <v>Loading...</v>
      </c>
      <c r="K15" s="53" t="str">
        <f t="shared" si="2"/>
        <v>Loading...</v>
      </c>
      <c r="L15" s="55" t="str">
        <f t="shared" si="3"/>
        <v>Loading...</v>
      </c>
      <c r="M15" s="3"/>
      <c r="N15" s="3"/>
    </row>
    <row r="16">
      <c r="A16" s="56">
        <v>12.0</v>
      </c>
      <c r="B16" s="57">
        <v>42889.0</v>
      </c>
      <c r="C16" s="58" t="s">
        <v>46</v>
      </c>
      <c r="D16" s="56" t="s">
        <v>36</v>
      </c>
      <c r="E16" s="69" t="s">
        <v>47</v>
      </c>
      <c r="F16" s="70" t="s">
        <v>34</v>
      </c>
      <c r="G16" s="61" t="str">
        <f t="shared" si="6"/>
        <v>6/2017</v>
      </c>
      <c r="H16" s="62" t="str">
        <f t="shared" si="4"/>
        <v>Loading...</v>
      </c>
      <c r="I16" s="62"/>
      <c r="J16" s="62" t="str">
        <f t="shared" si="5"/>
        <v>Loading...</v>
      </c>
      <c r="K16" s="62" t="str">
        <f t="shared" si="2"/>
        <v>Loading...</v>
      </c>
      <c r="L16" s="63" t="str">
        <f t="shared" si="3"/>
        <v>Loading...</v>
      </c>
      <c r="M16" s="64"/>
      <c r="N16" s="64"/>
    </row>
    <row r="17">
      <c r="A17" s="49">
        <v>13.0</v>
      </c>
      <c r="B17" s="50">
        <v>42895.0</v>
      </c>
      <c r="C17" s="51" t="s">
        <v>48</v>
      </c>
      <c r="D17" s="49" t="s">
        <v>39</v>
      </c>
      <c r="E17" s="52" t="s">
        <v>49</v>
      </c>
      <c r="F17" s="53" t="s">
        <v>34</v>
      </c>
      <c r="G17" s="54" t="str">
        <f t="shared" si="6"/>
        <v>6/2017</v>
      </c>
      <c r="H17" s="53" t="str">
        <f t="shared" si="4"/>
        <v>Loading...</v>
      </c>
      <c r="I17" s="53"/>
      <c r="J17" s="53" t="str">
        <f t="shared" si="5"/>
        <v>Loading...</v>
      </c>
      <c r="K17" s="53" t="str">
        <f t="shared" si="2"/>
        <v>Loading...</v>
      </c>
      <c r="L17" s="3" t="str">
        <f t="shared" si="3"/>
        <v>ke95Lr1rgcz7Ys9OWvxDjxlu5QQUFW8Z7NGoU/xUY50=</v>
      </c>
      <c r="M17" s="3"/>
      <c r="N17" s="3"/>
    </row>
    <row r="18">
      <c r="A18" s="56">
        <v>14.0</v>
      </c>
      <c r="B18" s="71">
        <v>42900.0</v>
      </c>
      <c r="C18" s="58" t="s">
        <v>50</v>
      </c>
      <c r="D18" s="56" t="s">
        <v>39</v>
      </c>
      <c r="E18" s="59" t="s">
        <v>51</v>
      </c>
      <c r="F18" s="62" t="s">
        <v>52</v>
      </c>
      <c r="G18" s="61" t="str">
        <f t="shared" si="6"/>
        <v>6/2017</v>
      </c>
      <c r="H18" s="62" t="str">
        <f t="shared" si="4"/>
        <v>T</v>
      </c>
      <c r="I18" s="62"/>
      <c r="J18" s="62" t="str">
        <f t="shared" si="5"/>
        <v>ke95Lr1rgcz7Ys9OWvxDjxlu5QQUFW8Z7NGoU/xUY50=</v>
      </c>
      <c r="K18" s="62" t="str">
        <f t="shared" si="2"/>
        <v>14 42900 Game Story Designer
Mostcore Limited 最核心
$8500 / Month
0900 - 1800
 大材小用 -- Overqualified ke95Lr1rgcz7Ys9OWvxDjxlu5QQUFW8Z7NGoU/xUY50=</v>
      </c>
      <c r="L18" s="63" t="str">
        <f t="shared" si="3"/>
        <v>Loading...</v>
      </c>
      <c r="M18" s="64"/>
      <c r="N18" s="64"/>
    </row>
    <row r="19">
      <c r="A19" s="49">
        <v>15.0</v>
      </c>
      <c r="B19" s="50">
        <v>42900.0</v>
      </c>
      <c r="C19" s="51" t="s">
        <v>53</v>
      </c>
      <c r="D19" s="49" t="s">
        <v>36</v>
      </c>
      <c r="E19" s="67" t="s">
        <v>54</v>
      </c>
      <c r="F19" s="68" t="s">
        <v>28</v>
      </c>
      <c r="G19" s="54" t="str">
        <f t="shared" si="6"/>
        <v>6/2017</v>
      </c>
      <c r="H19" s="53" t="str">
        <f t="shared" si="4"/>
        <v>Loading...</v>
      </c>
      <c r="I19" s="53"/>
      <c r="J19" s="53" t="str">
        <f t="shared" si="5"/>
        <v>Loading...</v>
      </c>
      <c r="K19" s="53" t="str">
        <f t="shared" si="2"/>
        <v>Loading...</v>
      </c>
      <c r="L19" s="55" t="str">
        <f t="shared" si="3"/>
        <v>ke95Lr1rgcz7Ys9OWvxDjxlu5QQUFW8Z7NGoU/xUY50=</v>
      </c>
      <c r="M19" s="3"/>
      <c r="N19" s="3"/>
    </row>
    <row r="20">
      <c r="A20" s="56">
        <v>16.0</v>
      </c>
      <c r="B20" s="72">
        <v>42903.0</v>
      </c>
      <c r="C20" s="58" t="s">
        <v>55</v>
      </c>
      <c r="D20" s="56" t="s">
        <v>25</v>
      </c>
      <c r="E20" s="69" t="s">
        <v>30</v>
      </c>
      <c r="F20" s="62" t="s">
        <v>52</v>
      </c>
      <c r="G20" s="61" t="str">
        <f t="shared" si="6"/>
        <v>6/2017</v>
      </c>
      <c r="H20" s="62" t="str">
        <f t="shared" si="4"/>
        <v>T</v>
      </c>
      <c r="I20" s="62"/>
      <c r="J20" s="62" t="str">
        <f t="shared" si="5"/>
        <v>ke95Lr1rgcz7Ys9OWvxDjxlu5QQUFW8Z7NGoU/xUY50=</v>
      </c>
      <c r="K20" s="62" t="str">
        <f t="shared" si="2"/>
        <v>16 42903 Game and Technology Programmer (Developer)
Mostcore Limited 最核心
$ 14000 / Month
0900 - 1800
 沒有回應 -- No Respond ke95Lr1rgcz7Ys9OWvxDjxlu5QQUFW8Z7NGoU/xUY50=</v>
      </c>
      <c r="L20" s="63" t="str">
        <f t="shared" si="3"/>
        <v>Loading...</v>
      </c>
      <c r="M20" s="64"/>
      <c r="N20" s="64"/>
    </row>
    <row r="21">
      <c r="A21" s="49">
        <v>17.0</v>
      </c>
      <c r="B21" s="73">
        <v>42911.0</v>
      </c>
      <c r="C21" s="51" t="s">
        <v>56</v>
      </c>
      <c r="D21" s="49" t="s">
        <v>36</v>
      </c>
      <c r="E21" s="67" t="s">
        <v>57</v>
      </c>
      <c r="F21" s="53" t="s">
        <v>58</v>
      </c>
      <c r="G21" s="54" t="str">
        <f t="shared" si="6"/>
        <v>6/2017</v>
      </c>
      <c r="H21" s="53" t="str">
        <f t="shared" si="4"/>
        <v>Loading...</v>
      </c>
      <c r="I21" s="53"/>
      <c r="J21" s="53" t="str">
        <f t="shared" si="5"/>
        <v>Loading...</v>
      </c>
      <c r="K21" s="53" t="str">
        <f t="shared" si="2"/>
        <v>Loading...</v>
      </c>
      <c r="L21" s="55" t="str">
        <f t="shared" si="3"/>
        <v>ke95Lr1rgcz7Ys9OWvxDjxlu5QQUFW8Z7NGoU/xUY50=</v>
      </c>
      <c r="M21" s="3"/>
      <c r="N21" s="3"/>
    </row>
    <row r="22">
      <c r="A22" s="56">
        <v>18.0</v>
      </c>
      <c r="B22" s="57">
        <v>42995.0</v>
      </c>
      <c r="C22" s="58" t="s">
        <v>59</v>
      </c>
      <c r="D22" s="56" t="s">
        <v>25</v>
      </c>
      <c r="E22" s="69" t="s">
        <v>30</v>
      </c>
      <c r="F22" s="70" t="s">
        <v>32</v>
      </c>
      <c r="G22" s="61" t="str">
        <f t="shared" si="6"/>
        <v>9/2017</v>
      </c>
      <c r="H22" s="62" t="str">
        <f t="shared" si="4"/>
        <v>T</v>
      </c>
      <c r="I22" s="62"/>
      <c r="J22" s="62" t="str">
        <f t="shared" si="5"/>
        <v>ke95Lr1rgcz7Ys9OWvxDjxlu5QQUFW8Z7NGoU/xUY50=</v>
      </c>
      <c r="K22" s="62" t="str">
        <f t="shared" si="2"/>
        <v>18 42995 功輔班導師
青協黃寬洋青年空間
$105 / Hours 
3pm - 5pm
 沒有回應 -- No Respond ke95Lr1rgcz7Ys9OWvxDjxlu5QQUFW8Z7NGoU/xUY50=</v>
      </c>
      <c r="L22" s="63" t="str">
        <f t="shared" si="3"/>
        <v>Loading...</v>
      </c>
      <c r="M22" s="64"/>
      <c r="N22" s="64"/>
    </row>
    <row r="23">
      <c r="A23" s="49">
        <v>19.0</v>
      </c>
      <c r="B23" s="50">
        <v>42997.0</v>
      </c>
      <c r="C23" s="51" t="s">
        <v>60</v>
      </c>
      <c r="D23" s="49" t="s">
        <v>25</v>
      </c>
      <c r="E23" s="67" t="s">
        <v>30</v>
      </c>
      <c r="F23" s="68" t="s">
        <v>32</v>
      </c>
      <c r="G23" s="54" t="str">
        <f t="shared" si="6"/>
        <v>9/2017</v>
      </c>
      <c r="H23" s="53" t="str">
        <f t="shared" si="4"/>
        <v>Loading...</v>
      </c>
      <c r="I23" s="53"/>
      <c r="J23" s="53" t="str">
        <f t="shared" si="5"/>
        <v>Loading...</v>
      </c>
      <c r="K23" s="53" t="str">
        <f t="shared" si="2"/>
        <v>Loading...</v>
      </c>
      <c r="L23" s="55" t="str">
        <f t="shared" si="3"/>
        <v>ke95Lr1rgcz7Ys9OWvxDjxlu5QQUFW8Z7NGoU/xUY50=</v>
      </c>
      <c r="M23" s="3"/>
      <c r="N23" s="3"/>
    </row>
    <row r="24">
      <c r="A24" s="56">
        <v>20.0</v>
      </c>
      <c r="B24" s="57">
        <v>43021.0</v>
      </c>
      <c r="C24" s="58" t="s">
        <v>61</v>
      </c>
      <c r="D24" s="56" t="s">
        <v>36</v>
      </c>
      <c r="E24" s="69" t="s">
        <v>62</v>
      </c>
      <c r="F24" s="70" t="s">
        <v>58</v>
      </c>
      <c r="G24" s="61" t="str">
        <f t="shared" si="6"/>
        <v>10/2017</v>
      </c>
      <c r="H24" s="62" t="str">
        <f t="shared" si="4"/>
        <v>T</v>
      </c>
      <c r="I24" s="62"/>
      <c r="J24" s="62" t="str">
        <f t="shared" si="5"/>
        <v>ke95Lr1rgcz7Ys9OWvxDjxlu5QQUFW8Z7NGoU/xUY50=</v>
      </c>
      <c r="K24" s="62" t="str">
        <f t="shared" si="2"/>
        <v>20 43021 臨時助理字幕主任 39265
香港電台--電視及機構業務部字幕及節目宣傳組
$10985 - 14125
0900 - 1800
 有出席面試機會 -- Interview Attended ke95Lr1rgcz7Ys9OWvxDjxlu5QQUFW8Z7NGoU/xUY50=</v>
      </c>
      <c r="L24" s="63" t="str">
        <f t="shared" si="3"/>
        <v>D2IVwEJge8seFy2qFNnBHMRy7mYL9heFjasAjpfN9EM=</v>
      </c>
      <c r="M24" s="64"/>
      <c r="N24" s="64"/>
    </row>
    <row r="25">
      <c r="A25" s="49">
        <v>21.0</v>
      </c>
      <c r="B25" s="50">
        <v>43021.0</v>
      </c>
      <c r="C25" s="51" t="s">
        <v>63</v>
      </c>
      <c r="D25" s="49" t="s">
        <v>36</v>
      </c>
      <c r="E25" s="74" t="s">
        <v>62</v>
      </c>
      <c r="F25" s="68" t="s">
        <v>58</v>
      </c>
      <c r="G25" s="54" t="str">
        <f t="shared" si="6"/>
        <v>10/2017</v>
      </c>
      <c r="H25" s="53" t="str">
        <f t="shared" si="4"/>
        <v>T</v>
      </c>
      <c r="I25" s="53"/>
      <c r="J25" s="53" t="str">
        <f t="shared" si="5"/>
        <v>D2IVwEJge8seFy2qFNnBHMRy7mYL9heFjasAjpfN9EM=</v>
      </c>
      <c r="K25" s="53" t="str">
        <f t="shared" si="2"/>
        <v>21 43021 製作助理 39336
香港電台 -- 電台部中文台與行政及發展
$75 / Hours
0900 - 1800
 有出席面試機會 -- Interview Attended D2IVwEJge8seFy2qFNnBHMRy7mYL9heFjasAjpfN9EM=</v>
      </c>
      <c r="L25" s="55" t="str">
        <f t="shared" si="3"/>
        <v>yqI4D3oS5YomOVcm8jj78pIpI38FANaJLqB5rHSgbLU=</v>
      </c>
      <c r="M25" s="3"/>
      <c r="N25" s="3"/>
    </row>
    <row r="26">
      <c r="A26" s="56">
        <v>22.0</v>
      </c>
      <c r="B26" s="57">
        <v>43031.0</v>
      </c>
      <c r="C26" s="58" t="s">
        <v>64</v>
      </c>
      <c r="D26" s="56" t="s">
        <v>36</v>
      </c>
      <c r="E26" s="69" t="s">
        <v>65</v>
      </c>
      <c r="F26" s="70" t="s">
        <v>32</v>
      </c>
      <c r="G26" s="61" t="str">
        <f t="shared" si="6"/>
        <v>10/2017</v>
      </c>
      <c r="H26" s="62" t="str">
        <f t="shared" si="4"/>
        <v>T</v>
      </c>
      <c r="I26" s="62"/>
      <c r="J26" s="62" t="str">
        <f t="shared" si="5"/>
        <v>yqI4D3oS5YomOVcm8jj78pIpI38FANaJLqB5rHSgbLU=</v>
      </c>
      <c r="K26" s="62" t="str">
        <f t="shared" si="2"/>
        <v>22 43031 功輔導師
志蓮小學
$7500 / Month
3:45 - 5:45
 有出席面試機會 -- Interview Attended yqI4D3oS5YomOVcm8jj78pIpI38FANaJLqB5rHSgbLU=</v>
      </c>
      <c r="L26" s="63" t="str">
        <f t="shared" si="3"/>
        <v>kuDyc8vwylZSegnTGSxDf5RQQRSUPyxiEpS6nMvHbjk=</v>
      </c>
      <c r="M26" s="64"/>
      <c r="N26" s="64"/>
    </row>
    <row r="27">
      <c r="A27" s="49">
        <v>23.0</v>
      </c>
      <c r="B27" s="50">
        <v>43119.0</v>
      </c>
      <c r="C27" s="51" t="s">
        <v>66</v>
      </c>
      <c r="D27" s="49" t="s">
        <v>67</v>
      </c>
      <c r="E27" s="67" t="s">
        <v>30</v>
      </c>
      <c r="F27" s="68" t="s">
        <v>32</v>
      </c>
      <c r="G27" s="54" t="str">
        <f t="shared" si="6"/>
        <v>1/2018</v>
      </c>
      <c r="H27" s="53" t="str">
        <f t="shared" si="4"/>
        <v>T</v>
      </c>
      <c r="I27" s="53"/>
      <c r="J27" s="53" t="str">
        <f t="shared" si="5"/>
        <v>kuDyc8vwylZSegnTGSxDf5RQQRSUPyxiEpS6nMvHbjk=</v>
      </c>
      <c r="K27" s="53" t="str">
        <f t="shared" si="2"/>
        <v>23 43119 功輔導師
中聖教會有限公司
$65 - 70 /Hours
3pm-6pm
 質疑宗教與個人能力之間的關係 -- Religion Related kuDyc8vwylZSegnTGSxDf5RQQRSUPyxiEpS6nMvHbjk=</v>
      </c>
      <c r="L27" s="55" t="str">
        <f t="shared" si="3"/>
        <v>Loading...</v>
      </c>
      <c r="M27" s="3"/>
      <c r="N27" s="3"/>
    </row>
    <row r="28">
      <c r="A28" s="56">
        <v>24.0</v>
      </c>
      <c r="B28" s="57">
        <v>43151.0</v>
      </c>
      <c r="C28" s="58" t="s">
        <v>68</v>
      </c>
      <c r="D28" s="56" t="s">
        <v>36</v>
      </c>
      <c r="E28" s="69" t="s">
        <v>69</v>
      </c>
      <c r="F28" s="70" t="s">
        <v>58</v>
      </c>
      <c r="G28" s="61" t="str">
        <f t="shared" si="6"/>
        <v>2/2018</v>
      </c>
      <c r="H28" s="62" t="str">
        <f t="shared" si="4"/>
        <v>Loading...</v>
      </c>
      <c r="I28" s="62"/>
      <c r="J28" s="62" t="str">
        <f t="shared" si="5"/>
        <v>Loading...</v>
      </c>
      <c r="K28" s="62" t="str">
        <f t="shared" si="2"/>
        <v>Loading...</v>
      </c>
      <c r="L28" s="63" t="str">
        <f t="shared" si="3"/>
        <v>ke95Lr1rgcz7Ys9OWvxDjxlu5QQUFW8Z7NGoU/xUY50=</v>
      </c>
      <c r="M28" s="64"/>
      <c r="N28" s="64"/>
    </row>
    <row r="29">
      <c r="A29" s="49">
        <v>25.0</v>
      </c>
      <c r="B29" s="50">
        <v>43151.0</v>
      </c>
      <c r="C29" s="51" t="s">
        <v>70</v>
      </c>
      <c r="D29" s="49" t="s">
        <v>25</v>
      </c>
      <c r="E29" s="67" t="s">
        <v>30</v>
      </c>
      <c r="F29" s="68" t="s">
        <v>58</v>
      </c>
      <c r="G29" s="54" t="str">
        <f t="shared" si="6"/>
        <v>2/2018</v>
      </c>
      <c r="H29" s="53" t="str">
        <f t="shared" si="4"/>
        <v>T</v>
      </c>
      <c r="I29" s="53"/>
      <c r="J29" s="53" t="str">
        <f t="shared" si="5"/>
        <v>ke95Lr1rgcz7Ys9OWvxDjxlu5QQUFW8Z7NGoU/xUY50=</v>
      </c>
      <c r="K29" s="53" t="str">
        <f t="shared" si="2"/>
        <v>25 43151 Teaching Assistant
英皇書院
$15545 / Month
0830 - 1800
 沒有回應 -- No Respond ke95Lr1rgcz7Ys9OWvxDjxlu5QQUFW8Z7NGoU/xUY50=</v>
      </c>
      <c r="L29" s="55" t="str">
        <f t="shared" si="3"/>
        <v>Loading...</v>
      </c>
      <c r="M29" s="3"/>
      <c r="N29" s="3"/>
    </row>
    <row r="30">
      <c r="A30" s="56">
        <v>26.0</v>
      </c>
      <c r="B30" s="57">
        <v>43160.0</v>
      </c>
      <c r="C30" s="58" t="s">
        <v>71</v>
      </c>
      <c r="D30" s="56" t="s">
        <v>25</v>
      </c>
      <c r="E30" s="69" t="s">
        <v>30</v>
      </c>
      <c r="F30" s="70" t="s">
        <v>58</v>
      </c>
      <c r="G30" s="61" t="str">
        <f t="shared" si="6"/>
        <v>3/2018</v>
      </c>
      <c r="H30" s="62" t="str">
        <f t="shared" si="4"/>
        <v>Loading...</v>
      </c>
      <c r="I30" s="62"/>
      <c r="J30" s="62" t="str">
        <f t="shared" si="5"/>
        <v>Loading...</v>
      </c>
      <c r="K30" s="62" t="str">
        <f t="shared" si="2"/>
        <v>Loading...</v>
      </c>
      <c r="L30" s="63" t="str">
        <f t="shared" si="3"/>
        <v>ke95Lr1rgcz7Ys9OWvxDjxlu5QQUFW8Z7NGoU/xUY50=</v>
      </c>
      <c r="M30" s="64"/>
      <c r="N30" s="64"/>
    </row>
    <row r="31">
      <c r="A31" s="49">
        <v>27.0</v>
      </c>
      <c r="B31" s="50">
        <v>43160.0</v>
      </c>
      <c r="C31" s="51" t="s">
        <v>72</v>
      </c>
      <c r="D31" s="49" t="s">
        <v>25</v>
      </c>
      <c r="E31" s="67" t="s">
        <v>30</v>
      </c>
      <c r="F31" s="68" t="s">
        <v>58</v>
      </c>
      <c r="G31" s="54" t="str">
        <f t="shared" si="6"/>
        <v>3/2018</v>
      </c>
      <c r="H31" s="53" t="str">
        <f t="shared" si="4"/>
        <v>T</v>
      </c>
      <c r="I31" s="53"/>
      <c r="J31" s="53" t="str">
        <f t="shared" si="5"/>
        <v>ke95Lr1rgcz7Ys9OWvxDjxlu5QQUFW8Z7NGoU/xUY50=</v>
      </c>
      <c r="K31" s="53" t="str">
        <f t="shared" si="2"/>
        <v>27 43160 Teaching Assistant
龍翔官立中學
$15545 / Month
No state work hours
 沒有回應 -- No Respond ke95Lr1rgcz7Ys9OWvxDjxlu5QQUFW8Z7NGoU/xUY50=</v>
      </c>
      <c r="L31" s="55" t="str">
        <f t="shared" si="3"/>
        <v>Loading...</v>
      </c>
      <c r="M31" s="3"/>
      <c r="N31" s="3"/>
    </row>
    <row r="32">
      <c r="A32" s="56">
        <v>28.0</v>
      </c>
      <c r="B32" s="57">
        <v>43171.0</v>
      </c>
      <c r="C32" s="58" t="s">
        <v>73</v>
      </c>
      <c r="D32" s="56" t="s">
        <v>25</v>
      </c>
      <c r="E32" s="69" t="s">
        <v>30</v>
      </c>
      <c r="F32" s="70" t="s">
        <v>58</v>
      </c>
      <c r="G32" s="61" t="str">
        <f t="shared" si="6"/>
        <v>3/2018</v>
      </c>
      <c r="H32" s="62" t="str">
        <f t="shared" si="4"/>
        <v>Loading...</v>
      </c>
      <c r="I32" s="62"/>
      <c r="J32" s="62" t="str">
        <f t="shared" si="5"/>
        <v>Loading...</v>
      </c>
      <c r="K32" s="62" t="str">
        <f t="shared" si="2"/>
        <v>Loading...</v>
      </c>
      <c r="L32" s="63" t="str">
        <f t="shared" si="3"/>
        <v>Loading...</v>
      </c>
      <c r="M32" s="64"/>
      <c r="N32" s="64"/>
    </row>
    <row r="33">
      <c r="A33" s="49">
        <v>29.0</v>
      </c>
      <c r="B33" s="50">
        <v>43172.0</v>
      </c>
      <c r="C33" s="51" t="s">
        <v>74</v>
      </c>
      <c r="D33" s="49" t="s">
        <v>36</v>
      </c>
      <c r="E33" s="52" t="s">
        <v>75</v>
      </c>
      <c r="F33" s="68" t="s">
        <v>58</v>
      </c>
      <c r="G33" s="54" t="str">
        <f t="shared" si="6"/>
        <v>3/2018</v>
      </c>
      <c r="H33" s="53" t="str">
        <f t="shared" si="4"/>
        <v>Loading...</v>
      </c>
      <c r="I33" s="53"/>
      <c r="J33" s="53" t="str">
        <f t="shared" si="5"/>
        <v>Loading...</v>
      </c>
      <c r="K33" s="53" t="str">
        <f t="shared" si="2"/>
        <v>Loading...</v>
      </c>
      <c r="L33" s="55" t="str">
        <f t="shared" si="3"/>
        <v>Loading...</v>
      </c>
      <c r="M33" s="3"/>
      <c r="N33" s="3"/>
    </row>
    <row r="34">
      <c r="A34" s="56">
        <v>30.0</v>
      </c>
      <c r="B34" s="57">
        <v>43193.0</v>
      </c>
      <c r="C34" s="58" t="s">
        <v>76</v>
      </c>
      <c r="D34" s="56" t="s">
        <v>25</v>
      </c>
      <c r="E34" s="69" t="s">
        <v>30</v>
      </c>
      <c r="F34" s="70" t="s">
        <v>32</v>
      </c>
      <c r="G34" s="61" t="str">
        <f t="shared" si="6"/>
        <v>4/2018</v>
      </c>
      <c r="H34" s="62" t="str">
        <f t="shared" si="4"/>
        <v>Loading...</v>
      </c>
      <c r="I34" s="62"/>
      <c r="J34" s="62" t="str">
        <f t="shared" si="5"/>
        <v>Loading...</v>
      </c>
      <c r="K34" s="62" t="str">
        <f t="shared" si="2"/>
        <v>Loading...</v>
      </c>
      <c r="L34" s="63" t="str">
        <f t="shared" si="3"/>
        <v>Loading...</v>
      </c>
      <c r="M34" s="64"/>
      <c r="N34" s="64"/>
    </row>
    <row r="35">
      <c r="A35" s="49">
        <v>31.0</v>
      </c>
      <c r="B35" s="50">
        <v>43268.0</v>
      </c>
      <c r="C35" s="51" t="s">
        <v>77</v>
      </c>
      <c r="D35" s="49" t="s">
        <v>78</v>
      </c>
      <c r="E35" s="67" t="s">
        <v>30</v>
      </c>
      <c r="F35" s="53" t="s">
        <v>52</v>
      </c>
      <c r="G35" s="54" t="str">
        <f t="shared" si="6"/>
        <v>6/2018</v>
      </c>
      <c r="H35" s="53" t="str">
        <f t="shared" si="4"/>
        <v>Loading...</v>
      </c>
      <c r="I35" s="53"/>
      <c r="J35" s="53" t="str">
        <f t="shared" si="5"/>
        <v>Loading...</v>
      </c>
      <c r="K35" s="53" t="str">
        <f t="shared" si="2"/>
        <v>Loading...</v>
      </c>
      <c r="L35" s="55" t="str">
        <f t="shared" si="3"/>
        <v>ke95Lr1rgcz7Ys9OWvxDjxlu5QQUFW8Z7NGoU/xUY50=</v>
      </c>
      <c r="M35" s="3"/>
      <c r="N35" s="3"/>
    </row>
    <row r="36">
      <c r="A36" s="56">
        <v>32.0</v>
      </c>
      <c r="B36" s="57">
        <v>43269.0</v>
      </c>
      <c r="C36" s="58" t="s">
        <v>79</v>
      </c>
      <c r="D36" s="56" t="s">
        <v>25</v>
      </c>
      <c r="E36" s="69" t="s">
        <v>30</v>
      </c>
      <c r="F36" s="62" t="s">
        <v>34</v>
      </c>
      <c r="G36" s="61" t="str">
        <f t="shared" si="6"/>
        <v>6/2018</v>
      </c>
      <c r="H36" s="62" t="str">
        <f t="shared" si="4"/>
        <v>T</v>
      </c>
      <c r="I36" s="62"/>
      <c r="J36" s="62" t="str">
        <f t="shared" si="5"/>
        <v>ke95Lr1rgcz7Ys9OWvxDjxlu5QQUFW8Z7NGoU/xUY50=</v>
      </c>
      <c r="K36" s="62" t="str">
        <f t="shared" si="2"/>
        <v>32 43269 青年工作員
香港青年協會
$ 13000 / Month
0930 - 1800
 沒有回應 -- No Respond ke95Lr1rgcz7Ys9OWvxDjxlu5QQUFW8Z7NGoU/xUY50=</v>
      </c>
      <c r="L36" s="63" t="str">
        <f t="shared" si="3"/>
        <v>Loading...</v>
      </c>
      <c r="M36" s="64"/>
      <c r="N36" s="64"/>
    </row>
    <row r="37">
      <c r="A37" s="49">
        <v>33.0</v>
      </c>
      <c r="B37" s="75">
        <v>43329.0</v>
      </c>
      <c r="C37" s="76" t="s">
        <v>80</v>
      </c>
      <c r="D37" s="77" t="s">
        <v>25</v>
      </c>
      <c r="E37" s="78" t="s">
        <v>30</v>
      </c>
      <c r="F37" s="79" t="s">
        <v>52</v>
      </c>
      <c r="G37" s="80" t="str">
        <f t="shared" si="6"/>
        <v>8/2018</v>
      </c>
      <c r="H37" s="53" t="str">
        <f t="shared" si="4"/>
        <v>Loading...</v>
      </c>
      <c r="I37" s="53"/>
      <c r="J37" s="53" t="str">
        <f t="shared" si="5"/>
        <v>Loading...</v>
      </c>
      <c r="K37" s="53" t="str">
        <f t="shared" si="2"/>
        <v>Loading...</v>
      </c>
      <c r="L37" s="55" t="str">
        <f t="shared" si="3"/>
        <v>ke95Lr1rgcz7Ys9OWvxDjxlu5QQUFW8Z7NGoU/xUY50=</v>
      </c>
      <c r="M37" s="81"/>
      <c r="N37" s="81"/>
    </row>
    <row r="38">
      <c r="A38" s="56">
        <v>34.0</v>
      </c>
      <c r="B38" s="57">
        <v>43347.0</v>
      </c>
      <c r="C38" s="58" t="s">
        <v>81</v>
      </c>
      <c r="D38" s="56" t="s">
        <v>25</v>
      </c>
      <c r="E38" s="69" t="s">
        <v>30</v>
      </c>
      <c r="F38" s="70" t="s">
        <v>52</v>
      </c>
      <c r="G38" s="61" t="str">
        <f t="shared" si="6"/>
        <v>9/2018</v>
      </c>
      <c r="H38" s="62" t="str">
        <f t="shared" si="4"/>
        <v>T</v>
      </c>
      <c r="I38" s="62"/>
      <c r="J38" s="62" t="str">
        <f t="shared" si="5"/>
        <v>ke95Lr1rgcz7Ys9OWvxDjxlu5QQUFW8Z7NGoU/xUY50=</v>
      </c>
      <c r="K38" s="62" t="str">
        <f t="shared" si="2"/>
        <v>34 43347 Game QA Tester
Qookia
JHK100003006407576
$12500 / Month (Nego)
0900 - 1800
 沒有回應 -- No Respond ke95Lr1rgcz7Ys9OWvxDjxlu5QQUFW8Z7NGoU/xUY50=</v>
      </c>
      <c r="L38" s="63" t="str">
        <f t="shared" si="3"/>
        <v>BkLQuoTGb+LcrBbzoKXlyvHiDZ81QXlEtvKwE9BB40k=</v>
      </c>
      <c r="M38" s="64"/>
      <c r="N38" s="64"/>
    </row>
    <row r="39">
      <c r="A39" s="49">
        <v>35.0</v>
      </c>
      <c r="B39" s="50">
        <v>43347.0</v>
      </c>
      <c r="C39" s="51" t="s">
        <v>82</v>
      </c>
      <c r="D39" s="49" t="s">
        <v>25</v>
      </c>
      <c r="E39" s="67" t="s">
        <v>30</v>
      </c>
      <c r="F39" s="68" t="s">
        <v>52</v>
      </c>
      <c r="G39" s="54" t="str">
        <f t="shared" si="6"/>
        <v>9/2018</v>
      </c>
      <c r="H39" s="53" t="str">
        <f t="shared" si="4"/>
        <v>T</v>
      </c>
      <c r="I39" s="53"/>
      <c r="J39" s="53" t="str">
        <f t="shared" si="5"/>
        <v>BkLQuoTGb+LcrBbzoKXlyvHiDZ81QXlEtvKwE9BB40k=</v>
      </c>
      <c r="K39" s="53" t="str">
        <f t="shared" si="2"/>
        <v>35 43347 Mobile Game QA Tester
6waves Limited
JHK10000300641889
$12500 / Month (Nego)
0900 - 1800
 沒有回應 -- No Respond BkLQuoTGb+LcrBbzoKXlyvHiDZ81QXlEtvKwE9BB40k=</v>
      </c>
      <c r="L39" s="55" t="str">
        <f t="shared" si="3"/>
        <v>DFYQJ4axsYD+RmOwghJFvqj0k84I0HY+y5DS7tq3TkE=</v>
      </c>
      <c r="M39" s="3"/>
      <c r="N39" s="3"/>
    </row>
    <row r="40">
      <c r="A40" s="56">
        <v>36.0</v>
      </c>
      <c r="B40" s="57">
        <v>43353.0</v>
      </c>
      <c r="C40" s="58" t="s">
        <v>83</v>
      </c>
      <c r="D40" s="56" t="s">
        <v>36</v>
      </c>
      <c r="E40" s="59" t="s">
        <v>84</v>
      </c>
      <c r="F40" s="70" t="s">
        <v>52</v>
      </c>
      <c r="G40" s="61" t="str">
        <f t="shared" si="6"/>
        <v>9/2018</v>
      </c>
      <c r="H40" s="62" t="str">
        <f t="shared" si="4"/>
        <v>T</v>
      </c>
      <c r="I40" s="62"/>
      <c r="J40" s="62" t="str">
        <f t="shared" si="5"/>
        <v>DFYQJ4axsYD+RmOwghJFvqj0k84I0HY+y5DS7tq3TkE=</v>
      </c>
      <c r="K40" s="62" t="str">
        <f t="shared" si="2"/>
        <v>36 43353 Game Designer
Digitcube Limited
JHK100003006472996
$13000 / Offer
0900 - 1800 Office Hour
 有出席面試機會 -- Interview Attended DFYQJ4axsYD+RmOwghJFvqj0k84I0HY+y5DS7tq3TkE=</v>
      </c>
      <c r="L40" s="63" t="str">
        <f t="shared" si="3"/>
        <v>FiMDZEcMhvVDctaIlw8I5f03IUieXnrKxF9iP6yrzYU=</v>
      </c>
      <c r="M40" s="64"/>
      <c r="N40" s="64"/>
    </row>
    <row r="41">
      <c r="A41" s="49">
        <v>37.0</v>
      </c>
      <c r="B41" s="50">
        <v>43357.0</v>
      </c>
      <c r="C41" s="51" t="s">
        <v>85</v>
      </c>
      <c r="D41" s="49" t="s">
        <v>36</v>
      </c>
      <c r="E41" s="52" t="s">
        <v>86</v>
      </c>
      <c r="F41" s="68" t="s">
        <v>52</v>
      </c>
      <c r="G41" s="54" t="str">
        <f t="shared" si="6"/>
        <v>9/2018</v>
      </c>
      <c r="H41" s="53" t="str">
        <f t="shared" si="4"/>
        <v>T</v>
      </c>
      <c r="I41" s="53"/>
      <c r="J41" s="53" t="str">
        <f t="shared" si="5"/>
        <v>FiMDZEcMhvVDctaIlw8I5f03IUieXnrKxF9iP6yrzYU=</v>
      </c>
      <c r="K41" s="53" t="str">
        <f t="shared" si="2"/>
        <v>37 43357 Game Designer
On way Limited
JHK100003006434350
Negoitated
Office Hours
 有出席面試機會 -- Interview Attended FiMDZEcMhvVDctaIlw8I5f03IUieXnrKxF9iP6yrzYU=</v>
      </c>
      <c r="L41" s="55" t="str">
        <f t="shared" si="3"/>
        <v>Loading...</v>
      </c>
      <c r="M41" s="3"/>
      <c r="N41" s="3"/>
    </row>
    <row r="42">
      <c r="A42" s="56">
        <v>38.0</v>
      </c>
      <c r="B42" s="57">
        <v>43357.0</v>
      </c>
      <c r="C42" s="58" t="s">
        <v>87</v>
      </c>
      <c r="D42" s="56" t="s">
        <v>36</v>
      </c>
      <c r="E42" s="59" t="s">
        <v>86</v>
      </c>
      <c r="F42" s="70" t="s">
        <v>52</v>
      </c>
      <c r="G42" s="61" t="str">
        <f t="shared" si="6"/>
        <v>9/2018</v>
      </c>
      <c r="H42" s="62" t="str">
        <f t="shared" si="4"/>
        <v>Loading...</v>
      </c>
      <c r="I42" s="62"/>
      <c r="J42" s="62" t="str">
        <f t="shared" si="5"/>
        <v>Loading...</v>
      </c>
      <c r="K42" s="62" t="str">
        <f t="shared" si="2"/>
        <v>Loading...</v>
      </c>
      <c r="L42" s="63" t="str">
        <f t="shared" si="3"/>
        <v>Loading...</v>
      </c>
      <c r="M42" s="64"/>
      <c r="N42" s="64"/>
    </row>
    <row r="43">
      <c r="A43" s="49">
        <v>39.0</v>
      </c>
      <c r="B43" s="50">
        <v>43397.0</v>
      </c>
      <c r="C43" s="51" t="s">
        <v>88</v>
      </c>
      <c r="D43" s="49" t="s">
        <v>89</v>
      </c>
      <c r="E43" s="67" t="s">
        <v>30</v>
      </c>
      <c r="F43" s="53" t="s">
        <v>90</v>
      </c>
      <c r="G43" s="54" t="str">
        <f t="shared" si="6"/>
        <v>10/2018</v>
      </c>
      <c r="H43" s="53" t="str">
        <f t="shared" si="4"/>
        <v>Loading...</v>
      </c>
      <c r="I43" s="53"/>
      <c r="J43" s="53" t="str">
        <f t="shared" si="5"/>
        <v>Loading...</v>
      </c>
      <c r="K43" s="53" t="str">
        <f t="shared" si="2"/>
        <v>Loading...</v>
      </c>
      <c r="L43" s="55" t="str">
        <f t="shared" si="3"/>
        <v>ke95Lr1rgcz7Ys9OWvxDjxlu5QQUFW8Z7NGoU/xUY50=</v>
      </c>
      <c r="M43" s="3"/>
      <c r="N43" s="3"/>
    </row>
    <row r="44">
      <c r="A44" s="56">
        <v>40.0</v>
      </c>
      <c r="B44" s="57">
        <v>43422.0</v>
      </c>
      <c r="C44" s="58" t="s">
        <v>91</v>
      </c>
      <c r="D44" s="56" t="s">
        <v>25</v>
      </c>
      <c r="E44" s="69" t="s">
        <v>30</v>
      </c>
      <c r="F44" s="62" t="s">
        <v>52</v>
      </c>
      <c r="G44" s="61" t="str">
        <f t="shared" si="6"/>
        <v>11/2018</v>
      </c>
      <c r="H44" s="62" t="str">
        <f t="shared" si="4"/>
        <v>T</v>
      </c>
      <c r="I44" s="62"/>
      <c r="J44" s="62" t="str">
        <f t="shared" si="5"/>
        <v>ke95Lr1rgcz7Ys9OWvxDjxlu5QQUFW8Z7NGoU/xUY50=</v>
      </c>
      <c r="K44" s="62" t="str">
        <f t="shared" si="2"/>
        <v>40 43422 初創行政見習生--遊戲開發員
香港青年協會
$11000 / Month
0900 - 1800 沒有回應 -- No Respond ke95Lr1rgcz7Ys9OWvxDjxlu5QQUFW8Z7NGoU/xUY50=</v>
      </c>
      <c r="L44" s="63" t="str">
        <f t="shared" si="3"/>
        <v>Loading...</v>
      </c>
      <c r="M44" s="64"/>
      <c r="N44" s="64"/>
    </row>
    <row r="45">
      <c r="A45" s="49">
        <v>41.0</v>
      </c>
      <c r="B45" s="50">
        <v>43422.0</v>
      </c>
      <c r="C45" s="51" t="s">
        <v>92</v>
      </c>
      <c r="D45" s="49" t="s">
        <v>93</v>
      </c>
      <c r="E45" s="52" t="s">
        <v>94</v>
      </c>
      <c r="F45" s="68" t="s">
        <v>52</v>
      </c>
      <c r="G45" s="54" t="str">
        <f t="shared" si="6"/>
        <v>11/2018</v>
      </c>
      <c r="H45" s="53" t="str">
        <f t="shared" si="4"/>
        <v>Loading...</v>
      </c>
      <c r="I45" s="53"/>
      <c r="J45" s="53" t="str">
        <f t="shared" si="5"/>
        <v>Loading...</v>
      </c>
      <c r="K45" s="53" t="str">
        <f t="shared" si="2"/>
        <v>Loading...</v>
      </c>
      <c r="L45" s="55" t="str">
        <f t="shared" si="3"/>
        <v>ke95Lr1rgcz7Ys9OWvxDjxlu5QQUFW8Z7NGoU/xUY50=</v>
      </c>
      <c r="M45" s="3"/>
      <c r="N45" s="3"/>
    </row>
    <row r="46">
      <c r="A46" s="56">
        <v>42.0</v>
      </c>
      <c r="B46" s="57">
        <v>43427.0</v>
      </c>
      <c r="C46" s="58" t="s">
        <v>95</v>
      </c>
      <c r="D46" s="56" t="s">
        <v>36</v>
      </c>
      <c r="E46" s="69" t="s">
        <v>96</v>
      </c>
      <c r="F46" s="70" t="s">
        <v>52</v>
      </c>
      <c r="G46" s="61" t="str">
        <f t="shared" si="6"/>
        <v>11/2018</v>
      </c>
      <c r="H46" s="62" t="str">
        <f t="shared" si="4"/>
        <v>T</v>
      </c>
      <c r="I46" s="62"/>
      <c r="J46" s="62" t="str">
        <f t="shared" si="5"/>
        <v>ke95Lr1rgcz7Ys9OWvxDjxlu5QQUFW8Z7NGoU/xUY50=</v>
      </c>
      <c r="K46" s="62" t="str">
        <f t="shared" si="2"/>
        <v>42 43427 Game Designer
Planet J
$14500 / Month Offer
Degree / Master Level 
0900 - 1800 Office Job 有出席面試機會 -- Interview Attended ke95Lr1rgcz7Ys9OWvxDjxlu5QQUFW8Z7NGoU/xUY50=</v>
      </c>
      <c r="L46" s="63" t="str">
        <f t="shared" si="3"/>
        <v>Loading...</v>
      </c>
      <c r="M46" s="64"/>
      <c r="N46" s="64"/>
    </row>
    <row r="47">
      <c r="A47" s="49">
        <v>43.0</v>
      </c>
      <c r="B47" s="50">
        <v>43440.0</v>
      </c>
      <c r="C47" s="51" t="s">
        <v>97</v>
      </c>
      <c r="D47" s="49" t="s">
        <v>89</v>
      </c>
      <c r="E47" s="67" t="s">
        <v>30</v>
      </c>
      <c r="F47" s="53" t="s">
        <v>90</v>
      </c>
      <c r="G47" s="54" t="str">
        <f t="shared" si="6"/>
        <v>12/2018</v>
      </c>
      <c r="H47" s="53" t="str">
        <f t="shared" si="4"/>
        <v>Loading...</v>
      </c>
      <c r="I47" s="53"/>
      <c r="J47" s="53" t="str">
        <f t="shared" si="5"/>
        <v>Loading...</v>
      </c>
      <c r="K47" s="53" t="str">
        <f t="shared" si="2"/>
        <v>Loading...</v>
      </c>
      <c r="L47" s="55" t="str">
        <f t="shared" si="3"/>
        <v>Loading...</v>
      </c>
      <c r="M47" s="3"/>
      <c r="N47" s="3"/>
    </row>
    <row r="48">
      <c r="A48" s="56">
        <v>44.0</v>
      </c>
      <c r="B48" s="57">
        <v>43444.0</v>
      </c>
      <c r="C48" s="58" t="s">
        <v>98</v>
      </c>
      <c r="D48" s="56" t="s">
        <v>36</v>
      </c>
      <c r="E48" s="69" t="s">
        <v>99</v>
      </c>
      <c r="F48" s="62" t="s">
        <v>32</v>
      </c>
      <c r="G48" s="61" t="str">
        <f t="shared" si="6"/>
        <v>12/2018</v>
      </c>
      <c r="H48" s="62" t="str">
        <f t="shared" si="4"/>
        <v>Loading...</v>
      </c>
      <c r="I48" s="62"/>
      <c r="J48" s="62" t="str">
        <f t="shared" si="5"/>
        <v>Loading...</v>
      </c>
      <c r="K48" s="62" t="str">
        <f t="shared" si="2"/>
        <v>Loading...</v>
      </c>
      <c r="L48" s="63" t="str">
        <f t="shared" si="3"/>
        <v>ke95Lr1rgcz7Ys9OWvxDjxlu5QQUFW8Z7NGoU/xUY50=</v>
      </c>
      <c r="M48" s="64"/>
      <c r="N48" s="64"/>
    </row>
    <row r="49">
      <c r="A49" s="49">
        <v>45.0</v>
      </c>
      <c r="B49" s="50">
        <v>43444.0</v>
      </c>
      <c r="C49" s="51" t="s">
        <v>100</v>
      </c>
      <c r="D49" s="49" t="s">
        <v>89</v>
      </c>
      <c r="E49" s="67" t="s">
        <v>30</v>
      </c>
      <c r="F49" s="53" t="s">
        <v>90</v>
      </c>
      <c r="G49" s="54" t="str">
        <f t="shared" si="6"/>
        <v>12/2018</v>
      </c>
      <c r="H49" s="53" t="str">
        <f t="shared" si="4"/>
        <v>T</v>
      </c>
      <c r="I49" s="53"/>
      <c r="J49" s="53" t="str">
        <f t="shared" si="5"/>
        <v>ke95Lr1rgcz7Ys9OWvxDjxlu5QQUFW8Z7NGoU/xUY50=</v>
      </c>
      <c r="K49" s="53" t="str">
        <f t="shared" si="2"/>
        <v>45 43444 3rd Grad-support @ HKDEA 已出席 -- Partake ke95Lr1rgcz7Ys9OWvxDjxlu5QQUFW8Z7NGoU/xUY50=</v>
      </c>
      <c r="L49" s="55" t="str">
        <f t="shared" si="3"/>
        <v>v0Ojxe3smz4u8XBGCjYxB/qoz1vPQxcwOtlnTCOyIdM=</v>
      </c>
      <c r="M49" s="3"/>
      <c r="N49" s="3"/>
    </row>
    <row r="50">
      <c r="A50" s="56">
        <v>46.0</v>
      </c>
      <c r="B50" s="57">
        <v>43447.0</v>
      </c>
      <c r="C50" s="58" t="s">
        <v>101</v>
      </c>
      <c r="D50" s="56" t="s">
        <v>25</v>
      </c>
      <c r="E50" s="69" t="s">
        <v>30</v>
      </c>
      <c r="F50" s="62" t="s">
        <v>34</v>
      </c>
      <c r="G50" s="61" t="str">
        <f t="shared" si="6"/>
        <v>12/2018</v>
      </c>
      <c r="H50" s="62" t="str">
        <f t="shared" si="4"/>
        <v>T</v>
      </c>
      <c r="I50" s="62"/>
      <c r="J50" s="62" t="str">
        <f t="shared" si="5"/>
        <v>v0Ojxe3smz4u8XBGCjYxB/qoz1vPQxcwOtlnTCOyIdM=</v>
      </c>
      <c r="K50" s="62" t="str">
        <f t="shared" si="2"/>
        <v>46 43447 福利工作員
香港小童群益會
$13000 / Month
No state working time 沒有回應 -- No Respond v0Ojxe3smz4u8XBGCjYxB/qoz1vPQxcwOtlnTCOyIdM=</v>
      </c>
      <c r="L50" s="63" t="str">
        <f t="shared" si="3"/>
        <v>2xAd6O78r6nQYd47r4Ffz+N0OiCWHtBTP0/Ezt0DGzQ=</v>
      </c>
      <c r="M50" s="64"/>
      <c r="N50" s="64"/>
    </row>
    <row r="51">
      <c r="A51" s="49">
        <v>47.0</v>
      </c>
      <c r="B51" s="50">
        <v>43448.0</v>
      </c>
      <c r="C51" s="51" t="s">
        <v>102</v>
      </c>
      <c r="D51" s="49" t="s">
        <v>89</v>
      </c>
      <c r="E51" s="67" t="s">
        <v>30</v>
      </c>
      <c r="F51" s="53" t="s">
        <v>103</v>
      </c>
      <c r="G51" s="54" t="str">
        <f t="shared" si="6"/>
        <v>12/2018</v>
      </c>
      <c r="H51" s="53" t="str">
        <f t="shared" si="4"/>
        <v>T</v>
      </c>
      <c r="I51" s="53"/>
      <c r="J51" s="53" t="str">
        <f t="shared" si="5"/>
        <v>2xAd6O78r6nQYd47r4Ffz+N0OiCWHtBTP0/Ezt0DGzQ=</v>
      </c>
      <c r="K51" s="53" t="str">
        <f t="shared" si="2"/>
        <v>47 43448 Phone call in
IT Position
Six DegreeLink 已出席 -- Partake 2xAd6O78r6nQYd47r4Ffz+N0OiCWHtBTP0/Ezt0DGzQ=</v>
      </c>
      <c r="L51" s="55" t="str">
        <f t="shared" si="3"/>
        <v>Loading...</v>
      </c>
      <c r="M51" s="3"/>
      <c r="N51" s="3"/>
    </row>
    <row r="52">
      <c r="A52" s="56">
        <v>48.0</v>
      </c>
      <c r="B52" s="57">
        <v>43451.0</v>
      </c>
      <c r="C52" s="58" t="s">
        <v>104</v>
      </c>
      <c r="D52" s="56" t="s">
        <v>93</v>
      </c>
      <c r="E52" s="69" t="s">
        <v>94</v>
      </c>
      <c r="F52" s="62" t="s">
        <v>103</v>
      </c>
      <c r="G52" s="61" t="str">
        <f t="shared" si="6"/>
        <v>12/2018</v>
      </c>
      <c r="H52" s="62" t="str">
        <f t="shared" si="4"/>
        <v>Loading...</v>
      </c>
      <c r="I52" s="62"/>
      <c r="J52" s="62" t="str">
        <f t="shared" si="5"/>
        <v>Loading...</v>
      </c>
      <c r="K52" s="62" t="str">
        <f t="shared" si="2"/>
        <v>Loading...</v>
      </c>
      <c r="L52" s="63" t="str">
        <f t="shared" si="3"/>
        <v>ke95Lr1rgcz7Ys9OWvxDjxlu5QQUFW8Z7NGoU/xUY50=</v>
      </c>
      <c r="M52" s="64"/>
      <c r="N52" s="64"/>
    </row>
    <row r="53">
      <c r="A53" s="49">
        <v>49.0</v>
      </c>
      <c r="B53" s="50">
        <v>43457.0</v>
      </c>
      <c r="C53" s="51" t="s">
        <v>105</v>
      </c>
      <c r="D53" s="49" t="s">
        <v>25</v>
      </c>
      <c r="E53" s="67" t="s">
        <v>30</v>
      </c>
      <c r="F53" s="53" t="s">
        <v>103</v>
      </c>
      <c r="G53" s="54" t="str">
        <f t="shared" si="6"/>
        <v>12/2018</v>
      </c>
      <c r="H53" s="53" t="str">
        <f t="shared" si="4"/>
        <v>T</v>
      </c>
      <c r="I53" s="53"/>
      <c r="J53" s="53" t="str">
        <f t="shared" si="5"/>
        <v>ke95Lr1rgcz7Ys9OWvxDjxlu5QQUFW8Z7NGoU/xUY50=</v>
      </c>
      <c r="K53" s="53" t="str">
        <f t="shared" si="2"/>
        <v>49 43457 IT Support
香港小童群益會
$ 15000 / Month
0900 - 1730 沒有回應 -- No Respond ke95Lr1rgcz7Ys9OWvxDjxlu5QQUFW8Z7NGoU/xUY50=</v>
      </c>
      <c r="L53" s="55" t="str">
        <f t="shared" si="3"/>
        <v>Loading...</v>
      </c>
      <c r="M53" s="3"/>
      <c r="N53" s="3"/>
    </row>
    <row r="54">
      <c r="A54" s="56">
        <v>50.0</v>
      </c>
      <c r="B54" s="57">
        <v>43472.0</v>
      </c>
      <c r="C54" s="58" t="s">
        <v>106</v>
      </c>
      <c r="D54" s="56" t="s">
        <v>89</v>
      </c>
      <c r="E54" s="69" t="s">
        <v>30</v>
      </c>
      <c r="F54" s="62" t="s">
        <v>90</v>
      </c>
      <c r="G54" s="61" t="str">
        <f t="shared" si="6"/>
        <v>1/2019</v>
      </c>
      <c r="H54" s="62" t="str">
        <f t="shared" si="4"/>
        <v>Loading...</v>
      </c>
      <c r="I54" s="62"/>
      <c r="J54" s="62" t="str">
        <f t="shared" si="5"/>
        <v>Loading...</v>
      </c>
      <c r="K54" s="62" t="str">
        <f t="shared" si="2"/>
        <v>Loading...</v>
      </c>
      <c r="L54" s="63" t="str">
        <f t="shared" si="3"/>
        <v>ke95Lr1rgcz7Ys9OWvxDjxlu5QQUFW8Z7NGoU/xUY50=</v>
      </c>
      <c r="M54" s="64"/>
      <c r="N54" s="64"/>
    </row>
    <row r="55">
      <c r="A55" s="49">
        <v>51.0</v>
      </c>
      <c r="B55" s="50">
        <v>43472.0</v>
      </c>
      <c r="C55" s="51" t="s">
        <v>107</v>
      </c>
      <c r="D55" s="49" t="s">
        <v>89</v>
      </c>
      <c r="E55" s="67" t="s">
        <v>30</v>
      </c>
      <c r="F55" s="53" t="s">
        <v>90</v>
      </c>
      <c r="G55" s="54" t="str">
        <f t="shared" si="6"/>
        <v>1/2019</v>
      </c>
      <c r="H55" s="53" t="str">
        <f t="shared" si="4"/>
        <v>T</v>
      </c>
      <c r="I55" s="53"/>
      <c r="J55" s="53" t="str">
        <f t="shared" si="5"/>
        <v>ke95Lr1rgcz7Ys9OWvxDjxlu5QQUFW8Z7NGoU/xUY50=</v>
      </c>
      <c r="K55" s="53" t="str">
        <f t="shared" si="2"/>
        <v>51 43472 旺角青年就業起點
網絡安全講座 報名 已出席 -- Partake ke95Lr1rgcz7Ys9OWvxDjxlu5QQUFW8Z7NGoU/xUY50=</v>
      </c>
      <c r="L55" s="55" t="str">
        <f t="shared" si="3"/>
        <v>0paiOH5R2HLT/Ts7A61I1wHuI1XnFevTGImEu18sQlY=</v>
      </c>
      <c r="M55" s="3"/>
      <c r="N55" s="3"/>
    </row>
    <row r="56">
      <c r="A56" s="56">
        <v>52.0</v>
      </c>
      <c r="B56" s="57">
        <v>43472.0</v>
      </c>
      <c r="C56" s="58" t="s">
        <v>108</v>
      </c>
      <c r="D56" s="56" t="s">
        <v>89</v>
      </c>
      <c r="E56" s="69" t="s">
        <v>30</v>
      </c>
      <c r="F56" s="62" t="s">
        <v>90</v>
      </c>
      <c r="G56" s="61" t="str">
        <f t="shared" si="6"/>
        <v>1/2019</v>
      </c>
      <c r="H56" s="62" t="str">
        <f t="shared" si="4"/>
        <v>T</v>
      </c>
      <c r="I56" s="62"/>
      <c r="J56" s="62" t="str">
        <f t="shared" si="5"/>
        <v>0paiOH5R2HLT/Ts7A61I1wHuI1XnFevTGImEu18sQlY=</v>
      </c>
      <c r="K56" s="62" t="str">
        <f t="shared" si="2"/>
        <v>52 43472 旺角青年就業起點
桌遊導師證書課程報名 已出席 -- Partake 0paiOH5R2HLT/Ts7A61I1wHuI1XnFevTGImEu18sQlY=</v>
      </c>
      <c r="L56" s="63" t="str">
        <f t="shared" si="3"/>
        <v>Loading...</v>
      </c>
      <c r="M56" s="64"/>
      <c r="N56" s="64"/>
    </row>
    <row r="57">
      <c r="A57" s="49">
        <v>53.0</v>
      </c>
      <c r="B57" s="50">
        <v>43473.0</v>
      </c>
      <c r="C57" s="51" t="s">
        <v>109</v>
      </c>
      <c r="D57" s="49" t="s">
        <v>36</v>
      </c>
      <c r="E57" s="52" t="s">
        <v>110</v>
      </c>
      <c r="F57" s="68" t="s">
        <v>58</v>
      </c>
      <c r="G57" s="54" t="str">
        <f t="shared" si="6"/>
        <v>1/2019</v>
      </c>
      <c r="H57" s="53" t="str">
        <f t="shared" si="4"/>
        <v>Loading...</v>
      </c>
      <c r="I57" s="53"/>
      <c r="J57" s="53" t="str">
        <f t="shared" si="5"/>
        <v>Loading...</v>
      </c>
      <c r="K57" s="53" t="str">
        <f t="shared" si="2"/>
        <v>Loading...</v>
      </c>
      <c r="L57" s="55" t="str">
        <f t="shared" si="3"/>
        <v>Loading...</v>
      </c>
      <c r="M57" s="3"/>
      <c r="N57" s="3"/>
    </row>
    <row r="58">
      <c r="A58" s="56">
        <v>54.0</v>
      </c>
      <c r="B58" s="57">
        <v>43477.0</v>
      </c>
      <c r="C58" s="58" t="s">
        <v>111</v>
      </c>
      <c r="D58" s="56" t="s">
        <v>89</v>
      </c>
      <c r="E58" s="69" t="s">
        <v>30</v>
      </c>
      <c r="F58" s="62" t="s">
        <v>90</v>
      </c>
      <c r="G58" s="61" t="str">
        <f t="shared" si="6"/>
        <v>1/2019</v>
      </c>
      <c r="H58" s="62" t="str">
        <f t="shared" si="4"/>
        <v>Loading...</v>
      </c>
      <c r="I58" s="62"/>
      <c r="J58" s="62" t="str">
        <f t="shared" si="5"/>
        <v>Loading...</v>
      </c>
      <c r="K58" s="62" t="str">
        <f t="shared" si="2"/>
        <v>Loading...</v>
      </c>
      <c r="L58" s="63" t="str">
        <f t="shared" si="3"/>
        <v>Loading...</v>
      </c>
      <c r="M58" s="64"/>
      <c r="N58" s="64"/>
    </row>
    <row r="59">
      <c r="A59" s="49">
        <v>55.0</v>
      </c>
      <c r="B59" s="50">
        <v>43477.0</v>
      </c>
      <c r="C59" s="51" t="s">
        <v>112</v>
      </c>
      <c r="D59" s="49" t="s">
        <v>89</v>
      </c>
      <c r="E59" s="67" t="s">
        <v>30</v>
      </c>
      <c r="F59" s="53" t="s">
        <v>90</v>
      </c>
      <c r="G59" s="54" t="str">
        <f t="shared" si="6"/>
        <v>1/2019</v>
      </c>
      <c r="H59" s="53" t="str">
        <f t="shared" si="4"/>
        <v>Loading...</v>
      </c>
      <c r="I59" s="53"/>
      <c r="J59" s="53" t="str">
        <f t="shared" si="5"/>
        <v>Loading...</v>
      </c>
      <c r="K59" s="53" t="str">
        <f t="shared" si="2"/>
        <v>Loading...</v>
      </c>
      <c r="L59" s="55" t="str">
        <f t="shared" si="3"/>
        <v>Loading...</v>
      </c>
      <c r="M59" s="3"/>
      <c r="N59" s="3"/>
    </row>
    <row r="60">
      <c r="A60" s="56">
        <v>56.0</v>
      </c>
      <c r="B60" s="57">
        <v>43480.0</v>
      </c>
      <c r="C60" s="58" t="s">
        <v>113</v>
      </c>
      <c r="D60" s="56" t="s">
        <v>114</v>
      </c>
      <c r="E60" s="69" t="s">
        <v>30</v>
      </c>
      <c r="F60" s="70" t="s">
        <v>115</v>
      </c>
      <c r="G60" s="61" t="str">
        <f t="shared" si="6"/>
        <v>1/2019</v>
      </c>
      <c r="H60" s="62" t="str">
        <f t="shared" si="4"/>
        <v>Loading...</v>
      </c>
      <c r="I60" s="62"/>
      <c r="J60" s="62" t="str">
        <f t="shared" si="5"/>
        <v>Loading...</v>
      </c>
      <c r="K60" s="62" t="str">
        <f t="shared" si="2"/>
        <v>Loading...</v>
      </c>
      <c r="L60" s="63" t="str">
        <f t="shared" si="3"/>
        <v>Loading...</v>
      </c>
      <c r="M60" s="64"/>
      <c r="N60" s="64"/>
    </row>
    <row r="61">
      <c r="A61" s="49">
        <v>57.0</v>
      </c>
      <c r="B61" s="50">
        <v>43484.0</v>
      </c>
      <c r="C61" s="51" t="s">
        <v>116</v>
      </c>
      <c r="D61" s="49" t="s">
        <v>114</v>
      </c>
      <c r="E61" s="67" t="s">
        <v>30</v>
      </c>
      <c r="F61" s="53" t="s">
        <v>90</v>
      </c>
      <c r="G61" s="54" t="str">
        <f t="shared" si="6"/>
        <v>1/2019</v>
      </c>
      <c r="H61" s="53" t="str">
        <f t="shared" si="4"/>
        <v>Loading...</v>
      </c>
      <c r="I61" s="53"/>
      <c r="J61" s="53" t="str">
        <f t="shared" si="5"/>
        <v>Loading...</v>
      </c>
      <c r="K61" s="53" t="str">
        <f t="shared" si="2"/>
        <v>Loading...</v>
      </c>
      <c r="L61" s="55" t="str">
        <f t="shared" si="3"/>
        <v>ke95Lr1rgcz7Ys9OWvxDjxlu5QQUFW8Z7NGoU/xUY50=</v>
      </c>
      <c r="M61" s="3"/>
      <c r="N61" s="3"/>
    </row>
    <row r="62">
      <c r="A62" s="56">
        <v>58.0</v>
      </c>
      <c r="B62" s="57">
        <v>43508.0</v>
      </c>
      <c r="C62" s="58" t="s">
        <v>117</v>
      </c>
      <c r="D62" s="56" t="s">
        <v>118</v>
      </c>
      <c r="E62" s="69" t="s">
        <v>119</v>
      </c>
      <c r="F62" s="70" t="s">
        <v>115</v>
      </c>
      <c r="G62" s="61" t="str">
        <f t="shared" si="6"/>
        <v>2/2019</v>
      </c>
      <c r="H62" s="62" t="str">
        <f t="shared" si="4"/>
        <v>T</v>
      </c>
      <c r="I62" s="62"/>
      <c r="J62" s="62" t="str">
        <f t="shared" si="5"/>
        <v>ke95Lr1rgcz7Ys9OWvxDjxlu5QQUFW8Z7NGoU/xUY50=</v>
      </c>
      <c r="K62" s="62" t="str">
        <f t="shared" si="2"/>
        <v>58 43508 甲子園 展翅合辦
資訊科技助理證書課程 家人拒絕 -- Family Refused ke95Lr1rgcz7Ys9OWvxDjxlu5QQUFW8Z7NGoU/xUY50=</v>
      </c>
      <c r="L62" s="63" t="str">
        <f t="shared" si="3"/>
        <v>Loading...</v>
      </c>
      <c r="M62" s="64"/>
      <c r="N62" s="64"/>
    </row>
    <row r="63">
      <c r="A63" s="49">
        <v>59.0</v>
      </c>
      <c r="B63" s="50">
        <v>43518.0</v>
      </c>
      <c r="C63" s="51" t="s">
        <v>120</v>
      </c>
      <c r="D63" s="49" t="s">
        <v>25</v>
      </c>
      <c r="E63" s="67" t="s">
        <v>30</v>
      </c>
      <c r="F63" s="68" t="s">
        <v>32</v>
      </c>
      <c r="G63" s="54" t="str">
        <f t="shared" si="6"/>
        <v>2/2019</v>
      </c>
      <c r="H63" s="53" t="str">
        <f t="shared" si="4"/>
        <v>Loading...</v>
      </c>
      <c r="I63" s="53"/>
      <c r="J63" s="53" t="str">
        <f t="shared" si="5"/>
        <v>Loading...</v>
      </c>
      <c r="K63" s="53" t="str">
        <f t="shared" si="2"/>
        <v>Loading...</v>
      </c>
      <c r="L63" s="55" t="str">
        <f t="shared" si="3"/>
        <v>Loading...</v>
      </c>
      <c r="M63" s="3"/>
      <c r="N63" s="3"/>
    </row>
    <row r="64">
      <c r="A64" s="56">
        <v>60.0</v>
      </c>
      <c r="B64" s="57">
        <v>43518.0</v>
      </c>
      <c r="C64" s="58" t="s">
        <v>121</v>
      </c>
      <c r="D64" s="56" t="s">
        <v>25</v>
      </c>
      <c r="E64" s="69" t="s">
        <v>30</v>
      </c>
      <c r="F64" s="70" t="s">
        <v>32</v>
      </c>
      <c r="G64" s="61" t="str">
        <f t="shared" si="6"/>
        <v>2/2019</v>
      </c>
      <c r="H64" s="62" t="str">
        <f t="shared" si="4"/>
        <v>Loading...</v>
      </c>
      <c r="I64" s="62"/>
      <c r="J64" s="62" t="str">
        <f t="shared" si="5"/>
        <v>Loading...</v>
      </c>
      <c r="K64" s="62" t="str">
        <f t="shared" si="2"/>
        <v>Loading...</v>
      </c>
      <c r="L64" s="63" t="str">
        <f t="shared" si="3"/>
        <v>ke95Lr1rgcz7Ys9OWvxDjxlu5QQUFW8Z7NGoU/xUY50=</v>
      </c>
      <c r="M64" s="64"/>
      <c r="N64" s="64"/>
    </row>
    <row r="65">
      <c r="A65" s="49">
        <v>61.0</v>
      </c>
      <c r="B65" s="50">
        <v>43519.0</v>
      </c>
      <c r="C65" s="51" t="s">
        <v>122</v>
      </c>
      <c r="D65" s="49" t="s">
        <v>89</v>
      </c>
      <c r="E65" s="67" t="s">
        <v>123</v>
      </c>
      <c r="F65" s="53" t="s">
        <v>90</v>
      </c>
      <c r="G65" s="54" t="str">
        <f t="shared" si="6"/>
        <v>2/2019</v>
      </c>
      <c r="H65" s="53" t="str">
        <f t="shared" si="4"/>
        <v>T</v>
      </c>
      <c r="I65" s="53"/>
      <c r="J65" s="53" t="str">
        <f t="shared" si="5"/>
        <v>ke95Lr1rgcz7Ys9OWvxDjxlu5QQUFW8Z7NGoU/xUY50=</v>
      </c>
      <c r="K65" s="53" t="str">
        <f t="shared" si="2"/>
        <v>61 43519 葵芳青年就業起點
中英文辦工室應用及打字比賽
 已出席 -- Partake ke95Lr1rgcz7Ys9OWvxDjxlu5QQUFW8Z7NGoU/xUY50=</v>
      </c>
      <c r="L65" s="55" t="str">
        <f t="shared" si="3"/>
        <v>eRV4ogs/wX+490u9uHIgnj/HdvLn5l0YxFX825JjR6o=</v>
      </c>
      <c r="M65" s="3"/>
      <c r="N65" s="3"/>
    </row>
    <row r="66">
      <c r="A66" s="56">
        <v>62.0</v>
      </c>
      <c r="B66" s="57">
        <v>43522.0</v>
      </c>
      <c r="C66" s="58" t="s">
        <v>124</v>
      </c>
      <c r="D66" s="56" t="s">
        <v>25</v>
      </c>
      <c r="E66" s="69" t="s">
        <v>30</v>
      </c>
      <c r="F66" s="70" t="s">
        <v>32</v>
      </c>
      <c r="G66" s="61" t="str">
        <f t="shared" si="6"/>
        <v>2/2019</v>
      </c>
      <c r="H66" s="62" t="str">
        <f t="shared" si="4"/>
        <v>T</v>
      </c>
      <c r="I66" s="62"/>
      <c r="J66" s="62" t="str">
        <f t="shared" si="5"/>
        <v>eRV4ogs/wX+490u9uHIgnj/HdvLn5l0YxFX825JjR6o=</v>
      </c>
      <c r="K66" s="62" t="str">
        <f t="shared" si="2"/>
        <v>62 43522 Teacher / Tutor
童行社
3pm - 4:30pm
$ 80 - 150 / Hours
 沒有回應 -- No Respond eRV4ogs/wX+490u9uHIgnj/HdvLn5l0YxFX825JjR6o=</v>
      </c>
      <c r="L66" s="63" t="str">
        <f t="shared" si="3"/>
        <v>+ibCyo+vDkpxvlJu3toKLsbGoptWYDAEBrt5zzg7yzg=</v>
      </c>
      <c r="M66" s="64"/>
      <c r="N66" s="64"/>
    </row>
    <row r="67">
      <c r="A67" s="49">
        <v>63.0</v>
      </c>
      <c r="B67" s="50">
        <v>43525.0</v>
      </c>
      <c r="C67" s="51" t="s">
        <v>125</v>
      </c>
      <c r="D67" s="49" t="s">
        <v>93</v>
      </c>
      <c r="E67" s="52" t="s">
        <v>126</v>
      </c>
      <c r="F67" s="68" t="s">
        <v>32</v>
      </c>
      <c r="G67" s="54" t="str">
        <f t="shared" si="6"/>
        <v>3/2019</v>
      </c>
      <c r="H67" s="53" t="str">
        <f t="shared" si="4"/>
        <v>T</v>
      </c>
      <c r="I67" s="53"/>
      <c r="J67" s="53" t="str">
        <f t="shared" si="5"/>
        <v>+ibCyo+vDkpxvlJu3toKLsbGoptWYDAEBrt5zzg7yzg=</v>
      </c>
      <c r="K67" s="53" t="str">
        <f t="shared" si="2"/>
        <v>63 43525 Part-time Tutor TKO
One Plus one Educational Center
$50 - 70 / Hours
4pm - 8pm
 已婉拒 Refused +ibCyo+vDkpxvlJu3toKLsbGoptWYDAEBrt5zzg7yzg=</v>
      </c>
      <c r="L67" s="55" t="str">
        <f t="shared" si="3"/>
        <v>JoUVSuQ29eq6b9suoD4fyWmsqzzHe7ZQahUIbed7uNM=</v>
      </c>
      <c r="M67" s="3"/>
      <c r="N67" s="3"/>
    </row>
    <row r="68">
      <c r="A68" s="56">
        <v>64.0</v>
      </c>
      <c r="B68" s="57">
        <v>43526.0</v>
      </c>
      <c r="C68" s="58" t="s">
        <v>127</v>
      </c>
      <c r="D68" s="56" t="s">
        <v>36</v>
      </c>
      <c r="E68" s="59" t="s">
        <v>128</v>
      </c>
      <c r="F68" s="70" t="s">
        <v>103</v>
      </c>
      <c r="G68" s="61" t="str">
        <f t="shared" si="6"/>
        <v>3/2019</v>
      </c>
      <c r="H68" s="62" t="str">
        <f t="shared" si="4"/>
        <v>T</v>
      </c>
      <c r="I68" s="62"/>
      <c r="J68" s="62" t="str">
        <f t="shared" si="5"/>
        <v>JoUVSuQ29eq6b9suoD4fyWmsqzzHe7ZQahUIbed7uNM=</v>
      </c>
      <c r="K68" s="62" t="str">
        <f t="shared" si="2"/>
        <v>64 43526 Cyberport Jobs Fair
Unity Game Developer (Analysis Programmer)
Anchor Point Limited
$23000 / Month
0900 - 1800 有出席面試機會 -- Interview Attended JoUVSuQ29eq6b9suoD4fyWmsqzzHe7ZQahUIbed7uNM=</v>
      </c>
      <c r="L68" s="63" t="str">
        <f t="shared" si="3"/>
        <v>wzgkW4Bzb/ks1yexIIeIv53S0pEWiXAtoc/e5c8xgNw=</v>
      </c>
      <c r="M68" s="64"/>
      <c r="N68" s="64"/>
    </row>
    <row r="69">
      <c r="A69" s="49">
        <v>65.0</v>
      </c>
      <c r="B69" s="50">
        <v>43526.0</v>
      </c>
      <c r="C69" s="51" t="s">
        <v>129</v>
      </c>
      <c r="D69" s="49" t="s">
        <v>36</v>
      </c>
      <c r="E69" s="52" t="s">
        <v>130</v>
      </c>
      <c r="F69" s="68" t="s">
        <v>103</v>
      </c>
      <c r="G69" s="54" t="str">
        <f t="shared" si="6"/>
        <v>3/2019</v>
      </c>
      <c r="H69" s="53" t="str">
        <f t="shared" si="4"/>
        <v>T</v>
      </c>
      <c r="I69" s="53"/>
      <c r="J69" s="53" t="str">
        <f t="shared" si="5"/>
        <v>wzgkW4Bzb/ks1yexIIeIv53S0pEWiXAtoc/e5c8xgNw=</v>
      </c>
      <c r="K69" s="53" t="str">
        <f t="shared" si="2"/>
        <v>65 43526 Cyberport Jobs Fair
Unity Game Developer
ESport International Group
Not state salary
Not State working time
 有出席面試機會 -- Interview Attended wzgkW4Bzb/ks1yexIIeIv53S0pEWiXAtoc/e5c8xgNw=</v>
      </c>
      <c r="L69" s="55" t="str">
        <f t="shared" si="3"/>
        <v>Loading...</v>
      </c>
      <c r="M69" s="3"/>
      <c r="N69" s="3"/>
    </row>
    <row r="70">
      <c r="A70" s="56">
        <v>66.0</v>
      </c>
      <c r="B70" s="57">
        <v>43526.0</v>
      </c>
      <c r="C70" s="58" t="s">
        <v>131</v>
      </c>
      <c r="D70" s="56" t="s">
        <v>25</v>
      </c>
      <c r="E70" s="69" t="s">
        <v>30</v>
      </c>
      <c r="F70" s="70" t="s">
        <v>103</v>
      </c>
      <c r="G70" s="61" t="str">
        <f t="shared" si="6"/>
        <v>3/2019</v>
      </c>
      <c r="H70" s="62" t="str">
        <f t="shared" si="4"/>
        <v>Loading...</v>
      </c>
      <c r="I70" s="62"/>
      <c r="J70" s="62" t="str">
        <f t="shared" si="5"/>
        <v>Loading...</v>
      </c>
      <c r="K70" s="62" t="str">
        <f t="shared" si="2"/>
        <v>Loading...</v>
      </c>
      <c r="L70" s="63" t="str">
        <f t="shared" si="3"/>
        <v>ke95Lr1rgcz7Ys9OWvxDjxlu5QQUFW8Z7NGoU/xUY50=</v>
      </c>
      <c r="M70" s="64"/>
      <c r="N70" s="64"/>
    </row>
    <row r="71">
      <c r="A71" s="49">
        <v>67.0</v>
      </c>
      <c r="B71" s="50">
        <v>43526.0</v>
      </c>
      <c r="C71" s="51" t="s">
        <v>132</v>
      </c>
      <c r="D71" s="49" t="s">
        <v>25</v>
      </c>
      <c r="E71" s="67" t="s">
        <v>30</v>
      </c>
      <c r="F71" s="68" t="s">
        <v>52</v>
      </c>
      <c r="G71" s="54" t="str">
        <f t="shared" si="6"/>
        <v>3/2019</v>
      </c>
      <c r="H71" s="53" t="str">
        <f t="shared" si="4"/>
        <v>T</v>
      </c>
      <c r="I71" s="53"/>
      <c r="J71" s="53" t="str">
        <f t="shared" si="5"/>
        <v>ke95Lr1rgcz7Ys9OWvxDjxlu5QQUFW8Z7NGoU/xUY50=</v>
      </c>
      <c r="K71" s="53" t="str">
        <f t="shared" si="2"/>
        <v>67 43526 Cyberport Jobs Fair
Game Designer
Gamespace Limited
$15000 / Month
0900 - 1800 @Cyberport
 沒有回應 -- No Respond ke95Lr1rgcz7Ys9OWvxDjxlu5QQUFW8Z7NGoU/xUY50=</v>
      </c>
      <c r="L71" s="55" t="str">
        <f t="shared" si="3"/>
        <v>LUf2E0ONkALX9IG1GT3VI+7d4KFsSUmuoxaavEKq7oE=</v>
      </c>
      <c r="M71" s="3"/>
      <c r="N71" s="3"/>
    </row>
    <row r="72">
      <c r="A72" s="56">
        <v>68.0</v>
      </c>
      <c r="B72" s="57">
        <v>43526.0</v>
      </c>
      <c r="C72" s="58" t="s">
        <v>133</v>
      </c>
      <c r="D72" s="56" t="s">
        <v>25</v>
      </c>
      <c r="E72" s="69" t="s">
        <v>30</v>
      </c>
      <c r="F72" s="70" t="s">
        <v>52</v>
      </c>
      <c r="G72" s="61" t="str">
        <f t="shared" si="6"/>
        <v>3/2019</v>
      </c>
      <c r="H72" s="62" t="str">
        <f t="shared" si="4"/>
        <v>T</v>
      </c>
      <c r="I72" s="62"/>
      <c r="J72" s="62" t="str">
        <f t="shared" si="5"/>
        <v>LUf2E0ONkALX9IG1GT3VI+7d4KFsSUmuoxaavEKq7oE=</v>
      </c>
      <c r="K72" s="62" t="str">
        <f t="shared" si="2"/>
        <v>68 43526 Cyberport Jobs Fair
Game Developer
Gamespace Limited
$16500 / Month
0900 - 1800 @Cyberport
 沒有回應 -- No Respond LUf2E0ONkALX9IG1GT3VI+7d4KFsSUmuoxaavEKq7oE=</v>
      </c>
      <c r="L72" s="63" t="str">
        <f t="shared" si="3"/>
        <v>Loading...</v>
      </c>
      <c r="M72" s="64"/>
      <c r="N72" s="64"/>
    </row>
    <row r="73">
      <c r="A73" s="49">
        <v>69.0</v>
      </c>
      <c r="B73" s="50">
        <v>43531.0</v>
      </c>
      <c r="C73" s="51" t="s">
        <v>134</v>
      </c>
      <c r="D73" s="49" t="s">
        <v>36</v>
      </c>
      <c r="E73" s="67" t="s">
        <v>30</v>
      </c>
      <c r="F73" s="68" t="s">
        <v>32</v>
      </c>
      <c r="G73" s="54" t="str">
        <f t="shared" si="6"/>
        <v>3/2019</v>
      </c>
      <c r="H73" s="53" t="str">
        <f t="shared" si="4"/>
        <v>Loading...</v>
      </c>
      <c r="I73" s="53"/>
      <c r="J73" s="53" t="str">
        <f t="shared" si="5"/>
        <v>Loading...</v>
      </c>
      <c r="K73" s="53" t="str">
        <f t="shared" si="2"/>
        <v>Loading...</v>
      </c>
      <c r="L73" s="55" t="str">
        <f t="shared" si="3"/>
        <v>Loading...</v>
      </c>
      <c r="M73" s="3"/>
      <c r="N73" s="3"/>
    </row>
    <row r="74">
      <c r="A74" s="56">
        <v>70.0</v>
      </c>
      <c r="B74" s="57">
        <v>43533.0</v>
      </c>
      <c r="C74" s="58" t="s">
        <v>135</v>
      </c>
      <c r="D74" s="56" t="s">
        <v>89</v>
      </c>
      <c r="E74" s="69" t="s">
        <v>30</v>
      </c>
      <c r="F74" s="62" t="s">
        <v>90</v>
      </c>
      <c r="G74" s="61" t="str">
        <f t="shared" si="6"/>
        <v>3/2019</v>
      </c>
      <c r="H74" s="62" t="str">
        <f t="shared" si="4"/>
        <v>Loading...</v>
      </c>
      <c r="I74" s="62"/>
      <c r="J74" s="62" t="str">
        <f t="shared" si="5"/>
        <v>Loading...</v>
      </c>
      <c r="K74" s="62" t="str">
        <f t="shared" si="2"/>
        <v>Loading...</v>
      </c>
      <c r="L74" s="63" t="str">
        <f t="shared" si="3"/>
        <v>Loading...</v>
      </c>
      <c r="M74" s="64"/>
      <c r="N74" s="64"/>
    </row>
    <row r="75">
      <c r="A75" s="49">
        <v>71.0</v>
      </c>
      <c r="B75" s="50">
        <v>43534.0</v>
      </c>
      <c r="C75" s="51" t="s">
        <v>136</v>
      </c>
      <c r="D75" s="49" t="s">
        <v>89</v>
      </c>
      <c r="E75" s="67" t="s">
        <v>30</v>
      </c>
      <c r="F75" s="53" t="s">
        <v>90</v>
      </c>
      <c r="G75" s="54" t="str">
        <f t="shared" si="6"/>
        <v>3/2019</v>
      </c>
      <c r="H75" s="53" t="str">
        <f t="shared" si="4"/>
        <v>Loading...</v>
      </c>
      <c r="I75" s="53"/>
      <c r="J75" s="53" t="str">
        <f t="shared" si="5"/>
        <v>Loading...</v>
      </c>
      <c r="K75" s="53" t="str">
        <f t="shared" si="2"/>
        <v>Loading...</v>
      </c>
      <c r="L75" s="55" t="str">
        <f t="shared" si="3"/>
        <v>Loading...</v>
      </c>
      <c r="M75" s="3"/>
      <c r="N75" s="3"/>
    </row>
    <row r="76">
      <c r="A76" s="56">
        <v>72.0</v>
      </c>
      <c r="B76" s="57">
        <v>43537.0</v>
      </c>
      <c r="C76" s="58" t="s">
        <v>137</v>
      </c>
      <c r="D76" s="56" t="s">
        <v>93</v>
      </c>
      <c r="E76" s="59" t="s">
        <v>138</v>
      </c>
      <c r="F76" s="70" t="s">
        <v>32</v>
      </c>
      <c r="G76" s="61" t="str">
        <f t="shared" si="6"/>
        <v>3/2019</v>
      </c>
      <c r="H76" s="62" t="str">
        <f t="shared" si="4"/>
        <v>Loading...</v>
      </c>
      <c r="I76" s="62"/>
      <c r="J76" s="62" t="str">
        <f t="shared" si="5"/>
        <v>Loading...</v>
      </c>
      <c r="K76" s="62" t="str">
        <f t="shared" si="2"/>
        <v>Loading...</v>
      </c>
      <c r="L76" s="63" t="str">
        <f t="shared" si="3"/>
        <v>Loading...</v>
      </c>
      <c r="M76" s="64"/>
      <c r="N76" s="64"/>
    </row>
    <row r="77">
      <c r="A77" s="49">
        <v>73.0</v>
      </c>
      <c r="B77" s="50">
        <v>43537.0</v>
      </c>
      <c r="C77" s="51" t="s">
        <v>139</v>
      </c>
      <c r="D77" s="49" t="s">
        <v>25</v>
      </c>
      <c r="E77" s="67" t="s">
        <v>30</v>
      </c>
      <c r="F77" s="68" t="s">
        <v>32</v>
      </c>
      <c r="G77" s="54" t="str">
        <f t="shared" si="6"/>
        <v>3/2019</v>
      </c>
      <c r="H77" s="53" t="str">
        <f t="shared" si="4"/>
        <v>Loading...</v>
      </c>
      <c r="I77" s="53"/>
      <c r="J77" s="53" t="str">
        <f t="shared" si="5"/>
        <v>Loading...</v>
      </c>
      <c r="K77" s="53" t="str">
        <f t="shared" si="2"/>
        <v>Loading...</v>
      </c>
      <c r="L77" s="55" t="str">
        <f t="shared" si="3"/>
        <v>ke95Lr1rgcz7Ys9OWvxDjxlu5QQUFW8Z7NGoU/xUY50=</v>
      </c>
      <c r="M77" s="3"/>
      <c r="N77" s="3"/>
    </row>
    <row r="78">
      <c r="A78" s="56">
        <v>74.0</v>
      </c>
      <c r="B78" s="57">
        <v>43537.0</v>
      </c>
      <c r="C78" s="58" t="s">
        <v>140</v>
      </c>
      <c r="D78" s="56" t="s">
        <v>93</v>
      </c>
      <c r="E78" s="59" t="s">
        <v>141</v>
      </c>
      <c r="F78" s="70" t="s">
        <v>32</v>
      </c>
      <c r="G78" s="61" t="str">
        <f t="shared" si="6"/>
        <v>3/2019</v>
      </c>
      <c r="H78" s="62" t="str">
        <f t="shared" si="4"/>
        <v>T</v>
      </c>
      <c r="I78" s="62"/>
      <c r="J78" s="62" t="str">
        <f t="shared" si="5"/>
        <v>ke95Lr1rgcz7Ys9OWvxDjxlu5QQUFW8Z7NGoU/xUY50=</v>
      </c>
      <c r="K78" s="62" t="str">
        <f t="shared" si="2"/>
        <v>74 43537 Tutor
1+1 Education Lim TKO
$ 70 / Hour
3pm - 6pm
 已婉拒 Refused ke95Lr1rgcz7Ys9OWvxDjxlu5QQUFW8Z7NGoU/xUY50=</v>
      </c>
      <c r="L78" s="63" t="str">
        <f t="shared" si="3"/>
        <v>d9mmTRlcrvmUcj4E/xBM1NN8u3yci8BlrqNg8eXevps=</v>
      </c>
      <c r="M78" s="64"/>
      <c r="N78" s="64"/>
    </row>
    <row r="79">
      <c r="A79" s="49">
        <v>75.0</v>
      </c>
      <c r="B79" s="50">
        <v>43537.0</v>
      </c>
      <c r="C79" s="51" t="s">
        <v>142</v>
      </c>
      <c r="D79" s="49" t="s">
        <v>36</v>
      </c>
      <c r="E79" s="52" t="s">
        <v>143</v>
      </c>
      <c r="F79" s="68" t="s">
        <v>32</v>
      </c>
      <c r="G79" s="54" t="str">
        <f t="shared" si="6"/>
        <v>3/2019</v>
      </c>
      <c r="H79" s="53" t="str">
        <f t="shared" si="4"/>
        <v>T</v>
      </c>
      <c r="I79" s="53"/>
      <c r="J79" s="53" t="str">
        <f t="shared" si="5"/>
        <v>d9mmTRlcrvmUcj4E/xBM1NN8u3yci8BlrqNg8eXevps=</v>
      </c>
      <c r="K79" s="53" t="str">
        <f t="shared" si="2"/>
        <v>75 43537 Teacher
德田補習學校
$55 - 70 / Hours
4pm - 8pm
 有出席面試機會 -- Interview Attended d9mmTRlcrvmUcj4E/xBM1NN8u3yci8BlrqNg8eXevps=</v>
      </c>
      <c r="L79" s="55" t="str">
        <f t="shared" si="3"/>
        <v>Loading...</v>
      </c>
      <c r="M79" s="3"/>
      <c r="N79" s="3"/>
    </row>
    <row r="80">
      <c r="A80" s="56">
        <v>76.0</v>
      </c>
      <c r="B80" s="57">
        <v>43541.0</v>
      </c>
      <c r="C80" s="58" t="s">
        <v>144</v>
      </c>
      <c r="D80" s="56" t="s">
        <v>39</v>
      </c>
      <c r="E80" s="69" t="s">
        <v>30</v>
      </c>
      <c r="F80" s="70" t="s">
        <v>32</v>
      </c>
      <c r="G80" s="61" t="str">
        <f t="shared" si="6"/>
        <v>3/2019</v>
      </c>
      <c r="H80" s="62" t="str">
        <f t="shared" si="4"/>
        <v>Loading...</v>
      </c>
      <c r="I80" s="62"/>
      <c r="J80" s="62" t="str">
        <f t="shared" si="5"/>
        <v>Loading...</v>
      </c>
      <c r="K80" s="62" t="str">
        <f t="shared" si="2"/>
        <v>Loading...</v>
      </c>
      <c r="L80" s="63" t="str">
        <f t="shared" si="3"/>
        <v>ke95Lr1rgcz7Ys9OWvxDjxlu5QQUFW8Z7NGoU/xUY50=</v>
      </c>
      <c r="M80" s="64"/>
      <c r="N80" s="64"/>
    </row>
    <row r="81">
      <c r="A81" s="49">
        <v>77.0</v>
      </c>
      <c r="B81" s="50">
        <v>43541.0</v>
      </c>
      <c r="C81" s="51" t="s">
        <v>145</v>
      </c>
      <c r="D81" s="49" t="s">
        <v>39</v>
      </c>
      <c r="E81" s="67" t="s">
        <v>30</v>
      </c>
      <c r="F81" s="68" t="s">
        <v>32</v>
      </c>
      <c r="G81" s="54" t="str">
        <f t="shared" si="6"/>
        <v>3/2019</v>
      </c>
      <c r="H81" s="53" t="str">
        <f t="shared" si="4"/>
        <v>T</v>
      </c>
      <c r="I81" s="53"/>
      <c r="J81" s="53" t="str">
        <f t="shared" si="5"/>
        <v>ke95Lr1rgcz7Ys9OWvxDjxlu5QQUFW8Z7NGoU/xUY50=</v>
      </c>
      <c r="K81" s="53" t="str">
        <f t="shared" si="2"/>
        <v>77 43541 Maths Tutor
數研陽光(天晉)補習中心
$12000 - $15000 / Month
10 am - 7:45pm
 大材小用 -- Overqualified ke95Lr1rgcz7Ys9OWvxDjxlu5QQUFW8Z7NGoU/xUY50=</v>
      </c>
      <c r="L81" s="55" t="str">
        <f t="shared" si="3"/>
        <v>ke6MhBWnaAWwO+cZ84LPI0M+37P91lUU1i38tMlURdo=</v>
      </c>
      <c r="M81" s="3"/>
      <c r="N81" s="3"/>
    </row>
    <row r="82">
      <c r="A82" s="56">
        <v>78.0</v>
      </c>
      <c r="B82" s="57">
        <v>43544.0</v>
      </c>
      <c r="C82" s="58" t="s">
        <v>146</v>
      </c>
      <c r="D82" s="56" t="s">
        <v>25</v>
      </c>
      <c r="E82" s="59" t="s">
        <v>30</v>
      </c>
      <c r="F82" s="70" t="s">
        <v>58</v>
      </c>
      <c r="G82" s="61" t="str">
        <f t="shared" si="6"/>
        <v>3/2019</v>
      </c>
      <c r="H82" s="62" t="str">
        <f t="shared" si="4"/>
        <v>T</v>
      </c>
      <c r="I82" s="62"/>
      <c r="J82" s="62" t="str">
        <f t="shared" si="5"/>
        <v>ke6MhBWnaAWwO+cZ84LPI0M+37P91lUU1i38tMlURdo=</v>
      </c>
      <c r="K82" s="62" t="str">
        <f t="shared" si="2"/>
        <v>78 43544 一級技術支援服務主任
炮台山金文泰中學
$15186 / Month
Gov Office Hours 沒有回應 -- No Respond ke6MhBWnaAWwO+cZ84LPI0M+37P91lUU1i38tMlURdo=</v>
      </c>
      <c r="L82" s="63" t="str">
        <f t="shared" si="3"/>
        <v>fMb6oedBjcHlsSnt0N9BK3YBhRDTWNGS/NbP2Ttzi1E=</v>
      </c>
      <c r="M82" s="64"/>
      <c r="N82" s="64"/>
    </row>
    <row r="83">
      <c r="A83" s="49">
        <v>79.0</v>
      </c>
      <c r="B83" s="50">
        <v>43547.0</v>
      </c>
      <c r="C83" s="51" t="s">
        <v>147</v>
      </c>
      <c r="D83" s="49" t="s">
        <v>25</v>
      </c>
      <c r="E83" s="67" t="s">
        <v>30</v>
      </c>
      <c r="F83" s="68" t="s">
        <v>58</v>
      </c>
      <c r="G83" s="54" t="str">
        <f t="shared" si="6"/>
        <v>3/2019</v>
      </c>
      <c r="H83" s="53" t="str">
        <f t="shared" si="4"/>
        <v>T</v>
      </c>
      <c r="I83" s="53"/>
      <c r="J83" s="53" t="str">
        <f t="shared" si="5"/>
        <v>fMb6oedBjcHlsSnt0N9BK3YBhRDTWNGS/NbP2Ttzi1E=</v>
      </c>
      <c r="K83" s="53" t="str">
        <f t="shared" si="2"/>
        <v>79 43547 合約文員 41517
大學教育資助委員會秘書處
$13435  / Month
Gov Office Hours
 沒有回應 -- No Respond fMb6oedBjcHlsSnt0N9BK3YBhRDTWNGS/NbP2Ttzi1E=</v>
      </c>
      <c r="L83" s="55" t="str">
        <f t="shared" si="3"/>
        <v>Loading...</v>
      </c>
      <c r="M83" s="3"/>
      <c r="N83" s="3"/>
    </row>
    <row r="84">
      <c r="A84" s="56">
        <v>80.0</v>
      </c>
      <c r="B84" s="57">
        <v>43547.0</v>
      </c>
      <c r="C84" s="58" t="s">
        <v>148</v>
      </c>
      <c r="D84" s="56" t="s">
        <v>149</v>
      </c>
      <c r="E84" s="56" t="s">
        <v>150</v>
      </c>
      <c r="F84" s="70" t="s">
        <v>58</v>
      </c>
      <c r="G84" s="61" t="str">
        <f t="shared" si="6"/>
        <v>3/2019</v>
      </c>
      <c r="H84" s="62" t="str">
        <f t="shared" si="4"/>
        <v>Loading...</v>
      </c>
      <c r="I84" s="62"/>
      <c r="J84" s="62" t="str">
        <f t="shared" si="5"/>
        <v>Loading...</v>
      </c>
      <c r="K84" s="62" t="str">
        <f t="shared" si="2"/>
        <v>Loading...</v>
      </c>
      <c r="L84" s="63" t="str">
        <f t="shared" si="3"/>
        <v>ke95Lr1rgcz7Ys9OWvxDjxlu5QQUFW8Z7NGoU/xUY50=</v>
      </c>
      <c r="M84" s="64"/>
      <c r="N84" s="64"/>
    </row>
    <row r="85">
      <c r="A85" s="49">
        <v>81.0</v>
      </c>
      <c r="B85" s="50">
        <v>43548.0</v>
      </c>
      <c r="C85" s="51" t="s">
        <v>151</v>
      </c>
      <c r="D85" s="82" t="s">
        <v>36</v>
      </c>
      <c r="E85" s="49" t="s">
        <v>152</v>
      </c>
      <c r="F85" s="68" t="s">
        <v>58</v>
      </c>
      <c r="G85" s="54" t="str">
        <f t="shared" si="6"/>
        <v>3/2019</v>
      </c>
      <c r="H85" s="53" t="str">
        <f t="shared" si="4"/>
        <v>T</v>
      </c>
      <c r="I85" s="53"/>
      <c r="J85" s="53" t="str">
        <f t="shared" si="5"/>
        <v>ke95Lr1rgcz7Ys9OWvxDjxlu5QQUFW8Z7NGoU/xUY50=</v>
      </c>
      <c r="K85" s="53" t="str">
        <f t="shared" si="2"/>
        <v>81 43548 常務助理
選舉事務處 政制及內地事務局
$12270 / Month
Gov Office Time
 有出席面試機會 -- Interview Attended ke95Lr1rgcz7Ys9OWvxDjxlu5QQUFW8Z7NGoU/xUY50=</v>
      </c>
      <c r="L85" s="55" t="str">
        <f t="shared" si="3"/>
        <v>Loading...</v>
      </c>
      <c r="M85" s="3"/>
      <c r="N85" s="3"/>
    </row>
    <row r="86">
      <c r="A86" s="56">
        <v>82.0</v>
      </c>
      <c r="B86" s="57">
        <v>43556.0</v>
      </c>
      <c r="C86" s="58" t="s">
        <v>153</v>
      </c>
      <c r="D86" s="56" t="s">
        <v>154</v>
      </c>
      <c r="E86" s="59" t="s">
        <v>155</v>
      </c>
      <c r="F86" s="70"/>
      <c r="G86" s="61" t="str">
        <f t="shared" si="6"/>
        <v>4/2019</v>
      </c>
      <c r="H86" s="62" t="str">
        <f t="shared" si="4"/>
        <v>Loading...</v>
      </c>
      <c r="I86" s="62"/>
      <c r="J86" s="62" t="str">
        <f t="shared" si="5"/>
        <v>Loading...</v>
      </c>
      <c r="K86" s="62" t="str">
        <f t="shared" si="2"/>
        <v>Loading...</v>
      </c>
      <c r="L86" s="63" t="str">
        <f t="shared" si="3"/>
        <v>ke95Lr1rgcz7Ys9OWvxDjxlu5QQUFW8Z7NGoU/xUY50=</v>
      </c>
      <c r="M86" s="64"/>
      <c r="N86" s="64"/>
    </row>
    <row r="87">
      <c r="A87" s="49">
        <v>83.0</v>
      </c>
      <c r="B87" s="50">
        <v>43557.0</v>
      </c>
      <c r="C87" s="51" t="s">
        <v>156</v>
      </c>
      <c r="D87" s="49" t="s">
        <v>149</v>
      </c>
      <c r="E87" s="83" t="s">
        <v>157</v>
      </c>
      <c r="F87" s="68" t="s">
        <v>58</v>
      </c>
      <c r="G87" s="54" t="str">
        <f t="shared" si="6"/>
        <v>4/2019</v>
      </c>
      <c r="H87" s="53" t="str">
        <f t="shared" si="4"/>
        <v>T</v>
      </c>
      <c r="I87" s="53"/>
      <c r="J87" s="53" t="str">
        <f t="shared" si="5"/>
        <v>ke95Lr1rgcz7Ys9OWvxDjxlu5QQUFW8Z7NGoU/xUY50=</v>
      </c>
      <c r="K87" s="53" t="str">
        <f t="shared" si="2"/>
        <v>83 43557 合約文員
民政事務總處——專責事務組
$12170/Month
0900 - 1800
 已收到申請 Acknowledgement of Application ke95Lr1rgcz7Ys9OWvxDjxlu5QQUFW8Z7NGoU/xUY50=</v>
      </c>
      <c r="L87" s="55" t="str">
        <f t="shared" si="3"/>
        <v>O/XFe/ULu856nce4TFFNxSJ8uyH9FwBCFHfzYHaOvF0=</v>
      </c>
      <c r="M87" s="3"/>
      <c r="N87" s="3"/>
    </row>
    <row r="88">
      <c r="A88" s="56">
        <v>84.0</v>
      </c>
      <c r="B88" s="57">
        <v>43557.0</v>
      </c>
      <c r="C88" s="58" t="s">
        <v>158</v>
      </c>
      <c r="D88" s="56" t="s">
        <v>149</v>
      </c>
      <c r="E88" s="59" t="s">
        <v>159</v>
      </c>
      <c r="F88" s="70" t="s">
        <v>58</v>
      </c>
      <c r="G88" s="61" t="str">
        <f t="shared" si="6"/>
        <v>4/2019</v>
      </c>
      <c r="H88" s="62" t="str">
        <f t="shared" si="4"/>
        <v>T</v>
      </c>
      <c r="I88" s="62"/>
      <c r="J88" s="62" t="str">
        <f t="shared" si="5"/>
        <v>O/XFe/ULu856nce4TFFNxSJ8uyH9FwBCFHfzYHaOvF0=</v>
      </c>
      <c r="K88" s="62" t="str">
        <f t="shared" si="2"/>
        <v>84 43557 合約文員 41565
專責事務組 民政事務總署
$12170 / Month
Gov Office Time 已收到申請 Acknowledgement of Application O/XFe/ULu856nce4TFFNxSJ8uyH9FwBCFHfzYHaOvF0=</v>
      </c>
      <c r="L88" s="63" t="str">
        <f t="shared" si="3"/>
        <v>Loading...</v>
      </c>
      <c r="M88" s="64"/>
      <c r="N88" s="64"/>
    </row>
    <row r="89">
      <c r="A89" s="49">
        <v>85.0</v>
      </c>
      <c r="B89" s="50">
        <v>43567.0</v>
      </c>
      <c r="C89" s="51" t="s">
        <v>160</v>
      </c>
      <c r="D89" s="49" t="s">
        <v>118</v>
      </c>
      <c r="E89" s="52" t="s">
        <v>30</v>
      </c>
      <c r="F89" s="68" t="s">
        <v>58</v>
      </c>
      <c r="G89" s="54" t="str">
        <f t="shared" si="6"/>
        <v>4/2019</v>
      </c>
      <c r="H89" s="53" t="str">
        <f t="shared" si="4"/>
        <v>Loading...</v>
      </c>
      <c r="I89" s="53"/>
      <c r="J89" s="53" t="str">
        <f t="shared" si="5"/>
        <v>Loading...</v>
      </c>
      <c r="K89" s="53" t="str">
        <f t="shared" si="2"/>
        <v>Loading...</v>
      </c>
      <c r="L89" s="55" t="str">
        <f t="shared" si="3"/>
        <v>Loading...</v>
      </c>
      <c r="M89" s="3"/>
      <c r="N89" s="3"/>
    </row>
    <row r="90">
      <c r="A90" s="56">
        <v>86.0</v>
      </c>
      <c r="B90" s="57">
        <v>43567.0</v>
      </c>
      <c r="C90" s="58" t="s">
        <v>161</v>
      </c>
      <c r="D90" s="56" t="s">
        <v>25</v>
      </c>
      <c r="E90" s="59" t="s">
        <v>30</v>
      </c>
      <c r="F90" s="70" t="s">
        <v>58</v>
      </c>
      <c r="G90" s="61" t="str">
        <f t="shared" si="6"/>
        <v>4/2019</v>
      </c>
      <c r="H90" s="62" t="str">
        <f t="shared" si="4"/>
        <v>Loading...</v>
      </c>
      <c r="I90" s="62"/>
      <c r="J90" s="62" t="str">
        <f t="shared" si="5"/>
        <v>Loading...</v>
      </c>
      <c r="K90" s="62" t="str">
        <f t="shared" si="2"/>
        <v>Loading...</v>
      </c>
      <c r="L90" s="63" t="str">
        <f t="shared" si="3"/>
        <v>Loading...</v>
      </c>
      <c r="M90" s="64"/>
      <c r="N90" s="64"/>
    </row>
    <row r="91">
      <c r="A91" s="49">
        <v>87.0</v>
      </c>
      <c r="B91" s="50">
        <v>43567.0</v>
      </c>
      <c r="C91" s="51" t="s">
        <v>162</v>
      </c>
      <c r="D91" s="49" t="s">
        <v>36</v>
      </c>
      <c r="E91" s="52" t="s">
        <v>163</v>
      </c>
      <c r="F91" s="68" t="s">
        <v>34</v>
      </c>
      <c r="G91" s="54" t="str">
        <f t="shared" si="6"/>
        <v>4/2019</v>
      </c>
      <c r="H91" s="53" t="str">
        <f t="shared" si="4"/>
        <v>Loading...</v>
      </c>
      <c r="I91" s="53"/>
      <c r="J91" s="53" t="str">
        <f t="shared" si="5"/>
        <v>Loading...</v>
      </c>
      <c r="K91" s="53" t="str">
        <f t="shared" si="2"/>
        <v>Loading...</v>
      </c>
      <c r="L91" s="55" t="str">
        <f t="shared" si="3"/>
        <v>ke95Lr1rgcz7Ys9OWvxDjxlu5QQUFW8Z7NGoU/xUY50=</v>
      </c>
      <c r="M91" s="3"/>
      <c r="N91" s="3"/>
    </row>
    <row r="92">
      <c r="A92" s="56">
        <v>88.0</v>
      </c>
      <c r="B92" s="57">
        <v>43577.0</v>
      </c>
      <c r="C92" s="58" t="s">
        <v>164</v>
      </c>
      <c r="D92" s="56" t="s">
        <v>25</v>
      </c>
      <c r="E92" s="59" t="s">
        <v>30</v>
      </c>
      <c r="F92" s="70" t="s">
        <v>58</v>
      </c>
      <c r="G92" s="61" t="str">
        <f t="shared" si="6"/>
        <v>4/2019</v>
      </c>
      <c r="H92" s="62" t="str">
        <f t="shared" si="4"/>
        <v>T</v>
      </c>
      <c r="I92" s="62"/>
      <c r="J92" s="62" t="str">
        <f t="shared" si="5"/>
        <v>ke95Lr1rgcz7Ys9OWvxDjxlu5QQUFW8Z7NGoU/xUY50=</v>
      </c>
      <c r="K92" s="62" t="str">
        <f t="shared" si="2"/>
        <v>88 43577 Internship of Assessment Technology and Research
HKEAA
Salary and working time not stated
 沒有回應 -- No Respond ke95Lr1rgcz7Ys9OWvxDjxlu5QQUFW8Z7NGoU/xUY50=</v>
      </c>
      <c r="L92" s="63" t="str">
        <f t="shared" si="3"/>
        <v>Loading...</v>
      </c>
      <c r="M92" s="64"/>
      <c r="N92" s="64"/>
    </row>
    <row r="93">
      <c r="A93" s="49">
        <v>89.0</v>
      </c>
      <c r="B93" s="50">
        <v>43577.0</v>
      </c>
      <c r="C93" s="51" t="s">
        <v>165</v>
      </c>
      <c r="D93" s="49" t="s">
        <v>149</v>
      </c>
      <c r="E93" s="52" t="s">
        <v>166</v>
      </c>
      <c r="F93" s="53" t="s">
        <v>90</v>
      </c>
      <c r="G93" s="54" t="str">
        <f t="shared" si="6"/>
        <v>4/2019</v>
      </c>
      <c r="H93" s="53" t="str">
        <f t="shared" si="4"/>
        <v>Loading...</v>
      </c>
      <c r="I93" s="53"/>
      <c r="J93" s="53" t="str">
        <f t="shared" si="5"/>
        <v>Loading...</v>
      </c>
      <c r="K93" s="53" t="str">
        <f t="shared" si="2"/>
        <v>Loading...</v>
      </c>
      <c r="L93" s="55" t="str">
        <f t="shared" si="3"/>
        <v>Loading...</v>
      </c>
      <c r="M93" s="3"/>
      <c r="N93" s="3"/>
    </row>
    <row r="94">
      <c r="A94" s="56">
        <v>90.0</v>
      </c>
      <c r="B94" s="57">
        <v>43577.0</v>
      </c>
      <c r="C94" s="58" t="s">
        <v>167</v>
      </c>
      <c r="D94" s="56" t="s">
        <v>36</v>
      </c>
      <c r="E94" s="59" t="s">
        <v>168</v>
      </c>
      <c r="F94" s="70" t="s">
        <v>52</v>
      </c>
      <c r="G94" s="61" t="str">
        <f t="shared" si="6"/>
        <v>4/2019</v>
      </c>
      <c r="H94" s="62" t="str">
        <f t="shared" si="4"/>
        <v>Loading...</v>
      </c>
      <c r="I94" s="62"/>
      <c r="J94" s="62" t="str">
        <f t="shared" si="5"/>
        <v>Loading...</v>
      </c>
      <c r="K94" s="62" t="str">
        <f t="shared" si="2"/>
        <v>Loading...</v>
      </c>
      <c r="L94" s="63" t="str">
        <f t="shared" si="3"/>
        <v>Loading...</v>
      </c>
      <c r="M94" s="64"/>
      <c r="N94" s="64"/>
    </row>
    <row r="95">
      <c r="A95" s="49">
        <v>91.0</v>
      </c>
      <c r="B95" s="50">
        <v>43578.0</v>
      </c>
      <c r="C95" s="51" t="s">
        <v>169</v>
      </c>
      <c r="D95" s="49" t="s">
        <v>25</v>
      </c>
      <c r="E95" s="52" t="s">
        <v>30</v>
      </c>
      <c r="F95" s="68" t="s">
        <v>58</v>
      </c>
      <c r="G95" s="54" t="str">
        <f t="shared" si="6"/>
        <v>4/2019</v>
      </c>
      <c r="H95" s="53" t="str">
        <f t="shared" si="4"/>
        <v>Loading...</v>
      </c>
      <c r="I95" s="53"/>
      <c r="J95" s="53" t="str">
        <f t="shared" si="5"/>
        <v>Loading...</v>
      </c>
      <c r="K95" s="53" t="str">
        <f t="shared" si="2"/>
        <v>Loading...</v>
      </c>
      <c r="L95" s="55" t="str">
        <f t="shared" si="3"/>
        <v>Loading...</v>
      </c>
      <c r="M95" s="3"/>
      <c r="N95" s="3"/>
    </row>
    <row r="96">
      <c r="A96" s="56">
        <v>92.0</v>
      </c>
      <c r="B96" s="57">
        <v>43579.0</v>
      </c>
      <c r="C96" s="58" t="s">
        <v>170</v>
      </c>
      <c r="D96" s="84" t="s">
        <v>67</v>
      </c>
      <c r="E96" s="59" t="s">
        <v>171</v>
      </c>
      <c r="F96" s="70" t="s">
        <v>34</v>
      </c>
      <c r="G96" s="61" t="str">
        <f t="shared" si="6"/>
        <v>4/2019</v>
      </c>
      <c r="H96" s="62" t="str">
        <f t="shared" si="4"/>
        <v>Loading...</v>
      </c>
      <c r="I96" s="62"/>
      <c r="J96" s="62" t="str">
        <f t="shared" si="5"/>
        <v>Loading...</v>
      </c>
      <c r="K96" s="62" t="str">
        <f t="shared" si="2"/>
        <v>Loading...</v>
      </c>
      <c r="L96" s="63" t="str">
        <f t="shared" si="3"/>
        <v>Loading...</v>
      </c>
      <c r="M96" s="64"/>
      <c r="N96" s="64"/>
    </row>
    <row r="97">
      <c r="A97" s="49">
        <v>93.0</v>
      </c>
      <c r="B97" s="50">
        <v>43580.0</v>
      </c>
      <c r="C97" s="51" t="s">
        <v>172</v>
      </c>
      <c r="D97" s="49" t="s">
        <v>93</v>
      </c>
      <c r="E97" s="52" t="s">
        <v>173</v>
      </c>
      <c r="F97" s="68" t="s">
        <v>58</v>
      </c>
      <c r="G97" s="54" t="str">
        <f t="shared" si="6"/>
        <v>4/2019</v>
      </c>
      <c r="H97" s="53" t="str">
        <f t="shared" si="4"/>
        <v>Loading...</v>
      </c>
      <c r="I97" s="53"/>
      <c r="J97" s="53" t="str">
        <f t="shared" si="5"/>
        <v>Loading...</v>
      </c>
      <c r="K97" s="53" t="str">
        <f t="shared" si="2"/>
        <v>Loading...</v>
      </c>
      <c r="L97" s="55" t="str">
        <f t="shared" si="3"/>
        <v>ke95Lr1rgcz7Ys9OWvxDjxlu5QQUFW8Z7NGoU/xUY50=</v>
      </c>
      <c r="M97" s="3"/>
      <c r="N97" s="3"/>
    </row>
    <row r="98">
      <c r="A98" s="56">
        <v>94.0</v>
      </c>
      <c r="B98" s="57">
        <v>43580.0</v>
      </c>
      <c r="C98" s="58" t="s">
        <v>174</v>
      </c>
      <c r="D98" s="85" t="s">
        <v>175</v>
      </c>
      <c r="E98" s="59" t="s">
        <v>30</v>
      </c>
      <c r="F98" s="62" t="s">
        <v>90</v>
      </c>
      <c r="G98" s="61" t="str">
        <f t="shared" si="6"/>
        <v>4/2019</v>
      </c>
      <c r="H98" s="62" t="str">
        <f t="shared" si="4"/>
        <v>T</v>
      </c>
      <c r="I98" s="62"/>
      <c r="J98" s="62" t="str">
        <f t="shared" si="5"/>
        <v>ke95Lr1rgcz7Ys9OWvxDjxlu5QQUFW8Z7NGoU/xUY50=</v>
      </c>
      <c r="K98" s="62" t="str">
        <f t="shared" si="2"/>
        <v>94 43580 葵芳青年就業起點
CV360
11052019 1430-1630
 主動取消 Cancelled (Self) ke95Lr1rgcz7Ys9OWvxDjxlu5QQUFW8Z7NGoU/xUY50=</v>
      </c>
      <c r="L98" s="63" t="str">
        <f t="shared" si="3"/>
        <v>zc051N4bv22HdX94AVz5XPEYjZRCQZokXOWwilBGO/c=</v>
      </c>
      <c r="M98" s="64"/>
      <c r="N98" s="64"/>
    </row>
    <row r="99">
      <c r="A99" s="49">
        <v>95.0</v>
      </c>
      <c r="B99" s="50">
        <v>43581.0</v>
      </c>
      <c r="C99" s="86" t="s">
        <v>176</v>
      </c>
      <c r="D99" s="87" t="s">
        <v>177</v>
      </c>
      <c r="E99" s="52" t="s">
        <v>30</v>
      </c>
      <c r="F99" s="53" t="s">
        <v>90</v>
      </c>
      <c r="G99" s="54" t="str">
        <f t="shared" si="6"/>
        <v>4/2019</v>
      </c>
      <c r="H99" s="53" t="str">
        <f t="shared" si="4"/>
        <v>T</v>
      </c>
      <c r="I99" s="53"/>
      <c r="J99" s="53" t="str">
        <f t="shared" si="5"/>
        <v>zc051N4bv22HdX94AVz5XPEYjZRCQZokXOWwilBGO/c=</v>
      </c>
      <c r="K99" s="53" t="str">
        <f t="shared" si="2"/>
        <v>95 43581 電競實習支援計劃
查詢 已完成 -- Completed zc051N4bv22HdX94AVz5XPEYjZRCQZokXOWwilBGO/c=</v>
      </c>
      <c r="L99" s="55" t="str">
        <f t="shared" si="3"/>
        <v>gwbV5pjn4Tjptk8yNMf6bKJ35o6YJC+ptntngWNV5Ew=</v>
      </c>
      <c r="M99" s="3"/>
      <c r="N99" s="3"/>
    </row>
    <row r="100">
      <c r="A100" s="56">
        <v>96.0</v>
      </c>
      <c r="B100" s="57">
        <v>43582.0</v>
      </c>
      <c r="C100" s="58" t="s">
        <v>178</v>
      </c>
      <c r="D100" s="56" t="s">
        <v>149</v>
      </c>
      <c r="E100" s="59" t="s">
        <v>30</v>
      </c>
      <c r="F100" s="70" t="s">
        <v>58</v>
      </c>
      <c r="G100" s="61" t="str">
        <f t="shared" si="6"/>
        <v>4/2019</v>
      </c>
      <c r="H100" s="62" t="str">
        <f t="shared" si="4"/>
        <v>T</v>
      </c>
      <c r="I100" s="62"/>
      <c r="J100" s="62" t="str">
        <f t="shared" si="5"/>
        <v>gwbV5pjn4Tjptk8yNMf6bKJ35o6YJC+ptntngWNV5Ew=</v>
      </c>
      <c r="K100" s="62" t="str">
        <f t="shared" si="2"/>
        <v>96 43582 文員 41696
政府統計處--普查人口統計科/
策劃科(I/II)/貿易資料處理組/住戶開支統計審查組
$13430
Gov Office Time 已收到申請 Acknowledgement of Application gwbV5pjn4Tjptk8yNMf6bKJ35o6YJC+ptntngWNV5Ew=</v>
      </c>
      <c r="L100" s="63" t="str">
        <f t="shared" si="3"/>
        <v>Loading...</v>
      </c>
      <c r="M100" s="64"/>
      <c r="N100" s="64"/>
    </row>
    <row r="101">
      <c r="A101" s="49">
        <v>97.0</v>
      </c>
      <c r="B101" s="50">
        <v>43583.0</v>
      </c>
      <c r="C101" s="51" t="s">
        <v>179</v>
      </c>
      <c r="D101" s="49" t="s">
        <v>25</v>
      </c>
      <c r="E101" s="49" t="s">
        <v>180</v>
      </c>
      <c r="F101" s="68" t="s">
        <v>58</v>
      </c>
      <c r="G101" s="54" t="str">
        <f t="shared" si="6"/>
        <v>4/2019</v>
      </c>
      <c r="H101" s="53" t="str">
        <f t="shared" si="4"/>
        <v>Loading...</v>
      </c>
      <c r="I101" s="53"/>
      <c r="J101" s="53" t="str">
        <f t="shared" si="5"/>
        <v>Loading...</v>
      </c>
      <c r="K101" s="53" t="str">
        <f t="shared" si="2"/>
        <v>Loading...</v>
      </c>
      <c r="L101" s="55" t="str">
        <f t="shared" si="3"/>
        <v>Loading...</v>
      </c>
      <c r="M101" s="3"/>
      <c r="N101" s="3"/>
    </row>
    <row r="102">
      <c r="A102" s="56">
        <v>98.0</v>
      </c>
      <c r="B102" s="57">
        <v>43583.0</v>
      </c>
      <c r="C102" s="58" t="s">
        <v>181</v>
      </c>
      <c r="D102" s="56" t="s">
        <v>25</v>
      </c>
      <c r="E102" s="56" t="s">
        <v>180</v>
      </c>
      <c r="F102" s="70" t="s">
        <v>58</v>
      </c>
      <c r="G102" s="61" t="str">
        <f t="shared" si="6"/>
        <v>4/2019</v>
      </c>
      <c r="H102" s="62" t="str">
        <f t="shared" si="4"/>
        <v>Loading...</v>
      </c>
      <c r="I102" s="62"/>
      <c r="J102" s="62" t="str">
        <f t="shared" si="5"/>
        <v>Loading...</v>
      </c>
      <c r="K102" s="62" t="str">
        <f t="shared" si="2"/>
        <v>Loading...</v>
      </c>
      <c r="L102" s="63" t="str">
        <f t="shared" si="3"/>
        <v>Loading...</v>
      </c>
      <c r="M102" s="64"/>
      <c r="N102" s="64"/>
    </row>
    <row r="103">
      <c r="A103" s="49">
        <v>99.0</v>
      </c>
      <c r="B103" s="50">
        <v>43586.0</v>
      </c>
      <c r="C103" s="51" t="s">
        <v>182</v>
      </c>
      <c r="D103" s="87" t="s">
        <v>93</v>
      </c>
      <c r="E103" s="52" t="s">
        <v>183</v>
      </c>
      <c r="F103" s="68" t="s">
        <v>58</v>
      </c>
      <c r="G103" s="54" t="str">
        <f t="shared" si="6"/>
        <v>5/2019</v>
      </c>
      <c r="H103" s="53" t="str">
        <f t="shared" si="4"/>
        <v>Loading...</v>
      </c>
      <c r="I103" s="53"/>
      <c r="J103" s="53" t="str">
        <f t="shared" si="5"/>
        <v>Loading...</v>
      </c>
      <c r="K103" s="53" t="str">
        <f t="shared" si="2"/>
        <v>Loading...</v>
      </c>
      <c r="L103" s="55" t="str">
        <f t="shared" si="3"/>
        <v>Loading...</v>
      </c>
      <c r="M103" s="3"/>
      <c r="N103" s="3"/>
    </row>
    <row r="104">
      <c r="A104" s="56">
        <v>100.0</v>
      </c>
      <c r="B104" s="57">
        <v>43589.0</v>
      </c>
      <c r="C104" s="58" t="s">
        <v>184</v>
      </c>
      <c r="D104" s="56" t="s">
        <v>185</v>
      </c>
      <c r="E104" s="59" t="s">
        <v>186</v>
      </c>
      <c r="F104" s="62" t="s">
        <v>90</v>
      </c>
      <c r="G104" s="61" t="str">
        <f t="shared" si="6"/>
        <v>5/2019</v>
      </c>
      <c r="H104" s="62" t="str">
        <f t="shared" si="4"/>
        <v>Loading...</v>
      </c>
      <c r="I104" s="62"/>
      <c r="J104" s="62" t="str">
        <f t="shared" si="5"/>
        <v>Loading...</v>
      </c>
      <c r="K104" s="62" t="str">
        <f t="shared" si="2"/>
        <v>Loading...</v>
      </c>
      <c r="L104" s="63" t="str">
        <f t="shared" si="3"/>
        <v>ke95Lr1rgcz7Ys9OWvxDjxlu5QQUFW8Z7NGoU/xUY50=</v>
      </c>
      <c r="M104" s="64"/>
      <c r="N104" s="64"/>
    </row>
    <row r="105">
      <c r="A105" s="49">
        <v>101.0</v>
      </c>
      <c r="B105" s="50">
        <v>43600.0</v>
      </c>
      <c r="C105" s="86" t="s">
        <v>187</v>
      </c>
      <c r="D105" s="49" t="s">
        <v>188</v>
      </c>
      <c r="E105" s="52" t="s">
        <v>189</v>
      </c>
      <c r="F105" s="68" t="s">
        <v>103</v>
      </c>
      <c r="G105" s="54" t="str">
        <f t="shared" si="6"/>
        <v>5/2019</v>
      </c>
      <c r="H105" s="53" t="str">
        <f t="shared" si="4"/>
        <v>T</v>
      </c>
      <c r="I105" s="53"/>
      <c r="J105" s="53" t="str">
        <f t="shared" si="5"/>
        <v>ke95Lr1rgcz7Ys9OWvxDjxlu5QQUFW8Z7NGoU/xUY50=</v>
      </c>
      <c r="K105" s="53" t="str">
        <f t="shared" si="2"/>
        <v>101 43600 HK Cantonese Linguistic Analyst
Wistron Information Tech and Service Limited
查冊 CR 0886150
$13000 - 15000
0900 - 1800 , 5day work bank hoilday
OT Pay, No exp reqire
 主事者縮沙 Returned by interviewer ke95Lr1rgcz7Ys9OWvxDjxlu5QQUFW8Z7NGoU/xUY50=</v>
      </c>
      <c r="L105" s="55" t="str">
        <f t="shared" si="3"/>
        <v>Loading...</v>
      </c>
      <c r="M105" s="3"/>
      <c r="N105" s="3"/>
    </row>
    <row r="106">
      <c r="A106" s="56">
        <v>102.0</v>
      </c>
      <c r="B106" s="57">
        <v>43602.0</v>
      </c>
      <c r="C106" s="88" t="s">
        <v>190</v>
      </c>
      <c r="D106" s="89" t="s">
        <v>177</v>
      </c>
      <c r="E106" s="59" t="s">
        <v>30</v>
      </c>
      <c r="F106" s="62"/>
      <c r="G106" s="61" t="str">
        <f t="shared" si="6"/>
        <v>5/2019</v>
      </c>
      <c r="H106" s="62" t="str">
        <f t="shared" si="4"/>
        <v>Loading...</v>
      </c>
      <c r="I106" s="62"/>
      <c r="J106" s="62" t="str">
        <f t="shared" si="5"/>
        <v>Loading...</v>
      </c>
      <c r="K106" s="62" t="str">
        <f t="shared" si="2"/>
        <v>Loading...</v>
      </c>
      <c r="L106" s="63" t="str">
        <f t="shared" si="3"/>
        <v>Loading...</v>
      </c>
      <c r="M106" s="64"/>
      <c r="N106" s="64"/>
    </row>
    <row r="107">
      <c r="A107" s="49">
        <v>103.0</v>
      </c>
      <c r="B107" s="50">
        <v>43604.0</v>
      </c>
      <c r="C107" s="51" t="s">
        <v>191</v>
      </c>
      <c r="D107" s="87" t="s">
        <v>93</v>
      </c>
      <c r="E107" s="90" t="s">
        <v>192</v>
      </c>
      <c r="F107" s="68" t="s">
        <v>52</v>
      </c>
      <c r="G107" s="54" t="str">
        <f t="shared" si="6"/>
        <v>5/2019</v>
      </c>
      <c r="H107" s="53" t="str">
        <f t="shared" si="4"/>
        <v>Loading...</v>
      </c>
      <c r="I107" s="53"/>
      <c r="J107" s="53" t="str">
        <f t="shared" si="5"/>
        <v>Loading...</v>
      </c>
      <c r="K107" s="53" t="str">
        <f t="shared" si="2"/>
        <v>Loading...</v>
      </c>
      <c r="L107" s="55" t="str">
        <f t="shared" si="3"/>
        <v>Loading...</v>
      </c>
      <c r="M107" s="3"/>
      <c r="N107" s="3"/>
    </row>
    <row r="108">
      <c r="A108" s="56">
        <v>104.0</v>
      </c>
      <c r="B108" s="57">
        <v>43604.0</v>
      </c>
      <c r="C108" s="88" t="s">
        <v>193</v>
      </c>
      <c r="D108" s="89" t="s">
        <v>177</v>
      </c>
      <c r="E108" s="59" t="s">
        <v>30</v>
      </c>
      <c r="F108" s="62"/>
      <c r="G108" s="61" t="str">
        <f t="shared" si="6"/>
        <v>5/2019</v>
      </c>
      <c r="H108" s="62" t="str">
        <f t="shared" si="4"/>
        <v>Loading...</v>
      </c>
      <c r="I108" s="62"/>
      <c r="J108" s="62" t="str">
        <f t="shared" si="5"/>
        <v>Loading...</v>
      </c>
      <c r="K108" s="62" t="str">
        <f t="shared" si="2"/>
        <v>Loading...</v>
      </c>
      <c r="L108" s="63" t="str">
        <f t="shared" si="3"/>
        <v>ke95Lr1rgcz7Ys9OWvxDjxlu5QQUFW8Z7NGoU/xUY50=</v>
      </c>
      <c r="M108" s="64"/>
      <c r="N108" s="64"/>
    </row>
    <row r="109">
      <c r="A109" s="49">
        <v>105.0</v>
      </c>
      <c r="B109" s="50">
        <v>43604.0</v>
      </c>
      <c r="C109" s="86" t="s">
        <v>194</v>
      </c>
      <c r="D109" s="87" t="s">
        <v>177</v>
      </c>
      <c r="E109" s="52" t="s">
        <v>30</v>
      </c>
      <c r="F109" s="53"/>
      <c r="G109" s="54" t="str">
        <f t="shared" si="6"/>
        <v>5/2019</v>
      </c>
      <c r="H109" s="53" t="str">
        <f t="shared" si="4"/>
        <v>T</v>
      </c>
      <c r="I109" s="53"/>
      <c r="J109" s="53" t="str">
        <f t="shared" si="5"/>
        <v>ke95Lr1rgcz7Ys9OWvxDjxlu5QQUFW8Z7NGoU/xUY50=</v>
      </c>
      <c r="K109" s="53" t="str">
        <f t="shared" si="2"/>
        <v>105 43604 個人網頁 -- 第一試行版本 已完成 -- Completed ke95Lr1rgcz7Ys9OWvxDjxlu5QQUFW8Z7NGoU/xUY50=</v>
      </c>
      <c r="L109" s="55" t="str">
        <f t="shared" si="3"/>
        <v>oPiJh19JK3mwFwdRhMxqhbR+i2bHiMgDoRUQP2cJhoY=</v>
      </c>
      <c r="M109" s="3"/>
      <c r="N109" s="3"/>
    </row>
    <row r="110">
      <c r="A110" s="56">
        <v>106.0</v>
      </c>
      <c r="B110" s="57">
        <v>43607.0</v>
      </c>
      <c r="C110" s="58" t="s">
        <v>195</v>
      </c>
      <c r="D110" s="89" t="s">
        <v>196</v>
      </c>
      <c r="E110" s="91" t="s">
        <v>197</v>
      </c>
      <c r="F110" s="70" t="s">
        <v>58</v>
      </c>
      <c r="G110" s="61" t="str">
        <f t="shared" si="6"/>
        <v>5/2019</v>
      </c>
      <c r="H110" s="62" t="str">
        <f t="shared" si="4"/>
        <v>T</v>
      </c>
      <c r="I110" s="62"/>
      <c r="J110" s="62" t="str">
        <f t="shared" si="5"/>
        <v>oPiJh19JK3mwFwdRhMxqhbR+i2bHiMgDoRUQP2cJhoY=</v>
      </c>
      <c r="K110" s="62" t="str">
        <f t="shared" si="2"/>
        <v>106 43607 資訊科技支援主任
觀塘官立小學(秀明道)
$19030
0845 - 1730
Gov Office Hour
Renewable Contact
 有出席第二次面試機會 -- 2nd Interview Attended oPiJh19JK3mwFwdRhMxqhbR+i2bHiMgDoRUQP2cJhoY=</v>
      </c>
      <c r="L110" s="63" t="str">
        <f t="shared" si="3"/>
        <v>iOsncUhl/cgb5qW+j9GiVnRuipp0frIezDcilyxrazo=</v>
      </c>
      <c r="M110" s="64"/>
      <c r="N110" s="64"/>
    </row>
    <row r="111">
      <c r="A111" s="49">
        <v>107.0</v>
      </c>
      <c r="B111" s="50">
        <v>43608.0</v>
      </c>
      <c r="C111" s="86" t="s">
        <v>198</v>
      </c>
      <c r="D111" s="87" t="s">
        <v>93</v>
      </c>
      <c r="E111" s="92" t="s">
        <v>199</v>
      </c>
      <c r="F111" s="68" t="s">
        <v>34</v>
      </c>
      <c r="G111" s="54" t="str">
        <f t="shared" si="6"/>
        <v>5/2019</v>
      </c>
      <c r="H111" s="53" t="str">
        <f t="shared" si="4"/>
        <v>T</v>
      </c>
      <c r="I111" s="53"/>
      <c r="J111" s="53" t="str">
        <f t="shared" si="5"/>
        <v>iOsncUhl/cgb5qW+j9GiVnRuipp0frIezDcilyxrazo=</v>
      </c>
      <c r="K111" s="53" t="str">
        <f t="shared" si="2"/>
        <v>107 43608 Administrative Assistant
Labour Department
VAC0114092
$10400
0900 - 1800
Gov Office Time 已婉拒 Refused iOsncUhl/cgb5qW+j9GiVnRuipp0frIezDcilyxrazo=</v>
      </c>
      <c r="L111" s="55" t="str">
        <f t="shared" si="3"/>
        <v>Bv8kKYxifvZBOUIkBK72I3Ko93jvOAh8RfAcTheLRs4=</v>
      </c>
      <c r="M111" s="3"/>
      <c r="N111" s="3"/>
    </row>
    <row r="112">
      <c r="A112" s="56">
        <v>108.0</v>
      </c>
      <c r="B112" s="57">
        <v>43608.0</v>
      </c>
      <c r="C112" s="88" t="s">
        <v>200</v>
      </c>
      <c r="D112" s="56" t="s">
        <v>25</v>
      </c>
      <c r="E112" s="59" t="s">
        <v>30</v>
      </c>
      <c r="F112" s="70" t="s">
        <v>34</v>
      </c>
      <c r="G112" s="61" t="str">
        <f t="shared" si="6"/>
        <v>5/2019</v>
      </c>
      <c r="H112" s="62" t="str">
        <f t="shared" si="4"/>
        <v>T</v>
      </c>
      <c r="I112" s="62"/>
      <c r="J112" s="62" t="str">
        <f t="shared" si="5"/>
        <v>Bv8kKYxifvZBOUIkBK72I3Ko93jvOAh8RfAcTheLRs4=</v>
      </c>
      <c r="K112" s="62" t="str">
        <f t="shared" si="2"/>
        <v>108 43608 Photo Retoucher
Hong Kong Trade Development Council
VAC0113843
$12000
Gov Office Time
 沒有回應 -- No Respond Bv8kKYxifvZBOUIkBK72I3Ko93jvOAh8RfAcTheLRs4=</v>
      </c>
      <c r="L112" s="63" t="str">
        <f t="shared" si="3"/>
        <v>Loading...</v>
      </c>
      <c r="M112" s="64"/>
      <c r="N112" s="64"/>
    </row>
    <row r="113">
      <c r="A113" s="49">
        <v>109.0</v>
      </c>
      <c r="B113" s="50">
        <v>43608.0</v>
      </c>
      <c r="C113" s="86" t="s">
        <v>201</v>
      </c>
      <c r="D113" s="49" t="s">
        <v>41</v>
      </c>
      <c r="E113" s="52" t="s">
        <v>202</v>
      </c>
      <c r="F113" s="53" t="s">
        <v>90</v>
      </c>
      <c r="G113" s="54" t="str">
        <f t="shared" si="6"/>
        <v>5/2019</v>
      </c>
      <c r="H113" s="53" t="str">
        <f t="shared" si="4"/>
        <v>Loading...</v>
      </c>
      <c r="I113" s="53"/>
      <c r="J113" s="53" t="str">
        <f t="shared" si="5"/>
        <v>Loading...</v>
      </c>
      <c r="K113" s="53" t="str">
        <f t="shared" si="2"/>
        <v>Loading...</v>
      </c>
      <c r="L113" s="55" t="str">
        <f t="shared" si="3"/>
        <v>ke95Lr1rgcz7Ys9OWvxDjxlu5QQUFW8Z7NGoU/xUY50=</v>
      </c>
      <c r="M113" s="3"/>
      <c r="N113" s="3"/>
    </row>
    <row r="114">
      <c r="A114" s="56">
        <v>110.0</v>
      </c>
      <c r="B114" s="57">
        <v>43611.0</v>
      </c>
      <c r="C114" s="88" t="s">
        <v>203</v>
      </c>
      <c r="D114" s="56" t="s">
        <v>89</v>
      </c>
      <c r="E114" s="59" t="s">
        <v>204</v>
      </c>
      <c r="F114" s="62" t="s">
        <v>90</v>
      </c>
      <c r="G114" s="61" t="str">
        <f t="shared" si="6"/>
        <v>5/2019</v>
      </c>
      <c r="H114" s="62" t="str">
        <f t="shared" si="4"/>
        <v>T</v>
      </c>
      <c r="I114" s="62"/>
      <c r="J114" s="62" t="str">
        <f t="shared" si="5"/>
        <v>ke95Lr1rgcz7Ys9OWvxDjxlu5QQUFW8Z7NGoU/xUY50=</v>
      </c>
      <c r="K114" s="62" t="str">
        <f t="shared" si="2"/>
        <v>110 43611 第44屆全港青年學藝大賽
全港青年翻譯比賽 18 - 19
參賽 已出席 -- Partake ke95Lr1rgcz7Ys9OWvxDjxlu5QQUFW8Z7NGoU/xUY50=</v>
      </c>
      <c r="L114" s="63" t="str">
        <f t="shared" si="3"/>
        <v>vp+8uuiI4IvljDLJ8retqhjjtLAq8iI+3jQn+DZOr4A=</v>
      </c>
      <c r="M114" s="64"/>
      <c r="N114" s="64"/>
    </row>
    <row r="115">
      <c r="A115" s="49">
        <v>111.0</v>
      </c>
      <c r="B115" s="50">
        <v>43612.0</v>
      </c>
      <c r="C115" s="86" t="s">
        <v>205</v>
      </c>
      <c r="D115" s="87" t="s">
        <v>177</v>
      </c>
      <c r="E115" s="52" t="s">
        <v>30</v>
      </c>
      <c r="F115" s="53" t="s">
        <v>90</v>
      </c>
      <c r="G115" s="54" t="str">
        <f t="shared" si="6"/>
        <v>5/2019</v>
      </c>
      <c r="H115" s="53" t="str">
        <f t="shared" si="4"/>
        <v>T</v>
      </c>
      <c r="I115" s="53"/>
      <c r="J115" s="53" t="str">
        <f t="shared" si="5"/>
        <v>vp+8uuiI4IvljDLJ8retqhjjtLAq8iI+3jQn+DZOr4A=</v>
      </c>
      <c r="K115" s="53" t="str">
        <f t="shared" si="2"/>
        <v>111 43612 電競實習支援計劃
CV 及 Supporting Doc Send via email 已完成 -- Completed vp+8uuiI4IvljDLJ8retqhjjtLAq8iI+3jQn+DZOr4A=</v>
      </c>
      <c r="L115" s="55" t="str">
        <f t="shared" si="3"/>
        <v>R2WDGiidGIO678GU9S9ycO85s9L1iYmV0AekFTaxqsU=</v>
      </c>
      <c r="M115" s="3"/>
      <c r="N115" s="3"/>
    </row>
    <row r="116">
      <c r="A116" s="56">
        <v>112.0</v>
      </c>
      <c r="B116" s="57">
        <v>43612.0</v>
      </c>
      <c r="C116" s="88" t="s">
        <v>206</v>
      </c>
      <c r="D116" s="89" t="s">
        <v>177</v>
      </c>
      <c r="E116" s="59" t="s">
        <v>207</v>
      </c>
      <c r="F116" s="62" t="s">
        <v>90</v>
      </c>
      <c r="G116" s="61" t="str">
        <f t="shared" si="6"/>
        <v>5/2019</v>
      </c>
      <c r="H116" s="62" t="str">
        <f t="shared" si="4"/>
        <v>T</v>
      </c>
      <c r="I116" s="62"/>
      <c r="J116" s="62" t="str">
        <f t="shared" si="5"/>
        <v>R2WDGiidGIO678GU9S9ycO85s9L1iYmV0AekFTaxqsU=</v>
      </c>
      <c r="K116" s="62" t="str">
        <f t="shared" si="2"/>
        <v>112 43612 電競實習支援計劃
履歷 及 相關文件翻譯工序
中英文翻譯對照版本 已完成 -- Completed R2WDGiidGIO678GU9S9ycO85s9L1iYmV0AekFTaxqsU=</v>
      </c>
      <c r="L116" s="63" t="str">
        <f t="shared" si="3"/>
        <v>zOYr6EFuCyixk6JkVryimxAoquSUjpxxMOWZ9LopKv8=</v>
      </c>
      <c r="M116" s="64"/>
      <c r="N116" s="64"/>
    </row>
    <row r="117">
      <c r="A117" s="49">
        <v>113.0</v>
      </c>
      <c r="B117" s="50">
        <v>43613.0</v>
      </c>
      <c r="C117" s="86" t="s">
        <v>208</v>
      </c>
      <c r="D117" s="49" t="s">
        <v>89</v>
      </c>
      <c r="E117" s="52" t="s">
        <v>30</v>
      </c>
      <c r="F117" s="53" t="s">
        <v>90</v>
      </c>
      <c r="G117" s="54" t="str">
        <f t="shared" si="6"/>
        <v>5/2019</v>
      </c>
      <c r="H117" s="53" t="str">
        <f t="shared" si="4"/>
        <v>T</v>
      </c>
      <c r="I117" s="53"/>
      <c r="J117" s="53" t="str">
        <f t="shared" si="5"/>
        <v>zOYr6EFuCyixk6JkVryimxAoquSUjpxxMOWZ9LopKv8=</v>
      </c>
      <c r="K117" s="53" t="str">
        <f t="shared" si="2"/>
        <v>113 43613 3rd Fresh Graduate Support Scheme
2019  -- 3rd CEO Master Talk
Job and Career Talk Show
 已出席 -- Partake zOYr6EFuCyixk6JkVryimxAoquSUjpxxMOWZ9LopKv8=</v>
      </c>
      <c r="L117" s="55" t="str">
        <f t="shared" si="3"/>
        <v>Loading...</v>
      </c>
      <c r="M117" s="3"/>
      <c r="N117" s="3"/>
    </row>
    <row r="118">
      <c r="A118" s="56">
        <v>114.0</v>
      </c>
      <c r="B118" s="57">
        <v>43628.0</v>
      </c>
      <c r="C118" s="58" t="s">
        <v>209</v>
      </c>
      <c r="D118" s="56" t="s">
        <v>210</v>
      </c>
      <c r="E118" s="59" t="s">
        <v>30</v>
      </c>
      <c r="F118" s="62" t="s">
        <v>90</v>
      </c>
      <c r="G118" s="61" t="str">
        <f t="shared" si="6"/>
        <v>6/2019</v>
      </c>
      <c r="H118" s="62" t="str">
        <f t="shared" si="4"/>
        <v>Loading...</v>
      </c>
      <c r="I118" s="62"/>
      <c r="J118" s="62" t="str">
        <f t="shared" si="5"/>
        <v>Loading...</v>
      </c>
      <c r="K118" s="62" t="str">
        <f t="shared" si="2"/>
        <v>Loading...</v>
      </c>
      <c r="L118" s="63" t="str">
        <f t="shared" si="3"/>
        <v>Loading...</v>
      </c>
      <c r="M118" s="64"/>
      <c r="N118" s="64"/>
    </row>
    <row r="119">
      <c r="A119" s="49">
        <v>115.0</v>
      </c>
      <c r="B119" s="50">
        <v>43637.0</v>
      </c>
      <c r="C119" s="51" t="s">
        <v>211</v>
      </c>
      <c r="D119" s="87" t="s">
        <v>177</v>
      </c>
      <c r="E119" s="52" t="s">
        <v>212</v>
      </c>
      <c r="F119" s="53" t="s">
        <v>90</v>
      </c>
      <c r="G119" s="54" t="str">
        <f t="shared" si="6"/>
        <v>6/2019</v>
      </c>
      <c r="H119" s="53" t="str">
        <f t="shared" si="4"/>
        <v>Loading...</v>
      </c>
      <c r="I119" s="53"/>
      <c r="J119" s="53" t="str">
        <f t="shared" si="5"/>
        <v>Loading...</v>
      </c>
      <c r="K119" s="53" t="str">
        <f t="shared" si="2"/>
        <v>Loading...</v>
      </c>
      <c r="L119" s="55" t="str">
        <f t="shared" si="3"/>
        <v>Loading...</v>
      </c>
      <c r="M119" s="3"/>
      <c r="N119" s="3"/>
    </row>
    <row r="120">
      <c r="A120" s="56">
        <v>116.0</v>
      </c>
      <c r="B120" s="93">
        <v>43638.0</v>
      </c>
      <c r="C120" s="70" t="s">
        <v>213</v>
      </c>
      <c r="D120" s="56" t="s">
        <v>41</v>
      </c>
      <c r="E120" s="94"/>
      <c r="F120" s="70" t="s">
        <v>58</v>
      </c>
      <c r="G120" s="61" t="str">
        <f t="shared" si="6"/>
        <v>6/2019</v>
      </c>
      <c r="H120" s="62" t="str">
        <f t="shared" si="4"/>
        <v>Loading...</v>
      </c>
      <c r="I120" s="62"/>
      <c r="J120" s="62" t="str">
        <f t="shared" si="5"/>
        <v>Loading...</v>
      </c>
      <c r="K120" s="62" t="str">
        <f t="shared" si="2"/>
        <v>Loading...</v>
      </c>
      <c r="L120" s="63" t="str">
        <f t="shared" si="3"/>
        <v>ke95Lr1rgcz7Ys9OWvxDjxlu5QQUFW8Z7NGoU/xUY50=</v>
      </c>
      <c r="M120" s="64"/>
      <c r="N120" s="64"/>
    </row>
    <row r="121">
      <c r="A121" s="49">
        <v>117.0</v>
      </c>
      <c r="B121" s="66">
        <v>43638.0</v>
      </c>
      <c r="C121" s="68" t="s">
        <v>214</v>
      </c>
      <c r="D121" s="49" t="s">
        <v>25</v>
      </c>
      <c r="E121" s="41"/>
      <c r="F121" s="68" t="s">
        <v>103</v>
      </c>
      <c r="G121" s="54" t="str">
        <f t="shared" si="6"/>
        <v>6/2019</v>
      </c>
      <c r="H121" s="53" t="str">
        <f t="shared" si="4"/>
        <v>T</v>
      </c>
      <c r="I121" s="53"/>
      <c r="J121" s="53" t="str">
        <f t="shared" si="5"/>
        <v>ke95Lr1rgcz7Ys9OWvxDjxlu5QQUFW8Z7NGoU/xUY50=</v>
      </c>
      <c r="K121" s="53" t="str">
        <f t="shared" si="2"/>
        <v>117 43638 展翅青見 學教支援計劃
電子教學支援員
順德聯誼總會鄭裕彤中學法團校董會
07:55 - 17:00  (5, 5.5 day)
$10,500 - $13,000 沒有回應 -- No Respond ke95Lr1rgcz7Ys9OWvxDjxlu5QQUFW8Z7NGoU/xUY50=</v>
      </c>
      <c r="L121" s="55" t="str">
        <f t="shared" si="3"/>
        <v>Loading...</v>
      </c>
      <c r="M121" s="3"/>
      <c r="N121" s="3"/>
    </row>
    <row r="122">
      <c r="A122" s="56">
        <v>118.0</v>
      </c>
      <c r="B122" s="57"/>
      <c r="C122" s="95"/>
      <c r="D122" s="96"/>
      <c r="E122" s="94"/>
      <c r="F122" s="97"/>
      <c r="G122" s="62"/>
      <c r="H122" s="62"/>
      <c r="I122" s="62"/>
      <c r="J122" s="62"/>
      <c r="K122" s="62"/>
      <c r="L122" s="64"/>
      <c r="M122" s="64"/>
      <c r="N122" s="64"/>
    </row>
  </sheetData>
  <autoFilter ref="$A$2:$L$121">
    <sortState ref="A2:L121">
      <sortCondition ref="B2:B121"/>
    </sortState>
  </autoFilter>
  <conditionalFormatting sqref="E1:E44 F1:F23 G1:G103 H1:H122 E46:E48 E53:E56 E58:E66 E70:E75 E77 E80:E83">
    <cfRule type="cellIs" dxfId="0" priority="1" operator="equal">
      <formula>"T"</formula>
    </cfRule>
  </conditionalFormatting>
  <conditionalFormatting sqref="E1:E44 F1:F23 G1:G103 H1:H122 E46:E48 E53:E56 E58:E66 E70:E75 E77 E80:E83">
    <cfRule type="cellIs" dxfId="1" priority="2" operator="equal">
      <formula>"F"</formula>
    </cfRule>
  </conditionalFormatting>
  <conditionalFormatting sqref="D1:D122 E84:E85 E100:E101">
    <cfRule type="cellIs" dxfId="7" priority="3" operator="equal">
      <formula>"沒有回應 -- No Respond"</formula>
    </cfRule>
  </conditionalFormatting>
  <conditionalFormatting sqref="D1:D122 E84:E85 E100:E101">
    <cfRule type="cellIs" dxfId="8" priority="4" operator="equal">
      <formula>"有出席面試機會 -- Interview Attended"</formula>
    </cfRule>
  </conditionalFormatting>
  <conditionalFormatting sqref="D1:D122 E84:E85 E100:E101">
    <cfRule type="cellIs" dxfId="0" priority="5" operator="equal">
      <formula>"通過 Pass"</formula>
    </cfRule>
  </conditionalFormatting>
  <conditionalFormatting sqref="D1:D122 E84:E85 E100:E101">
    <cfRule type="cellIs" dxfId="1" priority="6" operator="equal">
      <formula>"不通過 Fail"</formula>
    </cfRule>
  </conditionalFormatting>
  <conditionalFormatting sqref="D1:D122 E84:E85 E100:E101">
    <cfRule type="cellIs" dxfId="9" priority="7" operator="equal">
      <formula>"主動取消 Cancelled (Self)"</formula>
    </cfRule>
  </conditionalFormatting>
  <conditionalFormatting sqref="D1:D122 E84:E85 E100:E101">
    <cfRule type="cellIs" dxfId="10" priority="8" operator="equal">
      <formula>"已婉拒 Refused"</formula>
    </cfRule>
  </conditionalFormatting>
  <conditionalFormatting sqref="D1:D122 E84:E85 E100:E101">
    <cfRule type="cellIs" dxfId="9" priority="9" operator="equal">
      <formula>"主辦取消 Cancelled (Org)"</formula>
    </cfRule>
  </conditionalFormatting>
  <conditionalFormatting sqref="D1:D122 E84:E85 E100:E101">
    <cfRule type="cellIs" dxfId="8" priority="10" operator="equal">
      <formula>"已收到申請 Acknowledgement of Application"</formula>
    </cfRule>
  </conditionalFormatting>
  <conditionalFormatting sqref="D1:D122 E84:E85 E100:E101">
    <cfRule type="cellIs" dxfId="11" priority="11" operator="equal">
      <formula>"主辦方拒絕 Host Rejected"</formula>
    </cfRule>
  </conditionalFormatting>
  <conditionalFormatting sqref="D1:D122 E84:E85 E100:E101">
    <cfRule type="cellIs" dxfId="12" priority="12" operator="equal">
      <formula>"大材小用 -- Overqualified"</formula>
    </cfRule>
  </conditionalFormatting>
  <conditionalFormatting sqref="D12 D113 D120">
    <cfRule type="cellIs" dxfId="0" priority="13" operator="equal">
      <formula>"聘用 -- Hired"</formula>
    </cfRule>
  </conditionalFormatting>
  <conditionalFormatting sqref="D1:D122 E84:E85 E100:E101">
    <cfRule type="cellIs" dxfId="13" priority="14" operator="equal">
      <formula>"質疑宗教與個人能力之間的關係 -- Religion Related"</formula>
    </cfRule>
  </conditionalFormatting>
  <conditionalFormatting sqref="D35">
    <cfRule type="cellIs" dxfId="14" priority="15" operator="equal">
      <formula>"職缺已填補 -- No Vacancies"</formula>
    </cfRule>
  </conditionalFormatting>
  <conditionalFormatting sqref="D43 D47 D49 D51 D54:D56 D58:D59 D65 D74:D75 D114 D117:D119">
    <cfRule type="cellIs" dxfId="15" priority="16" operator="equal">
      <formula>"已出席 -- Partake"</formula>
    </cfRule>
  </conditionalFormatting>
  <conditionalFormatting sqref="D85 D100:D102 D112:D113">
    <cfRule type="cellIs" dxfId="16" priority="17" operator="equal">
      <formula>"仍在發展 -- Developmenting"</formula>
    </cfRule>
  </conditionalFormatting>
  <conditionalFormatting sqref="D62 D89">
    <cfRule type="cellIs" dxfId="9" priority="18" operator="equal">
      <formula>"家人拒絕 -- Family Refused"</formula>
    </cfRule>
  </conditionalFormatting>
  <conditionalFormatting sqref="D1:D122">
    <cfRule type="cellIs" dxfId="17" priority="19" operator="equal">
      <formula>"已完成 -- Completed"</formula>
    </cfRule>
  </conditionalFormatting>
  <conditionalFormatting sqref="D1:D122">
    <cfRule type="cellIs" dxfId="18" priority="20" operator="equal">
      <formula>"有出席第二次面試機會 -- 2nd Interview Attended"</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23.57"/>
    <col customWidth="1" min="3" max="3" width="53.29"/>
    <col customWidth="1" min="4" max="4" width="25.0"/>
    <col customWidth="1" min="5" max="5" width="21.57"/>
  </cols>
  <sheetData>
    <row r="1">
      <c r="A1" s="98" t="s">
        <v>215</v>
      </c>
      <c r="B1" s="99" t="s">
        <v>216</v>
      </c>
      <c r="C1" s="100" t="s">
        <v>217</v>
      </c>
      <c r="D1" s="101" t="s">
        <v>218</v>
      </c>
      <c r="E1" s="98" t="s">
        <v>219</v>
      </c>
    </row>
    <row r="2" ht="50.25" customHeight="1">
      <c r="A2" s="102">
        <v>43593.01536780092</v>
      </c>
      <c r="B2" s="103">
        <v>43457.0</v>
      </c>
      <c r="C2" s="104" t="s">
        <v>105</v>
      </c>
      <c r="D2" s="104" t="s">
        <v>220</v>
      </c>
      <c r="E2" s="104">
        <v>16.0</v>
      </c>
    </row>
    <row r="3" ht="56.25" customHeight="1">
      <c r="A3" s="102">
        <v>43593.00798149305</v>
      </c>
      <c r="B3" s="103">
        <v>43451.0</v>
      </c>
      <c r="C3" s="104" t="s">
        <v>221</v>
      </c>
      <c r="D3" s="104" t="s">
        <v>222</v>
      </c>
      <c r="E3" s="104">
        <v>11.0</v>
      </c>
    </row>
    <row r="4">
      <c r="A4" s="102">
        <v>43593.01099784722</v>
      </c>
      <c r="B4" s="103">
        <v>43448.0</v>
      </c>
      <c r="C4" s="104" t="s">
        <v>102</v>
      </c>
      <c r="D4" s="104" t="s">
        <v>223</v>
      </c>
      <c r="E4" s="104">
        <v>14.0</v>
      </c>
    </row>
    <row r="5">
      <c r="A5" s="102">
        <v>43593.014714756944</v>
      </c>
      <c r="B5" s="103">
        <v>43447.0</v>
      </c>
      <c r="C5" s="104" t="s">
        <v>101</v>
      </c>
      <c r="D5" s="104" t="s">
        <v>220</v>
      </c>
      <c r="E5" s="104">
        <v>15.0</v>
      </c>
    </row>
    <row r="6">
      <c r="A6" s="102">
        <v>43593.00941277778</v>
      </c>
      <c r="B6" s="103">
        <v>43444.0</v>
      </c>
      <c r="C6" s="104" t="s">
        <v>98</v>
      </c>
      <c r="D6" s="104" t="s">
        <v>99</v>
      </c>
      <c r="E6" s="104">
        <v>12.0</v>
      </c>
    </row>
    <row r="7">
      <c r="A7" s="102">
        <v>43593.010064953705</v>
      </c>
      <c r="B7" s="103">
        <v>43444.0</v>
      </c>
      <c r="C7" s="104" t="s">
        <v>100</v>
      </c>
      <c r="D7" s="104" t="s">
        <v>223</v>
      </c>
      <c r="E7" s="104">
        <v>13.0</v>
      </c>
    </row>
    <row r="8">
      <c r="A8" s="102">
        <v>43593.00619384259</v>
      </c>
      <c r="B8" s="103">
        <v>43440.0</v>
      </c>
      <c r="C8" s="104" t="s">
        <v>97</v>
      </c>
      <c r="D8" s="104" t="s">
        <v>223</v>
      </c>
      <c r="E8" s="104">
        <v>10.0</v>
      </c>
    </row>
    <row r="9">
      <c r="A9" s="102">
        <v>43593.004256886576</v>
      </c>
      <c r="B9" s="103">
        <v>43422.0</v>
      </c>
      <c r="C9" s="104" t="s">
        <v>91</v>
      </c>
      <c r="D9" s="104" t="s">
        <v>224</v>
      </c>
      <c r="E9" s="104">
        <v>9.0</v>
      </c>
    </row>
    <row r="10">
      <c r="A10" s="102">
        <v>43593.000784178235</v>
      </c>
      <c r="B10" s="103">
        <v>43397.0</v>
      </c>
      <c r="C10" s="104" t="s">
        <v>88</v>
      </c>
      <c r="D10" s="104" t="s">
        <v>223</v>
      </c>
      <c r="E10" s="104">
        <v>8.0</v>
      </c>
    </row>
    <row r="11">
      <c r="A11" s="102">
        <v>43592.94551346065</v>
      </c>
      <c r="B11" s="103">
        <v>43329.0</v>
      </c>
      <c r="C11" s="104" t="s">
        <v>80</v>
      </c>
      <c r="D11" s="104" t="s">
        <v>220</v>
      </c>
      <c r="E11" s="104">
        <v>7.0</v>
      </c>
    </row>
    <row r="12">
      <c r="A12" s="102">
        <v>43592.94319334491</v>
      </c>
      <c r="B12" s="103">
        <v>42904.0</v>
      </c>
      <c r="C12" s="104" t="s">
        <v>79</v>
      </c>
      <c r="D12" s="104" t="s">
        <v>220</v>
      </c>
      <c r="E12" s="104">
        <v>5.0</v>
      </c>
    </row>
    <row r="13">
      <c r="A13" s="102">
        <v>43592.93715534722</v>
      </c>
      <c r="B13" s="103">
        <v>42903.0</v>
      </c>
      <c r="C13" s="104" t="s">
        <v>55</v>
      </c>
      <c r="D13" s="104" t="s">
        <v>220</v>
      </c>
      <c r="E13" s="104">
        <v>4.0</v>
      </c>
    </row>
    <row r="14">
      <c r="A14" s="102">
        <v>43592.94236508102</v>
      </c>
      <c r="B14" s="103">
        <v>42903.0</v>
      </c>
      <c r="C14" s="104" t="s">
        <v>77</v>
      </c>
      <c r="D14" s="104" t="s">
        <v>225</v>
      </c>
      <c r="E14" s="104">
        <v>6.0</v>
      </c>
    </row>
    <row r="15">
      <c r="A15" s="102">
        <v>43592.935959375</v>
      </c>
      <c r="B15" s="103">
        <v>42900.0</v>
      </c>
      <c r="C15" s="104" t="s">
        <v>50</v>
      </c>
      <c r="D15" s="104" t="s">
        <v>226</v>
      </c>
      <c r="E15" s="104">
        <v>3.0</v>
      </c>
    </row>
    <row r="16">
      <c r="A16" s="105">
        <v>43595.09903174768</v>
      </c>
      <c r="B16" s="106">
        <v>42895.0</v>
      </c>
      <c r="C16" s="107" t="s">
        <v>48</v>
      </c>
      <c r="D16" s="107" t="s">
        <v>227</v>
      </c>
      <c r="E16" s="107">
        <v>17.0</v>
      </c>
    </row>
    <row r="17">
      <c r="A17" s="102">
        <v>43592.93474895833</v>
      </c>
      <c r="B17" s="103">
        <v>42535.0</v>
      </c>
      <c r="C17" s="104" t="s">
        <v>40</v>
      </c>
      <c r="D17" s="104" t="s">
        <v>228</v>
      </c>
      <c r="E17" s="104">
        <v>2.0</v>
      </c>
    </row>
    <row r="18">
      <c r="A18" s="102">
        <v>43592.92849284722</v>
      </c>
      <c r="B18" s="103">
        <v>42148.0</v>
      </c>
      <c r="C18" s="104" t="s">
        <v>27</v>
      </c>
      <c r="D18" s="104" t="s">
        <v>220</v>
      </c>
      <c r="E18" s="104">
        <v>1.0</v>
      </c>
    </row>
    <row r="19">
      <c r="A19" s="108">
        <v>43651.0</v>
      </c>
      <c r="B19" s="109">
        <v>42041.0</v>
      </c>
      <c r="C19" s="110" t="s">
        <v>24</v>
      </c>
      <c r="D19" s="110" t="s">
        <v>220</v>
      </c>
      <c r="E19" s="111">
        <v>0.0</v>
      </c>
    </row>
    <row r="20">
      <c r="A20" s="112">
        <v>43601.017518043984</v>
      </c>
      <c r="B20" s="106">
        <v>42505.0</v>
      </c>
      <c r="C20" s="107" t="s">
        <v>29</v>
      </c>
      <c r="D20" s="107" t="s">
        <v>229</v>
      </c>
      <c r="E20" s="113"/>
    </row>
    <row r="21">
      <c r="A21" s="112">
        <v>43601.018403055554</v>
      </c>
      <c r="B21" s="106">
        <v>42509.0</v>
      </c>
      <c r="C21" s="107" t="s">
        <v>33</v>
      </c>
      <c r="D21" s="107" t="s">
        <v>220</v>
      </c>
      <c r="E21" s="113"/>
    </row>
    <row r="22">
      <c r="A22" s="112">
        <v>43601.019320277774</v>
      </c>
      <c r="B22" s="106">
        <v>42505.0</v>
      </c>
      <c r="C22" s="107" t="s">
        <v>31</v>
      </c>
      <c r="D22" s="107" t="s">
        <v>220</v>
      </c>
      <c r="E22" s="113"/>
    </row>
    <row r="23">
      <c r="A23" s="112">
        <v>43601.020611643515</v>
      </c>
      <c r="B23" s="106">
        <v>42511.0</v>
      </c>
      <c r="C23" s="107" t="s">
        <v>35</v>
      </c>
      <c r="D23" s="107" t="s">
        <v>230</v>
      </c>
      <c r="E23" s="113"/>
    </row>
    <row r="24">
      <c r="A24" s="112">
        <v>43601.02143969908</v>
      </c>
      <c r="B24" s="106">
        <v>42511.0</v>
      </c>
      <c r="C24" s="107" t="s">
        <v>38</v>
      </c>
      <c r="D24" s="107" t="s">
        <v>231</v>
      </c>
      <c r="E24" s="113"/>
    </row>
    <row r="25">
      <c r="A25" s="112">
        <v>43601.02200048611</v>
      </c>
      <c r="B25" s="106">
        <v>42536.0</v>
      </c>
      <c r="C25" s="107" t="s">
        <v>43</v>
      </c>
      <c r="D25" s="107" t="s">
        <v>220</v>
      </c>
      <c r="E25" s="113"/>
    </row>
    <row r="26">
      <c r="A26" s="112">
        <v>43601.02332152778</v>
      </c>
      <c r="B26" s="106">
        <v>42889.0</v>
      </c>
      <c r="C26" s="107" t="s">
        <v>44</v>
      </c>
      <c r="D26" s="107" t="s">
        <v>220</v>
      </c>
      <c r="E26" s="113"/>
    </row>
    <row r="27">
      <c r="A27" s="112">
        <v>43601.02420555556</v>
      </c>
      <c r="B27" s="106">
        <v>42889.0</v>
      </c>
      <c r="C27" s="107" t="s">
        <v>45</v>
      </c>
      <c r="D27" s="107" t="s">
        <v>232</v>
      </c>
      <c r="E27" s="113"/>
    </row>
    <row r="28">
      <c r="A28" s="112">
        <v>43601.024918333336</v>
      </c>
      <c r="B28" s="106">
        <v>42889.0</v>
      </c>
      <c r="C28" s="107" t="s">
        <v>46</v>
      </c>
      <c r="D28" s="107" t="s">
        <v>233</v>
      </c>
      <c r="E28" s="113"/>
    </row>
    <row r="29">
      <c r="A29" s="112">
        <v>43601.02575962963</v>
      </c>
      <c r="B29" s="106">
        <v>42900.0</v>
      </c>
      <c r="C29" s="107" t="s">
        <v>53</v>
      </c>
      <c r="D29" s="107" t="s">
        <v>234</v>
      </c>
      <c r="E29" s="113"/>
    </row>
    <row r="30">
      <c r="A30" s="112">
        <v>43601.02666325231</v>
      </c>
      <c r="B30" s="106">
        <v>42995.0</v>
      </c>
      <c r="C30" s="107" t="s">
        <v>59</v>
      </c>
      <c r="D30" s="107" t="s">
        <v>220</v>
      </c>
      <c r="E30" s="113"/>
    </row>
    <row r="31">
      <c r="A31" s="112">
        <v>43601.02765376157</v>
      </c>
      <c r="B31" s="106">
        <v>42997.0</v>
      </c>
      <c r="C31" s="107" t="s">
        <v>60</v>
      </c>
      <c r="D31" s="107" t="s">
        <v>220</v>
      </c>
      <c r="E31" s="113"/>
    </row>
    <row r="32">
      <c r="A32" s="112">
        <v>43601.04417706019</v>
      </c>
      <c r="B32" s="106">
        <v>43021.0</v>
      </c>
      <c r="C32" s="107" t="s">
        <v>61</v>
      </c>
      <c r="D32" s="107" t="s">
        <v>62</v>
      </c>
      <c r="E32" s="114"/>
    </row>
    <row r="33">
      <c r="A33" s="112">
        <v>43601.04550759259</v>
      </c>
      <c r="B33" s="106">
        <v>43021.0</v>
      </c>
      <c r="C33" s="107" t="s">
        <v>63</v>
      </c>
      <c r="D33" s="107" t="s">
        <v>62</v>
      </c>
      <c r="E33" s="113"/>
    </row>
    <row r="34">
      <c r="A34" s="112">
        <v>43601.02835815972</v>
      </c>
      <c r="B34" s="106">
        <v>43031.0</v>
      </c>
      <c r="C34" s="107" t="s">
        <v>64</v>
      </c>
      <c r="D34" s="107" t="s">
        <v>235</v>
      </c>
      <c r="E34" s="113"/>
    </row>
    <row r="35">
      <c r="A35" s="112">
        <v>43601.02926284722</v>
      </c>
      <c r="B35" s="106">
        <v>43119.0</v>
      </c>
      <c r="C35" s="107" t="s">
        <v>66</v>
      </c>
      <c r="D35" s="107" t="s">
        <v>236</v>
      </c>
      <c r="E35" s="107"/>
    </row>
    <row r="36">
      <c r="A36" s="105">
        <v>43596.036284050926</v>
      </c>
      <c r="B36" s="106">
        <v>43151.0</v>
      </c>
      <c r="C36" s="107" t="s">
        <v>68</v>
      </c>
      <c r="D36" s="107" t="s">
        <v>69</v>
      </c>
      <c r="E36" s="113"/>
    </row>
    <row r="37">
      <c r="A37" s="105">
        <v>43596.057872164354</v>
      </c>
      <c r="B37" s="106">
        <v>43151.0</v>
      </c>
      <c r="C37" s="107" t="s">
        <v>70</v>
      </c>
      <c r="D37" s="107" t="s">
        <v>229</v>
      </c>
      <c r="E37" s="113"/>
    </row>
    <row r="38">
      <c r="A38" s="105">
        <v>43596.13622461805</v>
      </c>
      <c r="B38" s="106">
        <v>43160.0</v>
      </c>
      <c r="C38" s="107" t="s">
        <v>71</v>
      </c>
      <c r="D38" s="107" t="s">
        <v>220</v>
      </c>
      <c r="E38" s="113"/>
    </row>
    <row r="39">
      <c r="A39" s="105">
        <v>43596.13725662037</v>
      </c>
      <c r="B39" s="106">
        <v>43160.0</v>
      </c>
      <c r="C39" s="107" t="s">
        <v>72</v>
      </c>
      <c r="D39" s="107" t="s">
        <v>220</v>
      </c>
      <c r="E39" s="113"/>
    </row>
    <row r="40">
      <c r="A40" s="105">
        <v>43596.138302638894</v>
      </c>
      <c r="B40" s="106">
        <v>43171.0</v>
      </c>
      <c r="C40" s="107" t="s">
        <v>73</v>
      </c>
      <c r="D40" s="107" t="s">
        <v>220</v>
      </c>
      <c r="E40" s="113"/>
    </row>
    <row r="41">
      <c r="A41" s="105">
        <v>43596.1390825</v>
      </c>
      <c r="B41" s="106">
        <v>43172.0</v>
      </c>
      <c r="C41" s="107" t="s">
        <v>74</v>
      </c>
      <c r="D41" s="107" t="s">
        <v>237</v>
      </c>
      <c r="E41" s="113"/>
    </row>
    <row r="42">
      <c r="A42" s="112">
        <v>43601.03067423611</v>
      </c>
      <c r="B42" s="106">
        <v>43193.0</v>
      </c>
      <c r="C42" s="107" t="s">
        <v>76</v>
      </c>
      <c r="D42" s="114" t="s">
        <v>238</v>
      </c>
      <c r="E42" s="107"/>
    </row>
    <row r="43">
      <c r="A43" s="105">
        <v>43596.14059956018</v>
      </c>
      <c r="B43" s="106">
        <v>43347.0</v>
      </c>
      <c r="C43" s="107" t="s">
        <v>81</v>
      </c>
      <c r="D43" s="107" t="s">
        <v>220</v>
      </c>
      <c r="E43" s="113"/>
    </row>
    <row r="44">
      <c r="A44" s="105">
        <v>43596.14123170139</v>
      </c>
      <c r="B44" s="106">
        <v>43347.0</v>
      </c>
      <c r="C44" s="107" t="s">
        <v>82</v>
      </c>
      <c r="D44" s="107" t="s">
        <v>220</v>
      </c>
      <c r="E44" s="113"/>
    </row>
    <row r="45">
      <c r="A45" s="112">
        <v>43600.84438743055</v>
      </c>
      <c r="B45" s="106">
        <v>43353.0</v>
      </c>
      <c r="C45" s="107" t="s">
        <v>83</v>
      </c>
      <c r="D45" s="107" t="s">
        <v>239</v>
      </c>
      <c r="E45" s="113"/>
    </row>
    <row r="46">
      <c r="A46" s="112">
        <v>43600.845505370366</v>
      </c>
      <c r="B46" s="106">
        <v>43357.0</v>
      </c>
      <c r="C46" s="107" t="s">
        <v>85</v>
      </c>
      <c r="D46" s="107" t="s">
        <v>240</v>
      </c>
      <c r="E46" s="113"/>
    </row>
    <row r="47">
      <c r="A47" s="112">
        <v>43600.84637422454</v>
      </c>
      <c r="B47" s="106">
        <v>43357.0</v>
      </c>
      <c r="C47" s="107" t="s">
        <v>87</v>
      </c>
      <c r="D47" s="107" t="s">
        <v>241</v>
      </c>
      <c r="E47" s="113"/>
    </row>
    <row r="48">
      <c r="A48" s="112">
        <v>43600.847379224535</v>
      </c>
      <c r="B48" s="106">
        <v>43432.0</v>
      </c>
      <c r="C48" s="107" t="s">
        <v>92</v>
      </c>
      <c r="D48" s="107" t="s">
        <v>242</v>
      </c>
      <c r="E48" s="113"/>
    </row>
    <row r="49">
      <c r="A49" s="112">
        <v>43600.84834012731</v>
      </c>
      <c r="B49" s="106">
        <v>43427.0</v>
      </c>
      <c r="C49" s="107" t="s">
        <v>243</v>
      </c>
      <c r="D49" s="107" t="s">
        <v>244</v>
      </c>
      <c r="E49" s="113"/>
    </row>
    <row r="50">
      <c r="A50" s="112">
        <v>43601.04833435186</v>
      </c>
      <c r="B50" s="106">
        <v>43472.0</v>
      </c>
      <c r="C50" s="107" t="s">
        <v>106</v>
      </c>
      <c r="D50" s="107" t="s">
        <v>245</v>
      </c>
      <c r="E50" s="113"/>
    </row>
    <row r="51">
      <c r="A51" s="112">
        <v>43601.049077592594</v>
      </c>
      <c r="B51" s="106">
        <v>43472.0</v>
      </c>
      <c r="C51" s="107" t="s">
        <v>107</v>
      </c>
      <c r="D51" s="107" t="s">
        <v>246</v>
      </c>
      <c r="E51" s="107" t="s">
        <v>247</v>
      </c>
    </row>
    <row r="52">
      <c r="A52" s="112">
        <v>43601.04962561342</v>
      </c>
      <c r="B52" s="106">
        <v>43472.0</v>
      </c>
      <c r="C52" s="107" t="s">
        <v>108</v>
      </c>
      <c r="D52" s="107" t="s">
        <v>248</v>
      </c>
      <c r="E52" s="107" t="s">
        <v>249</v>
      </c>
    </row>
    <row r="53">
      <c r="A53" s="112">
        <v>43601.05347162037</v>
      </c>
      <c r="B53" s="106">
        <v>43473.0</v>
      </c>
      <c r="C53" s="107" t="s">
        <v>109</v>
      </c>
      <c r="D53" s="107" t="s">
        <v>250</v>
      </c>
      <c r="E53" s="113"/>
    </row>
    <row r="54">
      <c r="A54" s="112">
        <v>43601.056187395836</v>
      </c>
      <c r="B54" s="106">
        <v>43477.0</v>
      </c>
      <c r="C54" s="107" t="s">
        <v>111</v>
      </c>
      <c r="D54" s="107" t="s">
        <v>246</v>
      </c>
      <c r="E54" s="113"/>
    </row>
    <row r="55">
      <c r="A55" s="112">
        <v>43601.05658986111</v>
      </c>
      <c r="B55" s="106">
        <v>43477.0</v>
      </c>
      <c r="C55" s="107" t="s">
        <v>112</v>
      </c>
      <c r="D55" s="107" t="s">
        <v>248</v>
      </c>
      <c r="E55" s="113"/>
    </row>
    <row r="56">
      <c r="A56" s="112">
        <v>43601.057417662036</v>
      </c>
      <c r="B56" s="106">
        <v>43480.0</v>
      </c>
      <c r="C56" s="107" t="s">
        <v>113</v>
      </c>
      <c r="D56" s="107" t="s">
        <v>114</v>
      </c>
      <c r="E56" s="113"/>
    </row>
    <row r="57">
      <c r="A57" s="112">
        <v>43601.05798241898</v>
      </c>
      <c r="B57" s="106">
        <v>43484.0</v>
      </c>
      <c r="C57" s="107" t="s">
        <v>116</v>
      </c>
      <c r="D57" s="107" t="s">
        <v>114</v>
      </c>
      <c r="E57" s="113"/>
    </row>
    <row r="58">
      <c r="A58" s="112">
        <v>43601.061901608795</v>
      </c>
      <c r="B58" s="106">
        <v>43508.0</v>
      </c>
      <c r="C58" s="107" t="s">
        <v>117</v>
      </c>
      <c r="D58" s="107" t="s">
        <v>251</v>
      </c>
      <c r="E58" s="113"/>
    </row>
    <row r="59">
      <c r="A59" s="112">
        <v>43601.062849594906</v>
      </c>
      <c r="B59" s="106">
        <v>43519.0</v>
      </c>
      <c r="C59" s="107" t="s">
        <v>122</v>
      </c>
      <c r="D59" s="107" t="s">
        <v>123</v>
      </c>
      <c r="E59" s="113"/>
    </row>
    <row r="60">
      <c r="A60" s="112">
        <v>43601.08384516204</v>
      </c>
      <c r="B60" s="106">
        <v>43518.0</v>
      </c>
      <c r="C60" s="107" t="s">
        <v>120</v>
      </c>
      <c r="D60" s="107" t="s">
        <v>220</v>
      </c>
      <c r="E60" s="113"/>
    </row>
    <row r="61">
      <c r="A61" s="112">
        <v>43601.08418142361</v>
      </c>
      <c r="B61" s="106">
        <v>43518.0</v>
      </c>
      <c r="C61" s="107" t="s">
        <v>121</v>
      </c>
      <c r="D61" s="107" t="s">
        <v>220</v>
      </c>
      <c r="E61" s="113"/>
    </row>
    <row r="62">
      <c r="A62" s="112">
        <v>43601.08522271991</v>
      </c>
      <c r="B62" s="106">
        <v>43522.0</v>
      </c>
      <c r="C62" s="107" t="s">
        <v>124</v>
      </c>
      <c r="D62" s="107" t="s">
        <v>220</v>
      </c>
      <c r="E62" s="113"/>
    </row>
    <row r="63">
      <c r="A63" s="112">
        <v>43601.08722715278</v>
      </c>
      <c r="B63" s="106">
        <v>43525.0</v>
      </c>
      <c r="C63" s="107" t="s">
        <v>125</v>
      </c>
      <c r="D63" s="107" t="s">
        <v>252</v>
      </c>
      <c r="E63" s="113"/>
    </row>
    <row r="64">
      <c r="A64" s="112">
        <v>43601.11123660879</v>
      </c>
      <c r="B64" s="106">
        <v>43526.0</v>
      </c>
      <c r="C64" s="107" t="s">
        <v>127</v>
      </c>
      <c r="D64" s="107" t="s">
        <v>253</v>
      </c>
      <c r="E64" s="113"/>
    </row>
    <row r="65">
      <c r="A65" s="112">
        <v>43601.114197013885</v>
      </c>
      <c r="B65" s="106">
        <v>43526.0</v>
      </c>
      <c r="C65" s="107" t="s">
        <v>129</v>
      </c>
      <c r="D65" s="107" t="s">
        <v>254</v>
      </c>
      <c r="E65" s="113"/>
    </row>
    <row r="66">
      <c r="A66" s="112">
        <v>43601.115317766205</v>
      </c>
      <c r="B66" s="106">
        <v>43526.0</v>
      </c>
      <c r="C66" s="107" t="s">
        <v>131</v>
      </c>
      <c r="D66" s="107" t="s">
        <v>220</v>
      </c>
      <c r="E66" s="113"/>
    </row>
    <row r="67">
      <c r="A67" s="112">
        <v>43601.11622725695</v>
      </c>
      <c r="B67" s="106">
        <v>43526.0</v>
      </c>
      <c r="C67" s="107" t="s">
        <v>132</v>
      </c>
      <c r="D67" s="107" t="s">
        <v>220</v>
      </c>
      <c r="E67" s="113"/>
    </row>
    <row r="68">
      <c r="A68" s="112">
        <v>43601.11651760417</v>
      </c>
      <c r="B68" s="106">
        <v>43526.0</v>
      </c>
      <c r="C68" s="107" t="s">
        <v>133</v>
      </c>
      <c r="D68" s="107" t="s">
        <v>220</v>
      </c>
      <c r="E68" s="113"/>
    </row>
    <row r="69">
      <c r="A69" s="112">
        <v>43601.1178209375</v>
      </c>
      <c r="B69" s="106">
        <v>43531.0</v>
      </c>
      <c r="C69" s="107" t="s">
        <v>134</v>
      </c>
      <c r="D69" s="107" t="s">
        <v>232</v>
      </c>
      <c r="E69" s="107" t="s">
        <v>255</v>
      </c>
    </row>
    <row r="70">
      <c r="A70" s="112">
        <v>43601.14771563657</v>
      </c>
      <c r="B70" s="106">
        <v>43533.0</v>
      </c>
      <c r="C70" s="107" t="s">
        <v>135</v>
      </c>
      <c r="D70" s="107" t="s">
        <v>256</v>
      </c>
      <c r="E70" s="113"/>
    </row>
    <row r="71">
      <c r="A71" s="112">
        <v>43601.11858009259</v>
      </c>
      <c r="B71" s="106">
        <v>43534.0</v>
      </c>
      <c r="C71" s="107" t="s">
        <v>136</v>
      </c>
      <c r="D71" s="107" t="s">
        <v>223</v>
      </c>
      <c r="E71" s="113"/>
    </row>
    <row r="72">
      <c r="A72" s="112">
        <v>43601.15021291666</v>
      </c>
      <c r="B72" s="106">
        <v>43537.0</v>
      </c>
      <c r="C72" s="107" t="s">
        <v>137</v>
      </c>
      <c r="D72" s="107" t="s">
        <v>257</v>
      </c>
      <c r="E72" s="113"/>
    </row>
    <row r="73">
      <c r="A73" s="112">
        <v>43601.151110555555</v>
      </c>
      <c r="B73" s="106">
        <v>43537.0</v>
      </c>
      <c r="C73" s="107" t="s">
        <v>139</v>
      </c>
      <c r="D73" s="107" t="s">
        <v>220</v>
      </c>
      <c r="E73" s="113"/>
    </row>
    <row r="74">
      <c r="A74" s="112">
        <v>43601.15247971065</v>
      </c>
      <c r="B74" s="106">
        <v>43537.0</v>
      </c>
      <c r="C74" s="107" t="s">
        <v>140</v>
      </c>
      <c r="D74" s="107" t="s">
        <v>258</v>
      </c>
      <c r="E74" s="113"/>
    </row>
    <row r="75">
      <c r="A75" s="112">
        <v>43601.153372685185</v>
      </c>
      <c r="B75" s="106">
        <v>43537.0</v>
      </c>
      <c r="C75" s="107" t="s">
        <v>142</v>
      </c>
      <c r="D75" s="107" t="s">
        <v>259</v>
      </c>
      <c r="E75" s="113"/>
    </row>
    <row r="76">
      <c r="A76" s="112">
        <v>43601.154617754626</v>
      </c>
      <c r="B76" s="106">
        <v>43541.0</v>
      </c>
      <c r="C76" s="107" t="s">
        <v>144</v>
      </c>
      <c r="D76" s="107" t="s">
        <v>260</v>
      </c>
      <c r="E76" s="107" t="s">
        <v>261</v>
      </c>
    </row>
    <row r="77">
      <c r="A77" s="112">
        <v>43601.155448125</v>
      </c>
      <c r="B77" s="106">
        <v>43541.0</v>
      </c>
      <c r="C77" s="107" t="s">
        <v>145</v>
      </c>
      <c r="D77" s="107" t="s">
        <v>260</v>
      </c>
      <c r="E77" s="113"/>
    </row>
    <row r="78">
      <c r="A78" s="112">
        <v>43601.157167881945</v>
      </c>
      <c r="B78" s="106">
        <v>43547.0</v>
      </c>
      <c r="C78" s="107" t="s">
        <v>147</v>
      </c>
      <c r="D78" s="107" t="s">
        <v>220</v>
      </c>
      <c r="E78" s="113"/>
    </row>
    <row r="79">
      <c r="A79" s="105">
        <v>43595.08923359954</v>
      </c>
      <c r="B79" s="106">
        <v>43547.0</v>
      </c>
      <c r="C79" s="107" t="s">
        <v>148</v>
      </c>
      <c r="D79" s="107" t="s">
        <v>150</v>
      </c>
      <c r="E79" s="113"/>
    </row>
    <row r="80">
      <c r="A80" s="112">
        <v>43601.15812440972</v>
      </c>
      <c r="B80" s="106">
        <v>43544.0</v>
      </c>
      <c r="C80" s="107" t="s">
        <v>146</v>
      </c>
      <c r="D80" s="107" t="s">
        <v>220</v>
      </c>
      <c r="E80" s="107" t="s">
        <v>262</v>
      </c>
    </row>
    <row r="81">
      <c r="A81" s="112">
        <v>43601.15956240741</v>
      </c>
      <c r="B81" s="106">
        <v>43556.0</v>
      </c>
      <c r="C81" s="107" t="s">
        <v>153</v>
      </c>
      <c r="D81" s="107" t="s">
        <v>155</v>
      </c>
      <c r="E81" s="113"/>
    </row>
    <row r="82">
      <c r="A82" s="105">
        <v>43595.09070443287</v>
      </c>
      <c r="B82" s="106">
        <v>43557.0</v>
      </c>
      <c r="C82" s="107" t="s">
        <v>156</v>
      </c>
      <c r="D82" s="115" t="s">
        <v>263</v>
      </c>
      <c r="E82" s="113"/>
    </row>
    <row r="83">
      <c r="A83" s="112">
        <v>43601.16065142361</v>
      </c>
      <c r="B83" s="106">
        <v>43567.0</v>
      </c>
      <c r="C83" s="107" t="s">
        <v>160</v>
      </c>
      <c r="D83" s="107" t="s">
        <v>264</v>
      </c>
      <c r="E83" s="113"/>
    </row>
    <row r="84">
      <c r="A84" s="112">
        <v>43601.161413912036</v>
      </c>
      <c r="B84" s="106">
        <v>43567.0</v>
      </c>
      <c r="C84" s="107" t="s">
        <v>161</v>
      </c>
      <c r="D84" s="107" t="s">
        <v>220</v>
      </c>
      <c r="E84" s="113"/>
    </row>
    <row r="85">
      <c r="A85" s="112">
        <v>43601.16225778935</v>
      </c>
      <c r="B85" s="106">
        <v>43577.0</v>
      </c>
      <c r="C85" s="107" t="s">
        <v>164</v>
      </c>
      <c r="D85" s="107" t="s">
        <v>220</v>
      </c>
      <c r="E85" s="113"/>
    </row>
    <row r="86">
      <c r="A86" s="112">
        <v>43601.1641854051</v>
      </c>
      <c r="B86" s="106">
        <v>43577.0</v>
      </c>
      <c r="C86" s="107" t="s">
        <v>165</v>
      </c>
      <c r="D86" s="107" t="s">
        <v>265</v>
      </c>
      <c r="E86" s="113"/>
    </row>
    <row r="87">
      <c r="A87" s="112">
        <v>43601.165225185185</v>
      </c>
      <c r="B87" s="106">
        <v>43578.0</v>
      </c>
      <c r="C87" s="107" t="s">
        <v>169</v>
      </c>
      <c r="D87" s="107" t="s">
        <v>220</v>
      </c>
      <c r="E87" s="113"/>
    </row>
    <row r="88">
      <c r="A88" s="112">
        <v>43601.16819237269</v>
      </c>
      <c r="B88" s="106">
        <v>43577.0</v>
      </c>
      <c r="C88" s="107" t="s">
        <v>167</v>
      </c>
      <c r="D88" s="107" t="s">
        <v>266</v>
      </c>
      <c r="E88" s="113"/>
    </row>
    <row r="89">
      <c r="A89" s="112">
        <v>43601.170351782406</v>
      </c>
      <c r="B89" s="106">
        <v>43580.0</v>
      </c>
      <c r="C89" s="107" t="s">
        <v>172</v>
      </c>
      <c r="D89" s="107" t="s">
        <v>267</v>
      </c>
      <c r="E89" s="113"/>
    </row>
    <row r="90">
      <c r="A90" s="112">
        <v>43601.17225771991</v>
      </c>
      <c r="B90" s="106">
        <v>43579.0</v>
      </c>
      <c r="C90" s="107" t="s">
        <v>170</v>
      </c>
      <c r="D90" s="107" t="s">
        <v>171</v>
      </c>
      <c r="E90" s="113"/>
    </row>
    <row r="91">
      <c r="A91" s="112">
        <v>43601.173334074076</v>
      </c>
      <c r="B91" s="106">
        <v>43548.0</v>
      </c>
      <c r="C91" s="107" t="s">
        <v>151</v>
      </c>
      <c r="D91" s="107" t="s">
        <v>268</v>
      </c>
      <c r="E91" s="107" t="s">
        <v>269</v>
      </c>
    </row>
    <row r="92">
      <c r="A92" s="112">
        <v>43601.174861770836</v>
      </c>
      <c r="B92" s="106">
        <v>43557.0</v>
      </c>
      <c r="C92" s="107" t="s">
        <v>158</v>
      </c>
      <c r="D92" s="107" t="s">
        <v>270</v>
      </c>
      <c r="E92" s="113"/>
    </row>
    <row r="93">
      <c r="A93" s="112">
        <v>43601.17675327546</v>
      </c>
      <c r="B93" s="106">
        <v>43567.0</v>
      </c>
      <c r="C93" s="107" t="s">
        <v>162</v>
      </c>
      <c r="D93" s="107" t="s">
        <v>271</v>
      </c>
      <c r="E93" s="113"/>
    </row>
    <row r="94">
      <c r="A94" s="112">
        <v>43601.178004166664</v>
      </c>
      <c r="B94" s="106">
        <v>43583.0</v>
      </c>
      <c r="C94" s="107" t="s">
        <v>179</v>
      </c>
      <c r="D94" s="107" t="s">
        <v>272</v>
      </c>
      <c r="E94" s="113"/>
    </row>
    <row r="95">
      <c r="A95" s="112">
        <v>43601.17862934028</v>
      </c>
      <c r="B95" s="106">
        <v>43583.0</v>
      </c>
      <c r="C95" s="107" t="s">
        <v>181</v>
      </c>
      <c r="D95" s="107" t="s">
        <v>272</v>
      </c>
      <c r="E95" s="113"/>
    </row>
    <row r="96">
      <c r="A96" s="105">
        <v>43596.02983118055</v>
      </c>
      <c r="B96" s="106">
        <v>43586.0</v>
      </c>
      <c r="C96" s="107" t="s">
        <v>182</v>
      </c>
      <c r="D96" s="107" t="s">
        <v>273</v>
      </c>
      <c r="E96" s="113"/>
    </row>
    <row r="97">
      <c r="A97" s="112">
        <v>43602.02010652778</v>
      </c>
      <c r="B97" s="116">
        <v>43589.0</v>
      </c>
      <c r="C97" s="107" t="s">
        <v>184</v>
      </c>
      <c r="D97" s="107" t="s">
        <v>186</v>
      </c>
      <c r="E97" s="113"/>
    </row>
    <row r="98">
      <c r="A98" s="112">
        <v>43602.02104236111</v>
      </c>
      <c r="B98" s="116">
        <v>43580.0</v>
      </c>
      <c r="C98" s="107" t="s">
        <v>174</v>
      </c>
      <c r="D98" s="107" t="s">
        <v>274</v>
      </c>
      <c r="E98" s="113"/>
    </row>
    <row r="99">
      <c r="A99" s="112">
        <v>43602.02283436342</v>
      </c>
      <c r="B99" s="116">
        <v>43582.0</v>
      </c>
      <c r="C99" s="107" t="s">
        <v>275</v>
      </c>
      <c r="D99" s="107" t="s">
        <v>25</v>
      </c>
      <c r="E99" s="113"/>
    </row>
    <row r="100">
      <c r="A100" s="117">
        <v>43615.07964646991</v>
      </c>
      <c r="B100" s="118">
        <v>43581.0</v>
      </c>
      <c r="C100" s="119" t="s">
        <v>176</v>
      </c>
      <c r="D100" s="120" t="s">
        <v>177</v>
      </c>
      <c r="E100" s="121"/>
    </row>
    <row r="101">
      <c r="A101" s="112">
        <v>43615.08023209491</v>
      </c>
      <c r="B101" s="116">
        <v>43612.0</v>
      </c>
      <c r="C101" s="107" t="s">
        <v>205</v>
      </c>
      <c r="D101" s="114" t="s">
        <v>177</v>
      </c>
      <c r="E101" s="113"/>
    </row>
    <row r="102">
      <c r="A102" s="112">
        <v>43615.081799479165</v>
      </c>
      <c r="B102" s="116">
        <v>43600.0</v>
      </c>
      <c r="C102" s="107" t="s">
        <v>187</v>
      </c>
      <c r="D102" s="107" t="s">
        <v>25</v>
      </c>
      <c r="E102" s="113"/>
    </row>
    <row r="103">
      <c r="A103" s="112">
        <v>43615.08271701389</v>
      </c>
      <c r="B103" s="116">
        <v>43602.0</v>
      </c>
      <c r="C103" s="107" t="s">
        <v>190</v>
      </c>
      <c r="D103" s="107" t="s">
        <v>177</v>
      </c>
      <c r="E103" s="113"/>
    </row>
    <row r="104">
      <c r="A104" s="112">
        <v>43615.0850291088</v>
      </c>
      <c r="B104" s="116">
        <v>43604.0</v>
      </c>
      <c r="C104" s="107" t="s">
        <v>276</v>
      </c>
      <c r="D104" s="107" t="s">
        <v>93</v>
      </c>
      <c r="E104" s="113"/>
    </row>
    <row r="105">
      <c r="A105" s="112">
        <v>43615.08578444444</v>
      </c>
      <c r="B105" s="116">
        <v>43604.0</v>
      </c>
      <c r="C105" s="107" t="s">
        <v>193</v>
      </c>
      <c r="D105" s="114" t="s">
        <v>177</v>
      </c>
      <c r="E105" s="113"/>
    </row>
    <row r="106">
      <c r="A106" s="112">
        <v>43615.08623702546</v>
      </c>
      <c r="B106" s="116">
        <v>43604.0</v>
      </c>
      <c r="C106" s="107" t="s">
        <v>194</v>
      </c>
      <c r="D106" s="114" t="s">
        <v>177</v>
      </c>
      <c r="E106" s="113"/>
    </row>
    <row r="107">
      <c r="A107" s="112">
        <v>43615.088891956024</v>
      </c>
      <c r="B107" s="116">
        <v>43608.0</v>
      </c>
      <c r="C107" s="107" t="s">
        <v>198</v>
      </c>
      <c r="D107" s="107" t="s">
        <v>36</v>
      </c>
      <c r="E107" s="113"/>
    </row>
    <row r="108">
      <c r="A108" s="112">
        <v>43615.0896440625</v>
      </c>
      <c r="B108" s="116">
        <v>43608.0</v>
      </c>
      <c r="C108" s="107" t="s">
        <v>200</v>
      </c>
      <c r="D108" s="107" t="s">
        <v>277</v>
      </c>
      <c r="E108" s="113"/>
    </row>
    <row r="109">
      <c r="A109" s="112">
        <v>43615.090452592594</v>
      </c>
      <c r="B109" s="116">
        <v>43608.0</v>
      </c>
      <c r="C109" s="107" t="s">
        <v>201</v>
      </c>
      <c r="D109" s="107" t="s">
        <v>278</v>
      </c>
      <c r="E109" s="113"/>
    </row>
    <row r="110">
      <c r="A110" s="112">
        <v>43615.091426122686</v>
      </c>
      <c r="B110" s="116">
        <v>43611.0</v>
      </c>
      <c r="C110" s="107" t="s">
        <v>203</v>
      </c>
      <c r="D110" s="107" t="s">
        <v>89</v>
      </c>
      <c r="E110" s="113"/>
    </row>
    <row r="111">
      <c r="A111" s="112">
        <v>43615.092763333334</v>
      </c>
      <c r="B111" s="116">
        <v>43612.0</v>
      </c>
      <c r="C111" s="107" t="s">
        <v>206</v>
      </c>
      <c r="D111" s="107" t="s">
        <v>177</v>
      </c>
      <c r="E111" s="113"/>
    </row>
    <row r="112">
      <c r="A112" s="112">
        <v>43615.094754074074</v>
      </c>
      <c r="B112" s="116">
        <v>43607.0</v>
      </c>
      <c r="C112" s="107" t="s">
        <v>279</v>
      </c>
      <c r="D112" s="107" t="s">
        <v>196</v>
      </c>
      <c r="E112" s="113"/>
    </row>
    <row r="113">
      <c r="A113" s="112">
        <v>43615.09678310185</v>
      </c>
      <c r="B113" s="116">
        <v>43613.0</v>
      </c>
      <c r="C113" s="107" t="s">
        <v>208</v>
      </c>
      <c r="D113" s="107" t="s">
        <v>89</v>
      </c>
      <c r="E113" s="113"/>
    </row>
    <row r="114">
      <c r="A114" s="112">
        <v>43642.76145802083</v>
      </c>
      <c r="B114" s="116">
        <v>43638.0</v>
      </c>
      <c r="C114" s="107" t="s">
        <v>213</v>
      </c>
      <c r="D114" s="107" t="s">
        <v>280</v>
      </c>
      <c r="E114" s="113"/>
    </row>
    <row r="115">
      <c r="A115" s="112">
        <v>43642.76260743056</v>
      </c>
      <c r="B115" s="116">
        <v>43638.0</v>
      </c>
      <c r="C115" s="107" t="s">
        <v>214</v>
      </c>
      <c r="D115" s="107" t="s">
        <v>281</v>
      </c>
      <c r="E115" s="113"/>
    </row>
    <row r="116">
      <c r="A116" s="122"/>
      <c r="B116" s="123"/>
      <c r="C116" s="124"/>
      <c r="D116" s="124"/>
      <c r="E116" s="7"/>
    </row>
  </sheetData>
  <autoFilter ref="$A$1:$E$19">
    <sortState ref="A1:E19">
      <sortCondition descending="1" ref="B1:B19"/>
    </sortState>
  </autoFilter>
  <customSheetViews>
    <customSheetView guid="{BEBF22FC-9368-438C-9E0A-B25A2A42C26D}" filter="1" showAutoFilter="1">
      <autoFilter ref="$A$1:$A$85"/>
    </customSheetView>
  </customSheetViews>
  <drawing r:id="rId2"/>
  <legacyDrawing r:id="rId3"/>
</worksheet>
</file>