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43660" windowHeight="28280" tabRatio="820"/>
  </bookViews>
  <sheets>
    <sheet name="optimization" sheetId="8" r:id="rId1"/>
    <sheet name="data" sheetId="14" r:id="rId2"/>
  </sheets>
  <definedNames>
    <definedName name="_xlnm.Print_Area" localSheetId="0">optimization!$A$1:$G$25</definedName>
    <definedName name="solver_adj" localSheetId="0" hidden="1">optimization!$A$18:$A$20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optimization!$A$21</definedName>
    <definedName name="solver_lhs2" localSheetId="0" hidden="1">optimization!$A$22</definedName>
    <definedName name="solver_lhs3" localSheetId="0" hidden="1">optimization!#REF!</definedName>
    <definedName name="solver_lhs4" localSheetId="0" hidden="1">optimization!#REF!</definedName>
    <definedName name="solver_lhs5" localSheetId="0" hidden="1">optimization!#REF!</definedName>
    <definedName name="solver_lhs6" localSheetId="0" hidden="1">optimization!#REF!</definedName>
    <definedName name="solver_lhs7" localSheetId="0" hidden="1">optimization!#REF!</definedName>
    <definedName name="solver_lhs8" localSheetId="0" hidden="1">optimization!#REF!</definedName>
    <definedName name="solver_lhs9" localSheetId="0" hidden="1">optimization!#REF!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optimization!$A$24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2</definedName>
    <definedName name="solver_rhs1" localSheetId="0" hidden="1">1</definedName>
    <definedName name="solver_rhs2" localSheetId="0" hidden="1">0.02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16.5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4" l="1"/>
  <c r="M5" i="14"/>
  <c r="M4" i="14"/>
  <c r="L5" i="14"/>
  <c r="L4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2" i="14"/>
  <c r="M13" i="14"/>
  <c r="L13" i="14"/>
  <c r="L12" i="14"/>
  <c r="L3" i="14"/>
  <c r="L2" i="14"/>
  <c r="M3" i="14"/>
  <c r="M2" i="14"/>
  <c r="A21" i="8"/>
  <c r="E16" i="8"/>
  <c r="D16" i="8"/>
  <c r="C16" i="8"/>
  <c r="B3" i="8"/>
  <c r="D3" i="8"/>
  <c r="B4" i="8"/>
  <c r="D4" i="8"/>
  <c r="B5" i="8"/>
  <c r="D5" i="8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H2" i="14"/>
  <c r="G2" i="14"/>
  <c r="F2" i="14"/>
  <c r="C5" i="8"/>
  <c r="C4" i="8"/>
  <c r="C3" i="8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N13" i="14"/>
  <c r="M12" i="14"/>
  <c r="L11" i="14"/>
  <c r="E20" i="8"/>
  <c r="D19" i="8"/>
  <c r="C18" i="8"/>
  <c r="B11" i="8"/>
  <c r="C19" i="8"/>
  <c r="B12" i="8"/>
  <c r="C20" i="8"/>
  <c r="D18" i="8"/>
  <c r="C12" i="8"/>
  <c r="D20" i="8"/>
  <c r="E18" i="8"/>
  <c r="E19" i="8"/>
  <c r="D21" i="8"/>
  <c r="E21" i="8"/>
  <c r="C21" i="8"/>
  <c r="A23" i="8"/>
  <c r="L6" i="14"/>
  <c r="A22" i="8"/>
  <c r="A24" i="8"/>
  <c r="M6" i="14"/>
</calcChain>
</file>

<file path=xl/sharedStrings.xml><?xml version="1.0" encoding="utf-8"?>
<sst xmlns="http://schemas.openxmlformats.org/spreadsheetml/2006/main" count="50" uniqueCount="22">
  <si>
    <t>SD (standard deviation)</t>
    <phoneticPr fontId="2"/>
  </si>
  <si>
    <t>Slope (Sharpe ratio, we aim to maximize this)</t>
    <phoneticPr fontId="2"/>
  </si>
  <si>
    <t>Mean</t>
  </si>
  <si>
    <t>Portfolio Weights</t>
  </si>
  <si>
    <t>std</t>
  </si>
  <si>
    <t>Mean and expected return</t>
  </si>
  <si>
    <t>Correlation matrix</t>
  </si>
  <si>
    <t>Covariance matrix and weights (calculated)</t>
  </si>
  <si>
    <t>Date</t>
  </si>
  <si>
    <t>SPY</t>
  </si>
  <si>
    <t>JNK</t>
  </si>
  <si>
    <t>BND</t>
  </si>
  <si>
    <t>correlation</t>
  </si>
  <si>
    <t>RF</t>
  </si>
  <si>
    <t>STD</t>
  </si>
  <si>
    <t>ER-RF</t>
  </si>
  <si>
    <t>last observation</t>
  </si>
  <si>
    <t>JNK+BND</t>
  </si>
  <si>
    <t>months (max 80)</t>
  </si>
  <si>
    <t>optimal</t>
  </si>
  <si>
    <t>hist. mean eret</t>
  </si>
  <si>
    <t>E(R)-RF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</si>
</sst>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00"/>
    <numFmt numFmtId="167" formatCode="[$-409]mmmm\-yy;@"/>
    <numFmt numFmtId="168" formatCode="0.000%"/>
  </numFmts>
  <fonts count="16" x14ac:knownFonts="1">
    <font>
      <sz val="10"/>
      <name val="Arial"/>
    </font>
    <font>
      <sz val="12"/>
      <color theme="1"/>
      <name val="Calibri"/>
      <family val="2"/>
      <charset val="129"/>
      <scheme val="minor"/>
    </font>
    <font>
      <sz val="8"/>
      <name val="Verdana"/>
    </font>
    <font>
      <b/>
      <sz val="10"/>
      <color indexed="28"/>
      <name val="Arial"/>
    </font>
    <font>
      <sz val="10"/>
      <name val="Geneva"/>
    </font>
    <font>
      <b/>
      <sz val="12"/>
      <color indexed="10"/>
      <name val="Palatino"/>
    </font>
    <font>
      <sz val="12"/>
      <name val="Palatino"/>
    </font>
    <font>
      <b/>
      <sz val="12"/>
      <name val="Palatino"/>
    </font>
    <font>
      <sz val="12"/>
      <color indexed="12"/>
      <name val="Palatino"/>
    </font>
    <font>
      <i/>
      <sz val="12"/>
      <name val="Palatino"/>
    </font>
    <font>
      <sz val="16"/>
      <name val="Palatino"/>
    </font>
    <font>
      <sz val="12"/>
      <color rgb="FF3F3F76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0"/>
      <name val="Geneva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164" fontId="3" fillId="2" borderId="1" applyFont="0" applyFill="0" applyBorder="0" applyAlignment="0">
      <alignment horizontal="center"/>
    </xf>
    <xf numFmtId="0" fontId="4" fillId="0" borderId="0"/>
    <xf numFmtId="0" fontId="11" fillId="3" borderId="12" applyNumberFormat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2" applyFont="1" applyBorder="1"/>
    <xf numFmtId="0" fontId="6" fillId="0" borderId="0" xfId="2" applyFont="1"/>
    <xf numFmtId="0" fontId="5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/>
    <xf numFmtId="0" fontId="7" fillId="0" borderId="0" xfId="2" applyFont="1" applyFill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2" borderId="6" xfId="2" applyFont="1" applyFill="1" applyBorder="1"/>
    <xf numFmtId="0" fontId="6" fillId="0" borderId="7" xfId="2" applyFont="1" applyFill="1" applyBorder="1"/>
    <xf numFmtId="0" fontId="6" fillId="0" borderId="0" xfId="2" applyFont="1" applyFill="1" applyBorder="1"/>
    <xf numFmtId="2" fontId="6" fillId="0" borderId="0" xfId="2" applyNumberFormat="1" applyFont="1" applyFill="1" applyBorder="1"/>
    <xf numFmtId="0" fontId="6" fillId="0" borderId="0" xfId="0" applyFont="1"/>
    <xf numFmtId="0" fontId="6" fillId="0" borderId="0" xfId="2" applyFont="1" applyFill="1"/>
    <xf numFmtId="0" fontId="6" fillId="0" borderId="2" xfId="0" applyFont="1" applyBorder="1" applyAlignment="1">
      <alignment wrapText="1"/>
    </xf>
    <xf numFmtId="0" fontId="6" fillId="0" borderId="8" xfId="0" applyFont="1" applyBorder="1"/>
    <xf numFmtId="164" fontId="8" fillId="0" borderId="8" xfId="0" quotePrefix="1" applyNumberFormat="1" applyFont="1" applyBorder="1"/>
    <xf numFmtId="164" fontId="6" fillId="0" borderId="2" xfId="0" applyNumberFormat="1" applyFont="1" applyBorder="1"/>
    <xf numFmtId="0" fontId="9" fillId="0" borderId="9" xfId="0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0" borderId="0" xfId="2" applyFont="1"/>
    <xf numFmtId="164" fontId="6" fillId="0" borderId="10" xfId="0" applyNumberFormat="1" applyFont="1" applyBorder="1"/>
    <xf numFmtId="164" fontId="6" fillId="0" borderId="10" xfId="2" applyNumberFormat="1" applyFont="1" applyFill="1" applyBorder="1"/>
    <xf numFmtId="164" fontId="6" fillId="0" borderId="0" xfId="2" applyNumberFormat="1" applyFont="1" applyFill="1" applyBorder="1"/>
    <xf numFmtId="164" fontId="8" fillId="0" borderId="11" xfId="0" quotePrefix="1" applyNumberFormat="1" applyFont="1" applyBorder="1"/>
    <xf numFmtId="0" fontId="8" fillId="0" borderId="8" xfId="0" applyFont="1" applyBorder="1"/>
    <xf numFmtId="164" fontId="8" fillId="0" borderId="8" xfId="2" applyNumberFormat="1" applyFont="1" applyFill="1" applyBorder="1"/>
    <xf numFmtId="164" fontId="8" fillId="0" borderId="0" xfId="0" applyNumberFormat="1" applyFont="1" applyBorder="1"/>
    <xf numFmtId="0" fontId="6" fillId="0" borderId="0" xfId="0" applyFont="1" applyBorder="1"/>
    <xf numFmtId="2" fontId="6" fillId="0" borderId="0" xfId="2" applyNumberFormat="1" applyFont="1"/>
    <xf numFmtId="164" fontId="6" fillId="0" borderId="0" xfId="2" applyNumberFormat="1" applyFont="1"/>
    <xf numFmtId="165" fontId="6" fillId="0" borderId="0" xfId="2" applyNumberFormat="1" applyFont="1"/>
    <xf numFmtId="0" fontId="10" fillId="0" borderId="0" xfId="2" applyFont="1" applyFill="1"/>
    <xf numFmtId="164" fontId="8" fillId="0" borderId="0" xfId="0" quotePrefix="1" applyNumberFormat="1" applyFont="1" applyBorder="1"/>
    <xf numFmtId="0" fontId="7" fillId="0" borderId="0" xfId="2" applyFont="1" applyBorder="1" applyAlignment="1">
      <alignment horizontal="left"/>
    </xf>
    <xf numFmtId="0" fontId="5" fillId="0" borderId="0" xfId="2" applyFont="1" applyFill="1" applyBorder="1" applyAlignment="1">
      <alignment horizontal="center"/>
    </xf>
    <xf numFmtId="164" fontId="11" fillId="3" borderId="12" xfId="3" applyNumberFormat="1"/>
    <xf numFmtId="0" fontId="13" fillId="0" borderId="0" xfId="2" applyFont="1"/>
    <xf numFmtId="164" fontId="6" fillId="0" borderId="10" xfId="1" applyFont="1" applyFill="1" applyBorder="1" applyAlignment="1"/>
    <xf numFmtId="164" fontId="6" fillId="0" borderId="0" xfId="1" applyFont="1" applyFill="1" applyBorder="1" applyAlignment="1"/>
    <xf numFmtId="164" fontId="0" fillId="0" borderId="0" xfId="1" applyFont="1" applyFill="1" applyBorder="1" applyAlignment="1"/>
    <xf numFmtId="167" fontId="12" fillId="0" borderId="0" xfId="4" applyNumberFormat="1"/>
    <xf numFmtId="0" fontId="12" fillId="0" borderId="0" xfId="4"/>
    <xf numFmtId="10" fontId="12" fillId="0" borderId="0" xfId="4" applyNumberFormat="1"/>
    <xf numFmtId="164" fontId="12" fillId="0" borderId="0" xfId="4" applyNumberFormat="1"/>
    <xf numFmtId="166" fontId="12" fillId="0" borderId="0" xfId="4" applyNumberFormat="1"/>
    <xf numFmtId="0" fontId="1" fillId="0" borderId="0" xfId="4" applyFont="1"/>
    <xf numFmtId="0" fontId="12" fillId="4" borderId="0" xfId="4" applyFill="1"/>
    <xf numFmtId="168" fontId="12" fillId="0" borderId="0" xfId="4" applyNumberFormat="1"/>
  </cellXfs>
  <cellStyles count="29">
    <cellStyle name="0.00" xfId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3" builtinId="20"/>
    <cellStyle name="Normal" xfId="0" builtinId="0"/>
    <cellStyle name="Normal 2" xfId="4"/>
    <cellStyle name="Normal_Ch8(5ed)" xfId="2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ER-RF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data!$L$2:$L$6</c:f>
              <c:numCache>
                <c:formatCode>0.000%</c:formatCode>
                <c:ptCount val="5"/>
                <c:pt idx="0">
                  <c:v>0.0381050843489245</c:v>
                </c:pt>
                <c:pt idx="1">
                  <c:v>0.0245372622708059</c:v>
                </c:pt>
                <c:pt idx="2">
                  <c:v>0.00849636521372995</c:v>
                </c:pt>
                <c:pt idx="3">
                  <c:v>0.0133025537316881</c:v>
                </c:pt>
                <c:pt idx="4">
                  <c:v>0.00819722254846192</c:v>
                </c:pt>
              </c:numCache>
            </c:numRef>
          </c:xVal>
          <c:yVal>
            <c:numRef>
              <c:f>data!$M$2:$M$6</c:f>
              <c:numCache>
                <c:formatCode>0.000%</c:formatCode>
                <c:ptCount val="5"/>
                <c:pt idx="0">
                  <c:v>0.0136537633802127</c:v>
                </c:pt>
                <c:pt idx="1">
                  <c:v>0.00897052266666686</c:v>
                </c:pt>
                <c:pt idx="2">
                  <c:v>0.00336333594948823</c:v>
                </c:pt>
                <c:pt idx="3">
                  <c:v>0.00616692930807755</c:v>
                </c:pt>
                <c:pt idx="4">
                  <c:v>0.00509257811836391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10456"/>
        <c:axId val="2064768856"/>
      </c:scatterChart>
      <c:valAx>
        <c:axId val="2065410456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2064768856"/>
        <c:crosses val="autoZero"/>
        <c:crossBetween val="midCat"/>
      </c:valAx>
      <c:valAx>
        <c:axId val="20647688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6541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15</xdr:row>
      <xdr:rowOff>139700</xdr:rowOff>
    </xdr:from>
    <xdr:to>
      <xdr:col>1</xdr:col>
      <xdr:colOff>901700</xdr:colOff>
      <xdr:row>15</xdr:row>
      <xdr:rowOff>139700</xdr:rowOff>
    </xdr:to>
    <xdr:sp macro="" textlink="">
      <xdr:nvSpPr>
        <xdr:cNvPr id="2099" name="Line -990"/>
        <xdr:cNvSpPr>
          <a:spLocks noChangeShapeType="1"/>
        </xdr:cNvSpPr>
      </xdr:nvSpPr>
      <xdr:spPr bwMode="auto">
        <a:xfrm>
          <a:off x="596900" y="3225800"/>
          <a:ext cx="1193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635000</xdr:colOff>
      <xdr:row>16</xdr:row>
      <xdr:rowOff>0</xdr:rowOff>
    </xdr:from>
    <xdr:to>
      <xdr:col>0</xdr:col>
      <xdr:colOff>635000</xdr:colOff>
      <xdr:row>17</xdr:row>
      <xdr:rowOff>0</xdr:rowOff>
    </xdr:to>
    <xdr:sp macro="" textlink="">
      <xdr:nvSpPr>
        <xdr:cNvPr id="2100" name="Line -989"/>
        <xdr:cNvSpPr>
          <a:spLocks noChangeShapeType="1"/>
        </xdr:cNvSpPr>
      </xdr:nvSpPr>
      <xdr:spPr bwMode="auto">
        <a:xfrm>
          <a:off x="635000" y="3454400"/>
          <a:ext cx="0" cy="17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517525</xdr:colOff>
      <xdr:row>19</xdr:row>
      <xdr:rowOff>28575</xdr:rowOff>
    </xdr:from>
    <xdr:to>
      <xdr:col>14</xdr:col>
      <xdr:colOff>542925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82"/>
  <sheetViews>
    <sheetView tabSelected="1" zoomScale="150" zoomScaleNormal="150" zoomScalePageLayoutView="150" workbookViewId="0">
      <selection activeCell="D3" sqref="D3"/>
    </sheetView>
  </sheetViews>
  <sheetFormatPr baseColWidth="10" defaultColWidth="12.5" defaultRowHeight="14" x14ac:dyDescent="0"/>
  <cols>
    <col min="1" max="1" width="13.1640625" style="2" customWidth="1"/>
    <col min="2" max="5" width="10.33203125" style="2" customWidth="1"/>
    <col min="6" max="10" width="9" style="2" customWidth="1"/>
    <col min="11" max="18" width="9.6640625" style="2" customWidth="1"/>
    <col min="19" max="16384" width="12.5" style="2"/>
  </cols>
  <sheetData>
    <row r="1" spans="1:11">
      <c r="A1" s="39" t="s">
        <v>5</v>
      </c>
      <c r="B1" s="1"/>
      <c r="C1" s="1"/>
      <c r="D1" s="1"/>
    </row>
    <row r="2" spans="1:11">
      <c r="A2" s="7"/>
      <c r="B2" s="9" t="s">
        <v>20</v>
      </c>
      <c r="C2" s="8" t="s">
        <v>4</v>
      </c>
      <c r="D2" s="8" t="s">
        <v>21</v>
      </c>
      <c r="F2" s="5"/>
      <c r="G2" s="4"/>
      <c r="H2" s="4"/>
      <c r="I2" s="4"/>
      <c r="J2" s="6"/>
    </row>
    <row r="3" spans="1:11" ht="15">
      <c r="A3" s="10" t="s">
        <v>9</v>
      </c>
      <c r="B3" s="38">
        <f ca="1">data!M2</f>
        <v>1.3653763380212729E-2</v>
      </c>
      <c r="C3" s="38">
        <f ca="1">data!L2</f>
        <v>3.8105084348924505E-2</v>
      </c>
      <c r="D3" s="38">
        <f ca="1">B3</f>
        <v>1.3653763380212729E-2</v>
      </c>
      <c r="F3" s="5"/>
      <c r="G3" s="4"/>
      <c r="H3" s="4"/>
      <c r="I3" s="4"/>
      <c r="J3" s="6"/>
    </row>
    <row r="4" spans="1:11" ht="15">
      <c r="A4" s="10" t="s">
        <v>10</v>
      </c>
      <c r="B4" s="38">
        <f ca="1">data!M3</f>
        <v>8.9705226666668622E-3</v>
      </c>
      <c r="C4" s="38">
        <f ca="1">data!L3</f>
        <v>2.4537262270805875E-2</v>
      </c>
      <c r="D4" s="38">
        <f t="shared" ref="D4:D5" ca="1" si="0">B4</f>
        <v>8.9705226666668622E-3</v>
      </c>
      <c r="F4" s="5"/>
      <c r="G4" s="4"/>
      <c r="H4" s="4"/>
      <c r="I4" s="4"/>
      <c r="J4" s="6"/>
    </row>
    <row r="5" spans="1:11" ht="15">
      <c r="A5" s="10" t="s">
        <v>11</v>
      </c>
      <c r="B5" s="38">
        <f ca="1">data!M4</f>
        <v>3.3633359494882327E-3</v>
      </c>
      <c r="C5" s="38">
        <f ca="1">data!L4</f>
        <v>8.4963652137299492E-3</v>
      </c>
      <c r="D5" s="38">
        <f t="shared" ca="1" si="0"/>
        <v>3.3633359494882327E-3</v>
      </c>
      <c r="F5" s="5"/>
      <c r="G5" s="4"/>
      <c r="H5" s="4"/>
      <c r="I5" s="4"/>
      <c r="J5" s="6"/>
    </row>
    <row r="6" spans="1:11">
      <c r="A6" s="11"/>
      <c r="B6" s="12"/>
      <c r="C6" s="13"/>
      <c r="D6" s="12"/>
      <c r="G6" s="5"/>
      <c r="H6" s="4"/>
      <c r="I6" s="4"/>
      <c r="J6" s="4"/>
      <c r="K6" s="6"/>
    </row>
    <row r="7" spans="1:11">
      <c r="A7" s="12"/>
      <c r="B7" s="12"/>
      <c r="C7" s="13"/>
      <c r="D7" s="12"/>
      <c r="G7" s="5"/>
      <c r="H7" s="4"/>
      <c r="I7" s="4"/>
      <c r="J7" s="4"/>
      <c r="K7" s="6"/>
    </row>
    <row r="8" spans="1:11">
      <c r="A8" s="39" t="s">
        <v>6</v>
      </c>
      <c r="B8" s="12"/>
      <c r="C8" s="13"/>
      <c r="D8" s="12"/>
      <c r="G8" s="5"/>
      <c r="H8" s="4"/>
      <c r="I8" s="4"/>
      <c r="J8" s="4"/>
      <c r="K8" s="6"/>
    </row>
    <row r="9" spans="1:11">
      <c r="A9" s="20"/>
      <c r="B9" s="21" t="s">
        <v>9</v>
      </c>
      <c r="C9" s="21" t="s">
        <v>10</v>
      </c>
      <c r="D9" s="21" t="s">
        <v>11</v>
      </c>
      <c r="G9" s="5"/>
      <c r="H9" s="4"/>
      <c r="I9" s="4"/>
      <c r="J9" s="4"/>
      <c r="K9" s="6"/>
    </row>
    <row r="10" spans="1:11">
      <c r="A10" s="10" t="s">
        <v>9</v>
      </c>
      <c r="B10" s="24">
        <v>1</v>
      </c>
      <c r="C10" s="25"/>
      <c r="D10" s="25"/>
      <c r="G10" s="5"/>
      <c r="H10" s="4"/>
      <c r="I10" s="4"/>
      <c r="J10" s="4"/>
      <c r="K10" s="6"/>
    </row>
    <row r="11" spans="1:11" ht="15">
      <c r="A11" s="10" t="s">
        <v>10</v>
      </c>
      <c r="B11" s="38">
        <f ca="1">data!L12</f>
        <v>0.76669718964515166</v>
      </c>
      <c r="C11" s="25">
        <v>1</v>
      </c>
      <c r="D11" s="25"/>
      <c r="G11" s="5"/>
      <c r="H11" s="4"/>
      <c r="I11" s="4"/>
      <c r="J11" s="4"/>
      <c r="K11" s="6"/>
    </row>
    <row r="12" spans="1:11" ht="15">
      <c r="A12" s="10" t="s">
        <v>11</v>
      </c>
      <c r="B12" s="38">
        <f ca="1">data!L13</f>
        <v>-0.24808179039097705</v>
      </c>
      <c r="C12" s="38">
        <f ca="1">data!M13</f>
        <v>8.0503351318188601E-2</v>
      </c>
      <c r="D12" s="25">
        <v>1</v>
      </c>
      <c r="G12" s="5"/>
      <c r="H12" s="4"/>
      <c r="I12" s="4"/>
      <c r="J12" s="4"/>
      <c r="K12" s="6"/>
    </row>
    <row r="15" spans="1:11">
      <c r="A15" s="39" t="s">
        <v>7</v>
      </c>
    </row>
    <row r="16" spans="1:11" ht="29">
      <c r="A16" s="16" t="s">
        <v>3</v>
      </c>
      <c r="B16" s="17"/>
      <c r="C16" s="18">
        <f>A18</f>
        <v>0.21098797678305703</v>
      </c>
      <c r="D16" s="18">
        <f>A19</f>
        <v>-7.8812124021457639E-2</v>
      </c>
      <c r="E16" s="18">
        <f>A20</f>
        <v>0.86782414723840073</v>
      </c>
      <c r="I16" s="34"/>
      <c r="J16" s="34"/>
    </row>
    <row r="17" spans="1:27" s="22" customFormat="1">
      <c r="A17" s="19"/>
      <c r="B17" s="20"/>
      <c r="C17" s="21" t="s">
        <v>9</v>
      </c>
      <c r="D17" s="21" t="s">
        <v>10</v>
      </c>
      <c r="E17" s="21" t="s">
        <v>11</v>
      </c>
      <c r="F17" s="2"/>
      <c r="I17" s="2"/>
      <c r="J17" s="2"/>
    </row>
    <row r="18" spans="1:27" s="22" customFormat="1" ht="15" customHeight="1">
      <c r="A18" s="23">
        <v>0.21098797678305703</v>
      </c>
      <c r="B18" s="10" t="s">
        <v>9</v>
      </c>
      <c r="C18" s="40">
        <f ca="1">B10*C3*C3</f>
        <v>1.4519974532386513E-3</v>
      </c>
      <c r="D18" s="41">
        <f ca="1">C19</f>
        <v>7.1685761601467026E-4</v>
      </c>
      <c r="E18" s="41">
        <f ca="1">C20</f>
        <v>-8.0317648880422467E-5</v>
      </c>
      <c r="F18" s="2"/>
      <c r="I18" s="34"/>
      <c r="J18" s="34"/>
    </row>
    <row r="19" spans="1:27" ht="15" customHeight="1">
      <c r="A19" s="23">
        <v>-7.8812124021457639E-2</v>
      </c>
      <c r="B19" s="10" t="s">
        <v>10</v>
      </c>
      <c r="C19" s="42">
        <f ca="1">B11*C3*C4</f>
        <v>7.1685761601467026E-4</v>
      </c>
      <c r="D19" s="42">
        <f ca="1">C11*C4*C4</f>
        <v>6.0207723974631353E-4</v>
      </c>
      <c r="E19" s="41">
        <f ca="1">D20</f>
        <v>1.6783140773203466E-5</v>
      </c>
    </row>
    <row r="20" spans="1:27" ht="15" customHeight="1">
      <c r="A20" s="23">
        <v>0.86782414723840073</v>
      </c>
      <c r="B20" s="10" t="s">
        <v>11</v>
      </c>
      <c r="C20" s="42">
        <f ca="1">B12*C3*C5</f>
        <v>-8.0317648880422467E-5</v>
      </c>
      <c r="D20" s="42">
        <f ca="1">C12*C4*C5</f>
        <v>1.6783140773203466E-5</v>
      </c>
      <c r="E20" s="41">
        <f ca="1">D12*C5*C5</f>
        <v>7.2188221845080359E-5</v>
      </c>
      <c r="I20" s="34"/>
      <c r="J20" s="34"/>
    </row>
    <row r="21" spans="1:27" ht="15" customHeight="1">
      <c r="A21" s="26">
        <f>SUM(A18:A20)</f>
        <v>1</v>
      </c>
      <c r="B21" s="27"/>
      <c r="C21" s="28">
        <f ca="1">C16*SUMPRODUCT($A$18:$A$20,C18:C20)</f>
        <v>3.801061036961957E-5</v>
      </c>
      <c r="D21" s="28">
        <f ca="1">D16*SUMPRODUCT($A$18:$A$20,D18:D20)</f>
        <v>-9.328373768073581E-6</v>
      </c>
      <c r="E21" s="28">
        <f ca="1">E16*SUMPRODUCT($A$18:$A$20,E18:E20)</f>
        <v>3.8512220907466649E-5</v>
      </c>
    </row>
    <row r="22" spans="1:27" ht="15" customHeight="1">
      <c r="A22" s="35">
        <f ca="1">SUMPRODUCT($A$18:$A$20,$D$3:$D$5)</f>
        <v>5.0925781183639145E-3</v>
      </c>
      <c r="B22" s="1" t="s">
        <v>2</v>
      </c>
      <c r="D22" s="1"/>
      <c r="E22" s="1"/>
      <c r="I22" s="34"/>
      <c r="J22" s="34"/>
    </row>
    <row r="23" spans="1:27" ht="15" customHeight="1">
      <c r="A23" s="29">
        <f ca="1">SUM(C21:E21)^0.5</f>
        <v>8.1972225484619257E-3</v>
      </c>
      <c r="B23" s="1" t="s">
        <v>0</v>
      </c>
      <c r="D23" s="1"/>
      <c r="E23" s="1"/>
    </row>
    <row r="24" spans="1:27" ht="15" customHeight="1">
      <c r="A24" s="29">
        <f ca="1">A22/A23</f>
        <v>0.62125654003616793</v>
      </c>
      <c r="B24" s="30" t="s">
        <v>1</v>
      </c>
      <c r="D24" s="1"/>
      <c r="E24" s="1"/>
    </row>
    <row r="25" spans="1:27">
      <c r="A25" s="1"/>
      <c r="B25" s="1"/>
    </row>
    <row r="26" spans="1:27">
      <c r="A26" s="1"/>
      <c r="B26" s="1"/>
      <c r="C26" s="1"/>
      <c r="D26" s="1"/>
      <c r="E26" s="1"/>
      <c r="F26" s="1"/>
      <c r="O26" s="33"/>
      <c r="P26" s="31"/>
      <c r="Q26" s="31"/>
      <c r="R26" s="31"/>
      <c r="S26" s="31"/>
      <c r="T26" s="31"/>
      <c r="U26" s="31"/>
      <c r="V26" s="31"/>
      <c r="AA26" s="32"/>
    </row>
    <row r="27" spans="1:27">
      <c r="A27" s="1"/>
      <c r="B27" s="1"/>
      <c r="C27" s="1"/>
      <c r="D27" s="1"/>
      <c r="E27" s="1"/>
      <c r="F27" s="1"/>
      <c r="AA27" s="32"/>
    </row>
    <row r="28" spans="1:27">
      <c r="A28" s="1"/>
      <c r="B28" s="1"/>
      <c r="C28" s="1"/>
      <c r="D28" s="1"/>
      <c r="E28" s="1"/>
      <c r="F28" s="1"/>
      <c r="AA28" s="32"/>
    </row>
    <row r="29" spans="1:27">
      <c r="A29" s="1"/>
      <c r="B29" s="1"/>
      <c r="C29" s="1"/>
      <c r="D29" s="1"/>
      <c r="E29" s="1"/>
      <c r="F29" s="1"/>
      <c r="AA29" s="32"/>
    </row>
    <row r="30" spans="1:27">
      <c r="A30" s="1"/>
      <c r="B30" s="1"/>
      <c r="C30" s="1"/>
      <c r="D30" s="1"/>
      <c r="E30" s="1"/>
      <c r="F30" s="1"/>
      <c r="AA30" s="32"/>
    </row>
    <row r="31" spans="1:27">
      <c r="A31" s="1"/>
      <c r="B31" s="1"/>
      <c r="C31" s="1"/>
      <c r="D31" s="1"/>
      <c r="E31" s="1"/>
      <c r="F31" s="1"/>
      <c r="AA31" s="32"/>
    </row>
    <row r="32" spans="1:27">
      <c r="A32" s="1"/>
      <c r="B32" s="1"/>
      <c r="C32" s="1"/>
      <c r="D32" s="1"/>
      <c r="E32" s="1"/>
      <c r="F32" s="1"/>
      <c r="AA32" s="32"/>
    </row>
    <row r="33" spans="1:27">
      <c r="A33" s="1"/>
      <c r="B33" s="1"/>
      <c r="C33" s="1"/>
      <c r="D33" s="1"/>
      <c r="E33" s="1"/>
      <c r="F33" s="1"/>
      <c r="AA33" s="32"/>
    </row>
    <row r="34" spans="1:27">
      <c r="A34" s="1"/>
      <c r="B34" s="1"/>
      <c r="C34" s="1"/>
      <c r="D34" s="1"/>
      <c r="E34" s="1"/>
      <c r="F34" s="1"/>
    </row>
    <row r="35" spans="1:27">
      <c r="A35" s="1"/>
      <c r="B35" s="1"/>
      <c r="C35" s="1"/>
      <c r="D35" s="1"/>
      <c r="E35" s="1"/>
      <c r="F35" s="1"/>
    </row>
    <row r="36" spans="1:27">
      <c r="A36" s="30"/>
      <c r="B36" s="30"/>
      <c r="C36" s="30"/>
      <c r="D36" s="30"/>
      <c r="E36" s="30"/>
      <c r="F36" s="1"/>
    </row>
    <row r="37" spans="1:27">
      <c r="A37" s="30"/>
      <c r="B37" s="30"/>
      <c r="C37" s="30"/>
      <c r="D37" s="30"/>
      <c r="E37" s="30"/>
      <c r="F37" s="1"/>
    </row>
    <row r="38" spans="1:27">
      <c r="A38" s="30"/>
      <c r="B38" s="30"/>
      <c r="C38" s="30"/>
      <c r="D38" s="30"/>
      <c r="E38" s="30"/>
      <c r="F38" s="1"/>
    </row>
    <row r="39" spans="1:27">
      <c r="A39" s="30"/>
      <c r="B39" s="30"/>
      <c r="C39" s="30"/>
      <c r="D39" s="30"/>
      <c r="E39" s="30"/>
      <c r="F39" s="1"/>
      <c r="M39" s="33"/>
      <c r="N39" s="33"/>
      <c r="O39" s="33"/>
      <c r="P39" s="31"/>
      <c r="Q39" s="31"/>
      <c r="R39" s="31"/>
      <c r="S39" s="31"/>
      <c r="T39" s="31"/>
      <c r="U39" s="31"/>
      <c r="V39" s="31"/>
    </row>
    <row r="40" spans="1:27">
      <c r="A40" s="30"/>
      <c r="B40" s="30"/>
      <c r="C40" s="30"/>
      <c r="D40" s="30"/>
      <c r="E40" s="30"/>
      <c r="F40" s="1"/>
      <c r="M40" s="33"/>
      <c r="N40" s="33"/>
      <c r="O40" s="33"/>
      <c r="P40" s="31"/>
      <c r="Q40" s="31"/>
      <c r="R40" s="31"/>
      <c r="S40" s="31"/>
      <c r="T40" s="31"/>
      <c r="U40" s="31"/>
      <c r="V40" s="31"/>
    </row>
    <row r="41" spans="1:27">
      <c r="A41" s="1"/>
      <c r="B41" s="30"/>
      <c r="C41" s="30"/>
      <c r="D41" s="30"/>
      <c r="E41" s="30"/>
      <c r="F41" s="1"/>
      <c r="M41" s="33"/>
      <c r="N41" s="33"/>
      <c r="O41" s="33"/>
      <c r="P41" s="31"/>
      <c r="Q41" s="31"/>
      <c r="R41" s="31"/>
      <c r="S41" s="31"/>
      <c r="T41" s="31"/>
      <c r="U41" s="31"/>
      <c r="V41" s="31"/>
    </row>
    <row r="42" spans="1:27">
      <c r="A42" s="1"/>
      <c r="C42" s="36"/>
      <c r="D42" s="30"/>
      <c r="E42" s="30"/>
      <c r="F42" s="1"/>
      <c r="M42" s="33"/>
      <c r="N42" s="33"/>
      <c r="O42" s="33"/>
      <c r="P42" s="31"/>
      <c r="Q42" s="31"/>
      <c r="R42" s="31"/>
      <c r="S42" s="31"/>
      <c r="T42" s="31"/>
      <c r="U42" s="31"/>
      <c r="V42" s="31"/>
    </row>
    <row r="43" spans="1:27">
      <c r="A43" s="30"/>
      <c r="B43" s="30"/>
      <c r="C43" s="30"/>
      <c r="D43" s="30"/>
      <c r="E43" s="30"/>
      <c r="F43" s="1"/>
      <c r="M43" s="33"/>
      <c r="N43" s="33"/>
      <c r="O43" s="33"/>
      <c r="P43" s="31"/>
      <c r="Q43" s="31"/>
      <c r="R43" s="31"/>
      <c r="S43" s="31"/>
      <c r="T43" s="31"/>
      <c r="U43" s="31"/>
      <c r="V43" s="31"/>
    </row>
    <row r="44" spans="1:27" s="15" customFormat="1">
      <c r="A44" s="37"/>
      <c r="B44" s="3"/>
      <c r="C44" s="1"/>
      <c r="D44" s="1"/>
      <c r="E44" s="30"/>
      <c r="F44" s="12"/>
    </row>
    <row r="45" spans="1:27">
      <c r="A45" s="30"/>
      <c r="B45" s="30"/>
      <c r="C45" s="30"/>
      <c r="D45" s="30"/>
      <c r="E45" s="30"/>
      <c r="F45" s="1"/>
      <c r="M45" s="33"/>
      <c r="N45" s="33"/>
      <c r="O45" s="33"/>
      <c r="P45" s="31"/>
      <c r="Q45" s="31"/>
      <c r="R45" s="31"/>
      <c r="S45" s="31"/>
      <c r="T45" s="31"/>
      <c r="U45" s="31"/>
      <c r="V45" s="31"/>
    </row>
    <row r="46" spans="1:27">
      <c r="A46" s="30"/>
      <c r="B46" s="30"/>
      <c r="C46" s="30"/>
      <c r="D46" s="30"/>
      <c r="E46" s="30"/>
      <c r="F46" s="1"/>
      <c r="I46" s="33"/>
      <c r="J46" s="33"/>
      <c r="K46" s="33"/>
      <c r="L46" s="31"/>
      <c r="M46" s="31"/>
      <c r="N46" s="31"/>
      <c r="O46" s="31"/>
      <c r="P46" s="31"/>
      <c r="Q46" s="31"/>
      <c r="R46" s="31"/>
    </row>
    <row r="47" spans="1:27">
      <c r="A47" s="30"/>
      <c r="B47" s="30"/>
      <c r="C47" s="30"/>
      <c r="D47" s="30"/>
      <c r="E47" s="30"/>
      <c r="F47" s="1"/>
      <c r="I47" s="33"/>
      <c r="J47" s="33"/>
      <c r="K47" s="33"/>
      <c r="L47" s="31"/>
      <c r="M47" s="31"/>
      <c r="N47" s="31"/>
      <c r="O47" s="31"/>
      <c r="P47" s="31"/>
      <c r="Q47" s="31"/>
      <c r="R47" s="31"/>
    </row>
    <row r="48" spans="1:27">
      <c r="A48" s="30"/>
      <c r="B48" s="30"/>
      <c r="C48" s="30"/>
      <c r="D48" s="30"/>
      <c r="E48" s="30"/>
      <c r="F48" s="1"/>
      <c r="I48" s="33"/>
      <c r="J48" s="33"/>
      <c r="K48" s="33"/>
      <c r="L48" s="31"/>
      <c r="M48" s="31"/>
      <c r="N48" s="31"/>
      <c r="O48" s="31"/>
      <c r="P48" s="31"/>
      <c r="Q48" s="31"/>
      <c r="R48" s="31"/>
    </row>
    <row r="49" spans="1:18">
      <c r="A49" s="30"/>
      <c r="B49" s="30"/>
      <c r="C49" s="30"/>
      <c r="D49" s="30"/>
      <c r="E49" s="30"/>
      <c r="F49" s="1"/>
      <c r="J49" s="33"/>
      <c r="K49" s="33"/>
      <c r="L49" s="31"/>
      <c r="M49" s="31"/>
      <c r="N49" s="31"/>
      <c r="O49" s="31"/>
      <c r="P49" s="31"/>
      <c r="Q49" s="31"/>
      <c r="R49" s="31"/>
    </row>
    <row r="50" spans="1:18">
      <c r="A50" s="30"/>
      <c r="B50" s="30"/>
      <c r="C50" s="30"/>
      <c r="D50" s="30"/>
      <c r="E50" s="30"/>
      <c r="F50" s="1"/>
      <c r="I50" s="33"/>
      <c r="L50" s="31"/>
      <c r="M50" s="31"/>
      <c r="N50" s="31"/>
      <c r="O50" s="31"/>
      <c r="P50" s="31"/>
      <c r="Q50" s="31"/>
      <c r="R50" s="31"/>
    </row>
    <row r="51" spans="1:18">
      <c r="A51" s="30"/>
      <c r="B51" s="30"/>
      <c r="C51" s="30"/>
      <c r="D51" s="30"/>
      <c r="E51" s="30"/>
      <c r="F51" s="1"/>
      <c r="L51" s="31"/>
      <c r="M51" s="31"/>
      <c r="N51" s="31"/>
      <c r="O51" s="31"/>
      <c r="P51" s="31"/>
      <c r="Q51" s="31"/>
      <c r="R51" s="31"/>
    </row>
    <row r="52" spans="1:18">
      <c r="A52" s="30"/>
      <c r="B52" s="30"/>
      <c r="C52" s="30"/>
      <c r="D52" s="30"/>
      <c r="E52" s="30"/>
      <c r="F52" s="1"/>
      <c r="J52" s="33"/>
      <c r="K52" s="33"/>
      <c r="L52" s="31"/>
      <c r="M52" s="31"/>
      <c r="N52" s="31"/>
      <c r="O52" s="31"/>
      <c r="P52" s="31"/>
      <c r="Q52" s="31"/>
      <c r="R52" s="31"/>
    </row>
    <row r="53" spans="1:18">
      <c r="A53" s="14"/>
      <c r="B53" s="14"/>
      <c r="C53" s="14"/>
      <c r="D53" s="14"/>
      <c r="E53" s="14"/>
      <c r="I53" s="33"/>
      <c r="J53" s="33"/>
      <c r="K53" s="33"/>
      <c r="L53" s="31"/>
      <c r="M53" s="31"/>
      <c r="N53" s="31"/>
      <c r="O53" s="31"/>
      <c r="P53" s="31"/>
      <c r="Q53" s="31"/>
      <c r="R53" s="31"/>
    </row>
    <row r="54" spans="1:18">
      <c r="A54" s="14"/>
      <c r="B54" s="14"/>
      <c r="C54" s="14"/>
      <c r="D54" s="14"/>
      <c r="E54" s="14"/>
      <c r="J54" s="33"/>
      <c r="L54" s="31"/>
      <c r="M54" s="31"/>
      <c r="N54" s="31"/>
      <c r="O54" s="31"/>
      <c r="P54" s="31"/>
      <c r="Q54" s="31"/>
      <c r="R54" s="31"/>
    </row>
    <row r="55" spans="1:18">
      <c r="A55" s="14"/>
      <c r="B55" s="14"/>
      <c r="C55" s="14"/>
      <c r="D55" s="14"/>
      <c r="E55" s="14"/>
    </row>
    <row r="56" spans="1:18">
      <c r="A56" s="14"/>
      <c r="B56" s="14"/>
      <c r="C56" s="14"/>
      <c r="D56" s="14"/>
      <c r="E56" s="14"/>
    </row>
    <row r="57" spans="1:18">
      <c r="A57" s="14"/>
      <c r="B57" s="14"/>
      <c r="C57" s="14"/>
      <c r="D57" s="14"/>
      <c r="E57" s="14"/>
    </row>
    <row r="58" spans="1:18">
      <c r="A58" s="14"/>
      <c r="B58" s="14"/>
      <c r="C58" s="14"/>
      <c r="D58" s="14"/>
      <c r="E58" s="14"/>
    </row>
    <row r="59" spans="1:18">
      <c r="A59" s="14"/>
      <c r="B59" s="14"/>
      <c r="C59" s="14"/>
      <c r="D59" s="14"/>
      <c r="E59" s="14"/>
    </row>
    <row r="60" spans="1:18">
      <c r="A60" s="14"/>
      <c r="B60" s="14"/>
      <c r="C60" s="14"/>
      <c r="D60" s="14"/>
      <c r="E60" s="14"/>
    </row>
    <row r="61" spans="1:18">
      <c r="A61" s="14"/>
      <c r="B61" s="14"/>
      <c r="C61" s="14"/>
      <c r="D61" s="14"/>
      <c r="E61" s="14"/>
    </row>
    <row r="62" spans="1:18">
      <c r="A62" s="14"/>
      <c r="B62" s="14"/>
      <c r="C62" s="14"/>
      <c r="D62" s="14"/>
      <c r="E62" s="14"/>
    </row>
    <row r="63" spans="1:18">
      <c r="A63" s="14"/>
      <c r="B63" s="14"/>
      <c r="C63" s="14"/>
      <c r="D63" s="14"/>
      <c r="E63" s="14"/>
    </row>
    <row r="64" spans="1:18">
      <c r="A64" s="14"/>
      <c r="B64" s="14"/>
      <c r="C64" s="14"/>
      <c r="D64" s="14"/>
      <c r="E64" s="14"/>
    </row>
    <row r="65" spans="1:5">
      <c r="A65" s="14"/>
      <c r="B65" s="14"/>
      <c r="C65" s="14"/>
      <c r="D65" s="14"/>
      <c r="E65" s="14"/>
    </row>
    <row r="66" spans="1:5">
      <c r="A66" s="14"/>
      <c r="B66" s="14"/>
      <c r="C66" s="14"/>
      <c r="D66" s="14"/>
      <c r="E66" s="14"/>
    </row>
    <row r="67" spans="1:5">
      <c r="A67" s="14"/>
      <c r="B67" s="14"/>
      <c r="C67" s="14"/>
      <c r="D67" s="14"/>
      <c r="E67" s="14"/>
    </row>
    <row r="68" spans="1:5">
      <c r="A68" s="14"/>
      <c r="B68" s="14"/>
      <c r="C68" s="14"/>
      <c r="D68" s="14"/>
      <c r="E68" s="14"/>
    </row>
    <row r="69" spans="1:5">
      <c r="A69" s="14"/>
      <c r="B69" s="14"/>
      <c r="C69" s="14"/>
      <c r="D69" s="14"/>
      <c r="E69" s="14"/>
    </row>
    <row r="70" spans="1:5">
      <c r="A70" s="14"/>
      <c r="B70" s="14"/>
      <c r="C70" s="14"/>
      <c r="D70" s="14"/>
      <c r="E70" s="14"/>
    </row>
    <row r="71" spans="1:5">
      <c r="A71" s="14"/>
      <c r="B71" s="14"/>
      <c r="C71" s="14"/>
      <c r="D71" s="14"/>
      <c r="E71" s="14"/>
    </row>
    <row r="72" spans="1:5">
      <c r="A72" s="14"/>
      <c r="B72" s="14"/>
      <c r="C72" s="14"/>
      <c r="D72" s="14"/>
      <c r="E72" s="14"/>
    </row>
    <row r="73" spans="1:5">
      <c r="A73" s="14"/>
      <c r="B73" s="14"/>
      <c r="C73" s="14"/>
      <c r="D73" s="14"/>
      <c r="E73" s="14"/>
    </row>
    <row r="74" spans="1:5">
      <c r="A74" s="14"/>
      <c r="B74" s="14"/>
      <c r="C74" s="14"/>
      <c r="D74" s="14"/>
      <c r="E74" s="14"/>
    </row>
    <row r="75" spans="1:5">
      <c r="A75" s="14"/>
      <c r="B75" s="14"/>
      <c r="C75" s="14"/>
      <c r="D75" s="14"/>
      <c r="E75" s="14"/>
    </row>
    <row r="76" spans="1:5">
      <c r="A76" s="14"/>
      <c r="B76" s="14"/>
      <c r="C76" s="14"/>
      <c r="D76" s="14"/>
      <c r="E76" s="14"/>
    </row>
    <row r="77" spans="1:5">
      <c r="A77" s="14"/>
      <c r="B77" s="14"/>
      <c r="C77" s="14"/>
      <c r="D77" s="14"/>
      <c r="E77" s="14"/>
    </row>
    <row r="78" spans="1:5">
      <c r="A78" s="14"/>
      <c r="B78" s="14"/>
      <c r="C78" s="14"/>
      <c r="D78" s="14"/>
      <c r="E78" s="14"/>
    </row>
    <row r="79" spans="1:5">
      <c r="A79" s="14"/>
      <c r="B79" s="14"/>
      <c r="C79" s="14"/>
      <c r="D79" s="14"/>
      <c r="E79" s="14"/>
    </row>
    <row r="80" spans="1:5">
      <c r="A80" s="14"/>
      <c r="B80" s="14"/>
      <c r="C80" s="14"/>
      <c r="D80" s="14"/>
      <c r="E80" s="14"/>
    </row>
    <row r="81" spans="1:5">
      <c r="A81" s="14"/>
      <c r="B81" s="14"/>
      <c r="C81" s="14"/>
      <c r="D81" s="14"/>
      <c r="E81" s="14"/>
    </row>
    <row r="82" spans="1:5">
      <c r="A82" s="14"/>
      <c r="B82" s="14"/>
      <c r="C82" s="14"/>
      <c r="D82" s="14"/>
      <c r="E82" s="14"/>
    </row>
    <row r="83" spans="1:5">
      <c r="A83" s="14"/>
      <c r="B83" s="14"/>
      <c r="C83" s="14"/>
      <c r="D83" s="14"/>
      <c r="E83" s="14"/>
    </row>
    <row r="84" spans="1:5">
      <c r="A84" s="14"/>
      <c r="B84" s="14"/>
      <c r="C84" s="14"/>
      <c r="D84" s="14"/>
      <c r="E84" s="14"/>
    </row>
    <row r="85" spans="1:5">
      <c r="A85" s="14"/>
      <c r="B85" s="14"/>
      <c r="C85" s="14"/>
      <c r="D85" s="14"/>
      <c r="E85" s="14"/>
    </row>
    <row r="86" spans="1:5">
      <c r="A86" s="14"/>
      <c r="B86" s="14"/>
      <c r="C86" s="14"/>
      <c r="D86" s="14"/>
      <c r="E86" s="14"/>
    </row>
    <row r="87" spans="1:5">
      <c r="A87" s="14"/>
      <c r="B87" s="14"/>
      <c r="C87" s="14"/>
      <c r="D87" s="14"/>
      <c r="E87" s="14"/>
    </row>
    <row r="88" spans="1:5">
      <c r="A88" s="14"/>
      <c r="B88" s="14"/>
      <c r="C88" s="14"/>
      <c r="D88" s="14"/>
      <c r="E88" s="14"/>
    </row>
    <row r="89" spans="1:5">
      <c r="A89" s="14"/>
      <c r="B89" s="14"/>
      <c r="C89" s="14"/>
      <c r="D89" s="14"/>
      <c r="E89" s="14"/>
    </row>
    <row r="90" spans="1:5">
      <c r="A90" s="14"/>
      <c r="B90" s="14"/>
      <c r="C90" s="14"/>
      <c r="D90" s="14"/>
      <c r="E90" s="14"/>
    </row>
    <row r="91" spans="1:5">
      <c r="A91" s="14"/>
      <c r="B91" s="14"/>
      <c r="C91" s="14"/>
      <c r="D91" s="14"/>
      <c r="E91" s="14"/>
    </row>
    <row r="92" spans="1:5">
      <c r="A92" s="14"/>
      <c r="B92" s="14"/>
      <c r="C92" s="14"/>
      <c r="D92" s="14"/>
      <c r="E92" s="14"/>
    </row>
    <row r="93" spans="1:5">
      <c r="A93" s="14"/>
      <c r="B93" s="14"/>
      <c r="C93" s="14"/>
      <c r="D93" s="14"/>
      <c r="E93" s="14"/>
    </row>
    <row r="94" spans="1:5">
      <c r="A94" s="14"/>
      <c r="B94" s="14"/>
      <c r="C94" s="14"/>
      <c r="D94" s="14"/>
      <c r="E94" s="14"/>
    </row>
    <row r="95" spans="1:5">
      <c r="A95" s="14"/>
      <c r="B95" s="14"/>
      <c r="C95" s="14"/>
      <c r="D95" s="14"/>
      <c r="E95" s="14"/>
    </row>
    <row r="96" spans="1:5">
      <c r="A96" s="14"/>
      <c r="B96" s="14"/>
      <c r="C96" s="14"/>
      <c r="D96" s="14"/>
      <c r="E96" s="14"/>
    </row>
    <row r="97" spans="1:5">
      <c r="A97" s="14"/>
      <c r="B97" s="14"/>
      <c r="C97" s="14"/>
      <c r="D97" s="14"/>
      <c r="E97" s="14"/>
    </row>
    <row r="98" spans="1:5">
      <c r="A98" s="14"/>
      <c r="B98" s="14"/>
      <c r="C98" s="14"/>
      <c r="D98" s="14"/>
      <c r="E98" s="14"/>
    </row>
    <row r="99" spans="1:5">
      <c r="A99" s="14"/>
      <c r="B99" s="14"/>
      <c r="C99" s="14"/>
      <c r="D99" s="14"/>
      <c r="E99" s="14"/>
    </row>
    <row r="100" spans="1:5">
      <c r="A100" s="14"/>
      <c r="B100" s="14"/>
      <c r="C100" s="14"/>
      <c r="D100" s="14"/>
      <c r="E100" s="14"/>
    </row>
    <row r="101" spans="1:5">
      <c r="A101" s="14"/>
      <c r="B101" s="14"/>
      <c r="C101" s="14"/>
      <c r="D101" s="14"/>
      <c r="E101" s="14"/>
    </row>
    <row r="102" spans="1:5">
      <c r="A102" s="14"/>
      <c r="B102" s="14"/>
      <c r="C102" s="14"/>
      <c r="D102" s="14"/>
      <c r="E102" s="14"/>
    </row>
    <row r="103" spans="1:5">
      <c r="A103" s="14"/>
      <c r="B103" s="14"/>
      <c r="C103" s="14"/>
      <c r="D103" s="14"/>
      <c r="E103" s="14"/>
    </row>
    <row r="104" spans="1:5">
      <c r="A104" s="14"/>
      <c r="B104" s="14"/>
      <c r="C104" s="14"/>
      <c r="D104" s="14"/>
      <c r="E104" s="14"/>
    </row>
    <row r="105" spans="1:5">
      <c r="A105" s="14"/>
      <c r="B105" s="14"/>
      <c r="C105" s="14"/>
      <c r="D105" s="14"/>
      <c r="E105" s="14"/>
    </row>
    <row r="106" spans="1:5">
      <c r="A106" s="14"/>
      <c r="B106" s="14"/>
      <c r="C106" s="14"/>
      <c r="D106" s="14"/>
      <c r="E106" s="14"/>
    </row>
    <row r="107" spans="1:5">
      <c r="A107" s="14"/>
      <c r="B107" s="14"/>
      <c r="C107" s="14"/>
      <c r="D107" s="14"/>
      <c r="E107" s="14"/>
    </row>
    <row r="108" spans="1:5">
      <c r="A108" s="14"/>
      <c r="B108" s="14"/>
      <c r="C108" s="14"/>
      <c r="D108" s="14"/>
      <c r="E108" s="14"/>
    </row>
    <row r="109" spans="1:5">
      <c r="A109" s="14"/>
      <c r="B109" s="14"/>
      <c r="C109" s="14"/>
      <c r="D109" s="14"/>
      <c r="E109" s="14"/>
    </row>
    <row r="110" spans="1:5">
      <c r="A110" s="14"/>
      <c r="B110" s="14"/>
      <c r="C110" s="14"/>
      <c r="D110" s="14"/>
      <c r="E110" s="14"/>
    </row>
    <row r="111" spans="1:5">
      <c r="A111" s="14"/>
      <c r="B111" s="14"/>
      <c r="C111" s="14"/>
      <c r="D111" s="14"/>
      <c r="E111" s="14"/>
    </row>
    <row r="112" spans="1:5">
      <c r="A112" s="14"/>
      <c r="B112" s="14"/>
      <c r="C112" s="14"/>
      <c r="D112" s="14"/>
      <c r="E112" s="14"/>
    </row>
    <row r="113" spans="1:5">
      <c r="A113" s="14"/>
      <c r="B113" s="14"/>
      <c r="C113" s="14"/>
      <c r="D113" s="14"/>
      <c r="E113" s="14"/>
    </row>
    <row r="114" spans="1:5">
      <c r="A114" s="14"/>
      <c r="B114" s="14"/>
      <c r="C114" s="14"/>
      <c r="D114" s="14"/>
      <c r="E114" s="14"/>
    </row>
    <row r="115" spans="1:5">
      <c r="A115" s="14"/>
      <c r="B115" s="14"/>
      <c r="C115" s="14"/>
      <c r="D115" s="14"/>
      <c r="E115" s="14"/>
    </row>
    <row r="116" spans="1:5">
      <c r="A116" s="14"/>
      <c r="B116" s="14"/>
      <c r="C116" s="14"/>
      <c r="D116" s="14"/>
      <c r="E116" s="14"/>
    </row>
    <row r="117" spans="1:5">
      <c r="A117" s="14"/>
      <c r="B117" s="14"/>
      <c r="C117" s="14"/>
      <c r="D117" s="14"/>
      <c r="E117" s="14"/>
    </row>
    <row r="118" spans="1:5">
      <c r="A118" s="14"/>
      <c r="B118" s="14"/>
      <c r="C118" s="14"/>
      <c r="D118" s="14"/>
      <c r="E118" s="14"/>
    </row>
    <row r="119" spans="1:5">
      <c r="A119" s="14"/>
      <c r="B119" s="14"/>
      <c r="C119" s="14"/>
      <c r="D119" s="14"/>
      <c r="E119" s="14"/>
    </row>
    <row r="120" spans="1:5">
      <c r="A120" s="14"/>
      <c r="B120" s="14"/>
      <c r="C120" s="14"/>
      <c r="D120" s="14"/>
      <c r="E120" s="14"/>
    </row>
    <row r="121" spans="1:5">
      <c r="A121" s="14"/>
      <c r="B121" s="14"/>
      <c r="C121" s="14"/>
      <c r="D121" s="14"/>
      <c r="E121" s="14"/>
    </row>
    <row r="122" spans="1:5">
      <c r="A122" s="14"/>
      <c r="B122" s="14"/>
      <c r="C122" s="14"/>
      <c r="D122" s="14"/>
      <c r="E122" s="14"/>
    </row>
    <row r="123" spans="1:5">
      <c r="A123" s="14"/>
      <c r="B123" s="14"/>
      <c r="C123" s="14"/>
      <c r="D123" s="14"/>
      <c r="E123" s="14"/>
    </row>
    <row r="124" spans="1:5">
      <c r="A124" s="14"/>
      <c r="B124" s="14"/>
      <c r="C124" s="14"/>
      <c r="D124" s="14"/>
      <c r="E124" s="14"/>
    </row>
    <row r="125" spans="1:5">
      <c r="A125" s="14"/>
      <c r="B125" s="14"/>
      <c r="C125" s="14"/>
      <c r="D125" s="14"/>
      <c r="E125" s="14"/>
    </row>
    <row r="126" spans="1:5">
      <c r="A126" s="14"/>
      <c r="B126" s="14"/>
      <c r="C126" s="14"/>
      <c r="D126" s="14"/>
      <c r="E126" s="14"/>
    </row>
    <row r="127" spans="1:5">
      <c r="A127" s="14"/>
      <c r="B127" s="14"/>
      <c r="C127" s="14"/>
      <c r="D127" s="14"/>
      <c r="E127" s="14"/>
    </row>
    <row r="128" spans="1:5">
      <c r="A128" s="14"/>
      <c r="B128" s="14"/>
      <c r="C128" s="14"/>
      <c r="D128" s="14"/>
      <c r="E128" s="14"/>
    </row>
    <row r="129" spans="1:5">
      <c r="A129" s="14"/>
      <c r="B129" s="14"/>
      <c r="C129" s="14"/>
      <c r="D129" s="14"/>
      <c r="E129" s="14"/>
    </row>
    <row r="130" spans="1:5">
      <c r="A130" s="14"/>
      <c r="B130" s="14"/>
      <c r="C130" s="14"/>
      <c r="D130" s="14"/>
      <c r="E130" s="14"/>
    </row>
    <row r="131" spans="1:5">
      <c r="A131" s="14"/>
      <c r="B131" s="14"/>
      <c r="C131" s="14"/>
      <c r="D131" s="14"/>
      <c r="E131" s="14"/>
    </row>
    <row r="132" spans="1:5">
      <c r="A132" s="14"/>
      <c r="B132" s="14"/>
      <c r="C132" s="14"/>
      <c r="D132" s="14"/>
      <c r="E132" s="14"/>
    </row>
    <row r="133" spans="1:5">
      <c r="A133" s="14"/>
      <c r="B133" s="14"/>
      <c r="C133" s="14"/>
      <c r="D133" s="14"/>
      <c r="E133" s="14"/>
    </row>
    <row r="134" spans="1:5">
      <c r="A134" s="14"/>
      <c r="B134" s="14"/>
      <c r="C134" s="14"/>
      <c r="D134" s="14"/>
      <c r="E134" s="14"/>
    </row>
    <row r="135" spans="1:5">
      <c r="A135" s="14"/>
      <c r="B135" s="14"/>
      <c r="C135" s="14"/>
      <c r="D135" s="14"/>
      <c r="E135" s="14"/>
    </row>
    <row r="136" spans="1:5">
      <c r="A136" s="14"/>
      <c r="B136" s="14"/>
      <c r="C136" s="14"/>
      <c r="D136" s="14"/>
      <c r="E136" s="14"/>
    </row>
    <row r="137" spans="1:5">
      <c r="A137" s="14"/>
      <c r="B137" s="14"/>
      <c r="C137" s="14"/>
      <c r="D137" s="14"/>
      <c r="E137" s="14"/>
    </row>
    <row r="138" spans="1:5">
      <c r="A138" s="14"/>
      <c r="B138" s="14"/>
      <c r="C138" s="14"/>
      <c r="D138" s="14"/>
      <c r="E138" s="14"/>
    </row>
    <row r="139" spans="1:5">
      <c r="A139" s="14"/>
      <c r="B139" s="14"/>
      <c r="C139" s="14"/>
      <c r="D139" s="14"/>
      <c r="E139" s="14"/>
    </row>
    <row r="140" spans="1:5">
      <c r="A140" s="14"/>
      <c r="B140" s="14"/>
      <c r="C140" s="14"/>
      <c r="D140" s="14"/>
      <c r="E140" s="14"/>
    </row>
    <row r="141" spans="1:5">
      <c r="A141" s="14"/>
      <c r="B141" s="14"/>
      <c r="C141" s="14"/>
      <c r="D141" s="14"/>
      <c r="E141" s="14"/>
    </row>
    <row r="142" spans="1:5">
      <c r="A142" s="14"/>
      <c r="B142" s="14"/>
      <c r="C142" s="14"/>
      <c r="D142" s="14"/>
      <c r="E142" s="14"/>
    </row>
    <row r="143" spans="1:5">
      <c r="A143" s="14"/>
      <c r="B143" s="14"/>
      <c r="C143" s="14"/>
      <c r="D143" s="14"/>
      <c r="E143" s="14"/>
    </row>
    <row r="144" spans="1:5">
      <c r="A144" s="14"/>
      <c r="B144" s="14"/>
      <c r="C144" s="14"/>
      <c r="D144" s="14"/>
      <c r="E144" s="14"/>
    </row>
    <row r="145" spans="1:5">
      <c r="A145" s="14"/>
      <c r="B145" s="14"/>
      <c r="C145" s="14"/>
      <c r="D145" s="14"/>
      <c r="E145" s="14"/>
    </row>
    <row r="146" spans="1:5">
      <c r="A146" s="14"/>
      <c r="B146" s="14"/>
      <c r="C146" s="14"/>
      <c r="D146" s="14"/>
      <c r="E146" s="14"/>
    </row>
    <row r="147" spans="1:5">
      <c r="A147" s="14"/>
      <c r="B147" s="14"/>
      <c r="C147" s="14"/>
      <c r="D147" s="14"/>
      <c r="E147" s="14"/>
    </row>
    <row r="148" spans="1:5">
      <c r="A148" s="14"/>
      <c r="B148" s="14"/>
      <c r="C148" s="14"/>
      <c r="D148" s="14"/>
      <c r="E148" s="14"/>
    </row>
    <row r="149" spans="1:5">
      <c r="A149" s="14"/>
      <c r="B149" s="14"/>
      <c r="C149" s="14"/>
      <c r="D149" s="14"/>
      <c r="E149" s="14"/>
    </row>
    <row r="150" spans="1:5">
      <c r="A150" s="14"/>
      <c r="B150" s="14"/>
      <c r="C150" s="14"/>
      <c r="D150" s="14"/>
      <c r="E150" s="14"/>
    </row>
    <row r="151" spans="1:5">
      <c r="A151" s="14"/>
      <c r="B151" s="14"/>
      <c r="C151" s="14"/>
      <c r="D151" s="14"/>
      <c r="E151" s="14"/>
    </row>
    <row r="152" spans="1:5">
      <c r="A152" s="14"/>
      <c r="B152" s="14"/>
      <c r="C152" s="14"/>
      <c r="D152" s="14"/>
      <c r="E152" s="14"/>
    </row>
    <row r="153" spans="1:5">
      <c r="A153" s="14"/>
      <c r="B153" s="14"/>
      <c r="C153" s="14"/>
      <c r="D153" s="14"/>
      <c r="E153" s="14"/>
    </row>
    <row r="154" spans="1:5">
      <c r="A154" s="14"/>
      <c r="B154" s="14"/>
      <c r="C154" s="14"/>
      <c r="D154" s="14"/>
      <c r="E154" s="14"/>
    </row>
    <row r="155" spans="1:5">
      <c r="A155" s="14"/>
      <c r="B155" s="14"/>
      <c r="C155" s="14"/>
      <c r="D155" s="14"/>
      <c r="E155" s="14"/>
    </row>
    <row r="156" spans="1:5">
      <c r="A156" s="14"/>
      <c r="B156" s="14"/>
      <c r="C156" s="14"/>
      <c r="D156" s="14"/>
      <c r="E156" s="14"/>
    </row>
    <row r="157" spans="1:5">
      <c r="A157" s="14"/>
      <c r="B157" s="14"/>
      <c r="C157" s="14"/>
      <c r="D157" s="14"/>
      <c r="E157" s="14"/>
    </row>
    <row r="158" spans="1:5">
      <c r="A158" s="14"/>
      <c r="B158" s="14"/>
      <c r="C158" s="14"/>
      <c r="D158" s="14"/>
      <c r="E158" s="14"/>
    </row>
    <row r="159" spans="1:5">
      <c r="A159" s="14"/>
      <c r="B159" s="14"/>
      <c r="C159" s="14"/>
      <c r="D159" s="14"/>
      <c r="E159" s="14"/>
    </row>
    <row r="160" spans="1:5">
      <c r="A160" s="14"/>
      <c r="B160" s="14"/>
      <c r="C160" s="14"/>
      <c r="D160" s="14"/>
      <c r="E160" s="14"/>
    </row>
    <row r="161" spans="1:5">
      <c r="A161" s="14"/>
      <c r="B161" s="14"/>
      <c r="C161" s="14"/>
      <c r="D161" s="14"/>
      <c r="E161" s="14"/>
    </row>
    <row r="162" spans="1:5">
      <c r="A162" s="14"/>
      <c r="B162" s="14"/>
      <c r="C162" s="14"/>
      <c r="D162" s="14"/>
      <c r="E162" s="14"/>
    </row>
    <row r="163" spans="1:5">
      <c r="A163" s="14"/>
      <c r="B163" s="14"/>
      <c r="C163" s="14"/>
      <c r="D163" s="14"/>
      <c r="E163" s="14"/>
    </row>
    <row r="164" spans="1:5">
      <c r="A164" s="14"/>
      <c r="B164" s="14"/>
      <c r="C164" s="14"/>
      <c r="D164" s="14"/>
      <c r="E164" s="14"/>
    </row>
    <row r="165" spans="1:5">
      <c r="A165" s="14"/>
      <c r="B165" s="14"/>
      <c r="C165" s="14"/>
      <c r="D165" s="14"/>
      <c r="E165" s="14"/>
    </row>
    <row r="166" spans="1:5">
      <c r="A166" s="14"/>
      <c r="B166" s="14"/>
      <c r="C166" s="14"/>
      <c r="D166" s="14"/>
      <c r="E166" s="14"/>
    </row>
    <row r="167" spans="1:5">
      <c r="A167" s="14"/>
      <c r="B167" s="14"/>
      <c r="C167" s="14"/>
      <c r="D167" s="14"/>
      <c r="E167" s="14"/>
    </row>
    <row r="168" spans="1:5">
      <c r="A168" s="14"/>
      <c r="B168" s="14"/>
      <c r="C168" s="14"/>
      <c r="D168" s="14"/>
      <c r="E168" s="14"/>
    </row>
    <row r="169" spans="1:5">
      <c r="A169" s="14"/>
      <c r="B169" s="14"/>
      <c r="C169" s="14"/>
      <c r="D169" s="14"/>
      <c r="E169" s="14"/>
    </row>
    <row r="170" spans="1:5">
      <c r="A170" s="14"/>
      <c r="B170" s="14"/>
      <c r="C170" s="14"/>
      <c r="D170" s="14"/>
      <c r="E170" s="14"/>
    </row>
    <row r="171" spans="1:5">
      <c r="A171" s="14"/>
      <c r="B171" s="14"/>
      <c r="C171" s="14"/>
      <c r="D171" s="14"/>
      <c r="E171" s="14"/>
    </row>
    <row r="172" spans="1:5">
      <c r="A172" s="14"/>
      <c r="B172" s="14"/>
      <c r="C172" s="14"/>
      <c r="D172" s="14"/>
      <c r="E172" s="14"/>
    </row>
    <row r="173" spans="1:5">
      <c r="A173" s="14"/>
      <c r="B173" s="14"/>
      <c r="C173" s="14"/>
      <c r="D173" s="14"/>
      <c r="E173" s="14"/>
    </row>
    <row r="174" spans="1:5">
      <c r="A174" s="14"/>
      <c r="B174" s="14"/>
      <c r="C174" s="14"/>
      <c r="D174" s="14"/>
      <c r="E174" s="14"/>
    </row>
    <row r="175" spans="1:5">
      <c r="A175" s="14"/>
      <c r="B175" s="14"/>
      <c r="C175" s="14"/>
      <c r="D175" s="14"/>
      <c r="E175" s="14"/>
    </row>
    <row r="176" spans="1:5">
      <c r="A176" s="14"/>
      <c r="B176" s="14"/>
      <c r="C176" s="14"/>
      <c r="D176" s="14"/>
      <c r="E176" s="14"/>
    </row>
    <row r="177" spans="1:5">
      <c r="A177" s="14"/>
      <c r="B177" s="14"/>
      <c r="C177" s="14"/>
      <c r="D177" s="14"/>
      <c r="E177" s="14"/>
    </row>
    <row r="178" spans="1:5">
      <c r="A178" s="14"/>
      <c r="B178" s="14"/>
      <c r="C178" s="14"/>
      <c r="D178" s="14"/>
      <c r="E178" s="14"/>
    </row>
    <row r="179" spans="1:5">
      <c r="A179" s="14"/>
      <c r="B179" s="14"/>
      <c r="C179" s="14"/>
      <c r="D179" s="14"/>
      <c r="E179" s="14"/>
    </row>
    <row r="180" spans="1:5">
      <c r="A180" s="14"/>
      <c r="B180" s="14"/>
      <c r="C180" s="14"/>
      <c r="D180" s="14"/>
      <c r="E180" s="14"/>
    </row>
    <row r="181" spans="1:5">
      <c r="A181" s="14"/>
      <c r="B181" s="14"/>
      <c r="C181" s="14"/>
      <c r="D181" s="14"/>
      <c r="E181" s="14"/>
    </row>
    <row r="182" spans="1:5">
      <c r="A182" s="14"/>
      <c r="B182" s="14"/>
      <c r="C182" s="14"/>
      <c r="D182" s="14"/>
      <c r="E182" s="14"/>
    </row>
  </sheetData>
  <phoneticPr fontId="2"/>
  <printOptions horizontalCentered="1" verticalCentered="1" headings="1"/>
  <pageMargins left="0.42" right="0.22" top="0.61" bottom="0.26" header="0.43" footer="0.31"/>
  <pageSetup scale="79" fitToHeight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="200" zoomScaleNormal="200" zoomScalePageLayoutView="200" workbookViewId="0">
      <selection activeCell="M6" sqref="L1:M6"/>
    </sheetView>
  </sheetViews>
  <sheetFormatPr baseColWidth="10" defaultRowHeight="15" x14ac:dyDescent="0"/>
  <cols>
    <col min="1" max="1" width="14.6640625" style="43" customWidth="1"/>
    <col min="2" max="4" width="10.83203125" style="44"/>
    <col min="5" max="5" width="10.83203125" style="45"/>
    <col min="6" max="6" width="10.5" style="44" customWidth="1"/>
    <col min="7" max="10" width="10.83203125" style="44"/>
    <col min="11" max="11" width="14.33203125" style="44" customWidth="1"/>
    <col min="12" max="12" width="12.83203125" style="44" bestFit="1" customWidth="1"/>
    <col min="13" max="16384" width="10.83203125" style="44"/>
  </cols>
  <sheetData>
    <row r="1" spans="1:15">
      <c r="A1" s="43" t="s">
        <v>8</v>
      </c>
      <c r="B1" s="44" t="s">
        <v>9</v>
      </c>
      <c r="C1" s="44" t="s">
        <v>10</v>
      </c>
      <c r="D1" s="44" t="s">
        <v>11</v>
      </c>
      <c r="E1" s="45" t="s">
        <v>13</v>
      </c>
      <c r="F1" s="44" t="s">
        <v>9</v>
      </c>
      <c r="G1" s="44" t="s">
        <v>10</v>
      </c>
      <c r="H1" s="44" t="s">
        <v>11</v>
      </c>
      <c r="I1" s="48" t="s">
        <v>17</v>
      </c>
      <c r="L1" s="48" t="s">
        <v>14</v>
      </c>
      <c r="M1" s="48" t="s">
        <v>15</v>
      </c>
    </row>
    <row r="2" spans="1:15">
      <c r="A2" s="43">
        <v>41852</v>
      </c>
      <c r="B2" s="44">
        <v>200.71</v>
      </c>
      <c r="C2" s="44">
        <v>41.18</v>
      </c>
      <c r="D2" s="44">
        <v>82.4</v>
      </c>
      <c r="E2" s="45">
        <v>0</v>
      </c>
      <c r="F2" s="45">
        <f>B2/B3-1-$E2</f>
        <v>3.9463462634004909E-2</v>
      </c>
      <c r="G2" s="45">
        <f>C2/C3-1-$E2</f>
        <v>2.5143141647995915E-2</v>
      </c>
      <c r="H2" s="45">
        <f>D2/D3-1-$E2</f>
        <v>1.1415244875414343E-2</v>
      </c>
      <c r="I2" s="45">
        <f>0.5*G2+0.5*H2</f>
        <v>1.8279193261705129E-2</v>
      </c>
      <c r="K2" s="44" t="s">
        <v>9</v>
      </c>
      <c r="L2" s="50">
        <f ca="1">_xlfn.STDEV.S(F2:INDIRECT("F"&amp;$L$17))</f>
        <v>3.8105084348924505E-2</v>
      </c>
      <c r="M2" s="50">
        <f ca="1">AVERAGE($F$2:INDIRECT("F"&amp;$L$17))</f>
        <v>1.3653763380212729E-2</v>
      </c>
      <c r="O2" s="46"/>
    </row>
    <row r="3" spans="1:15">
      <c r="A3" s="43">
        <v>41821</v>
      </c>
      <c r="B3" s="44">
        <v>193.09</v>
      </c>
      <c r="C3" s="44">
        <v>40.17</v>
      </c>
      <c r="D3" s="44">
        <v>81.47</v>
      </c>
      <c r="E3" s="45">
        <v>0</v>
      </c>
      <c r="F3" s="45">
        <f t="shared" ref="F3:F66" si="0">B3/B4-1-$E3</f>
        <v>-1.3437563866748437E-2</v>
      </c>
      <c r="G3" s="45">
        <f t="shared" ref="G3:G66" si="1">C3/C4-1-$E3</f>
        <v>-2.3815309842041277E-2</v>
      </c>
      <c r="H3" s="45">
        <f t="shared" ref="H3:H66" si="2">D3/D4-1-$E3</f>
        <v>-2.8151774785801775E-3</v>
      </c>
      <c r="I3" s="45">
        <f t="shared" ref="I3:I66" si="3">0.5*G3+0.5*H3</f>
        <v>-1.3315243660310727E-2</v>
      </c>
      <c r="K3" s="44" t="s">
        <v>10</v>
      </c>
      <c r="L3" s="50">
        <f ca="1">_xlfn.STDEV.S(G2:INDIRECT("G"&amp;$L$17))</f>
        <v>2.4537262270805875E-2</v>
      </c>
      <c r="M3" s="50">
        <f ca="1">AVERAGE(G2:INDIRECT("G"&amp;$L$17))</f>
        <v>8.9705226666668622E-3</v>
      </c>
      <c r="O3" s="46"/>
    </row>
    <row r="4" spans="1:15">
      <c r="A4" s="43">
        <v>41792</v>
      </c>
      <c r="B4" s="44">
        <v>195.72</v>
      </c>
      <c r="C4" s="44">
        <v>41.15</v>
      </c>
      <c r="D4" s="44">
        <v>81.7</v>
      </c>
      <c r="E4" s="45">
        <v>0</v>
      </c>
      <c r="F4" s="45">
        <f t="shared" si="0"/>
        <v>2.0650813516896127E-2</v>
      </c>
      <c r="G4" s="45">
        <f t="shared" si="1"/>
        <v>9.5682041216880176E-3</v>
      </c>
      <c r="H4" s="45">
        <f t="shared" si="2"/>
        <v>8.5752786965587191E-4</v>
      </c>
      <c r="I4" s="45">
        <f t="shared" si="3"/>
        <v>5.2128659956719448E-3</v>
      </c>
      <c r="K4" s="44" t="s">
        <v>11</v>
      </c>
      <c r="L4" s="50">
        <f ca="1">_xlfn.STDEV.S(H2:INDIRECT("H"&amp;$L$17))</f>
        <v>8.4963652137299492E-3</v>
      </c>
      <c r="M4" s="50">
        <f ca="1">AVERAGE(H2:INDIRECT("H"&amp;$L$17))</f>
        <v>3.3633359494882327E-3</v>
      </c>
    </row>
    <row r="5" spans="1:15">
      <c r="A5" s="43">
        <v>41760</v>
      </c>
      <c r="B5" s="44">
        <v>191.76</v>
      </c>
      <c r="C5" s="44">
        <v>40.76</v>
      </c>
      <c r="D5" s="44">
        <v>81.63</v>
      </c>
      <c r="E5" s="45">
        <v>0</v>
      </c>
      <c r="F5" s="45">
        <f t="shared" si="0"/>
        <v>2.3211141347846853E-2</v>
      </c>
      <c r="G5" s="45">
        <f t="shared" si="1"/>
        <v>9.1606833374597851E-3</v>
      </c>
      <c r="H5" s="45">
        <f t="shared" si="2"/>
        <v>1.0522406536271234E-2</v>
      </c>
      <c r="I5" s="45">
        <f t="shared" si="3"/>
        <v>9.8415449368655095E-3</v>
      </c>
      <c r="K5" s="48" t="s">
        <v>17</v>
      </c>
      <c r="L5" s="50">
        <f ca="1">_xlfn.STDEV.S(I2:INDIRECT("I"&amp;$L$17))</f>
        <v>1.3302553731688146E-2</v>
      </c>
      <c r="M5" s="50">
        <f ca="1">AVERAGE(I2:INDIRECT("I"&amp;$L$17))</f>
        <v>6.1669293080775477E-3</v>
      </c>
    </row>
    <row r="6" spans="1:15">
      <c r="A6" s="43">
        <v>41730</v>
      </c>
      <c r="B6" s="44">
        <v>187.41</v>
      </c>
      <c r="C6" s="44">
        <v>40.39</v>
      </c>
      <c r="D6" s="44">
        <v>80.78</v>
      </c>
      <c r="E6" s="45">
        <v>0</v>
      </c>
      <c r="F6" s="45">
        <f t="shared" si="0"/>
        <v>6.9310122501611282E-3</v>
      </c>
      <c r="G6" s="45">
        <f t="shared" si="1"/>
        <v>5.4767239233257659E-3</v>
      </c>
      <c r="H6" s="45">
        <f t="shared" si="2"/>
        <v>7.9860244571998695E-3</v>
      </c>
      <c r="I6" s="45">
        <f t="shared" si="3"/>
        <v>6.7313741902628177E-3</v>
      </c>
      <c r="K6" s="48" t="s">
        <v>19</v>
      </c>
      <c r="L6" s="50">
        <f ca="1">optimization!A23</f>
        <v>8.1972225484619257E-3</v>
      </c>
      <c r="M6" s="50">
        <f ca="1">optimization!A22</f>
        <v>5.0925781183639145E-3</v>
      </c>
    </row>
    <row r="7" spans="1:15">
      <c r="A7" s="43">
        <v>41701</v>
      </c>
      <c r="B7" s="44">
        <v>186.12</v>
      </c>
      <c r="C7" s="44">
        <v>40.17</v>
      </c>
      <c r="D7" s="44">
        <v>80.14</v>
      </c>
      <c r="E7" s="45">
        <v>0</v>
      </c>
      <c r="F7" s="45">
        <f t="shared" si="0"/>
        <v>8.2886396879571222E-3</v>
      </c>
      <c r="G7" s="45">
        <f t="shared" si="1"/>
        <v>-2.4888003982070916E-4</v>
      </c>
      <c r="H7" s="45">
        <f t="shared" si="2"/>
        <v>-1.6195340725052576E-3</v>
      </c>
      <c r="I7" s="45">
        <f t="shared" si="3"/>
        <v>-9.3420705616298338E-4</v>
      </c>
      <c r="O7" s="47"/>
    </row>
    <row r="8" spans="1:15">
      <c r="A8" s="43">
        <v>41673</v>
      </c>
      <c r="B8" s="44">
        <v>184.59</v>
      </c>
      <c r="C8" s="44">
        <v>40.18</v>
      </c>
      <c r="D8" s="44">
        <v>80.27</v>
      </c>
      <c r="E8" s="45">
        <v>0</v>
      </c>
      <c r="F8" s="45">
        <f t="shared" si="0"/>
        <v>4.5539507221750153E-2</v>
      </c>
      <c r="G8" s="45">
        <f t="shared" si="1"/>
        <v>2.3172905525846721E-2</v>
      </c>
      <c r="H8" s="45">
        <f t="shared" si="2"/>
        <v>4.6307884856069403E-3</v>
      </c>
      <c r="I8" s="45">
        <f t="shared" si="3"/>
        <v>1.3901847005726831E-2</v>
      </c>
      <c r="O8" s="47"/>
    </row>
    <row r="9" spans="1:15">
      <c r="A9" s="43">
        <v>41641</v>
      </c>
      <c r="B9" s="44">
        <v>176.55</v>
      </c>
      <c r="C9" s="44">
        <v>39.270000000000003</v>
      </c>
      <c r="D9" s="44">
        <v>79.900000000000006</v>
      </c>
      <c r="E9" s="45">
        <v>0</v>
      </c>
      <c r="F9" s="45">
        <f t="shared" si="0"/>
        <v>-3.5245901639344157E-2</v>
      </c>
      <c r="G9" s="45">
        <f t="shared" si="1"/>
        <v>5.633802816901623E-3</v>
      </c>
      <c r="H9" s="45">
        <f t="shared" si="2"/>
        <v>1.5505846466700612E-2</v>
      </c>
      <c r="I9" s="45">
        <f t="shared" si="3"/>
        <v>1.0569824641801118E-2</v>
      </c>
      <c r="O9" s="47"/>
    </row>
    <row r="10" spans="1:15">
      <c r="A10" s="43">
        <v>41610</v>
      </c>
      <c r="B10" s="44">
        <v>183</v>
      </c>
      <c r="C10" s="44">
        <v>39.049999999999997</v>
      </c>
      <c r="D10" s="44">
        <v>78.680000000000007</v>
      </c>
      <c r="E10" s="45">
        <v>0</v>
      </c>
      <c r="F10" s="45">
        <f t="shared" si="0"/>
        <v>2.5899764547595128E-2</v>
      </c>
      <c r="G10" s="45">
        <f t="shared" si="1"/>
        <v>5.1480051480050637E-3</v>
      </c>
      <c r="H10" s="45">
        <f t="shared" si="2"/>
        <v>-6.3147259408942169E-3</v>
      </c>
      <c r="I10" s="45">
        <f t="shared" si="3"/>
        <v>-5.833603964445766E-4</v>
      </c>
      <c r="K10" s="44" t="s">
        <v>12</v>
      </c>
      <c r="L10" s="44" t="s">
        <v>9</v>
      </c>
      <c r="M10" s="44" t="s">
        <v>10</v>
      </c>
      <c r="N10" s="44" t="s">
        <v>11</v>
      </c>
    </row>
    <row r="11" spans="1:15">
      <c r="A11" s="43">
        <v>41579</v>
      </c>
      <c r="B11" s="44">
        <v>178.38</v>
      </c>
      <c r="C11" s="44">
        <v>38.85</v>
      </c>
      <c r="D11" s="44">
        <v>79.180000000000007</v>
      </c>
      <c r="E11" s="45">
        <v>0</v>
      </c>
      <c r="F11" s="45">
        <f t="shared" si="0"/>
        <v>2.9669822211960239E-2</v>
      </c>
      <c r="G11" s="45">
        <f t="shared" si="1"/>
        <v>7.7821011673153695E-3</v>
      </c>
      <c r="H11" s="45">
        <f t="shared" si="2"/>
        <v>-3.0219088390832649E-3</v>
      </c>
      <c r="I11" s="45">
        <f t="shared" si="3"/>
        <v>2.3800961641160523E-3</v>
      </c>
      <c r="K11" s="44" t="s">
        <v>9</v>
      </c>
      <c r="L11" s="47">
        <f>CORREL($F$2:$F$61,$F$2:$F$61)</f>
        <v>0.99999999999999989</v>
      </c>
      <c r="M11" s="47"/>
      <c r="N11" s="47"/>
    </row>
    <row r="12" spans="1:15">
      <c r="A12" s="43">
        <v>41548</v>
      </c>
      <c r="B12" s="44">
        <v>173.24</v>
      </c>
      <c r="C12" s="44">
        <v>38.549999999999997</v>
      </c>
      <c r="D12" s="44">
        <v>79.42</v>
      </c>
      <c r="E12" s="45">
        <v>0</v>
      </c>
      <c r="F12" s="45">
        <f t="shared" si="0"/>
        <v>4.626162580021731E-2</v>
      </c>
      <c r="G12" s="45">
        <f t="shared" si="1"/>
        <v>2.4993352831693683E-2</v>
      </c>
      <c r="H12" s="45">
        <f t="shared" si="2"/>
        <v>8.6360172720345574E-3</v>
      </c>
      <c r="I12" s="45">
        <f t="shared" si="3"/>
        <v>1.681468505186412E-2</v>
      </c>
      <c r="K12" s="44" t="s">
        <v>10</v>
      </c>
      <c r="L12" s="47">
        <f ca="1">CORREL($F$2:INDIRECT("F"&amp;$L$17),$G$2:INDIRECT("G"&amp;$L$17))</f>
        <v>0.76669718964515166</v>
      </c>
      <c r="M12" s="47">
        <f>CORREL($G$2:$G$61,$G$2:$G$61)</f>
        <v>1</v>
      </c>
      <c r="N12" s="47"/>
    </row>
    <row r="13" spans="1:15">
      <c r="A13" s="43">
        <v>41520</v>
      </c>
      <c r="B13" s="44">
        <v>165.58</v>
      </c>
      <c r="C13" s="44">
        <v>37.61</v>
      </c>
      <c r="D13" s="44">
        <v>78.739999999999995</v>
      </c>
      <c r="E13" s="45">
        <v>0</v>
      </c>
      <c r="F13" s="45">
        <f t="shared" si="0"/>
        <v>3.1651090342679211E-2</v>
      </c>
      <c r="G13" s="45">
        <f t="shared" si="1"/>
        <v>9.6644295302013017E-3</v>
      </c>
      <c r="H13" s="45">
        <f t="shared" si="2"/>
        <v>1.1172466932066083E-2</v>
      </c>
      <c r="I13" s="45">
        <f t="shared" si="3"/>
        <v>1.0418448231133692E-2</v>
      </c>
      <c r="K13" s="44" t="s">
        <v>11</v>
      </c>
      <c r="L13" s="47">
        <f ca="1">CORREL($F$2:INDIRECT("F"&amp;$L$17),$H$2:INDIRECT("H"&amp;$L$17))</f>
        <v>-0.24808179039097705</v>
      </c>
      <c r="M13" s="47">
        <f ca="1">CORREL($G$2:INDIRECT("G"&amp;$L$17),$H$2:INDIRECT("H"&amp;$L$17))</f>
        <v>8.0503351318188601E-2</v>
      </c>
      <c r="N13" s="47">
        <f>CORREL($H$2:$H$61,$H$2:$H$61)</f>
        <v>0.99999999999999978</v>
      </c>
    </row>
    <row r="14" spans="1:15">
      <c r="A14" s="43">
        <v>41487</v>
      </c>
      <c r="B14" s="44">
        <v>160.5</v>
      </c>
      <c r="C14" s="44">
        <v>37.25</v>
      </c>
      <c r="D14" s="44">
        <v>77.87</v>
      </c>
      <c r="E14" s="45">
        <v>0</v>
      </c>
      <c r="F14" s="45">
        <f t="shared" si="0"/>
        <v>-2.9977033724162938E-2</v>
      </c>
      <c r="G14" s="45">
        <f t="shared" si="1"/>
        <v>-1.0361317747077603E-2</v>
      </c>
      <c r="H14" s="45">
        <f t="shared" si="2"/>
        <v>-8.6569064290260567E-3</v>
      </c>
      <c r="I14" s="45">
        <f t="shared" si="3"/>
        <v>-9.5091120880518298E-3</v>
      </c>
    </row>
    <row r="15" spans="1:15">
      <c r="A15" s="43">
        <v>41456</v>
      </c>
      <c r="B15" s="44">
        <v>165.46</v>
      </c>
      <c r="C15" s="44">
        <v>37.64</v>
      </c>
      <c r="D15" s="44">
        <v>78.55</v>
      </c>
      <c r="E15" s="45">
        <v>0</v>
      </c>
      <c r="F15" s="45">
        <f t="shared" si="0"/>
        <v>5.1674823619144439E-2</v>
      </c>
      <c r="G15" s="45">
        <f t="shared" si="1"/>
        <v>2.5333696540452255E-2</v>
      </c>
      <c r="H15" s="45">
        <f t="shared" si="2"/>
        <v>3.8338658146963578E-3</v>
      </c>
      <c r="I15" s="45">
        <f t="shared" si="3"/>
        <v>1.4583781177574306E-2</v>
      </c>
    </row>
    <row r="16" spans="1:15">
      <c r="A16" s="43">
        <v>41428</v>
      </c>
      <c r="B16" s="44">
        <v>157.33000000000001</v>
      </c>
      <c r="C16" s="44">
        <v>36.71</v>
      </c>
      <c r="D16" s="44">
        <v>78.25</v>
      </c>
      <c r="E16" s="45">
        <v>0</v>
      </c>
      <c r="F16" s="45">
        <f t="shared" si="0"/>
        <v>-1.3357581838705612E-2</v>
      </c>
      <c r="G16" s="45">
        <f t="shared" si="1"/>
        <v>-2.2109749600426221E-2</v>
      </c>
      <c r="H16" s="45">
        <f t="shared" si="2"/>
        <v>-1.6465560583207695E-2</v>
      </c>
      <c r="I16" s="45">
        <f t="shared" si="3"/>
        <v>-1.9287655091816958E-2</v>
      </c>
      <c r="K16" s="48" t="s">
        <v>18</v>
      </c>
      <c r="L16" s="48" t="s">
        <v>16</v>
      </c>
    </row>
    <row r="17" spans="1:12">
      <c r="A17" s="43">
        <v>41395</v>
      </c>
      <c r="B17" s="44">
        <v>159.46</v>
      </c>
      <c r="C17" s="44">
        <v>37.54</v>
      </c>
      <c r="D17" s="44">
        <v>79.56</v>
      </c>
      <c r="E17" s="45">
        <v>0</v>
      </c>
      <c r="F17" s="45">
        <f t="shared" si="0"/>
        <v>2.3623058158942056E-2</v>
      </c>
      <c r="G17" s="45">
        <f t="shared" si="1"/>
        <v>-2.2904737116085427E-2</v>
      </c>
      <c r="H17" s="45">
        <f t="shared" si="2"/>
        <v>-1.9230769230769273E-2</v>
      </c>
      <c r="I17" s="45">
        <f t="shared" si="3"/>
        <v>-2.106775317342735E-2</v>
      </c>
      <c r="K17" s="49">
        <v>60</v>
      </c>
      <c r="L17" s="44">
        <f>K17+1</f>
        <v>61</v>
      </c>
    </row>
    <row r="18" spans="1:12">
      <c r="A18" s="43">
        <v>41365</v>
      </c>
      <c r="B18" s="44">
        <v>155.78</v>
      </c>
      <c r="C18" s="44">
        <v>38.42</v>
      </c>
      <c r="D18" s="44">
        <v>81.12</v>
      </c>
      <c r="E18" s="45">
        <v>0</v>
      </c>
      <c r="F18" s="45">
        <f t="shared" si="0"/>
        <v>1.9235802146035041E-2</v>
      </c>
      <c r="G18" s="45">
        <f t="shared" si="1"/>
        <v>2.0722635494155206E-2</v>
      </c>
      <c r="H18" s="45">
        <f t="shared" si="2"/>
        <v>1.0085917071348538E-2</v>
      </c>
      <c r="I18" s="45">
        <f t="shared" si="3"/>
        <v>1.5404276282751872E-2</v>
      </c>
    </row>
    <row r="19" spans="1:12">
      <c r="A19" s="43">
        <v>41334</v>
      </c>
      <c r="B19" s="44">
        <v>152.84</v>
      </c>
      <c r="C19" s="44">
        <v>37.64</v>
      </c>
      <c r="D19" s="44">
        <v>80.31</v>
      </c>
      <c r="E19" s="45">
        <v>0</v>
      </c>
      <c r="F19" s="45">
        <f t="shared" si="0"/>
        <v>3.7962648556876033E-2</v>
      </c>
      <c r="G19" s="45">
        <f t="shared" si="1"/>
        <v>1.0198604401502998E-2</v>
      </c>
      <c r="H19" s="45">
        <f t="shared" si="2"/>
        <v>8.7238285144586314E-4</v>
      </c>
      <c r="I19" s="45">
        <f t="shared" si="3"/>
        <v>5.5354936264744303E-3</v>
      </c>
    </row>
    <row r="20" spans="1:12">
      <c r="A20" s="43">
        <v>41306</v>
      </c>
      <c r="B20" s="44">
        <v>147.25</v>
      </c>
      <c r="C20" s="44">
        <v>37.26</v>
      </c>
      <c r="D20" s="44">
        <v>80.239999999999995</v>
      </c>
      <c r="E20" s="45">
        <v>0</v>
      </c>
      <c r="F20" s="45">
        <f t="shared" si="0"/>
        <v>1.2723521320495257E-2</v>
      </c>
      <c r="G20" s="45">
        <f t="shared" si="1"/>
        <v>7.2992700729925808E-3</v>
      </c>
      <c r="H20" s="45">
        <f t="shared" si="2"/>
        <v>5.2618391380605534E-3</v>
      </c>
      <c r="I20" s="45">
        <f t="shared" si="3"/>
        <v>6.2805546055265671E-3</v>
      </c>
    </row>
    <row r="21" spans="1:12">
      <c r="A21" s="43">
        <v>41276</v>
      </c>
      <c r="B21" s="44">
        <v>145.4</v>
      </c>
      <c r="C21" s="44">
        <v>36.99</v>
      </c>
      <c r="D21" s="44">
        <v>79.819999999999993</v>
      </c>
      <c r="E21" s="45">
        <v>0</v>
      </c>
      <c r="F21" s="45">
        <f t="shared" si="0"/>
        <v>5.1185656448814454E-2</v>
      </c>
      <c r="G21" s="45">
        <f t="shared" si="1"/>
        <v>2.710761724044497E-3</v>
      </c>
      <c r="H21" s="45">
        <f t="shared" si="2"/>
        <v>-6.8433495085231666E-3</v>
      </c>
      <c r="I21" s="45">
        <f t="shared" si="3"/>
        <v>-2.0662938922393348E-3</v>
      </c>
    </row>
    <row r="22" spans="1:12">
      <c r="A22" s="43">
        <v>41246</v>
      </c>
      <c r="B22" s="44">
        <v>138.32</v>
      </c>
      <c r="C22" s="44">
        <v>36.89</v>
      </c>
      <c r="D22" s="44">
        <v>80.37</v>
      </c>
      <c r="E22" s="45">
        <v>1E-4</v>
      </c>
      <c r="F22" s="45">
        <f t="shared" si="0"/>
        <v>8.8722080385148401E-3</v>
      </c>
      <c r="G22" s="45">
        <f t="shared" si="1"/>
        <v>1.4476457645764541E-2</v>
      </c>
      <c r="H22" s="45">
        <f t="shared" si="2"/>
        <v>-8.856783423778946E-3</v>
      </c>
      <c r="I22" s="45">
        <f t="shared" si="3"/>
        <v>2.8098371109927973E-3</v>
      </c>
    </row>
    <row r="23" spans="1:12">
      <c r="A23" s="43">
        <v>41214</v>
      </c>
      <c r="B23" s="44">
        <v>137.09</v>
      </c>
      <c r="C23" s="44">
        <v>36.36</v>
      </c>
      <c r="D23" s="44">
        <v>81.08</v>
      </c>
      <c r="E23" s="45">
        <v>1E-4</v>
      </c>
      <c r="F23" s="45">
        <f t="shared" si="0"/>
        <v>5.5484741784037504E-3</v>
      </c>
      <c r="G23" s="45">
        <f t="shared" si="1"/>
        <v>5.4309734513275807E-3</v>
      </c>
      <c r="H23" s="45">
        <f t="shared" si="2"/>
        <v>5.1705541157586192E-4</v>
      </c>
      <c r="I23" s="45">
        <f t="shared" si="3"/>
        <v>2.9740144314517212E-3</v>
      </c>
    </row>
    <row r="24" spans="1:12">
      <c r="A24" s="43">
        <v>41183</v>
      </c>
      <c r="B24" s="44">
        <v>136.32</v>
      </c>
      <c r="C24" s="44">
        <v>36.159999999999997</v>
      </c>
      <c r="D24" s="44">
        <v>81.03</v>
      </c>
      <c r="E24" s="45">
        <v>1E-4</v>
      </c>
      <c r="F24" s="45">
        <f t="shared" si="0"/>
        <v>-1.8321101908534431E-2</v>
      </c>
      <c r="G24" s="45">
        <f t="shared" si="1"/>
        <v>8.5471408647139653E-3</v>
      </c>
      <c r="H24" s="45">
        <f t="shared" si="2"/>
        <v>-1.2094674556213491E-3</v>
      </c>
      <c r="I24" s="45">
        <f t="shared" si="3"/>
        <v>3.668836704546308E-3</v>
      </c>
    </row>
    <row r="25" spans="1:12">
      <c r="A25" s="43">
        <v>41156</v>
      </c>
      <c r="B25" s="44">
        <v>138.85</v>
      </c>
      <c r="C25" s="44">
        <v>35.85</v>
      </c>
      <c r="D25" s="44">
        <v>81.12</v>
      </c>
      <c r="E25" s="45">
        <v>1E-4</v>
      </c>
      <c r="F25" s="45">
        <f t="shared" si="0"/>
        <v>2.530432759766631E-2</v>
      </c>
      <c r="G25" s="45">
        <f t="shared" si="1"/>
        <v>7.4885328836424734E-3</v>
      </c>
      <c r="H25" s="45">
        <f t="shared" si="2"/>
        <v>1.7525379770286676E-3</v>
      </c>
      <c r="I25" s="45">
        <f t="shared" si="3"/>
        <v>4.6205354303355704E-3</v>
      </c>
    </row>
    <row r="26" spans="1:12">
      <c r="A26" s="43">
        <v>41122</v>
      </c>
      <c r="B26" s="44">
        <v>135.41</v>
      </c>
      <c r="C26" s="44">
        <v>35.58</v>
      </c>
      <c r="D26" s="44">
        <v>80.97</v>
      </c>
      <c r="E26" s="45">
        <v>1E-4</v>
      </c>
      <c r="F26" s="45">
        <f t="shared" si="0"/>
        <v>2.4956775170325452E-2</v>
      </c>
      <c r="G26" s="45">
        <f t="shared" si="1"/>
        <v>1.2133285917496506E-2</v>
      </c>
      <c r="H26" s="45">
        <f t="shared" si="2"/>
        <v>1.508114794656057E-3</v>
      </c>
      <c r="I26" s="45">
        <f t="shared" si="3"/>
        <v>6.820700356076282E-3</v>
      </c>
    </row>
    <row r="27" spans="1:12">
      <c r="A27" s="43">
        <v>41092</v>
      </c>
      <c r="B27" s="44">
        <v>132.1</v>
      </c>
      <c r="C27" s="44">
        <v>35.15</v>
      </c>
      <c r="D27" s="44">
        <v>80.84</v>
      </c>
      <c r="E27" s="45">
        <v>0</v>
      </c>
      <c r="F27" s="45">
        <f t="shared" si="0"/>
        <v>1.1795343137254832E-2</v>
      </c>
      <c r="G27" s="45">
        <f t="shared" si="1"/>
        <v>1.6777552791437556E-2</v>
      </c>
      <c r="H27" s="45">
        <f t="shared" si="2"/>
        <v>1.2271475081392591E-2</v>
      </c>
      <c r="I27" s="45">
        <f t="shared" si="3"/>
        <v>1.4524513936415073E-2</v>
      </c>
    </row>
    <row r="28" spans="1:12">
      <c r="A28" s="43">
        <v>41061</v>
      </c>
      <c r="B28" s="44">
        <v>130.56</v>
      </c>
      <c r="C28" s="44">
        <v>34.57</v>
      </c>
      <c r="D28" s="44">
        <v>79.86</v>
      </c>
      <c r="E28" s="45">
        <v>0</v>
      </c>
      <c r="F28" s="45">
        <f t="shared" si="0"/>
        <v>4.0567466326612012E-2</v>
      </c>
      <c r="G28" s="45">
        <f t="shared" si="1"/>
        <v>4.1892706449668582E-2</v>
      </c>
      <c r="H28" s="45">
        <f t="shared" si="2"/>
        <v>7.518796992480592E-4</v>
      </c>
      <c r="I28" s="45">
        <f t="shared" si="3"/>
        <v>2.1322293074458321E-2</v>
      </c>
    </row>
    <row r="29" spans="1:12">
      <c r="A29" s="43">
        <v>41030</v>
      </c>
      <c r="B29" s="44">
        <v>125.47</v>
      </c>
      <c r="C29" s="44">
        <v>33.18</v>
      </c>
      <c r="D29" s="44">
        <v>79.8</v>
      </c>
      <c r="E29" s="45">
        <v>1E-4</v>
      </c>
      <c r="F29" s="45">
        <f t="shared" si="0"/>
        <v>-6.0108990110878016E-2</v>
      </c>
      <c r="G29" s="45">
        <f t="shared" si="1"/>
        <v>-3.5004013961605698E-2</v>
      </c>
      <c r="H29" s="45">
        <f t="shared" si="2"/>
        <v>9.1323257872770632E-3</v>
      </c>
      <c r="I29" s="45">
        <f t="shared" si="3"/>
        <v>-1.2935844087164318E-2</v>
      </c>
    </row>
    <row r="30" spans="1:12">
      <c r="A30" s="43">
        <v>41001</v>
      </c>
      <c r="B30" s="44">
        <v>133.47999999999999</v>
      </c>
      <c r="C30" s="44">
        <v>34.380000000000003</v>
      </c>
      <c r="D30" s="44">
        <v>79.069999999999993</v>
      </c>
      <c r="E30" s="45">
        <v>0</v>
      </c>
      <c r="F30" s="45">
        <f t="shared" si="0"/>
        <v>-6.6974252120851618E-3</v>
      </c>
      <c r="G30" s="45">
        <f t="shared" si="1"/>
        <v>1.5357353809805074E-2</v>
      </c>
      <c r="H30" s="45">
        <f t="shared" si="2"/>
        <v>1.1125319693094493E-2</v>
      </c>
      <c r="I30" s="45">
        <f t="shared" si="3"/>
        <v>1.3241336751449784E-2</v>
      </c>
    </row>
    <row r="31" spans="1:12">
      <c r="A31" s="43">
        <v>40969</v>
      </c>
      <c r="B31" s="44">
        <v>134.38</v>
      </c>
      <c r="C31" s="44">
        <v>33.86</v>
      </c>
      <c r="D31" s="44">
        <v>78.2</v>
      </c>
      <c r="E31" s="45">
        <v>0</v>
      </c>
      <c r="F31" s="45">
        <f t="shared" si="0"/>
        <v>3.2183731469390908E-2</v>
      </c>
      <c r="G31" s="45">
        <f t="shared" si="1"/>
        <v>-1.1963816749343548E-2</v>
      </c>
      <c r="H31" s="45">
        <f t="shared" si="2"/>
        <v>-5.0890585241729624E-3</v>
      </c>
      <c r="I31" s="45">
        <f t="shared" si="3"/>
        <v>-8.5264376367582551E-3</v>
      </c>
    </row>
    <row r="32" spans="1:12">
      <c r="A32" s="43">
        <v>40940</v>
      </c>
      <c r="B32" s="44">
        <v>130.19</v>
      </c>
      <c r="C32" s="44">
        <v>34.270000000000003</v>
      </c>
      <c r="D32" s="44">
        <v>78.599999999999994</v>
      </c>
      <c r="E32" s="45">
        <v>0</v>
      </c>
      <c r="F32" s="45">
        <f t="shared" si="0"/>
        <v>4.335630710049676E-2</v>
      </c>
      <c r="G32" s="45">
        <f t="shared" si="1"/>
        <v>2.115613825983309E-2</v>
      </c>
      <c r="H32" s="45">
        <f t="shared" si="2"/>
        <v>3.8182512409323799E-4</v>
      </c>
      <c r="I32" s="45">
        <f t="shared" si="3"/>
        <v>1.0768981691963164E-2</v>
      </c>
    </row>
    <row r="33" spans="1:9">
      <c r="A33" s="43">
        <v>40911</v>
      </c>
      <c r="B33" s="44">
        <v>124.78</v>
      </c>
      <c r="C33" s="44">
        <v>33.56</v>
      </c>
      <c r="D33" s="44">
        <v>78.569999999999993</v>
      </c>
      <c r="E33" s="45">
        <v>0</v>
      </c>
      <c r="F33" s="45">
        <f t="shared" si="0"/>
        <v>4.6373165618448731E-2</v>
      </c>
      <c r="G33" s="45">
        <f t="shared" si="1"/>
        <v>2.6613643315998914E-2</v>
      </c>
      <c r="H33" s="45">
        <f t="shared" si="2"/>
        <v>6.2756147540983243E-3</v>
      </c>
      <c r="I33" s="45">
        <f t="shared" si="3"/>
        <v>1.6444629035048619E-2</v>
      </c>
    </row>
    <row r="34" spans="1:9">
      <c r="A34" s="43">
        <v>40878</v>
      </c>
      <c r="B34" s="44">
        <v>119.25</v>
      </c>
      <c r="C34" s="44">
        <v>32.69</v>
      </c>
      <c r="D34" s="44">
        <v>78.08</v>
      </c>
      <c r="E34" s="45">
        <v>0</v>
      </c>
      <c r="F34" s="45">
        <f t="shared" si="0"/>
        <v>1.0507584103041978E-2</v>
      </c>
      <c r="G34" s="45">
        <f t="shared" si="1"/>
        <v>3.4493670886075911E-2</v>
      </c>
      <c r="H34" s="45">
        <f t="shared" si="2"/>
        <v>1.19232763089685E-2</v>
      </c>
      <c r="I34" s="45">
        <f t="shared" si="3"/>
        <v>2.3208473597522206E-2</v>
      </c>
    </row>
    <row r="35" spans="1:9">
      <c r="A35" s="43">
        <v>40848</v>
      </c>
      <c r="B35" s="44">
        <v>118.01</v>
      </c>
      <c r="C35" s="44">
        <v>31.6</v>
      </c>
      <c r="D35" s="44">
        <v>77.16</v>
      </c>
      <c r="E35" s="45">
        <v>0</v>
      </c>
      <c r="F35" s="45">
        <f t="shared" si="0"/>
        <v>-4.1350210970463319E-3</v>
      </c>
      <c r="G35" s="45">
        <f t="shared" si="1"/>
        <v>-2.1974620860414795E-2</v>
      </c>
      <c r="H35" s="45">
        <f t="shared" si="2"/>
        <v>-6.4758450977853155E-4</v>
      </c>
      <c r="I35" s="45">
        <f t="shared" si="3"/>
        <v>-1.1311102685096663E-2</v>
      </c>
    </row>
    <row r="36" spans="1:9">
      <c r="A36" s="43">
        <v>40819</v>
      </c>
      <c r="B36" s="44">
        <v>118.5</v>
      </c>
      <c r="C36" s="44">
        <v>32.31</v>
      </c>
      <c r="D36" s="44">
        <v>77.209999999999994</v>
      </c>
      <c r="E36" s="45">
        <v>0</v>
      </c>
      <c r="F36" s="45">
        <f t="shared" si="0"/>
        <v>0.10923897781522052</v>
      </c>
      <c r="G36" s="45">
        <f t="shared" si="1"/>
        <v>8.3864475008386563E-2</v>
      </c>
      <c r="H36" s="45">
        <f t="shared" si="2"/>
        <v>1.1670124481326649E-3</v>
      </c>
      <c r="I36" s="45">
        <f t="shared" si="3"/>
        <v>4.2515743728259614E-2</v>
      </c>
    </row>
    <row r="37" spans="1:9">
      <c r="A37" s="43">
        <v>40787</v>
      </c>
      <c r="B37" s="44">
        <v>106.83</v>
      </c>
      <c r="C37" s="44">
        <v>29.81</v>
      </c>
      <c r="D37" s="44">
        <v>77.12</v>
      </c>
      <c r="E37" s="45">
        <v>0</v>
      </c>
      <c r="F37" s="45">
        <f t="shared" si="0"/>
        <v>-6.9425087108013983E-2</v>
      </c>
      <c r="G37" s="45">
        <f t="shared" si="1"/>
        <v>-6.0806553245116524E-2</v>
      </c>
      <c r="H37" s="45">
        <f t="shared" si="2"/>
        <v>6.6570943741026678E-3</v>
      </c>
      <c r="I37" s="45">
        <f t="shared" si="3"/>
        <v>-2.7074729435506928E-2</v>
      </c>
    </row>
    <row r="38" spans="1:9">
      <c r="A38" s="43">
        <v>40756</v>
      </c>
      <c r="B38" s="44">
        <v>114.8</v>
      </c>
      <c r="C38" s="44">
        <v>31.74</v>
      </c>
      <c r="D38" s="44">
        <v>76.61</v>
      </c>
      <c r="E38" s="45">
        <v>1E-4</v>
      </c>
      <c r="F38" s="45">
        <f t="shared" si="0"/>
        <v>-5.5088475469213041E-2</v>
      </c>
      <c r="G38" s="45">
        <f t="shared" si="1"/>
        <v>-3.0643677458766182E-2</v>
      </c>
      <c r="H38" s="45">
        <f t="shared" si="2"/>
        <v>1.648704883227169E-2</v>
      </c>
      <c r="I38" s="45">
        <f t="shared" si="3"/>
        <v>-7.0783143132472463E-3</v>
      </c>
    </row>
    <row r="39" spans="1:9">
      <c r="A39" s="43">
        <v>40725</v>
      </c>
      <c r="B39" s="44">
        <v>121.48</v>
      </c>
      <c r="C39" s="44">
        <v>32.74</v>
      </c>
      <c r="D39" s="44">
        <v>75.36</v>
      </c>
      <c r="E39" s="45">
        <v>0</v>
      </c>
      <c r="F39" s="45">
        <f t="shared" si="0"/>
        <v>-2.0006453694740189E-2</v>
      </c>
      <c r="G39" s="45">
        <f t="shared" si="1"/>
        <v>7.3846153846155449E-3</v>
      </c>
      <c r="H39" s="45">
        <f t="shared" si="2"/>
        <v>1.6181229773462924E-2</v>
      </c>
      <c r="I39" s="45">
        <f t="shared" si="3"/>
        <v>1.1782922579039234E-2</v>
      </c>
    </row>
    <row r="40" spans="1:9">
      <c r="A40" s="43">
        <v>40695</v>
      </c>
      <c r="B40" s="44">
        <v>123.96</v>
      </c>
      <c r="C40" s="44">
        <v>32.5</v>
      </c>
      <c r="D40" s="44">
        <v>74.16</v>
      </c>
      <c r="E40" s="45">
        <v>0</v>
      </c>
      <c r="F40" s="45">
        <f t="shared" si="0"/>
        <v>-1.689269569355234E-2</v>
      </c>
      <c r="G40" s="45">
        <f t="shared" si="1"/>
        <v>-1.0051781906792567E-2</v>
      </c>
      <c r="H40" s="45">
        <f t="shared" si="2"/>
        <v>-3.7614185921547305E-3</v>
      </c>
      <c r="I40" s="45">
        <f t="shared" si="3"/>
        <v>-6.9066002494736489E-3</v>
      </c>
    </row>
    <row r="41" spans="1:9">
      <c r="A41" s="43">
        <v>40665</v>
      </c>
      <c r="B41" s="44">
        <v>126.09</v>
      </c>
      <c r="C41" s="44">
        <v>32.83</v>
      </c>
      <c r="D41" s="44">
        <v>74.44</v>
      </c>
      <c r="E41" s="45">
        <v>0</v>
      </c>
      <c r="F41" s="45">
        <f t="shared" si="0"/>
        <v>-1.1213927227101572E-2</v>
      </c>
      <c r="G41" s="45">
        <f t="shared" si="1"/>
        <v>5.8210784313725839E-3</v>
      </c>
      <c r="H41" s="45">
        <f t="shared" si="2"/>
        <v>1.1825472339268783E-2</v>
      </c>
      <c r="I41" s="45">
        <f t="shared" si="3"/>
        <v>8.8232753853206836E-3</v>
      </c>
    </row>
    <row r="42" spans="1:9">
      <c r="A42" s="43">
        <v>40634</v>
      </c>
      <c r="B42" s="44">
        <v>127.52</v>
      </c>
      <c r="C42" s="44">
        <v>32.64</v>
      </c>
      <c r="D42" s="44">
        <v>73.569999999999993</v>
      </c>
      <c r="E42" s="45">
        <v>0</v>
      </c>
      <c r="F42" s="45">
        <f t="shared" si="0"/>
        <v>2.8967965787137784E-2</v>
      </c>
      <c r="G42" s="45">
        <f t="shared" si="1"/>
        <v>1.5873015873015817E-2</v>
      </c>
      <c r="H42" s="45">
        <f t="shared" si="2"/>
        <v>1.4618673286443062E-2</v>
      </c>
      <c r="I42" s="45">
        <f t="shared" si="3"/>
        <v>1.524584457972944E-2</v>
      </c>
    </row>
    <row r="43" spans="1:9">
      <c r="A43" s="43">
        <v>40603</v>
      </c>
      <c r="B43" s="44">
        <v>123.93</v>
      </c>
      <c r="C43" s="44">
        <v>32.130000000000003</v>
      </c>
      <c r="D43" s="44">
        <v>72.510000000000005</v>
      </c>
      <c r="E43" s="45">
        <v>1E-4</v>
      </c>
      <c r="F43" s="45">
        <f t="shared" si="0"/>
        <v>-1.9302775984508718E-5</v>
      </c>
      <c r="G43" s="45">
        <f t="shared" si="1"/>
        <v>-4.1113876789046201E-4</v>
      </c>
      <c r="H43" s="45">
        <f t="shared" si="2"/>
        <v>-1.4772207684891181E-3</v>
      </c>
      <c r="I43" s="45">
        <f t="shared" si="3"/>
        <v>-9.4417976818979006E-4</v>
      </c>
    </row>
    <row r="44" spans="1:9">
      <c r="A44" s="43">
        <v>40575</v>
      </c>
      <c r="B44" s="44">
        <v>123.92</v>
      </c>
      <c r="C44" s="44">
        <v>32.14</v>
      </c>
      <c r="D44" s="44">
        <v>72.61</v>
      </c>
      <c r="E44" s="45">
        <v>1E-4</v>
      </c>
      <c r="F44" s="45">
        <f t="shared" si="0"/>
        <v>3.4636138944555736E-2</v>
      </c>
      <c r="G44" s="45">
        <f t="shared" si="1"/>
        <v>1.3140857503152626E-2</v>
      </c>
      <c r="H44" s="45">
        <f t="shared" si="2"/>
        <v>2.8005524861878131E-3</v>
      </c>
      <c r="I44" s="45">
        <f t="shared" si="3"/>
        <v>7.9707049946702198E-3</v>
      </c>
    </row>
    <row r="45" spans="1:9">
      <c r="A45" s="43">
        <v>40546</v>
      </c>
      <c r="B45" s="44">
        <v>119.76</v>
      </c>
      <c r="C45" s="44">
        <v>31.72</v>
      </c>
      <c r="D45" s="44">
        <v>72.400000000000006</v>
      </c>
      <c r="E45" s="45">
        <v>1E-4</v>
      </c>
      <c r="F45" s="45">
        <f t="shared" si="0"/>
        <v>2.3227351961035748E-2</v>
      </c>
      <c r="G45" s="45">
        <f t="shared" si="1"/>
        <v>1.9507843137254833E-2</v>
      </c>
      <c r="H45" s="45">
        <f t="shared" si="2"/>
        <v>7.2941664362734531E-4</v>
      </c>
      <c r="I45" s="45">
        <f t="shared" si="3"/>
        <v>1.0118629890441089E-2</v>
      </c>
    </row>
    <row r="46" spans="1:9">
      <c r="A46" s="43">
        <v>40513</v>
      </c>
      <c r="B46" s="44">
        <v>117.03</v>
      </c>
      <c r="C46" s="44">
        <v>31.11</v>
      </c>
      <c r="D46" s="44">
        <v>72.34</v>
      </c>
      <c r="E46" s="45">
        <v>1E-4</v>
      </c>
      <c r="F46" s="45">
        <f t="shared" si="0"/>
        <v>6.6718596171376529E-2</v>
      </c>
      <c r="G46" s="45">
        <f t="shared" si="1"/>
        <v>2.731083223249663E-2</v>
      </c>
      <c r="H46" s="45">
        <f t="shared" si="2"/>
        <v>-1.0361321658229571E-2</v>
      </c>
      <c r="I46" s="45">
        <f t="shared" si="3"/>
        <v>8.4747552871335292E-3</v>
      </c>
    </row>
    <row r="47" spans="1:9">
      <c r="A47" s="43">
        <v>40483</v>
      </c>
      <c r="B47" s="44">
        <v>109.7</v>
      </c>
      <c r="C47" s="44">
        <v>30.28</v>
      </c>
      <c r="D47" s="44">
        <v>73.09</v>
      </c>
      <c r="E47" s="45">
        <v>1E-4</v>
      </c>
      <c r="F47" s="45">
        <f t="shared" si="0"/>
        <v>-1E-4</v>
      </c>
      <c r="G47" s="45">
        <f t="shared" si="1"/>
        <v>-1.9212406867508924E-2</v>
      </c>
      <c r="H47" s="45">
        <f t="shared" si="2"/>
        <v>-6.8944014132355071E-3</v>
      </c>
      <c r="I47" s="45">
        <f t="shared" si="3"/>
        <v>-1.3053404140372215E-2</v>
      </c>
    </row>
    <row r="48" spans="1:9">
      <c r="A48" s="43">
        <v>40452</v>
      </c>
      <c r="B48" s="44">
        <v>109.7</v>
      </c>
      <c r="C48" s="44">
        <v>30.87</v>
      </c>
      <c r="D48" s="44">
        <v>73.59</v>
      </c>
      <c r="E48" s="45">
        <v>1E-4</v>
      </c>
      <c r="F48" s="45">
        <f t="shared" si="0"/>
        <v>3.813585084232439E-2</v>
      </c>
      <c r="G48" s="45">
        <f t="shared" si="1"/>
        <v>2.9243114371457313E-2</v>
      </c>
      <c r="H48" s="45">
        <f t="shared" si="2"/>
        <v>3.1719836400818549E-3</v>
      </c>
      <c r="I48" s="45">
        <f t="shared" si="3"/>
        <v>1.6207549005769584E-2</v>
      </c>
    </row>
    <row r="49" spans="1:9">
      <c r="A49" s="43">
        <v>40422</v>
      </c>
      <c r="B49" s="44">
        <v>105.66</v>
      </c>
      <c r="C49" s="44">
        <v>29.99</v>
      </c>
      <c r="D49" s="44">
        <v>73.349999999999994</v>
      </c>
      <c r="E49" s="45">
        <v>1E-4</v>
      </c>
      <c r="F49" s="45">
        <f t="shared" si="0"/>
        <v>8.9515344952046924E-2</v>
      </c>
      <c r="G49" s="45">
        <f t="shared" si="1"/>
        <v>3.5466298342541322E-2</v>
      </c>
      <c r="H49" s="45">
        <f t="shared" si="2"/>
        <v>-2.3631406761183128E-4</v>
      </c>
      <c r="I49" s="45">
        <f t="shared" si="3"/>
        <v>1.7614992137464744E-2</v>
      </c>
    </row>
    <row r="50" spans="1:9">
      <c r="A50" s="43">
        <v>40392</v>
      </c>
      <c r="B50" s="44">
        <v>96.97</v>
      </c>
      <c r="C50" s="44">
        <v>28.96</v>
      </c>
      <c r="D50" s="44">
        <v>73.36</v>
      </c>
      <c r="E50" s="45">
        <v>1E-4</v>
      </c>
      <c r="F50" s="45">
        <f t="shared" si="0"/>
        <v>-4.5106893834941944E-2</v>
      </c>
      <c r="G50" s="45">
        <f t="shared" si="1"/>
        <v>-4.5688896528015667E-3</v>
      </c>
      <c r="H50" s="45">
        <f t="shared" si="2"/>
        <v>1.5544469057178423E-2</v>
      </c>
      <c r="I50" s="45">
        <f t="shared" si="3"/>
        <v>5.4877897021884288E-3</v>
      </c>
    </row>
    <row r="51" spans="1:9">
      <c r="A51" s="43">
        <v>40360</v>
      </c>
      <c r="B51" s="44">
        <v>101.54</v>
      </c>
      <c r="C51" s="44">
        <v>29.09</v>
      </c>
      <c r="D51" s="44">
        <v>72.23</v>
      </c>
      <c r="E51" s="45">
        <v>1E-4</v>
      </c>
      <c r="F51" s="45">
        <f t="shared" si="0"/>
        <v>6.8179852709100638E-2</v>
      </c>
      <c r="G51" s="45">
        <f t="shared" si="1"/>
        <v>5.0839306358381395E-2</v>
      </c>
      <c r="H51" s="45">
        <f t="shared" si="2"/>
        <v>8.5580086580088095E-3</v>
      </c>
      <c r="I51" s="45">
        <f t="shared" si="3"/>
        <v>2.96986575081951E-2</v>
      </c>
    </row>
    <row r="52" spans="1:9">
      <c r="A52" s="43">
        <v>40330</v>
      </c>
      <c r="B52" s="44">
        <v>95.05</v>
      </c>
      <c r="C52" s="44">
        <v>27.68</v>
      </c>
      <c r="D52" s="44">
        <v>71.61</v>
      </c>
      <c r="E52" s="45">
        <v>1E-4</v>
      </c>
      <c r="F52" s="45">
        <f t="shared" si="0"/>
        <v>-5.1875738228252213E-2</v>
      </c>
      <c r="G52" s="45">
        <f t="shared" si="1"/>
        <v>9.0141086401749233E-3</v>
      </c>
      <c r="H52" s="45">
        <f t="shared" si="2"/>
        <v>1.4349638759030937E-2</v>
      </c>
      <c r="I52" s="45">
        <f t="shared" si="3"/>
        <v>1.168187369960293E-2</v>
      </c>
    </row>
    <row r="53" spans="1:9">
      <c r="A53" s="43">
        <v>40301</v>
      </c>
      <c r="B53" s="44">
        <v>100.24</v>
      </c>
      <c r="C53" s="44">
        <v>27.43</v>
      </c>
      <c r="D53" s="44">
        <v>70.59</v>
      </c>
      <c r="E53" s="45">
        <v>1E-4</v>
      </c>
      <c r="F53" s="45">
        <f t="shared" si="0"/>
        <v>-7.9537964918725348E-2</v>
      </c>
      <c r="G53" s="45">
        <f t="shared" si="1"/>
        <v>-5.2276917760884625E-2</v>
      </c>
      <c r="H53" s="45">
        <f t="shared" si="2"/>
        <v>1.1218051575931243E-2</v>
      </c>
      <c r="I53" s="45">
        <f t="shared" si="3"/>
        <v>-2.0529433092476693E-2</v>
      </c>
    </row>
    <row r="54" spans="1:9">
      <c r="A54" s="43">
        <v>40269</v>
      </c>
      <c r="B54" s="44">
        <v>108.89</v>
      </c>
      <c r="C54" s="44">
        <v>28.94</v>
      </c>
      <c r="D54" s="44">
        <v>69.8</v>
      </c>
      <c r="E54" s="45">
        <v>1E-4</v>
      </c>
      <c r="F54" s="45">
        <f t="shared" si="0"/>
        <v>1.5380742329571973E-2</v>
      </c>
      <c r="G54" s="45">
        <f t="shared" si="1"/>
        <v>1.8555403027103113E-2</v>
      </c>
      <c r="H54" s="45">
        <f t="shared" si="2"/>
        <v>1.0615320011584151E-2</v>
      </c>
      <c r="I54" s="45">
        <f t="shared" si="3"/>
        <v>1.4585361519343632E-2</v>
      </c>
    </row>
    <row r="55" spans="1:9">
      <c r="A55" s="43">
        <v>40238</v>
      </c>
      <c r="B55" s="44">
        <v>107.23</v>
      </c>
      <c r="C55" s="44">
        <v>28.41</v>
      </c>
      <c r="D55" s="44">
        <v>69.06</v>
      </c>
      <c r="E55" s="45">
        <v>1E-4</v>
      </c>
      <c r="F55" s="45">
        <f t="shared" si="0"/>
        <v>6.0742896715473046E-2</v>
      </c>
      <c r="G55" s="45">
        <f t="shared" si="1"/>
        <v>3.4495775673707194E-2</v>
      </c>
      <c r="H55" s="45">
        <f t="shared" si="2"/>
        <v>-2.4114706732157984E-3</v>
      </c>
      <c r="I55" s="45">
        <f t="shared" si="3"/>
        <v>1.6042152500245696E-2</v>
      </c>
    </row>
    <row r="56" spans="1:9">
      <c r="A56" s="43">
        <v>40210</v>
      </c>
      <c r="B56" s="44">
        <v>101.08</v>
      </c>
      <c r="C56" s="44">
        <v>27.46</v>
      </c>
      <c r="D56" s="44">
        <v>69.22</v>
      </c>
      <c r="E56" s="45">
        <v>0</v>
      </c>
      <c r="F56" s="45">
        <f t="shared" si="0"/>
        <v>3.1218118751275226E-2</v>
      </c>
      <c r="G56" s="45">
        <f t="shared" si="1"/>
        <v>6.5982404692082053E-3</v>
      </c>
      <c r="H56" s="45">
        <f t="shared" si="2"/>
        <v>3.3338164951441929E-3</v>
      </c>
      <c r="I56" s="45">
        <f t="shared" si="3"/>
        <v>4.9660284821761991E-3</v>
      </c>
    </row>
    <row r="57" spans="1:9">
      <c r="A57" s="43">
        <v>40182</v>
      </c>
      <c r="B57" s="44">
        <v>98.02</v>
      </c>
      <c r="C57" s="44">
        <v>27.28</v>
      </c>
      <c r="D57" s="44">
        <v>68.989999999999995</v>
      </c>
      <c r="E57" s="45">
        <v>0</v>
      </c>
      <c r="F57" s="45">
        <f t="shared" si="0"/>
        <v>-3.6279618523252344E-2</v>
      </c>
      <c r="G57" s="45">
        <f t="shared" si="1"/>
        <v>1.8362100624311761E-3</v>
      </c>
      <c r="H57" s="45">
        <f t="shared" si="2"/>
        <v>1.2771579565472591E-2</v>
      </c>
      <c r="I57" s="45">
        <f t="shared" si="3"/>
        <v>7.3038948139518833E-3</v>
      </c>
    </row>
    <row r="58" spans="1:9">
      <c r="A58" s="43">
        <v>40148</v>
      </c>
      <c r="B58" s="44">
        <v>101.71</v>
      </c>
      <c r="C58" s="44">
        <v>27.23</v>
      </c>
      <c r="D58" s="44">
        <v>68.12</v>
      </c>
      <c r="E58" s="45">
        <v>1E-4</v>
      </c>
      <c r="F58" s="45">
        <f t="shared" si="0"/>
        <v>1.8936168720568903E-2</v>
      </c>
      <c r="G58" s="45">
        <f t="shared" si="1"/>
        <v>3.6443585839360568E-2</v>
      </c>
      <c r="H58" s="45">
        <f t="shared" si="2"/>
        <v>-1.4567592592592559E-2</v>
      </c>
      <c r="I58" s="45">
        <f t="shared" si="3"/>
        <v>1.0937996623384004E-2</v>
      </c>
    </row>
    <row r="59" spans="1:9">
      <c r="A59" s="43">
        <v>40119</v>
      </c>
      <c r="B59" s="44">
        <v>99.81</v>
      </c>
      <c r="C59" s="44">
        <v>26.27</v>
      </c>
      <c r="D59" s="44">
        <v>69.12</v>
      </c>
      <c r="E59" s="45">
        <v>0</v>
      </c>
      <c r="F59" s="45">
        <f t="shared" si="0"/>
        <v>6.158264199106589E-2</v>
      </c>
      <c r="G59" s="45">
        <f t="shared" si="1"/>
        <v>1.4285714285714235E-2</v>
      </c>
      <c r="H59" s="45">
        <f t="shared" si="2"/>
        <v>1.3044115491719133E-2</v>
      </c>
      <c r="I59" s="45">
        <f t="shared" si="3"/>
        <v>1.3664914888716684E-2</v>
      </c>
    </row>
    <row r="60" spans="1:9">
      <c r="A60" s="43">
        <v>40087</v>
      </c>
      <c r="B60" s="44">
        <v>94.02</v>
      </c>
      <c r="C60" s="44">
        <v>25.9</v>
      </c>
      <c r="D60" s="44">
        <v>68.23</v>
      </c>
      <c r="E60" s="45">
        <v>0</v>
      </c>
      <c r="F60" s="45">
        <f t="shared" si="0"/>
        <v>-1.9194658877529802E-2</v>
      </c>
      <c r="G60" s="45">
        <f t="shared" si="1"/>
        <v>-3.0792917628945649E-3</v>
      </c>
      <c r="H60" s="45">
        <f t="shared" si="2"/>
        <v>2.7924750146972599E-3</v>
      </c>
      <c r="I60" s="45">
        <f t="shared" si="3"/>
        <v>-1.4340837409865248E-4</v>
      </c>
    </row>
    <row r="61" spans="1:9">
      <c r="A61" s="43">
        <v>40057</v>
      </c>
      <c r="B61" s="44">
        <v>95.86</v>
      </c>
      <c r="C61" s="44">
        <v>25.98</v>
      </c>
      <c r="D61" s="44">
        <v>68.040000000000006</v>
      </c>
      <c r="E61" s="45">
        <v>1E-4</v>
      </c>
      <c r="F61" s="45">
        <f t="shared" si="0"/>
        <v>3.5328818319291452E-2</v>
      </c>
      <c r="G61" s="45">
        <f t="shared" si="1"/>
        <v>6.1608214139763126E-2</v>
      </c>
      <c r="H61" s="45">
        <f t="shared" si="2"/>
        <v>9.9950118764846503E-3</v>
      </c>
      <c r="I61" s="45">
        <f t="shared" si="3"/>
        <v>3.5801613008123886E-2</v>
      </c>
    </row>
    <row r="62" spans="1:9">
      <c r="A62" s="43">
        <v>40028</v>
      </c>
      <c r="B62" s="44">
        <v>92.58</v>
      </c>
      <c r="C62" s="44">
        <v>24.47</v>
      </c>
      <c r="D62" s="44">
        <v>67.36</v>
      </c>
      <c r="E62" s="45">
        <v>1E-4</v>
      </c>
      <c r="F62" s="45">
        <f t="shared" si="0"/>
        <v>3.6862365591397758E-2</v>
      </c>
      <c r="G62" s="45">
        <f t="shared" si="1"/>
        <v>-9.1665986116785665E-4</v>
      </c>
      <c r="H62" s="45">
        <f t="shared" si="2"/>
        <v>9.9464837306943894E-3</v>
      </c>
      <c r="I62" s="45">
        <f t="shared" si="3"/>
        <v>4.5149119347632667E-3</v>
      </c>
    </row>
    <row r="63" spans="1:9">
      <c r="A63" s="43">
        <v>39995</v>
      </c>
      <c r="B63" s="44">
        <v>89.28</v>
      </c>
      <c r="C63" s="44">
        <v>24.49</v>
      </c>
      <c r="D63" s="44">
        <v>66.69</v>
      </c>
      <c r="E63" s="45">
        <v>1E-4</v>
      </c>
      <c r="F63" s="45">
        <f t="shared" si="0"/>
        <v>7.4526865671641782E-2</v>
      </c>
      <c r="G63" s="45">
        <f t="shared" si="1"/>
        <v>6.5609312445604737E-2</v>
      </c>
      <c r="H63" s="45">
        <f t="shared" si="2"/>
        <v>1.2963952605195218E-2</v>
      </c>
      <c r="I63" s="45">
        <f t="shared" si="3"/>
        <v>3.9286632525399975E-2</v>
      </c>
    </row>
    <row r="64" spans="1:9">
      <c r="A64" s="43">
        <v>39965</v>
      </c>
      <c r="B64" s="44">
        <v>83.08</v>
      </c>
      <c r="C64" s="44">
        <v>22.98</v>
      </c>
      <c r="D64" s="44">
        <v>65.83</v>
      </c>
      <c r="E64" s="45">
        <v>1E-4</v>
      </c>
      <c r="F64" s="45">
        <f t="shared" si="0"/>
        <v>-8.2167428433966845E-4</v>
      </c>
      <c r="G64" s="45">
        <f t="shared" si="1"/>
        <v>1.7614791851195955E-2</v>
      </c>
      <c r="H64" s="45">
        <f t="shared" si="2"/>
        <v>6.1671965759706347E-3</v>
      </c>
      <c r="I64" s="45">
        <f t="shared" si="3"/>
        <v>1.1890994213583295E-2</v>
      </c>
    </row>
    <row r="65" spans="1:9">
      <c r="A65" s="43">
        <v>39934</v>
      </c>
      <c r="B65" s="44">
        <v>83.14</v>
      </c>
      <c r="C65" s="44">
        <v>22.58</v>
      </c>
      <c r="D65" s="44">
        <v>65.42</v>
      </c>
      <c r="E65" s="45">
        <v>0</v>
      </c>
      <c r="F65" s="45">
        <f t="shared" si="0"/>
        <v>5.8568882098293695E-2</v>
      </c>
      <c r="G65" s="45">
        <f t="shared" si="1"/>
        <v>7.0142180094786566E-2</v>
      </c>
      <c r="H65" s="45">
        <f t="shared" si="2"/>
        <v>6.6164025234651813E-3</v>
      </c>
      <c r="I65" s="45">
        <f t="shared" si="3"/>
        <v>3.8379291309125874E-2</v>
      </c>
    </row>
    <row r="66" spans="1:9">
      <c r="A66" s="43">
        <v>39904</v>
      </c>
      <c r="B66" s="44">
        <v>78.540000000000006</v>
      </c>
      <c r="C66" s="44">
        <v>21.1</v>
      </c>
      <c r="D66" s="44">
        <v>64.989999999999995</v>
      </c>
      <c r="E66" s="45">
        <v>1E-4</v>
      </c>
      <c r="F66" s="45">
        <f t="shared" si="0"/>
        <v>9.9130230930720917E-2</v>
      </c>
      <c r="G66" s="45">
        <f t="shared" si="1"/>
        <v>0.14229306984298873</v>
      </c>
      <c r="H66" s="45">
        <f t="shared" si="2"/>
        <v>4.537501932292398E-3</v>
      </c>
      <c r="I66" s="45">
        <f t="shared" si="3"/>
        <v>7.3415285887640569E-2</v>
      </c>
    </row>
    <row r="67" spans="1:9">
      <c r="A67" s="43">
        <v>39874</v>
      </c>
      <c r="B67" s="44">
        <v>71.45</v>
      </c>
      <c r="C67" s="44">
        <v>18.47</v>
      </c>
      <c r="D67" s="44">
        <v>64.69</v>
      </c>
      <c r="E67" s="45">
        <v>2.0000000000000001E-4</v>
      </c>
      <c r="F67" s="45">
        <f t="shared" ref="F67:F119" si="4">B67/B68-1-$E67</f>
        <v>8.3196512509476878E-2</v>
      </c>
      <c r="G67" s="45">
        <f t="shared" ref="G67:G119" si="5">C67/C68-1-$E67</f>
        <v>5.4625813820673642E-2</v>
      </c>
      <c r="H67" s="45">
        <f t="shared" ref="H67:H119" si="6">D67/D68-1-$E67</f>
        <v>1.0897217880587706E-2</v>
      </c>
      <c r="I67" s="45">
        <f t="shared" ref="I67:I119" si="7">0.5*G67+0.5*H67</f>
        <v>3.2761515850630675E-2</v>
      </c>
    </row>
    <row r="68" spans="1:9">
      <c r="A68" s="43">
        <v>39846</v>
      </c>
      <c r="B68" s="44">
        <v>65.95</v>
      </c>
      <c r="C68" s="44">
        <v>17.510000000000002</v>
      </c>
      <c r="D68" s="44">
        <v>63.98</v>
      </c>
      <c r="E68" s="45">
        <v>1E-4</v>
      </c>
      <c r="F68" s="45">
        <f t="shared" si="4"/>
        <v>-0.1075570307213425</v>
      </c>
      <c r="G68" s="45">
        <f t="shared" si="5"/>
        <v>-0.10169055926115945</v>
      </c>
      <c r="H68" s="45">
        <f t="shared" si="6"/>
        <v>-6.0042883778744895E-3</v>
      </c>
      <c r="I68" s="45">
        <f t="shared" si="7"/>
        <v>-5.3847423819516974E-2</v>
      </c>
    </row>
    <row r="69" spans="1:9">
      <c r="A69" s="43">
        <v>39815</v>
      </c>
      <c r="B69" s="44">
        <v>73.89</v>
      </c>
      <c r="C69" s="44">
        <v>19.489999999999998</v>
      </c>
      <c r="D69" s="44">
        <v>64.36</v>
      </c>
      <c r="E69" s="45">
        <v>0</v>
      </c>
      <c r="F69" s="45">
        <f t="shared" si="4"/>
        <v>-8.2111801242236049E-2</v>
      </c>
      <c r="G69" s="45">
        <f t="shared" si="5"/>
        <v>-1.6153457849570896E-2</v>
      </c>
      <c r="H69" s="45">
        <f t="shared" si="6"/>
        <v>-2.0842841929104017E-2</v>
      </c>
      <c r="I69" s="45">
        <f t="shared" si="7"/>
        <v>-1.8498149889337456E-2</v>
      </c>
    </row>
    <row r="70" spans="1:9">
      <c r="A70" s="43">
        <v>39783</v>
      </c>
      <c r="B70" s="44">
        <v>80.5</v>
      </c>
      <c r="C70" s="44">
        <v>19.809999999999999</v>
      </c>
      <c r="D70" s="44">
        <v>65.73</v>
      </c>
      <c r="E70" s="45">
        <v>0</v>
      </c>
      <c r="F70" s="45">
        <f t="shared" si="4"/>
        <v>9.7842448569995799E-3</v>
      </c>
      <c r="G70" s="45">
        <f t="shared" si="5"/>
        <v>0.17011222681630245</v>
      </c>
      <c r="H70" s="45">
        <f t="shared" si="6"/>
        <v>5.13435700575815E-2</v>
      </c>
      <c r="I70" s="45">
        <f t="shared" si="7"/>
        <v>0.11072789843694197</v>
      </c>
    </row>
    <row r="71" spans="1:9">
      <c r="A71" s="43">
        <v>39755</v>
      </c>
      <c r="B71" s="44">
        <v>79.72</v>
      </c>
      <c r="C71" s="44">
        <v>16.93</v>
      </c>
      <c r="D71" s="44">
        <v>62.52</v>
      </c>
      <c r="E71" s="45">
        <v>2.9999999999999997E-4</v>
      </c>
      <c r="F71" s="45">
        <f t="shared" si="4"/>
        <v>-6.9861157796451995E-2</v>
      </c>
      <c r="G71" s="45">
        <f t="shared" si="5"/>
        <v>-8.4174458874458874E-2</v>
      </c>
      <c r="H71" s="45">
        <f t="shared" si="6"/>
        <v>3.910149625935163E-2</v>
      </c>
      <c r="I71" s="45">
        <f t="shared" si="7"/>
        <v>-2.2536481307553622E-2</v>
      </c>
    </row>
    <row r="72" spans="1:9">
      <c r="A72" s="43">
        <v>39722</v>
      </c>
      <c r="B72" s="44">
        <v>85.68</v>
      </c>
      <c r="C72" s="44">
        <v>18.48</v>
      </c>
      <c r="D72" s="44">
        <v>60.15</v>
      </c>
      <c r="E72" s="45">
        <v>8.0000000000000004E-4</v>
      </c>
      <c r="F72" s="45">
        <f t="shared" si="4"/>
        <v>-0.16603772408417769</v>
      </c>
      <c r="G72" s="45">
        <f t="shared" si="5"/>
        <v>-0.191693169877408</v>
      </c>
      <c r="H72" s="45">
        <f t="shared" si="6"/>
        <v>-3.0325653436592413E-2</v>
      </c>
      <c r="I72" s="45">
        <f t="shared" si="7"/>
        <v>-0.11100941165700021</v>
      </c>
    </row>
    <row r="73" spans="1:9">
      <c r="A73" s="43">
        <v>39693</v>
      </c>
      <c r="B73" s="44">
        <v>102.64</v>
      </c>
      <c r="C73" s="44">
        <v>22.84</v>
      </c>
      <c r="D73" s="44">
        <v>61.98</v>
      </c>
      <c r="E73" s="45">
        <v>1.5E-3</v>
      </c>
      <c r="F73" s="45">
        <f t="shared" si="4"/>
        <v>-9.5666446033006836E-2</v>
      </c>
      <c r="G73" s="45">
        <f t="shared" si="5"/>
        <v>-7.7551779935275011E-2</v>
      </c>
      <c r="H73" s="45">
        <f t="shared" si="6"/>
        <v>-6.6364365971107158E-3</v>
      </c>
      <c r="I73" s="45">
        <f t="shared" si="7"/>
        <v>-4.2094108266192864E-2</v>
      </c>
    </row>
    <row r="74" spans="1:9">
      <c r="A74" s="43">
        <v>39661</v>
      </c>
      <c r="B74" s="44">
        <v>113.31</v>
      </c>
      <c r="C74" s="44">
        <v>24.72</v>
      </c>
      <c r="D74" s="44">
        <v>62.3</v>
      </c>
      <c r="E74" s="45">
        <v>1.2999999999999999E-3</v>
      </c>
      <c r="F74" s="45">
        <f t="shared" si="4"/>
        <v>1.4113567523971717E-2</v>
      </c>
      <c r="G74" s="45">
        <f t="shared" si="5"/>
        <v>-3.721307506053405E-3</v>
      </c>
      <c r="H74" s="45">
        <f t="shared" si="6"/>
        <v>7.116963418582002E-3</v>
      </c>
      <c r="I74" s="45">
        <f t="shared" si="7"/>
        <v>1.6978279562642985E-3</v>
      </c>
    </row>
    <row r="75" spans="1:9">
      <c r="A75" s="43">
        <v>39630</v>
      </c>
      <c r="B75" s="44">
        <v>111.59</v>
      </c>
      <c r="C75" s="44">
        <v>24.78</v>
      </c>
      <c r="D75" s="44">
        <v>61.78</v>
      </c>
      <c r="E75" s="45">
        <v>1.5E-3</v>
      </c>
      <c r="F75" s="45">
        <f t="shared" si="4"/>
        <v>-1.0469804618117138E-2</v>
      </c>
      <c r="G75" s="45">
        <f t="shared" si="5"/>
        <v>-1.2673184357541776E-2</v>
      </c>
      <c r="H75" s="45">
        <f t="shared" si="6"/>
        <v>-1.3381091144568078E-3</v>
      </c>
      <c r="I75" s="45">
        <f t="shared" si="7"/>
        <v>-7.0056467359992918E-3</v>
      </c>
    </row>
    <row r="76" spans="1:9">
      <c r="A76" s="43">
        <v>39601</v>
      </c>
      <c r="B76" s="44">
        <v>112.6</v>
      </c>
      <c r="C76" s="44">
        <v>25.06</v>
      </c>
      <c r="D76" s="44">
        <v>61.77</v>
      </c>
      <c r="E76" s="45">
        <v>1.6999999999999999E-3</v>
      </c>
      <c r="F76" s="45">
        <f t="shared" si="4"/>
        <v>-8.5284276064132872E-2</v>
      </c>
      <c r="G76" s="45">
        <f t="shared" si="5"/>
        <v>-3.5996724470134876E-2</v>
      </c>
      <c r="H76" s="45">
        <f t="shared" si="6"/>
        <v>-1.2140913508260282E-3</v>
      </c>
      <c r="I76" s="45">
        <f t="shared" si="7"/>
        <v>-1.8605407910480452E-2</v>
      </c>
    </row>
    <row r="77" spans="1:9">
      <c r="A77" s="43">
        <v>39569</v>
      </c>
      <c r="B77" s="44">
        <v>122.87</v>
      </c>
      <c r="C77" s="44">
        <v>25.95</v>
      </c>
      <c r="D77" s="44">
        <v>61.74</v>
      </c>
      <c r="E77" s="45">
        <v>1.8E-3</v>
      </c>
      <c r="F77" s="45">
        <f t="shared" si="4"/>
        <v>1.3318968935889044E-2</v>
      </c>
      <c r="G77" s="45">
        <f t="shared" si="5"/>
        <v>2.0684719535782009E-3</v>
      </c>
      <c r="H77" s="45">
        <f t="shared" si="6"/>
        <v>-1.1742270686337351E-2</v>
      </c>
      <c r="I77" s="45">
        <f t="shared" si="7"/>
        <v>-4.8368993663795747E-3</v>
      </c>
    </row>
    <row r="78" spans="1:9">
      <c r="A78" s="43">
        <v>39539</v>
      </c>
      <c r="B78" s="44">
        <v>121.04</v>
      </c>
      <c r="C78" s="44">
        <v>25.85</v>
      </c>
      <c r="D78" s="44">
        <v>62.36</v>
      </c>
      <c r="E78" s="45">
        <v>1.8E-3</v>
      </c>
      <c r="F78" s="45">
        <f t="shared" si="4"/>
        <v>4.5893239851120947E-2</v>
      </c>
      <c r="G78" s="45">
        <f t="shared" si="5"/>
        <v>3.5103329322101938E-2</v>
      </c>
      <c r="H78" s="45">
        <f t="shared" si="6"/>
        <v>-5.3155001597954034E-3</v>
      </c>
      <c r="I78" s="45">
        <f t="shared" si="7"/>
        <v>1.4893914581153267E-2</v>
      </c>
    </row>
    <row r="79" spans="1:9">
      <c r="A79" s="43">
        <v>39510</v>
      </c>
      <c r="B79" s="44">
        <v>115.53</v>
      </c>
      <c r="C79" s="44">
        <v>24.93</v>
      </c>
      <c r="D79" s="44">
        <v>62.58</v>
      </c>
      <c r="E79" s="45">
        <v>1.6999999999999999E-3</v>
      </c>
      <c r="F79" s="45">
        <f t="shared" si="4"/>
        <v>-1.0621677961739705E-2</v>
      </c>
      <c r="G79" s="45">
        <f t="shared" si="5"/>
        <v>3.1367593712212996E-3</v>
      </c>
      <c r="H79" s="45">
        <f t="shared" si="6"/>
        <v>2.3109096743141669E-3</v>
      </c>
      <c r="I79" s="45">
        <f t="shared" si="7"/>
        <v>2.7238345227677332E-3</v>
      </c>
    </row>
    <row r="80" spans="1:9">
      <c r="A80" s="43">
        <v>39479</v>
      </c>
      <c r="B80" s="44">
        <v>116.57</v>
      </c>
      <c r="C80" s="44">
        <v>24.81</v>
      </c>
      <c r="D80" s="44">
        <v>62.33</v>
      </c>
      <c r="E80" s="45">
        <v>1.2999999999999999E-3</v>
      </c>
      <c r="F80" s="45">
        <f t="shared" si="4"/>
        <v>-2.7123165635968647E-2</v>
      </c>
      <c r="G80" s="45">
        <f t="shared" si="5"/>
        <v>-3.5554573764110677E-2</v>
      </c>
      <c r="H80" s="45">
        <f t="shared" si="6"/>
        <v>-4.971740526655043E-4</v>
      </c>
      <c r="I80" s="45">
        <f t="shared" si="7"/>
        <v>-1.8025873908388092E-2</v>
      </c>
    </row>
    <row r="81" spans="1:9">
      <c r="A81" s="43">
        <v>39449</v>
      </c>
      <c r="B81" s="44">
        <v>119.66</v>
      </c>
      <c r="C81" s="44">
        <v>25.69</v>
      </c>
      <c r="D81" s="44">
        <v>62.28</v>
      </c>
      <c r="E81" s="45">
        <v>2.0999999999999999E-3</v>
      </c>
      <c r="F81" s="45">
        <f t="shared" si="4"/>
        <v>-6.2632307450734129E-2</v>
      </c>
      <c r="G81" s="45">
        <f t="shared" si="5"/>
        <v>-2.566518434055488E-2</v>
      </c>
      <c r="H81" s="45">
        <f t="shared" si="6"/>
        <v>1.0418289708990383E-2</v>
      </c>
      <c r="I81" s="45">
        <f t="shared" si="7"/>
        <v>-7.6234473157822486E-3</v>
      </c>
    </row>
    <row r="82" spans="1:9">
      <c r="A82" s="43">
        <v>39419</v>
      </c>
      <c r="B82" s="44">
        <v>127.37</v>
      </c>
      <c r="C82" s="44">
        <v>26.31</v>
      </c>
      <c r="D82" s="44">
        <v>61.51</v>
      </c>
      <c r="E82" s="45">
        <v>2.7000000000000001E-3</v>
      </c>
      <c r="F82" s="45">
        <f t="shared" si="4"/>
        <v>-1.3956016146561022E-2</v>
      </c>
      <c r="G82" s="45" t="e">
        <f t="shared" si="5"/>
        <v>#DIV/0!</v>
      </c>
      <c r="H82" s="45">
        <f t="shared" si="6"/>
        <v>5.8259878668633159E-3</v>
      </c>
      <c r="I82" s="45" t="e">
        <f t="shared" si="7"/>
        <v>#DIV/0!</v>
      </c>
    </row>
    <row r="83" spans="1:9">
      <c r="A83" s="43">
        <v>39387</v>
      </c>
      <c r="B83" s="44">
        <v>128.82</v>
      </c>
      <c r="D83" s="44">
        <v>60.99</v>
      </c>
      <c r="E83" s="45">
        <v>3.3999999999999998E-3</v>
      </c>
      <c r="F83" s="45">
        <f t="shared" si="4"/>
        <v>-4.212845310051487E-2</v>
      </c>
      <c r="G83" s="45" t="e">
        <f t="shared" si="5"/>
        <v>#DIV/0!</v>
      </c>
      <c r="H83" s="45">
        <f t="shared" si="6"/>
        <v>1.6158676028084365E-2</v>
      </c>
      <c r="I83" s="45" t="e">
        <f t="shared" si="7"/>
        <v>#DIV/0!</v>
      </c>
    </row>
    <row r="84" spans="1:9">
      <c r="A84" s="43">
        <v>39356</v>
      </c>
      <c r="B84" s="44">
        <v>134.01</v>
      </c>
      <c r="D84" s="44">
        <v>59.82</v>
      </c>
      <c r="E84" s="45">
        <v>3.2000000000000002E-3</v>
      </c>
      <c r="F84" s="45">
        <f t="shared" si="4"/>
        <v>1.0414703880190371E-2</v>
      </c>
      <c r="G84" s="45" t="e">
        <f t="shared" si="5"/>
        <v>#DIV/0!</v>
      </c>
      <c r="H84" s="45">
        <f t="shared" si="6"/>
        <v>6.0795680782857828E-3</v>
      </c>
      <c r="I84" s="45" t="e">
        <f t="shared" si="7"/>
        <v>#DIV/0!</v>
      </c>
    </row>
    <row r="85" spans="1:9">
      <c r="A85" s="43">
        <v>39329</v>
      </c>
      <c r="B85" s="44">
        <v>132.21</v>
      </c>
      <c r="D85" s="44">
        <v>59.27</v>
      </c>
      <c r="E85" s="45">
        <v>3.2000000000000002E-3</v>
      </c>
      <c r="F85" s="45">
        <f t="shared" si="4"/>
        <v>3.5451897242517162E-2</v>
      </c>
      <c r="G85" s="45" t="e">
        <f t="shared" si="5"/>
        <v>#DIV/0!</v>
      </c>
      <c r="H85" s="45">
        <f t="shared" si="6"/>
        <v>2.7402579769178841E-3</v>
      </c>
      <c r="I85" s="45" t="e">
        <f t="shared" si="7"/>
        <v>#DIV/0!</v>
      </c>
    </row>
    <row r="86" spans="1:9">
      <c r="A86" s="43">
        <v>39295</v>
      </c>
      <c r="B86" s="44">
        <v>127.29</v>
      </c>
      <c r="D86" s="44">
        <v>58.92</v>
      </c>
      <c r="E86" s="45">
        <v>4.1999999999999997E-3</v>
      </c>
      <c r="F86" s="45">
        <f t="shared" si="4"/>
        <v>8.6909047505372254E-3</v>
      </c>
      <c r="G86" s="45" t="e">
        <f t="shared" si="5"/>
        <v>#DIV/0!</v>
      </c>
      <c r="H86" s="45">
        <f t="shared" si="6"/>
        <v>1.0612263176024799E-2</v>
      </c>
      <c r="I86" s="45" t="e">
        <f t="shared" si="7"/>
        <v>#DIV/0!</v>
      </c>
    </row>
    <row r="87" spans="1:9">
      <c r="A87" s="43">
        <v>39265</v>
      </c>
      <c r="B87" s="44">
        <v>125.67</v>
      </c>
      <c r="D87" s="44">
        <v>58.06</v>
      </c>
      <c r="E87" s="45">
        <v>4.0000000000000001E-3</v>
      </c>
      <c r="F87" s="45">
        <f t="shared" si="4"/>
        <v>-3.5295768133816297E-2</v>
      </c>
      <c r="G87" s="45" t="e">
        <f t="shared" si="5"/>
        <v>#DIV/0!</v>
      </c>
      <c r="H87" s="45">
        <f t="shared" si="6"/>
        <v>5.388038942976351E-3</v>
      </c>
      <c r="I87" s="45" t="e">
        <f t="shared" si="7"/>
        <v>#DIV/0!</v>
      </c>
    </row>
    <row r="88" spans="1:9">
      <c r="A88" s="43">
        <v>39234</v>
      </c>
      <c r="B88" s="44">
        <v>129.72999999999999</v>
      </c>
      <c r="D88" s="44">
        <v>57.52</v>
      </c>
      <c r="E88" s="45">
        <v>4.0000000000000001E-3</v>
      </c>
      <c r="F88" s="45">
        <f t="shared" si="4"/>
        <v>-1.8658970074434175E-2</v>
      </c>
      <c r="G88" s="45" t="e">
        <f t="shared" si="5"/>
        <v>#DIV/0!</v>
      </c>
      <c r="H88" s="45">
        <f t="shared" si="6"/>
        <v>-7.1195840554593125E-3</v>
      </c>
      <c r="I88" s="45" t="e">
        <f t="shared" si="7"/>
        <v>#DIV/0!</v>
      </c>
    </row>
    <row r="89" spans="1:9">
      <c r="A89" s="43">
        <v>39203</v>
      </c>
      <c r="B89" s="44">
        <v>131.66</v>
      </c>
      <c r="D89" s="44">
        <v>57.7</v>
      </c>
      <c r="E89" s="45">
        <v>4.1000000000000003E-3</v>
      </c>
      <c r="F89" s="45">
        <f t="shared" si="4"/>
        <v>2.98249253965761E-2</v>
      </c>
      <c r="G89" s="45" t="e">
        <f t="shared" si="5"/>
        <v>#DIV/0!</v>
      </c>
      <c r="H89" s="45">
        <f t="shared" si="6"/>
        <v>-1.2009215955983372E-2</v>
      </c>
      <c r="I89" s="45" t="e">
        <f t="shared" si="7"/>
        <v>#DIV/0!</v>
      </c>
    </row>
    <row r="90" spans="1:9">
      <c r="A90" s="43">
        <v>39174</v>
      </c>
      <c r="B90" s="44">
        <v>127.34</v>
      </c>
      <c r="D90" s="44">
        <v>58.16</v>
      </c>
      <c r="E90" s="45">
        <v>4.4000000000000003E-3</v>
      </c>
      <c r="F90" s="45">
        <f t="shared" si="4"/>
        <v>3.9884074134820494E-2</v>
      </c>
      <c r="G90" s="45" t="e">
        <f t="shared" si="5"/>
        <v>#DIV/0!</v>
      </c>
      <c r="H90" s="45" t="e">
        <f t="shared" si="6"/>
        <v>#DIV/0!</v>
      </c>
      <c r="I90" s="45" t="e">
        <f t="shared" si="7"/>
        <v>#DIV/0!</v>
      </c>
    </row>
    <row r="91" spans="1:9">
      <c r="A91" s="43">
        <v>39142</v>
      </c>
      <c r="B91" s="44">
        <v>121.94</v>
      </c>
      <c r="E91" s="45">
        <v>4.3E-3</v>
      </c>
      <c r="F91" s="45">
        <f t="shared" si="4"/>
        <v>7.3144018583042019E-3</v>
      </c>
      <c r="G91" s="45" t="e">
        <f t="shared" si="5"/>
        <v>#DIV/0!</v>
      </c>
      <c r="H91" s="45" t="e">
        <f t="shared" si="6"/>
        <v>#DIV/0!</v>
      </c>
      <c r="I91" s="45" t="e">
        <f t="shared" si="7"/>
        <v>#DIV/0!</v>
      </c>
    </row>
    <row r="92" spans="1:9">
      <c r="A92" s="43">
        <v>39114</v>
      </c>
      <c r="B92" s="44">
        <v>120.54</v>
      </c>
      <c r="E92" s="45">
        <v>3.8E-3</v>
      </c>
      <c r="F92" s="45">
        <f t="shared" si="4"/>
        <v>-2.340146400976004E-2</v>
      </c>
      <c r="G92" s="45" t="e">
        <f t="shared" si="5"/>
        <v>#DIV/0!</v>
      </c>
      <c r="H92" s="45" t="e">
        <f t="shared" si="6"/>
        <v>#DIV/0!</v>
      </c>
      <c r="I92" s="45" t="e">
        <f t="shared" si="7"/>
        <v>#DIV/0!</v>
      </c>
    </row>
    <row r="93" spans="1:9">
      <c r="A93" s="43">
        <v>39085</v>
      </c>
      <c r="B93" s="44">
        <v>122.95</v>
      </c>
      <c r="E93" s="45">
        <v>4.4000000000000003E-3</v>
      </c>
      <c r="F93" s="45">
        <f t="shared" si="4"/>
        <v>1.062517955915139E-2</v>
      </c>
      <c r="G93" s="45" t="e">
        <f t="shared" si="5"/>
        <v>#DIV/0!</v>
      </c>
      <c r="H93" s="45" t="e">
        <f t="shared" si="6"/>
        <v>#DIV/0!</v>
      </c>
      <c r="I93" s="45" t="e">
        <f t="shared" si="7"/>
        <v>#DIV/0!</v>
      </c>
    </row>
    <row r="94" spans="1:9">
      <c r="A94" s="43">
        <v>39052</v>
      </c>
      <c r="B94" s="44">
        <v>121.13</v>
      </c>
      <c r="E94" s="45">
        <v>4.0000000000000001E-3</v>
      </c>
      <c r="F94" s="45">
        <f t="shared" si="4"/>
        <v>9.3857608968459551E-3</v>
      </c>
      <c r="G94" s="45" t="e">
        <f t="shared" si="5"/>
        <v>#DIV/0!</v>
      </c>
      <c r="H94" s="45" t="e">
        <f t="shared" si="6"/>
        <v>#DIV/0!</v>
      </c>
      <c r="I94" s="45" t="e">
        <f t="shared" si="7"/>
        <v>#DIV/0!</v>
      </c>
    </row>
    <row r="95" spans="1:9">
      <c r="A95" s="43">
        <v>39022</v>
      </c>
      <c r="B95" s="44">
        <v>119.53</v>
      </c>
      <c r="E95" s="45">
        <v>4.1999999999999997E-3</v>
      </c>
      <c r="F95" s="45">
        <f t="shared" si="4"/>
        <v>1.5680546075085271E-2</v>
      </c>
      <c r="G95" s="45" t="e">
        <f t="shared" si="5"/>
        <v>#DIV/0!</v>
      </c>
      <c r="H95" s="45" t="e">
        <f t="shared" si="6"/>
        <v>#DIV/0!</v>
      </c>
      <c r="I95" s="45" t="e">
        <f t="shared" si="7"/>
        <v>#DIV/0!</v>
      </c>
    </row>
    <row r="96" spans="1:9">
      <c r="A96" s="43">
        <v>38992</v>
      </c>
      <c r="B96" s="44">
        <v>117.2</v>
      </c>
      <c r="E96" s="45">
        <v>4.1000000000000003E-3</v>
      </c>
      <c r="F96" s="45">
        <f t="shared" si="4"/>
        <v>2.7408537229361089E-2</v>
      </c>
      <c r="G96" s="45" t="e">
        <f t="shared" si="5"/>
        <v>#DIV/0!</v>
      </c>
      <c r="H96" s="45" t="e">
        <f t="shared" si="6"/>
        <v>#DIV/0!</v>
      </c>
      <c r="I96" s="45" t="e">
        <f t="shared" si="7"/>
        <v>#DIV/0!</v>
      </c>
    </row>
    <row r="97" spans="1:9">
      <c r="A97" s="43">
        <v>38961</v>
      </c>
      <c r="B97" s="44">
        <v>113.62</v>
      </c>
      <c r="E97" s="45">
        <v>4.1000000000000003E-3</v>
      </c>
      <c r="F97" s="45">
        <f t="shared" si="4"/>
        <v>2.2927027027027196E-2</v>
      </c>
      <c r="G97" s="45" t="e">
        <f t="shared" si="5"/>
        <v>#DIV/0!</v>
      </c>
      <c r="H97" s="45" t="e">
        <f t="shared" si="6"/>
        <v>#DIV/0!</v>
      </c>
      <c r="I97" s="45" t="e">
        <f t="shared" si="7"/>
        <v>#DIV/0!</v>
      </c>
    </row>
    <row r="98" spans="1:9">
      <c r="A98" s="43">
        <v>38930</v>
      </c>
      <c r="B98" s="44">
        <v>110.63</v>
      </c>
      <c r="E98" s="45">
        <v>4.1999999999999997E-3</v>
      </c>
      <c r="F98" s="45">
        <f t="shared" si="4"/>
        <v>1.7597358455712513E-2</v>
      </c>
      <c r="G98" s="45" t="e">
        <f t="shared" si="5"/>
        <v>#DIV/0!</v>
      </c>
      <c r="H98" s="45" t="e">
        <f t="shared" si="6"/>
        <v>#DIV/0!</v>
      </c>
      <c r="I98" s="45" t="e">
        <f t="shared" si="7"/>
        <v>#DIV/0!</v>
      </c>
    </row>
    <row r="99" spans="1:9">
      <c r="A99" s="43">
        <v>38901</v>
      </c>
      <c r="B99" s="44">
        <v>108.27</v>
      </c>
      <c r="E99" s="45">
        <v>4.0000000000000001E-3</v>
      </c>
      <c r="F99" s="45">
        <f t="shared" si="4"/>
        <v>4.5310325633174733E-4</v>
      </c>
      <c r="G99" s="45" t="e">
        <f t="shared" si="5"/>
        <v>#DIV/0!</v>
      </c>
      <c r="H99" s="45" t="e">
        <f t="shared" si="6"/>
        <v>#DIV/0!</v>
      </c>
      <c r="I99" s="45" t="e">
        <f t="shared" si="7"/>
        <v>#DIV/0!</v>
      </c>
    </row>
    <row r="100" spans="1:9">
      <c r="A100" s="43">
        <v>38869</v>
      </c>
      <c r="B100" s="44">
        <v>107.79</v>
      </c>
      <c r="E100" s="45">
        <v>4.0000000000000001E-3</v>
      </c>
      <c r="F100" s="45">
        <f t="shared" si="4"/>
        <v>-1.3955911078038473E-3</v>
      </c>
      <c r="G100" s="45" t="e">
        <f t="shared" si="5"/>
        <v>#DIV/0!</v>
      </c>
      <c r="H100" s="45" t="e">
        <f t="shared" si="6"/>
        <v>#DIV/0!</v>
      </c>
      <c r="I100" s="45" t="e">
        <f t="shared" si="7"/>
        <v>#DIV/0!</v>
      </c>
    </row>
    <row r="101" spans="1:9">
      <c r="A101" s="43">
        <v>38838</v>
      </c>
      <c r="B101" s="44">
        <v>107.51</v>
      </c>
      <c r="E101" s="45">
        <v>4.3E-3</v>
      </c>
      <c r="F101" s="45">
        <f t="shared" si="4"/>
        <v>-3.4430807397383717E-2</v>
      </c>
      <c r="G101" s="45" t="e">
        <f t="shared" si="5"/>
        <v>#DIV/0!</v>
      </c>
      <c r="H101" s="45" t="e">
        <f t="shared" si="6"/>
        <v>#DIV/0!</v>
      </c>
      <c r="I101" s="45" t="e">
        <f t="shared" si="7"/>
        <v>#DIV/0!</v>
      </c>
    </row>
    <row r="102" spans="1:9">
      <c r="A102" s="43">
        <v>38810</v>
      </c>
      <c r="B102" s="44">
        <v>110.85</v>
      </c>
      <c r="E102" s="45">
        <v>3.5999999999999999E-3</v>
      </c>
      <c r="F102" s="45">
        <f t="shared" si="4"/>
        <v>9.098702722455658E-3</v>
      </c>
      <c r="G102" s="45" t="e">
        <f t="shared" si="5"/>
        <v>#DIV/0!</v>
      </c>
      <c r="H102" s="45" t="e">
        <f t="shared" si="6"/>
        <v>#DIV/0!</v>
      </c>
      <c r="I102" s="45" t="e">
        <f t="shared" si="7"/>
        <v>#DIV/0!</v>
      </c>
    </row>
    <row r="103" spans="1:9">
      <c r="A103" s="43">
        <v>38777</v>
      </c>
      <c r="B103" s="44">
        <v>109.46</v>
      </c>
      <c r="E103" s="45">
        <v>3.7000000000000002E-3</v>
      </c>
      <c r="F103" s="45">
        <f t="shared" si="4"/>
        <v>1.2736066487139023E-2</v>
      </c>
      <c r="G103" s="45" t="e">
        <f t="shared" si="5"/>
        <v>#DIV/0!</v>
      </c>
      <c r="H103" s="45" t="e">
        <f t="shared" si="6"/>
        <v>#DIV/0!</v>
      </c>
      <c r="I103" s="45" t="e">
        <f t="shared" si="7"/>
        <v>#DIV/0!</v>
      </c>
    </row>
    <row r="104" spans="1:9">
      <c r="A104" s="43">
        <v>38749</v>
      </c>
      <c r="B104" s="44">
        <v>107.69</v>
      </c>
      <c r="E104" s="45">
        <v>3.3999999999999998E-3</v>
      </c>
      <c r="F104" s="45">
        <f t="shared" si="4"/>
        <v>2.3906042775754953E-3</v>
      </c>
      <c r="G104" s="45" t="e">
        <f t="shared" si="5"/>
        <v>#DIV/0!</v>
      </c>
      <c r="H104" s="45" t="e">
        <f t="shared" si="6"/>
        <v>#DIV/0!</v>
      </c>
      <c r="I104" s="45" t="e">
        <f t="shared" si="7"/>
        <v>#DIV/0!</v>
      </c>
    </row>
    <row r="105" spans="1:9">
      <c r="A105" s="43">
        <v>38720</v>
      </c>
      <c r="B105" s="44">
        <v>107.07</v>
      </c>
      <c r="E105" s="45">
        <v>3.5000000000000001E-3</v>
      </c>
      <c r="F105" s="45">
        <f t="shared" si="4"/>
        <v>2.0505355776587578E-2</v>
      </c>
      <c r="G105" s="45" t="e">
        <f t="shared" si="5"/>
        <v>#DIV/0!</v>
      </c>
      <c r="H105" s="45" t="e">
        <f t="shared" si="6"/>
        <v>#DIV/0!</v>
      </c>
      <c r="I105" s="45" t="e">
        <f t="shared" si="7"/>
        <v>#DIV/0!</v>
      </c>
    </row>
    <row r="106" spans="1:9">
      <c r="A106" s="43">
        <v>38687</v>
      </c>
      <c r="B106" s="44">
        <v>104.56</v>
      </c>
      <c r="E106" s="45">
        <v>3.2000000000000002E-3</v>
      </c>
      <c r="F106" s="45">
        <f t="shared" si="4"/>
        <v>-5.1091256204658566E-3</v>
      </c>
      <c r="G106" s="45" t="e">
        <f t="shared" si="5"/>
        <v>#DIV/0!</v>
      </c>
      <c r="H106" s="45" t="e">
        <f t="shared" si="6"/>
        <v>#DIV/0!</v>
      </c>
      <c r="I106" s="45" t="e">
        <f t="shared" si="7"/>
        <v>#DIV/0!</v>
      </c>
    </row>
    <row r="107" spans="1:9">
      <c r="A107" s="43">
        <v>38657</v>
      </c>
      <c r="B107" s="44">
        <v>104.76</v>
      </c>
      <c r="E107" s="45">
        <v>3.0999999999999999E-3</v>
      </c>
      <c r="F107" s="45">
        <f t="shared" si="4"/>
        <v>4.0846188340807214E-2</v>
      </c>
      <c r="G107" s="45" t="e">
        <f t="shared" si="5"/>
        <v>#DIV/0!</v>
      </c>
      <c r="H107" s="45" t="e">
        <f t="shared" si="6"/>
        <v>#DIV/0!</v>
      </c>
      <c r="I107" s="45" t="e">
        <f t="shared" si="7"/>
        <v>#DIV/0!</v>
      </c>
    </row>
    <row r="108" spans="1:9">
      <c r="A108" s="43">
        <v>38628</v>
      </c>
      <c r="B108" s="44">
        <v>100.35</v>
      </c>
      <c r="E108" s="45">
        <v>2.7000000000000001E-3</v>
      </c>
      <c r="F108" s="45">
        <f t="shared" si="4"/>
        <v>-2.6342732049036886E-2</v>
      </c>
      <c r="G108" s="45" t="e">
        <f t="shared" si="5"/>
        <v>#DIV/0!</v>
      </c>
      <c r="H108" s="45" t="e">
        <f t="shared" si="6"/>
        <v>#DIV/0!</v>
      </c>
      <c r="I108" s="45" t="e">
        <f t="shared" si="7"/>
        <v>#DIV/0!</v>
      </c>
    </row>
    <row r="109" spans="1:9">
      <c r="A109" s="43">
        <v>38596</v>
      </c>
      <c r="B109" s="44">
        <v>102.78</v>
      </c>
      <c r="E109" s="45">
        <v>2.8999999999999998E-3</v>
      </c>
      <c r="F109" s="45">
        <f t="shared" si="4"/>
        <v>5.0435127978817468E-3</v>
      </c>
      <c r="G109" s="45" t="e">
        <f t="shared" si="5"/>
        <v>#DIV/0!</v>
      </c>
      <c r="H109" s="45" t="e">
        <f t="shared" si="6"/>
        <v>#DIV/0!</v>
      </c>
      <c r="I109" s="45" t="e">
        <f t="shared" si="7"/>
        <v>#DIV/0!</v>
      </c>
    </row>
    <row r="110" spans="1:9">
      <c r="A110" s="43">
        <v>38565</v>
      </c>
      <c r="B110" s="44">
        <v>101.97</v>
      </c>
      <c r="E110" s="45">
        <v>3.0000000000000001E-3</v>
      </c>
      <c r="F110" s="45">
        <f t="shared" si="4"/>
        <v>-1.2326726901777937E-2</v>
      </c>
      <c r="G110" s="45" t="e">
        <f t="shared" si="5"/>
        <v>#DIV/0!</v>
      </c>
      <c r="H110" s="45" t="e">
        <f t="shared" si="6"/>
        <v>#DIV/0!</v>
      </c>
      <c r="I110" s="45" t="e">
        <f t="shared" si="7"/>
        <v>#DIV/0!</v>
      </c>
    </row>
    <row r="111" spans="1:9">
      <c r="A111" s="43">
        <v>38534</v>
      </c>
      <c r="B111" s="44">
        <v>102.93</v>
      </c>
      <c r="E111" s="45">
        <v>2.3999999999999998E-3</v>
      </c>
      <c r="F111" s="45">
        <f t="shared" si="4"/>
        <v>3.5828767399636877E-2</v>
      </c>
      <c r="G111" s="45" t="e">
        <f t="shared" si="5"/>
        <v>#DIV/0!</v>
      </c>
      <c r="H111" s="45" t="e">
        <f t="shared" si="6"/>
        <v>#DIV/0!</v>
      </c>
      <c r="I111" s="45" t="e">
        <f t="shared" si="7"/>
        <v>#DIV/0!</v>
      </c>
    </row>
    <row r="112" spans="1:9">
      <c r="A112" s="43">
        <v>38504</v>
      </c>
      <c r="B112" s="44">
        <v>99.14</v>
      </c>
      <c r="E112" s="45">
        <v>2.3E-3</v>
      </c>
      <c r="F112" s="45">
        <f t="shared" si="4"/>
        <v>-7.8469542378004423E-4</v>
      </c>
      <c r="G112" s="45" t="e">
        <f t="shared" si="5"/>
        <v>#DIV/0!</v>
      </c>
      <c r="H112" s="45" t="e">
        <f t="shared" si="6"/>
        <v>#DIV/0!</v>
      </c>
      <c r="I112" s="45" t="e">
        <f t="shared" si="7"/>
        <v>#DIV/0!</v>
      </c>
    </row>
    <row r="113" spans="1:9">
      <c r="A113" s="43">
        <v>38474</v>
      </c>
      <c r="B113" s="44">
        <v>98.99</v>
      </c>
      <c r="E113" s="45">
        <v>2.3999999999999998E-3</v>
      </c>
      <c r="F113" s="45">
        <f t="shared" si="4"/>
        <v>2.9821063607924761E-2</v>
      </c>
      <c r="G113" s="45" t="e">
        <f t="shared" si="5"/>
        <v>#DIV/0!</v>
      </c>
      <c r="H113" s="45" t="e">
        <f t="shared" si="6"/>
        <v>#DIV/0!</v>
      </c>
      <c r="I113" s="45" t="e">
        <f t="shared" si="7"/>
        <v>#DIV/0!</v>
      </c>
    </row>
    <row r="114" spans="1:9">
      <c r="A114" s="43">
        <v>38443</v>
      </c>
      <c r="B114" s="44">
        <v>95.9</v>
      </c>
      <c r="E114" s="45">
        <v>2.0999999999999999E-3</v>
      </c>
      <c r="F114" s="45">
        <f t="shared" si="4"/>
        <v>-2.0825058835567411E-2</v>
      </c>
      <c r="G114" s="45" t="e">
        <f t="shared" si="5"/>
        <v>#DIV/0!</v>
      </c>
      <c r="H114" s="45" t="e">
        <f t="shared" si="6"/>
        <v>#DIV/0!</v>
      </c>
      <c r="I114" s="45" t="e">
        <f t="shared" si="7"/>
        <v>#DIV/0!</v>
      </c>
    </row>
    <row r="115" spans="1:9">
      <c r="A115" s="43">
        <v>38412</v>
      </c>
      <c r="B115" s="44">
        <v>97.73</v>
      </c>
      <c r="E115" s="45">
        <v>2.0999999999999999E-3</v>
      </c>
      <c r="F115" s="45">
        <f t="shared" si="4"/>
        <v>-2.0382270215971842E-2</v>
      </c>
      <c r="G115" s="45" t="e">
        <f t="shared" si="5"/>
        <v>#DIV/0!</v>
      </c>
      <c r="H115" s="45" t="e">
        <f t="shared" si="6"/>
        <v>#DIV/0!</v>
      </c>
      <c r="I115" s="45" t="e">
        <f t="shared" si="7"/>
        <v>#DIV/0!</v>
      </c>
    </row>
    <row r="116" spans="1:9">
      <c r="A116" s="43">
        <v>38384</v>
      </c>
      <c r="B116" s="44">
        <v>99.55</v>
      </c>
      <c r="E116" s="45">
        <v>1.6000000000000001E-3</v>
      </c>
      <c r="F116" s="45">
        <f t="shared" si="4"/>
        <v>1.932093118654481E-2</v>
      </c>
      <c r="G116" s="45" t="e">
        <f t="shared" si="5"/>
        <v>#DIV/0!</v>
      </c>
      <c r="H116" s="45" t="e">
        <f t="shared" si="6"/>
        <v>#DIV/0!</v>
      </c>
      <c r="I116" s="45" t="e">
        <f t="shared" si="7"/>
        <v>#DIV/0!</v>
      </c>
    </row>
    <row r="117" spans="1:9">
      <c r="A117" s="43">
        <v>38355</v>
      </c>
      <c r="B117" s="44">
        <v>97.51</v>
      </c>
      <c r="E117" s="45">
        <v>1.6000000000000001E-3</v>
      </c>
      <c r="F117" s="45">
        <f t="shared" si="4"/>
        <v>-2.4056140350877175E-2</v>
      </c>
      <c r="G117" s="45" t="e">
        <f t="shared" si="5"/>
        <v>#DIV/0!</v>
      </c>
      <c r="H117" s="45" t="e">
        <f t="shared" si="6"/>
        <v>#DIV/0!</v>
      </c>
      <c r="I117" s="45" t="e">
        <f t="shared" si="7"/>
        <v>#DIV/0!</v>
      </c>
    </row>
    <row r="118" spans="1:9">
      <c r="A118" s="43">
        <v>38322</v>
      </c>
      <c r="B118" s="44">
        <v>99.75</v>
      </c>
      <c r="E118" s="45">
        <v>1.6000000000000001E-3</v>
      </c>
      <c r="F118" s="45">
        <f t="shared" si="4"/>
        <v>2.8555943405969276E-2</v>
      </c>
      <c r="G118" s="45" t="e">
        <f t="shared" si="5"/>
        <v>#DIV/0!</v>
      </c>
      <c r="H118" s="45" t="e">
        <f t="shared" si="6"/>
        <v>#DIV/0!</v>
      </c>
      <c r="I118" s="45" t="e">
        <f t="shared" si="7"/>
        <v>#DIV/0!</v>
      </c>
    </row>
    <row r="119" spans="1:9">
      <c r="A119" s="43">
        <v>38292</v>
      </c>
      <c r="B119" s="44">
        <v>96.83</v>
      </c>
      <c r="E119" s="45">
        <v>1.5E-3</v>
      </c>
      <c r="F119" s="45">
        <f t="shared" si="4"/>
        <v>4.3052319309600906E-2</v>
      </c>
      <c r="G119" s="45" t="e">
        <f t="shared" si="5"/>
        <v>#DIV/0!</v>
      </c>
      <c r="H119" s="45" t="e">
        <f t="shared" si="6"/>
        <v>#DIV/0!</v>
      </c>
      <c r="I119" s="45" t="e">
        <f t="shared" si="7"/>
        <v>#DIV/0!</v>
      </c>
    </row>
    <row r="120" spans="1:9">
      <c r="A120" s="43">
        <v>38261</v>
      </c>
      <c r="B120" s="44">
        <v>92.7</v>
      </c>
      <c r="E120" s="45">
        <v>1.1000000000000001E-3</v>
      </c>
      <c r="F120" s="45">
        <f t="shared" ref="F120:F130" si="8">B120/B121-1</f>
        <v>1.2893356643356668E-2</v>
      </c>
    </row>
    <row r="121" spans="1:9">
      <c r="A121" s="43">
        <v>38231</v>
      </c>
      <c r="B121" s="44">
        <v>91.52</v>
      </c>
      <c r="E121" s="45">
        <v>1.1000000000000001E-3</v>
      </c>
      <c r="F121" s="45">
        <f t="shared" si="8"/>
        <v>9.9315824321339896E-3</v>
      </c>
    </row>
    <row r="122" spans="1:9">
      <c r="A122" s="43">
        <v>38201</v>
      </c>
      <c r="B122" s="44">
        <v>90.62</v>
      </c>
      <c r="E122" s="45">
        <v>1.1000000000000001E-3</v>
      </c>
      <c r="F122" s="45">
        <f t="shared" si="8"/>
        <v>2.5445292620864812E-3</v>
      </c>
    </row>
    <row r="123" spans="1:9">
      <c r="A123" s="43">
        <v>38169</v>
      </c>
      <c r="B123" s="44">
        <v>90.39</v>
      </c>
      <c r="E123" s="45">
        <v>1E-3</v>
      </c>
      <c r="F123" s="45">
        <f t="shared" si="8"/>
        <v>-3.2226980728051413E-2</v>
      </c>
    </row>
    <row r="124" spans="1:9">
      <c r="A124" s="43">
        <v>38139</v>
      </c>
      <c r="B124" s="44">
        <v>93.4</v>
      </c>
      <c r="E124" s="45">
        <v>8.0000000000000004E-4</v>
      </c>
      <c r="F124" s="45">
        <f t="shared" si="8"/>
        <v>1.8427652382510207E-2</v>
      </c>
    </row>
    <row r="125" spans="1:9">
      <c r="A125" s="43">
        <v>38110</v>
      </c>
      <c r="B125" s="44">
        <v>91.71</v>
      </c>
      <c r="E125" s="45">
        <v>5.9999999999999995E-4</v>
      </c>
      <c r="F125" s="45">
        <f t="shared" si="8"/>
        <v>1.7191659272404625E-2</v>
      </c>
    </row>
    <row r="126" spans="1:9">
      <c r="A126" s="43">
        <v>38078</v>
      </c>
      <c r="B126" s="44">
        <v>90.16</v>
      </c>
      <c r="E126" s="45">
        <v>8.0000000000000004E-4</v>
      </c>
      <c r="F126" s="45">
        <f t="shared" si="8"/>
        <v>-1.8933623503808561E-2</v>
      </c>
    </row>
    <row r="127" spans="1:9">
      <c r="A127" s="43">
        <v>38047</v>
      </c>
      <c r="B127" s="44">
        <v>91.9</v>
      </c>
      <c r="E127" s="45">
        <v>8.9999999999999998E-4</v>
      </c>
      <c r="F127" s="45">
        <f t="shared" si="8"/>
        <v>-1.3313291818767392E-2</v>
      </c>
    </row>
    <row r="128" spans="1:9">
      <c r="A128" s="43">
        <v>38019</v>
      </c>
      <c r="B128" s="44">
        <v>93.14</v>
      </c>
      <c r="E128" s="45">
        <v>5.9999999999999995E-4</v>
      </c>
      <c r="F128" s="45">
        <f t="shared" si="8"/>
        <v>1.3603221242790342E-2</v>
      </c>
    </row>
    <row r="129" spans="1:6">
      <c r="A129" s="43">
        <v>37988</v>
      </c>
      <c r="B129" s="44">
        <v>91.89</v>
      </c>
      <c r="E129" s="45">
        <v>6.9999999999999999E-4</v>
      </c>
      <c r="F129" s="45">
        <f t="shared" si="8"/>
        <v>1.9753634446787238E-2</v>
      </c>
    </row>
    <row r="130" spans="1:6">
      <c r="A130" s="43">
        <v>37956</v>
      </c>
      <c r="B130" s="44">
        <v>90.11</v>
      </c>
      <c r="E130" s="45">
        <v>8.0000000000000004E-4</v>
      </c>
      <c r="F130" s="45">
        <f t="shared" si="8"/>
        <v>5.0355519291292561E-2</v>
      </c>
    </row>
    <row r="131" spans="1:6">
      <c r="A131" s="43">
        <v>37928</v>
      </c>
      <c r="B131" s="44">
        <v>85.79</v>
      </c>
      <c r="E131" s="45">
        <v>6.9999999999999999E-4</v>
      </c>
      <c r="F131" s="45">
        <f t="shared" ref="F131:F194" si="9">B131/B132-1</f>
        <v>1.0959226962055313E-2</v>
      </c>
    </row>
    <row r="132" spans="1:6">
      <c r="A132" s="43">
        <v>37895</v>
      </c>
      <c r="B132" s="44">
        <v>84.86</v>
      </c>
      <c r="E132" s="45">
        <v>6.9999999999999999E-4</v>
      </c>
      <c r="F132" s="45">
        <f t="shared" si="9"/>
        <v>5.3507138423339651E-2</v>
      </c>
    </row>
    <row r="133" spans="1:6">
      <c r="A133" s="43">
        <v>37866</v>
      </c>
      <c r="B133" s="44">
        <v>80.55</v>
      </c>
      <c r="E133" s="45">
        <v>8.0000000000000004E-4</v>
      </c>
      <c r="F133" s="45">
        <f t="shared" si="9"/>
        <v>-1.0928290766208271E-2</v>
      </c>
    </row>
    <row r="134" spans="1:6">
      <c r="A134" s="43">
        <v>37834</v>
      </c>
      <c r="B134" s="44">
        <v>81.44</v>
      </c>
      <c r="E134" s="45">
        <v>6.9999999999999999E-4</v>
      </c>
      <c r="F134" s="45">
        <f t="shared" si="9"/>
        <v>2.055137844611532E-2</v>
      </c>
    </row>
    <row r="135" spans="1:6">
      <c r="A135" s="43">
        <v>37803</v>
      </c>
      <c r="B135" s="44">
        <v>79.8</v>
      </c>
      <c r="E135" s="45">
        <v>6.9999999999999999E-4</v>
      </c>
      <c r="F135" s="45">
        <f t="shared" si="9"/>
        <v>1.8116866547588595E-2</v>
      </c>
    </row>
    <row r="136" spans="1:6">
      <c r="A136" s="43">
        <v>37774</v>
      </c>
      <c r="B136" s="44">
        <v>78.38</v>
      </c>
      <c r="E136" s="45">
        <v>1E-3</v>
      </c>
      <c r="F136" s="45">
        <f t="shared" si="9"/>
        <v>1.0572460030943587E-2</v>
      </c>
    </row>
    <row r="137" spans="1:6">
      <c r="A137" s="43">
        <v>37742</v>
      </c>
      <c r="B137" s="44">
        <v>77.56</v>
      </c>
      <c r="E137" s="45">
        <v>8.9999999999999998E-4</v>
      </c>
      <c r="F137" s="45">
        <f t="shared" si="9"/>
        <v>5.49510337323178E-2</v>
      </c>
    </row>
    <row r="138" spans="1:6">
      <c r="A138" s="43">
        <v>37712</v>
      </c>
      <c r="B138" s="44">
        <v>73.52</v>
      </c>
      <c r="E138" s="45">
        <v>1E-3</v>
      </c>
      <c r="F138" s="45">
        <f t="shared" si="9"/>
        <v>8.4525741259772635E-2</v>
      </c>
    </row>
    <row r="139" spans="1:6">
      <c r="A139" s="43">
        <v>37683</v>
      </c>
      <c r="B139" s="44">
        <v>67.790000000000006</v>
      </c>
      <c r="E139" s="45">
        <v>1E-3</v>
      </c>
      <c r="F139" s="45">
        <f t="shared" si="9"/>
        <v>2.2176227084567124E-3</v>
      </c>
    </row>
    <row r="140" spans="1:6">
      <c r="A140" s="43">
        <v>37655</v>
      </c>
      <c r="B140" s="44">
        <v>67.64</v>
      </c>
      <c r="E140" s="45">
        <v>8.9999999999999998E-4</v>
      </c>
      <c r="F140" s="45">
        <f t="shared" si="9"/>
        <v>-1.3562782557969832E-2</v>
      </c>
    </row>
    <row r="141" spans="1:6">
      <c r="A141" s="43">
        <v>37623</v>
      </c>
      <c r="B141" s="44">
        <v>68.569999999999993</v>
      </c>
      <c r="E141" s="45">
        <v>1E-3</v>
      </c>
      <c r="F141" s="45">
        <f t="shared" si="9"/>
        <v>-2.4608819345661503E-2</v>
      </c>
    </row>
    <row r="142" spans="1:6">
      <c r="A142" s="43">
        <v>37592</v>
      </c>
      <c r="B142" s="44">
        <v>70.3</v>
      </c>
      <c r="E142" s="45">
        <v>1.1000000000000001E-3</v>
      </c>
      <c r="F142" s="45">
        <f t="shared" si="9"/>
        <v>-5.6502482888203032E-2</v>
      </c>
    </row>
    <row r="143" spans="1:6">
      <c r="A143" s="43">
        <v>37561</v>
      </c>
      <c r="B143" s="44">
        <v>74.510000000000005</v>
      </c>
      <c r="E143" s="45">
        <v>1.1999999999999999E-3</v>
      </c>
      <c r="F143" s="45">
        <f t="shared" si="9"/>
        <v>6.1698489598176032E-2</v>
      </c>
    </row>
    <row r="144" spans="1:6">
      <c r="A144" s="43">
        <v>37530</v>
      </c>
      <c r="B144" s="44">
        <v>70.180000000000007</v>
      </c>
      <c r="E144" s="45">
        <v>1.4E-3</v>
      </c>
      <c r="F144" s="45">
        <f t="shared" si="9"/>
        <v>8.2189668465690202E-2</v>
      </c>
    </row>
    <row r="145" spans="1:6">
      <c r="A145" s="43">
        <v>37502</v>
      </c>
      <c r="B145" s="44">
        <v>64.849999999999994</v>
      </c>
      <c r="E145" s="45">
        <v>1.4E-3</v>
      </c>
      <c r="F145" s="45">
        <f t="shared" si="9"/>
        <v>-0.10477636664826073</v>
      </c>
    </row>
    <row r="146" spans="1:6">
      <c r="A146" s="43">
        <v>37469</v>
      </c>
      <c r="B146" s="44">
        <v>72.44</v>
      </c>
      <c r="E146" s="45">
        <v>1.4E-3</v>
      </c>
      <c r="F146" s="45">
        <f t="shared" si="9"/>
        <v>6.8102849200832871E-3</v>
      </c>
    </row>
    <row r="147" spans="1:6">
      <c r="A147" s="43">
        <v>37438</v>
      </c>
      <c r="B147" s="44">
        <v>71.95</v>
      </c>
      <c r="E147" s="45">
        <v>1.5E-3</v>
      </c>
      <c r="F147" s="45">
        <f t="shared" si="9"/>
        <v>-7.886314172321085E-2</v>
      </c>
    </row>
    <row r="148" spans="1:6">
      <c r="A148" s="43">
        <v>37410</v>
      </c>
      <c r="B148" s="44">
        <v>78.11</v>
      </c>
      <c r="E148" s="45">
        <v>1.2999999999999999E-3</v>
      </c>
      <c r="F148" s="45">
        <f t="shared" si="9"/>
        <v>-7.3757856041740788E-2</v>
      </c>
    </row>
    <row r="149" spans="1:6">
      <c r="A149" s="43">
        <v>37377</v>
      </c>
      <c r="B149" s="44">
        <v>84.33</v>
      </c>
      <c r="E149" s="45">
        <v>1.4E-3</v>
      </c>
      <c r="F149" s="45">
        <f t="shared" si="9"/>
        <v>-6.0113154172560801E-3</v>
      </c>
    </row>
    <row r="150" spans="1:6">
      <c r="A150" s="43">
        <v>37347</v>
      </c>
      <c r="B150" s="44">
        <v>84.84</v>
      </c>
      <c r="E150" s="45">
        <v>1.5E-3</v>
      </c>
      <c r="F150" s="45">
        <f t="shared" si="9"/>
        <v>-5.8170515097690889E-2</v>
      </c>
    </row>
    <row r="151" spans="1:6">
      <c r="A151" s="43">
        <v>37316</v>
      </c>
      <c r="B151" s="44">
        <v>90.08</v>
      </c>
      <c r="E151" s="45">
        <v>1.2999999999999999E-3</v>
      </c>
      <c r="F151" s="45">
        <f t="shared" si="9"/>
        <v>3.326451020876342E-2</v>
      </c>
    </row>
    <row r="152" spans="1:6">
      <c r="A152" s="43">
        <v>37288</v>
      </c>
      <c r="B152" s="44">
        <v>87.18</v>
      </c>
      <c r="E152" s="45">
        <v>1.2999999999999999E-3</v>
      </c>
      <c r="F152" s="45">
        <f t="shared" si="9"/>
        <v>-1.7911456573166507E-2</v>
      </c>
    </row>
    <row r="153" spans="1:6">
      <c r="A153" s="43">
        <v>37258</v>
      </c>
      <c r="B153" s="44">
        <v>88.77</v>
      </c>
      <c r="E153" s="45">
        <v>1.4E-3</v>
      </c>
      <c r="F153" s="45">
        <f t="shared" si="9"/>
        <v>-9.8159509202454531E-3</v>
      </c>
    </row>
    <row r="154" spans="1:6">
      <c r="A154" s="43">
        <v>37228</v>
      </c>
      <c r="B154" s="44">
        <v>89.65</v>
      </c>
      <c r="E154" s="45">
        <v>1.5E-3</v>
      </c>
      <c r="F154" s="45">
        <f t="shared" si="9"/>
        <v>5.7213372223470227E-3</v>
      </c>
    </row>
    <row r="155" spans="1:6">
      <c r="A155" s="43">
        <v>37196</v>
      </c>
      <c r="B155" s="44">
        <v>89.14</v>
      </c>
      <c r="E155" s="45">
        <v>1.6999999999999999E-3</v>
      </c>
      <c r="F155" s="45">
        <f t="shared" si="9"/>
        <v>7.7871825876662637E-2</v>
      </c>
    </row>
    <row r="156" spans="1:6">
      <c r="A156" s="43">
        <v>37165</v>
      </c>
      <c r="B156" s="44">
        <v>82.7</v>
      </c>
      <c r="E156" s="45">
        <v>2.2000000000000001E-3</v>
      </c>
      <c r="F156" s="45">
        <f t="shared" si="9"/>
        <v>1.310792600759525E-2</v>
      </c>
    </row>
    <row r="157" spans="1:6">
      <c r="A157" s="43">
        <v>37138</v>
      </c>
      <c r="B157" s="44">
        <v>81.63</v>
      </c>
      <c r="E157" s="45">
        <v>2.8E-3</v>
      </c>
      <c r="F157" s="45">
        <f t="shared" si="9"/>
        <v>-8.1673979075261638E-2</v>
      </c>
    </row>
    <row r="158" spans="1:6">
      <c r="A158" s="43">
        <v>37104</v>
      </c>
      <c r="B158" s="44">
        <v>88.89</v>
      </c>
      <c r="E158" s="45">
        <v>3.0999999999999999E-3</v>
      </c>
      <c r="F158" s="45">
        <f t="shared" si="9"/>
        <v>-5.9365079365079398E-2</v>
      </c>
    </row>
    <row r="159" spans="1:6">
      <c r="A159" s="43">
        <v>37074</v>
      </c>
      <c r="B159" s="44">
        <v>94.5</v>
      </c>
      <c r="E159" s="45">
        <v>3.0000000000000001E-3</v>
      </c>
      <c r="F159" s="45">
        <f t="shared" si="9"/>
        <v>-1.0160259767466262E-2</v>
      </c>
    </row>
    <row r="160" spans="1:6">
      <c r="A160" s="43">
        <v>37043</v>
      </c>
      <c r="B160" s="44">
        <v>95.47</v>
      </c>
      <c r="E160" s="45">
        <v>2.8E-3</v>
      </c>
      <c r="F160" s="45">
        <f t="shared" si="9"/>
        <v>-2.382413087934554E-2</v>
      </c>
    </row>
    <row r="161" spans="1:6">
      <c r="A161" s="43">
        <v>37012</v>
      </c>
      <c r="B161" s="44">
        <v>97.8</v>
      </c>
      <c r="E161" s="45">
        <v>3.2000000000000002E-3</v>
      </c>
      <c r="F161" s="45">
        <f t="shared" si="9"/>
        <v>-5.5922724961871006E-3</v>
      </c>
    </row>
    <row r="162" spans="1:6">
      <c r="A162" s="43">
        <v>36983</v>
      </c>
      <c r="B162" s="44">
        <v>98.35</v>
      </c>
      <c r="E162" s="45">
        <v>3.8999999999999998E-3</v>
      </c>
      <c r="F162" s="45">
        <f t="shared" si="9"/>
        <v>8.5421035205827112E-2</v>
      </c>
    </row>
    <row r="163" spans="1:6">
      <c r="A163" s="43">
        <v>36951</v>
      </c>
      <c r="B163" s="44">
        <v>90.61</v>
      </c>
      <c r="E163" s="45">
        <v>4.1999999999999997E-3</v>
      </c>
      <c r="F163" s="45">
        <f t="shared" si="9"/>
        <v>-5.6047504948432136E-2</v>
      </c>
    </row>
    <row r="164" spans="1:6">
      <c r="A164" s="43">
        <v>36923</v>
      </c>
      <c r="B164" s="44">
        <v>95.99</v>
      </c>
      <c r="E164" s="45">
        <v>3.8E-3</v>
      </c>
      <c r="F164" s="45">
        <f t="shared" si="9"/>
        <v>-9.5372726415983489E-2</v>
      </c>
    </row>
    <row r="165" spans="1:6">
      <c r="A165" s="43">
        <v>36893</v>
      </c>
      <c r="B165" s="44">
        <v>106.11</v>
      </c>
      <c r="E165" s="45">
        <v>5.4000000000000003E-3</v>
      </c>
      <c r="F165" s="45">
        <f t="shared" si="9"/>
        <v>4.4492568166158097E-2</v>
      </c>
    </row>
    <row r="166" spans="1:6">
      <c r="A166" s="43">
        <v>36861</v>
      </c>
      <c r="B166" s="44">
        <v>101.59</v>
      </c>
      <c r="E166" s="45">
        <v>5.0000000000000001E-3</v>
      </c>
      <c r="F166" s="45">
        <f t="shared" si="9"/>
        <v>-5.28737883090169E-3</v>
      </c>
    </row>
    <row r="167" spans="1:6">
      <c r="A167" s="43">
        <v>36831</v>
      </c>
      <c r="B167" s="44">
        <v>102.13</v>
      </c>
      <c r="E167" s="45">
        <v>5.1000000000000004E-3</v>
      </c>
      <c r="F167" s="45">
        <f t="shared" si="9"/>
        <v>-7.4657968650901574E-2</v>
      </c>
    </row>
    <row r="168" spans="1:6">
      <c r="A168" s="43">
        <v>36801</v>
      </c>
      <c r="B168" s="44">
        <v>110.37</v>
      </c>
      <c r="E168" s="45">
        <v>5.5999999999999999E-3</v>
      </c>
      <c r="F168" s="45">
        <f t="shared" si="9"/>
        <v>-4.5995670995669924E-3</v>
      </c>
    </row>
    <row r="169" spans="1:6">
      <c r="A169" s="43">
        <v>36770</v>
      </c>
      <c r="B169" s="44">
        <v>110.88</v>
      </c>
      <c r="E169" s="45">
        <v>5.1000000000000004E-3</v>
      </c>
      <c r="F169" s="45">
        <f t="shared" si="9"/>
        <v>-5.4892601431980936E-2</v>
      </c>
    </row>
    <row r="170" spans="1:6">
      <c r="A170" s="43">
        <v>36739</v>
      </c>
      <c r="B170" s="44">
        <v>117.32</v>
      </c>
      <c r="E170" s="45">
        <v>5.0000000000000001E-3</v>
      </c>
      <c r="F170" s="45">
        <f t="shared" si="9"/>
        <v>6.5286479615000337E-2</v>
      </c>
    </row>
    <row r="171" spans="1:6">
      <c r="A171" s="43">
        <v>36710</v>
      </c>
      <c r="B171" s="44">
        <v>110.13</v>
      </c>
      <c r="E171" s="45">
        <v>4.7999999999999996E-3</v>
      </c>
      <c r="F171" s="45">
        <f t="shared" si="9"/>
        <v>-1.5641759027529512E-2</v>
      </c>
    </row>
    <row r="172" spans="1:6">
      <c r="A172" s="43">
        <v>36678</v>
      </c>
      <c r="B172" s="44">
        <v>111.88</v>
      </c>
      <c r="E172" s="45">
        <v>4.0000000000000001E-3</v>
      </c>
      <c r="F172" s="45">
        <f t="shared" si="9"/>
        <v>1.9686474662777842E-2</v>
      </c>
    </row>
    <row r="173" spans="1:6">
      <c r="A173" s="43">
        <v>36647</v>
      </c>
      <c r="B173" s="44">
        <v>109.72</v>
      </c>
      <c r="E173" s="45">
        <v>5.0000000000000001E-3</v>
      </c>
      <c r="F173" s="45">
        <f t="shared" si="9"/>
        <v>-1.5787585217079347E-2</v>
      </c>
    </row>
    <row r="174" spans="1:6">
      <c r="A174" s="43">
        <v>36619</v>
      </c>
      <c r="B174" s="44">
        <v>111.48</v>
      </c>
      <c r="E174" s="45">
        <v>4.5999999999999999E-3</v>
      </c>
      <c r="F174" s="45">
        <f t="shared" si="9"/>
        <v>-3.5055829654635162E-2</v>
      </c>
    </row>
    <row r="175" spans="1:6">
      <c r="A175" s="43">
        <v>36586</v>
      </c>
      <c r="B175" s="44">
        <v>115.53</v>
      </c>
      <c r="E175" s="45">
        <v>4.7000000000000002E-3</v>
      </c>
      <c r="F175" s="45">
        <f t="shared" si="9"/>
        <v>9.6838507547707176E-2</v>
      </c>
    </row>
    <row r="176" spans="1:6">
      <c r="A176" s="43">
        <v>36557</v>
      </c>
      <c r="B176" s="44">
        <v>105.33</v>
      </c>
      <c r="E176" s="45">
        <v>4.3E-3</v>
      </c>
      <c r="F176" s="45">
        <f t="shared" si="9"/>
        <v>-1.5147265077138927E-2</v>
      </c>
    </row>
    <row r="177" spans="1:6">
      <c r="A177" s="43">
        <v>36528</v>
      </c>
      <c r="B177" s="44">
        <v>106.95</v>
      </c>
      <c r="E177" s="45">
        <v>4.1000000000000003E-3</v>
      </c>
      <c r="F177" s="45">
        <f t="shared" si="9"/>
        <v>-4.9840085287846447E-2</v>
      </c>
    </row>
    <row r="178" spans="1:6">
      <c r="A178" s="43">
        <v>36495</v>
      </c>
      <c r="B178" s="44">
        <v>112.56</v>
      </c>
      <c r="E178" s="45">
        <v>4.4000000000000003E-3</v>
      </c>
      <c r="F178" s="45">
        <f t="shared" si="9"/>
        <v>5.7099924868520002E-2</v>
      </c>
    </row>
    <row r="179" spans="1:6">
      <c r="A179" s="43">
        <v>36465</v>
      </c>
      <c r="B179" s="44">
        <v>106.48</v>
      </c>
      <c r="E179" s="45">
        <v>3.5999999999999999E-3</v>
      </c>
      <c r="F179" s="45">
        <f t="shared" si="9"/>
        <v>1.670963429771799E-2</v>
      </c>
    </row>
    <row r="180" spans="1:6">
      <c r="A180" s="43">
        <v>36434</v>
      </c>
      <c r="B180" s="44">
        <v>104.73</v>
      </c>
      <c r="E180" s="45">
        <v>3.8999999999999998E-3</v>
      </c>
      <c r="F180" s="45">
        <f t="shared" si="9"/>
        <v>6.4004876562023805E-2</v>
      </c>
    </row>
    <row r="181" spans="1:6">
      <c r="A181" s="43">
        <v>36404</v>
      </c>
      <c r="B181" s="44">
        <v>98.43</v>
      </c>
      <c r="E181" s="45">
        <v>3.8999999999999998E-3</v>
      </c>
      <c r="F181" s="45">
        <f t="shared" si="9"/>
        <v>-2.2250918843746859E-2</v>
      </c>
    </row>
    <row r="182" spans="1:6">
      <c r="A182" s="43">
        <v>36374</v>
      </c>
      <c r="B182" s="44">
        <v>100.67</v>
      </c>
      <c r="E182" s="45">
        <v>3.8999999999999998E-3</v>
      </c>
      <c r="F182" s="45">
        <f t="shared" si="9"/>
        <v>-5.2371541501976537E-3</v>
      </c>
    </row>
    <row r="183" spans="1:6">
      <c r="A183" s="43">
        <v>36342</v>
      </c>
      <c r="B183" s="44">
        <v>101.2</v>
      </c>
      <c r="E183" s="45">
        <v>3.8E-3</v>
      </c>
      <c r="F183" s="45">
        <f t="shared" si="9"/>
        <v>-3.1022596706242744E-2</v>
      </c>
    </row>
    <row r="184" spans="1:6">
      <c r="A184" s="43">
        <v>36312</v>
      </c>
      <c r="B184" s="44">
        <v>104.44</v>
      </c>
      <c r="E184" s="45">
        <v>4.0000000000000001E-3</v>
      </c>
      <c r="F184" s="45">
        <f t="shared" si="9"/>
        <v>5.5375909458367012E-2</v>
      </c>
    </row>
    <row r="185" spans="1:6">
      <c r="A185" s="43">
        <v>36283</v>
      </c>
      <c r="B185" s="44">
        <v>98.96</v>
      </c>
      <c r="E185" s="45">
        <v>3.3999999999999998E-3</v>
      </c>
      <c r="F185" s="45">
        <f t="shared" si="9"/>
        <v>-2.2810309074750679E-2</v>
      </c>
    </row>
    <row r="186" spans="1:6">
      <c r="A186" s="43">
        <v>36251</v>
      </c>
      <c r="B186" s="44">
        <v>101.27</v>
      </c>
      <c r="E186" s="45">
        <v>3.7000000000000002E-3</v>
      </c>
      <c r="F186" s="45">
        <f t="shared" si="9"/>
        <v>3.7921492261965728E-2</v>
      </c>
    </row>
    <row r="187" spans="1:6">
      <c r="A187" s="43">
        <v>36220</v>
      </c>
      <c r="B187" s="44">
        <v>97.57</v>
      </c>
      <c r="E187" s="45">
        <v>4.3E-3</v>
      </c>
      <c r="F187" s="45">
        <f t="shared" si="9"/>
        <v>4.1524338172501896E-2</v>
      </c>
    </row>
    <row r="188" spans="1:6">
      <c r="A188" s="43">
        <v>36192</v>
      </c>
      <c r="B188" s="44">
        <v>93.68</v>
      </c>
      <c r="E188" s="45">
        <v>3.5000000000000001E-3</v>
      </c>
      <c r="F188" s="45">
        <f t="shared" si="9"/>
        <v>-3.2131418534972589E-2</v>
      </c>
    </row>
    <row r="189" spans="1:6">
      <c r="A189" s="43">
        <v>36164</v>
      </c>
      <c r="B189" s="44">
        <v>96.79</v>
      </c>
      <c r="E189" s="45">
        <v>3.5000000000000001E-3</v>
      </c>
      <c r="F189" s="45">
        <f t="shared" si="9"/>
        <v>3.5297892822761856E-2</v>
      </c>
    </row>
    <row r="190" spans="1:6">
      <c r="A190" s="43">
        <v>36130</v>
      </c>
      <c r="B190" s="44">
        <v>93.49</v>
      </c>
      <c r="E190" s="45">
        <v>3.8E-3</v>
      </c>
      <c r="F190" s="45">
        <f t="shared" si="9"/>
        <v>6.5413105413105299E-2</v>
      </c>
    </row>
    <row r="191" spans="1:6">
      <c r="A191" s="43">
        <v>36101</v>
      </c>
      <c r="B191" s="44">
        <v>87.75</v>
      </c>
      <c r="E191" s="45">
        <v>3.0999999999999999E-3</v>
      </c>
      <c r="F191" s="45">
        <f t="shared" si="9"/>
        <v>5.5575604474918938E-2</v>
      </c>
    </row>
    <row r="192" spans="1:6">
      <c r="A192" s="43">
        <v>36069</v>
      </c>
      <c r="B192" s="44">
        <v>83.13</v>
      </c>
      <c r="E192" s="45">
        <v>3.2000000000000002E-3</v>
      </c>
      <c r="F192" s="45">
        <f t="shared" si="9"/>
        <v>8.1154896605540205E-2</v>
      </c>
    </row>
    <row r="193" spans="1:6">
      <c r="A193" s="43">
        <v>36039</v>
      </c>
      <c r="B193" s="44">
        <v>76.89</v>
      </c>
      <c r="E193" s="45">
        <v>4.5999999999999999E-3</v>
      </c>
      <c r="F193" s="45">
        <f t="shared" si="9"/>
        <v>6.3632590953105472E-2</v>
      </c>
    </row>
    <row r="194" spans="1:6">
      <c r="A194" s="43">
        <v>36010</v>
      </c>
      <c r="B194" s="44">
        <v>72.290000000000006</v>
      </c>
      <c r="E194" s="45">
        <v>4.3E-3</v>
      </c>
      <c r="F194" s="45">
        <f t="shared" si="9"/>
        <v>-0.1411429250326719</v>
      </c>
    </row>
    <row r="195" spans="1:6">
      <c r="A195" s="43">
        <v>35977</v>
      </c>
      <c r="B195" s="44">
        <v>84.17</v>
      </c>
      <c r="E195" s="45">
        <v>4.0000000000000001E-3</v>
      </c>
      <c r="F195" s="45">
        <f t="shared" ref="F195:F258" si="10">B195/B196-1</f>
        <v>-1.3594281026602539E-2</v>
      </c>
    </row>
    <row r="196" spans="1:6">
      <c r="A196" s="43">
        <v>35947</v>
      </c>
      <c r="B196" s="44">
        <v>85.33</v>
      </c>
      <c r="E196" s="45">
        <v>4.1000000000000003E-3</v>
      </c>
      <c r="F196" s="45">
        <f t="shared" si="10"/>
        <v>4.2644183773215882E-2</v>
      </c>
    </row>
    <row r="197" spans="1:6">
      <c r="A197" s="43">
        <v>35916</v>
      </c>
      <c r="B197" s="44">
        <v>81.84</v>
      </c>
      <c r="E197" s="45">
        <v>4.0000000000000001E-3</v>
      </c>
      <c r="F197" s="45">
        <f t="shared" si="10"/>
        <v>-2.08183776022971E-2</v>
      </c>
    </row>
    <row r="198" spans="1:6">
      <c r="A198" s="43">
        <v>35886</v>
      </c>
      <c r="B198" s="44">
        <v>83.58</v>
      </c>
      <c r="E198" s="45">
        <v>4.3E-3</v>
      </c>
      <c r="F198" s="45">
        <f t="shared" si="10"/>
        <v>1.2845370819195345E-2</v>
      </c>
    </row>
    <row r="199" spans="1:6">
      <c r="A199" s="43">
        <v>35856</v>
      </c>
      <c r="B199" s="44">
        <v>82.52</v>
      </c>
      <c r="E199" s="45">
        <v>3.8999999999999998E-3</v>
      </c>
      <c r="F199" s="45">
        <f t="shared" si="10"/>
        <v>4.8805287239450879E-2</v>
      </c>
    </row>
    <row r="200" spans="1:6">
      <c r="A200" s="43">
        <v>35828</v>
      </c>
      <c r="B200" s="44">
        <v>78.680000000000007</v>
      </c>
      <c r="E200" s="45">
        <v>3.8999999999999998E-3</v>
      </c>
      <c r="F200" s="45">
        <f t="shared" si="10"/>
        <v>6.916700638673734E-2</v>
      </c>
    </row>
    <row r="201" spans="1:6">
      <c r="A201" s="43">
        <v>35797</v>
      </c>
      <c r="B201" s="44">
        <v>73.59</v>
      </c>
      <c r="E201" s="45">
        <v>4.3E-3</v>
      </c>
      <c r="F201" s="45">
        <f t="shared" si="10"/>
        <v>1.2938747419132701E-2</v>
      </c>
    </row>
    <row r="202" spans="1:6">
      <c r="A202" s="43">
        <v>35765</v>
      </c>
      <c r="B202" s="44">
        <v>72.650000000000006</v>
      </c>
      <c r="E202" s="45">
        <v>4.7999999999999996E-3</v>
      </c>
      <c r="F202" s="45">
        <f t="shared" si="10"/>
        <v>1.9077009398232647E-2</v>
      </c>
    </row>
    <row r="203" spans="1:6">
      <c r="A203" s="43">
        <v>35737</v>
      </c>
      <c r="B203" s="44">
        <v>71.290000000000006</v>
      </c>
      <c r="E203" s="45">
        <v>3.8999999999999998E-3</v>
      </c>
      <c r="F203" s="45">
        <f t="shared" si="10"/>
        <v>3.8758560396328301E-2</v>
      </c>
    </row>
    <row r="204" spans="1:6">
      <c r="A204" s="43">
        <v>35704</v>
      </c>
      <c r="B204" s="44">
        <v>68.63</v>
      </c>
      <c r="E204" s="45">
        <v>4.1999999999999997E-3</v>
      </c>
      <c r="F204" s="45">
        <f t="shared" si="10"/>
        <v>-2.4587833996589037E-2</v>
      </c>
    </row>
    <row r="205" spans="1:6">
      <c r="A205" s="43">
        <v>35675</v>
      </c>
      <c r="B205" s="44">
        <v>70.36</v>
      </c>
      <c r="E205" s="45">
        <v>4.4000000000000003E-3</v>
      </c>
      <c r="F205" s="45">
        <f t="shared" si="10"/>
        <v>4.8115596603605093E-2</v>
      </c>
    </row>
    <row r="206" spans="1:6">
      <c r="A206" s="43">
        <v>35643</v>
      </c>
      <c r="B206" s="44">
        <v>67.13</v>
      </c>
      <c r="E206" s="45">
        <v>4.1000000000000003E-3</v>
      </c>
      <c r="F206" s="45">
        <f t="shared" si="10"/>
        <v>-5.183615819209042E-2</v>
      </c>
    </row>
    <row r="207" spans="1:6">
      <c r="A207" s="43">
        <v>35612</v>
      </c>
      <c r="B207" s="44">
        <v>70.8</v>
      </c>
      <c r="E207" s="45">
        <v>4.3E-3</v>
      </c>
      <c r="F207" s="45">
        <f t="shared" si="10"/>
        <v>7.92682926829269E-2</v>
      </c>
    </row>
    <row r="208" spans="1:6">
      <c r="A208" s="43">
        <v>35583</v>
      </c>
      <c r="B208" s="44">
        <v>65.599999999999994</v>
      </c>
      <c r="E208" s="45">
        <v>3.7000000000000002E-3</v>
      </c>
      <c r="F208" s="45">
        <f t="shared" si="10"/>
        <v>4.1104586573559754E-2</v>
      </c>
    </row>
    <row r="209" spans="1:6">
      <c r="A209" s="43">
        <v>35551</v>
      </c>
      <c r="B209" s="44">
        <v>63.01</v>
      </c>
      <c r="E209" s="45">
        <v>4.8999999999999998E-3</v>
      </c>
      <c r="F209" s="45">
        <f t="shared" si="10"/>
        <v>6.3280458994262601E-2</v>
      </c>
    </row>
    <row r="210" spans="1:6">
      <c r="A210" s="43">
        <v>35521</v>
      </c>
      <c r="B210" s="44">
        <v>59.26</v>
      </c>
      <c r="E210" s="45">
        <v>4.3E-3</v>
      </c>
      <c r="F210" s="45">
        <f t="shared" si="10"/>
        <v>6.2578447193831765E-2</v>
      </c>
    </row>
    <row r="211" spans="1:6">
      <c r="A211" s="43">
        <v>35492</v>
      </c>
      <c r="B211" s="44">
        <v>55.77</v>
      </c>
      <c r="E211" s="45">
        <v>4.3E-3</v>
      </c>
      <c r="F211" s="45">
        <f t="shared" si="10"/>
        <v>-4.4215938303341917E-2</v>
      </c>
    </row>
    <row r="212" spans="1:6">
      <c r="A212" s="43">
        <v>35464</v>
      </c>
      <c r="B212" s="44">
        <v>58.35</v>
      </c>
      <c r="E212" s="45">
        <v>3.8999999999999998E-3</v>
      </c>
      <c r="F212" s="45">
        <f t="shared" si="10"/>
        <v>9.690257830074378E-3</v>
      </c>
    </row>
    <row r="213" spans="1:6">
      <c r="A213" s="43">
        <v>35432</v>
      </c>
      <c r="B213" s="44">
        <v>57.79</v>
      </c>
      <c r="E213" s="45">
        <v>4.4999999999999997E-3</v>
      </c>
      <c r="F213" s="45">
        <f t="shared" si="10"/>
        <v>6.1730663237185457E-2</v>
      </c>
    </row>
    <row r="214" spans="1:6">
      <c r="A214" s="43">
        <v>35401</v>
      </c>
      <c r="B214" s="44">
        <v>54.43</v>
      </c>
      <c r="E214" s="45">
        <v>4.5999999999999999E-3</v>
      </c>
      <c r="F214" s="45">
        <f t="shared" si="10"/>
        <v>-2.3852223816355766E-2</v>
      </c>
    </row>
    <row r="215" spans="1:6">
      <c r="A215" s="43">
        <v>35370</v>
      </c>
      <c r="B215" s="44">
        <v>55.76</v>
      </c>
      <c r="E215" s="45">
        <v>4.1000000000000003E-3</v>
      </c>
      <c r="F215" s="45">
        <f t="shared" si="10"/>
        <v>7.3133179368745083E-2</v>
      </c>
    </row>
    <row r="216" spans="1:6">
      <c r="A216" s="43">
        <v>35339</v>
      </c>
      <c r="B216" s="44">
        <v>51.96</v>
      </c>
      <c r="E216" s="45">
        <v>4.1999999999999997E-3</v>
      </c>
      <c r="F216" s="45">
        <f t="shared" si="10"/>
        <v>3.2181168057210829E-2</v>
      </c>
    </row>
    <row r="217" spans="1:6">
      <c r="A217" s="43">
        <v>35311</v>
      </c>
      <c r="B217" s="44">
        <v>50.34</v>
      </c>
      <c r="E217" s="45">
        <v>4.4000000000000003E-3</v>
      </c>
      <c r="F217" s="45">
        <f t="shared" si="10"/>
        <v>5.6010069225928216E-2</v>
      </c>
    </row>
    <row r="218" spans="1:6">
      <c r="A218" s="43">
        <v>35278</v>
      </c>
      <c r="B218" s="44">
        <v>47.67</v>
      </c>
      <c r="E218" s="45">
        <v>4.1000000000000003E-3</v>
      </c>
      <c r="F218" s="45">
        <f t="shared" si="10"/>
        <v>1.9243104554201418E-2</v>
      </c>
    </row>
    <row r="219" spans="1:6">
      <c r="A219" s="43">
        <v>35247</v>
      </c>
      <c r="B219" s="44">
        <v>46.77</v>
      </c>
      <c r="E219" s="45">
        <v>4.4999999999999997E-3</v>
      </c>
      <c r="F219" s="45">
        <f t="shared" si="10"/>
        <v>-4.4925464570144902E-2</v>
      </c>
    </row>
    <row r="220" spans="1:6">
      <c r="A220" s="43">
        <v>35219</v>
      </c>
      <c r="B220" s="44">
        <v>48.97</v>
      </c>
      <c r="E220" s="45">
        <v>4.0000000000000001E-3</v>
      </c>
      <c r="F220" s="45">
        <f t="shared" si="10"/>
        <v>8.8586732591677819E-3</v>
      </c>
    </row>
    <row r="221" spans="1:6">
      <c r="A221" s="43">
        <v>35186</v>
      </c>
      <c r="B221" s="44">
        <v>48.54</v>
      </c>
      <c r="E221" s="45">
        <v>4.1999999999999997E-3</v>
      </c>
      <c r="F221" s="45">
        <f t="shared" si="10"/>
        <v>2.2540551927533237E-2</v>
      </c>
    </row>
    <row r="222" spans="1:6">
      <c r="A222" s="43">
        <v>35156</v>
      </c>
      <c r="B222" s="44">
        <v>47.47</v>
      </c>
      <c r="E222" s="45">
        <v>4.5999999999999999E-3</v>
      </c>
      <c r="F222" s="45">
        <f t="shared" si="10"/>
        <v>1.0860306643952322E-2</v>
      </c>
    </row>
    <row r="223" spans="1:6">
      <c r="A223" s="43">
        <v>35125</v>
      </c>
      <c r="B223" s="44">
        <v>46.96</v>
      </c>
      <c r="E223" s="45">
        <v>3.8999999999999998E-3</v>
      </c>
      <c r="F223" s="45">
        <f t="shared" si="10"/>
        <v>1.7331022530329365E-2</v>
      </c>
    </row>
    <row r="224" spans="1:6">
      <c r="A224" s="43">
        <v>35096</v>
      </c>
      <c r="B224" s="44">
        <v>46.16</v>
      </c>
      <c r="E224" s="45">
        <v>3.8999999999999998E-3</v>
      </c>
      <c r="F224" s="45">
        <f t="shared" si="10"/>
        <v>3.2601608346012334E-3</v>
      </c>
    </row>
    <row r="225" spans="1:6">
      <c r="A225" s="43">
        <v>35066</v>
      </c>
      <c r="B225" s="44">
        <v>46.01</v>
      </c>
      <c r="E225" s="45">
        <v>4.3E-3</v>
      </c>
      <c r="F225" s="45">
        <f t="shared" si="10"/>
        <v>3.556155750618939E-2</v>
      </c>
    </row>
    <row r="226" spans="1:6">
      <c r="A226" s="43">
        <v>35034</v>
      </c>
      <c r="B226" s="44">
        <v>44.43</v>
      </c>
      <c r="E226" s="45">
        <v>4.8999999999999998E-3</v>
      </c>
      <c r="F226" s="45">
        <f t="shared" si="10"/>
        <v>1.5775034293552759E-2</v>
      </c>
    </row>
    <row r="227" spans="1:6">
      <c r="A227" s="43">
        <v>35004</v>
      </c>
      <c r="B227" s="44">
        <v>43.74</v>
      </c>
      <c r="E227" s="45">
        <v>4.1999999999999997E-3</v>
      </c>
      <c r="F227" s="45">
        <f t="shared" si="10"/>
        <v>4.4412607449856756E-2</v>
      </c>
    </row>
    <row r="228" spans="1:6">
      <c r="A228" s="43">
        <v>34974</v>
      </c>
      <c r="B228" s="44">
        <v>41.88</v>
      </c>
      <c r="E228" s="45">
        <v>4.7000000000000002E-3</v>
      </c>
      <c r="F228" s="45">
        <f t="shared" si="10"/>
        <v>-3.0945013092119611E-3</v>
      </c>
    </row>
    <row r="229" spans="1:6">
      <c r="A229" s="43">
        <v>34943</v>
      </c>
      <c r="B229" s="44">
        <v>42.01</v>
      </c>
      <c r="E229" s="45">
        <v>4.3E-3</v>
      </c>
      <c r="F229" s="45">
        <f t="shared" si="10"/>
        <v>4.2431761786600575E-2</v>
      </c>
    </row>
    <row r="230" spans="1:6">
      <c r="A230" s="43">
        <v>34912</v>
      </c>
      <c r="B230" s="44">
        <v>40.299999999999997</v>
      </c>
      <c r="E230" s="45">
        <v>4.7000000000000002E-3</v>
      </c>
      <c r="F230" s="45">
        <f t="shared" si="10"/>
        <v>4.4865403788634239E-3</v>
      </c>
    </row>
    <row r="231" spans="1:6">
      <c r="A231" s="43">
        <v>34883</v>
      </c>
      <c r="B231" s="44">
        <v>40.119999999999997</v>
      </c>
      <c r="E231" s="45">
        <v>4.4999999999999997E-3</v>
      </c>
      <c r="F231" s="45">
        <f t="shared" si="10"/>
        <v>3.2158476974530448E-2</v>
      </c>
    </row>
    <row r="232" spans="1:6">
      <c r="A232" s="43">
        <v>34851</v>
      </c>
      <c r="B232" s="44">
        <v>38.869999999999997</v>
      </c>
      <c r="E232" s="45">
        <v>4.7000000000000002E-3</v>
      </c>
      <c r="F232" s="45">
        <f t="shared" si="10"/>
        <v>2.0209973753280819E-2</v>
      </c>
    </row>
    <row r="233" spans="1:6">
      <c r="A233" s="43">
        <v>34820</v>
      </c>
      <c r="B233" s="44">
        <v>38.1</v>
      </c>
      <c r="E233" s="45">
        <v>5.4000000000000003E-3</v>
      </c>
      <c r="F233" s="45">
        <f t="shared" si="10"/>
        <v>3.984716157205237E-2</v>
      </c>
    </row>
    <row r="234" spans="1:6">
      <c r="A234" s="43">
        <v>34792</v>
      </c>
      <c r="B234" s="44">
        <v>36.64</v>
      </c>
      <c r="E234" s="45">
        <v>4.4000000000000003E-3</v>
      </c>
      <c r="F234" s="45">
        <f t="shared" si="10"/>
        <v>2.9502669289126038E-2</v>
      </c>
    </row>
    <row r="235" spans="1:6">
      <c r="A235" s="43">
        <v>34759</v>
      </c>
      <c r="B235" s="44">
        <v>35.590000000000003</v>
      </c>
      <c r="E235" s="45">
        <v>4.5999999999999999E-3</v>
      </c>
      <c r="F235" s="45">
        <f t="shared" si="10"/>
        <v>2.772162864568295E-2</v>
      </c>
    </row>
    <row r="236" spans="1:6">
      <c r="A236" s="43">
        <v>34731</v>
      </c>
      <c r="B236" s="44">
        <v>34.630000000000003</v>
      </c>
      <c r="E236" s="45">
        <v>4.0000000000000001E-3</v>
      </c>
      <c r="F236" s="45">
        <f t="shared" si="10"/>
        <v>4.0877667568379961E-2</v>
      </c>
    </row>
    <row r="237" spans="1:6">
      <c r="A237" s="43">
        <v>34702</v>
      </c>
      <c r="B237" s="44">
        <v>33.270000000000003</v>
      </c>
      <c r="E237" s="45">
        <v>4.1999999999999997E-3</v>
      </c>
      <c r="F237" s="45">
        <f t="shared" si="10"/>
        <v>3.3550792171481936E-2</v>
      </c>
    </row>
    <row r="238" spans="1:6">
      <c r="A238" s="43">
        <v>34669</v>
      </c>
      <c r="B238" s="44">
        <v>32.19</v>
      </c>
      <c r="E238" s="45">
        <v>4.4000000000000003E-3</v>
      </c>
      <c r="F238" s="45">
        <f t="shared" si="10"/>
        <v>7.5117370892017199E-3</v>
      </c>
    </row>
    <row r="239" spans="1:6">
      <c r="A239" s="43">
        <v>34639</v>
      </c>
      <c r="B239" s="44">
        <v>31.95</v>
      </c>
      <c r="E239" s="45">
        <v>3.7000000000000002E-3</v>
      </c>
      <c r="F239" s="45">
        <f t="shared" si="10"/>
        <v>-3.9963942307692402E-2</v>
      </c>
    </row>
    <row r="240" spans="1:6">
      <c r="A240" s="43">
        <v>34610</v>
      </c>
      <c r="B240" s="44">
        <v>33.28</v>
      </c>
      <c r="E240" s="45">
        <v>3.8E-3</v>
      </c>
      <c r="F240" s="45">
        <f t="shared" si="10"/>
        <v>2.8430160692212603E-2</v>
      </c>
    </row>
    <row r="241" spans="1:6">
      <c r="A241" s="43">
        <v>34578</v>
      </c>
      <c r="B241" s="44">
        <v>32.36</v>
      </c>
      <c r="E241" s="45">
        <v>3.7000000000000002E-3</v>
      </c>
      <c r="F241" s="45">
        <f t="shared" si="10"/>
        <v>-2.5301204819277223E-2</v>
      </c>
    </row>
    <row r="242" spans="1:6">
      <c r="A242" s="43">
        <v>34547</v>
      </c>
      <c r="B242" s="44">
        <v>33.200000000000003</v>
      </c>
      <c r="E242" s="45">
        <v>3.7000000000000002E-3</v>
      </c>
      <c r="F242" s="45">
        <f t="shared" si="10"/>
        <v>3.8148843026891921E-2</v>
      </c>
    </row>
    <row r="243" spans="1:6">
      <c r="A243" s="43">
        <v>34516</v>
      </c>
      <c r="B243" s="44">
        <v>31.98</v>
      </c>
      <c r="E243" s="45">
        <v>2.8E-3</v>
      </c>
      <c r="F243" s="45">
        <f t="shared" si="10"/>
        <v>3.2278889606197625E-2</v>
      </c>
    </row>
    <row r="244" spans="1:6">
      <c r="A244" s="43">
        <v>34486</v>
      </c>
      <c r="B244" s="44">
        <v>30.98</v>
      </c>
      <c r="E244" s="45">
        <v>3.0999999999999999E-3</v>
      </c>
      <c r="F244" s="45">
        <f t="shared" si="10"/>
        <v>-2.2712933753943232E-2</v>
      </c>
    </row>
    <row r="245" spans="1:6">
      <c r="A245" s="43">
        <v>34456</v>
      </c>
      <c r="B245" s="44">
        <v>31.7</v>
      </c>
      <c r="E245" s="45">
        <v>3.0999999999999999E-3</v>
      </c>
      <c r="F245" s="45">
        <f t="shared" si="10"/>
        <v>1.5700096123037355E-2</v>
      </c>
    </row>
    <row r="246" spans="1:6">
      <c r="A246" s="43">
        <v>34428</v>
      </c>
      <c r="B246" s="44">
        <v>31.21</v>
      </c>
      <c r="E246" s="45">
        <v>2.7000000000000001E-3</v>
      </c>
      <c r="F246" s="45">
        <f t="shared" si="10"/>
        <v>1.1341542449773145E-2</v>
      </c>
    </row>
    <row r="247" spans="1:6">
      <c r="A247" s="43">
        <v>34394</v>
      </c>
      <c r="B247" s="44">
        <v>30.86</v>
      </c>
      <c r="E247" s="45">
        <v>2.7000000000000001E-3</v>
      </c>
      <c r="F247" s="45">
        <f t="shared" si="10"/>
        <v>-4.1912449549829311E-2</v>
      </c>
    </row>
    <row r="248" spans="1:6">
      <c r="A248" s="43">
        <v>34366</v>
      </c>
      <c r="B248" s="44">
        <v>32.21</v>
      </c>
      <c r="E248" s="45">
        <v>2.0999999999999999E-3</v>
      </c>
      <c r="F248" s="45">
        <f t="shared" si="10"/>
        <v>-2.9234478601567138E-2</v>
      </c>
    </row>
    <row r="249" spans="1:6">
      <c r="A249" s="43">
        <v>34337</v>
      </c>
      <c r="B249" s="44">
        <v>33.18</v>
      </c>
      <c r="E249" s="45">
        <v>2.5000000000000001E-3</v>
      </c>
      <c r="F249" s="45">
        <f t="shared" si="10"/>
        <v>3.4934497816593746E-2</v>
      </c>
    </row>
    <row r="250" spans="1:6">
      <c r="A250" s="43">
        <v>34304</v>
      </c>
      <c r="B250" s="44">
        <v>32.06</v>
      </c>
      <c r="E250" s="45">
        <v>2.3E-3</v>
      </c>
      <c r="F250" s="45">
        <f t="shared" si="10"/>
        <v>1.2314493211240896E-2</v>
      </c>
    </row>
    <row r="251" spans="1:6">
      <c r="A251" s="43">
        <v>34274</v>
      </c>
      <c r="B251" s="44">
        <v>31.67</v>
      </c>
      <c r="E251" s="45">
        <v>2.5000000000000001E-3</v>
      </c>
      <c r="F251" s="45">
        <f t="shared" si="10"/>
        <v>-1.062168072477343E-2</v>
      </c>
    </row>
    <row r="252" spans="1:6">
      <c r="A252" s="43">
        <v>34243</v>
      </c>
      <c r="B252" s="44">
        <v>32.01</v>
      </c>
      <c r="E252" s="45">
        <v>2.2000000000000001E-3</v>
      </c>
      <c r="F252" s="45">
        <f t="shared" si="10"/>
        <v>1.9751513220770844E-2</v>
      </c>
    </row>
    <row r="253" spans="1:6">
      <c r="A253" s="43">
        <v>34213</v>
      </c>
      <c r="B253" s="44">
        <v>31.39</v>
      </c>
      <c r="E253" s="45">
        <v>2.5999999999999999E-3</v>
      </c>
      <c r="F253" s="45">
        <f t="shared" si="10"/>
        <v>-7.2738772928526707E-3</v>
      </c>
    </row>
    <row r="254" spans="1:6">
      <c r="A254" s="43">
        <v>34183</v>
      </c>
      <c r="B254" s="44">
        <v>31.62</v>
      </c>
      <c r="E254" s="45">
        <v>2.5000000000000001E-3</v>
      </c>
      <c r="F254" s="45">
        <f t="shared" si="10"/>
        <v>3.8082731451083429E-2</v>
      </c>
    </row>
    <row r="255" spans="1:6">
      <c r="A255" s="43">
        <v>34151</v>
      </c>
      <c r="B255" s="44">
        <v>30.46</v>
      </c>
      <c r="E255" s="45">
        <v>2.3999999999999998E-3</v>
      </c>
      <c r="F255" s="45">
        <f t="shared" si="10"/>
        <v>-4.5751633986927942E-3</v>
      </c>
    </row>
    <row r="256" spans="1:6">
      <c r="A256" s="43">
        <v>34121</v>
      </c>
      <c r="B256" s="44">
        <v>30.6</v>
      </c>
      <c r="E256" s="45">
        <v>2.5000000000000001E-3</v>
      </c>
      <c r="F256" s="45">
        <f t="shared" si="10"/>
        <v>3.6077402427026062E-3</v>
      </c>
    </row>
    <row r="257" spans="1:6">
      <c r="A257" s="43">
        <v>34092</v>
      </c>
      <c r="B257" s="44">
        <v>30.49</v>
      </c>
      <c r="E257" s="45">
        <v>2.2000000000000001E-3</v>
      </c>
      <c r="F257" s="45">
        <f t="shared" si="10"/>
        <v>2.6945099360053737E-2</v>
      </c>
    </row>
    <row r="258" spans="1:6">
      <c r="A258" s="43">
        <v>34060</v>
      </c>
      <c r="B258" s="44">
        <v>29.69</v>
      </c>
      <c r="E258" s="45">
        <v>2.3999999999999998E-3</v>
      </c>
      <c r="F258" s="45">
        <f t="shared" si="10"/>
        <v>-2.5598949786675318E-2</v>
      </c>
    </row>
    <row r="259" spans="1:6">
      <c r="A259" s="43">
        <v>34029</v>
      </c>
      <c r="B259" s="44">
        <v>30.47</v>
      </c>
      <c r="E259" s="45">
        <v>2.5000000000000001E-3</v>
      </c>
      <c r="F259" s="45">
        <f t="shared" ref="F259:F261" si="11">B259/B260-1</f>
        <v>2.2140221402213944E-2</v>
      </c>
    </row>
    <row r="260" spans="1:6">
      <c r="A260" s="43">
        <v>34001</v>
      </c>
      <c r="B260" s="44">
        <v>29.81</v>
      </c>
      <c r="E260" s="45">
        <v>2.2000000000000001E-3</v>
      </c>
      <c r="F260" s="45">
        <f t="shared" si="11"/>
        <v>1.0851135978297677E-2</v>
      </c>
    </row>
    <row r="261" spans="1:6">
      <c r="A261" s="43">
        <v>33998</v>
      </c>
      <c r="B261" s="44">
        <v>29.49</v>
      </c>
      <c r="E261" s="45">
        <v>2.3E-3</v>
      </c>
      <c r="F261" s="45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</vt:lpstr>
      <vt:lpstr>data</vt:lpstr>
    </vt:vector>
  </TitlesOfParts>
  <Company>IR/PS @ 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IRPS</dc:creator>
  <cp:lastModifiedBy>Adam Zawadowski </cp:lastModifiedBy>
  <cp:lastPrinted>2006-05-01T07:39:55Z</cp:lastPrinted>
  <dcterms:created xsi:type="dcterms:W3CDTF">2006-04-25T09:28:24Z</dcterms:created>
  <dcterms:modified xsi:type="dcterms:W3CDTF">2014-09-17T14:17:04Z</dcterms:modified>
</cp:coreProperties>
</file>