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6"/>
  </bookViews>
  <sheets>
    <sheet name="Ch6Ex12" sheetId="2" r:id="rId1"/>
    <sheet name="Ch6Ex16" sheetId="3" r:id="rId2"/>
    <sheet name="Ch6Ex16-AvgTime" sheetId="7" r:id="rId3"/>
    <sheet name="Ch6Ex16-AvgMT" sheetId="11" r:id="rId4"/>
    <sheet name="Ch6Ex16-AvgAP" sheetId="13" r:id="rId5"/>
    <sheet name="Ch7Ex11" sheetId="4" r:id="rId6"/>
    <sheet name="Ch7Ex14a" sheetId="5" r:id="rId7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Ch6Ex16!$B$37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5" l="1"/>
  <c r="D47" i="5" s="1"/>
  <c r="C72" i="5"/>
  <c r="C57" i="5"/>
  <c r="D57" i="5" s="1"/>
  <c r="C58" i="5"/>
  <c r="F58" i="5" s="1"/>
  <c r="C59" i="5"/>
  <c r="G59" i="5" s="1"/>
  <c r="C60" i="5"/>
  <c r="D60" i="5" s="1"/>
  <c r="C61" i="5"/>
  <c r="D61" i="5" s="1"/>
  <c r="C62" i="5"/>
  <c r="F62" i="5" s="1"/>
  <c r="C63" i="5"/>
  <c r="G63" i="5" s="1"/>
  <c r="C64" i="5"/>
  <c r="D64" i="5" s="1"/>
  <c r="C65" i="5"/>
  <c r="D65" i="5" s="1"/>
  <c r="C66" i="5"/>
  <c r="F66" i="5" s="1"/>
  <c r="C56" i="5"/>
  <c r="G56" i="5" s="1"/>
  <c r="C55" i="5"/>
  <c r="G55" i="5" s="1"/>
  <c r="C54" i="5"/>
  <c r="F54" i="5" s="1"/>
  <c r="C53" i="5"/>
  <c r="E53" i="5" s="1"/>
  <c r="C52" i="5"/>
  <c r="D52" i="5" s="1"/>
  <c r="C51" i="5"/>
  <c r="G51" i="5" s="1"/>
  <c r="C50" i="5"/>
  <c r="F50" i="5" s="1"/>
  <c r="C49" i="5"/>
  <c r="E49" i="5" s="1"/>
  <c r="C48" i="5"/>
  <c r="F48" i="5" s="1"/>
  <c r="C46" i="5"/>
  <c r="F46" i="5" s="1"/>
  <c r="C45" i="5"/>
  <c r="E45" i="5" s="1"/>
  <c r="C44" i="5"/>
  <c r="D44" i="5" s="1"/>
  <c r="C43" i="5"/>
  <c r="G43" i="5" s="1"/>
  <c r="C42" i="5"/>
  <c r="F42" i="5" s="1"/>
  <c r="C41" i="5"/>
  <c r="E41" i="5" s="1"/>
  <c r="C40" i="5"/>
  <c r="F40" i="5" s="1"/>
  <c r="C39" i="5"/>
  <c r="G39" i="5" s="1"/>
  <c r="C38" i="5"/>
  <c r="F38" i="5" s="1"/>
  <c r="C37" i="5"/>
  <c r="D37" i="5" s="1"/>
  <c r="D7" i="5"/>
  <c r="C15" i="5" s="1"/>
  <c r="D15" i="5" s="1"/>
  <c r="C38" i="4"/>
  <c r="E31" i="4"/>
  <c r="D31" i="4"/>
  <c r="C34" i="4"/>
  <c r="C36" i="4"/>
  <c r="E29" i="4"/>
  <c r="D29" i="4"/>
  <c r="E28" i="4"/>
  <c r="D28" i="4"/>
  <c r="E26" i="4"/>
  <c r="D26" i="4"/>
  <c r="E23" i="4"/>
  <c r="E54" i="5" l="1"/>
  <c r="G45" i="5"/>
  <c r="G61" i="5"/>
  <c r="E62" i="5"/>
  <c r="G41" i="5"/>
  <c r="E66" i="5"/>
  <c r="E58" i="5"/>
  <c r="G65" i="5"/>
  <c r="G57" i="5"/>
  <c r="G40" i="5"/>
  <c r="E46" i="5"/>
  <c r="F51" i="5"/>
  <c r="D49" i="5"/>
  <c r="G64" i="5"/>
  <c r="G60" i="5"/>
  <c r="F55" i="5"/>
  <c r="M55" i="5" s="1"/>
  <c r="E51" i="5"/>
  <c r="G44" i="5"/>
  <c r="E38" i="5"/>
  <c r="D41" i="5"/>
  <c r="F64" i="5"/>
  <c r="F60" i="5"/>
  <c r="E55" i="5"/>
  <c r="E50" i="5"/>
  <c r="E42" i="5"/>
  <c r="G37" i="5"/>
  <c r="F59" i="5"/>
  <c r="M59" i="5" s="1"/>
  <c r="G52" i="5"/>
  <c r="F47" i="5"/>
  <c r="F43" i="5"/>
  <c r="M43" i="5" s="1"/>
  <c r="F39" i="5"/>
  <c r="D56" i="5"/>
  <c r="J56" i="5" s="1"/>
  <c r="D48" i="5"/>
  <c r="D40" i="5"/>
  <c r="J40" i="5" s="1"/>
  <c r="E63" i="5"/>
  <c r="E59" i="5"/>
  <c r="F56" i="5"/>
  <c r="D53" i="5"/>
  <c r="D45" i="5"/>
  <c r="G66" i="5"/>
  <c r="F65" i="5"/>
  <c r="E64" i="5"/>
  <c r="G62" i="5"/>
  <c r="F61" i="5"/>
  <c r="E60" i="5"/>
  <c r="G58" i="5"/>
  <c r="F57" i="5"/>
  <c r="E56" i="5"/>
  <c r="G54" i="5"/>
  <c r="F53" i="5"/>
  <c r="E52" i="5"/>
  <c r="G50" i="5"/>
  <c r="F49" i="5"/>
  <c r="E48" i="5"/>
  <c r="G46" i="5"/>
  <c r="L46" i="5" s="1"/>
  <c r="F45" i="5"/>
  <c r="E44" i="5"/>
  <c r="G42" i="5"/>
  <c r="F41" i="5"/>
  <c r="E40" i="5"/>
  <c r="G38" i="5"/>
  <c r="F37" i="5"/>
  <c r="F63" i="5"/>
  <c r="M63" i="5" s="1"/>
  <c r="G48" i="5"/>
  <c r="G53" i="5"/>
  <c r="F52" i="5"/>
  <c r="G49" i="5"/>
  <c r="E47" i="5"/>
  <c r="F44" i="5"/>
  <c r="E43" i="5"/>
  <c r="E39" i="5"/>
  <c r="E65" i="5"/>
  <c r="E61" i="5"/>
  <c r="E57" i="5"/>
  <c r="G47" i="5"/>
  <c r="E37" i="5"/>
  <c r="D63" i="5"/>
  <c r="D59" i="5"/>
  <c r="D55" i="5"/>
  <c r="D51" i="5"/>
  <c r="D43" i="5"/>
  <c r="D39" i="5"/>
  <c r="D66" i="5"/>
  <c r="D62" i="5"/>
  <c r="D58" i="5"/>
  <c r="D54" i="5"/>
  <c r="D50" i="5"/>
  <c r="D46" i="5"/>
  <c r="D42" i="5"/>
  <c r="D38" i="5"/>
  <c r="C69" i="5"/>
  <c r="C70" i="5" s="1"/>
  <c r="C68" i="5"/>
  <c r="L54" i="5"/>
  <c r="C26" i="5"/>
  <c r="D26" i="5" s="1"/>
  <c r="C18" i="5"/>
  <c r="D18" i="5" s="1"/>
  <c r="C33" i="5"/>
  <c r="D33" i="5" s="1"/>
  <c r="C29" i="5"/>
  <c r="D29" i="5" s="1"/>
  <c r="C25" i="5"/>
  <c r="D25" i="5" s="1"/>
  <c r="C21" i="5"/>
  <c r="D21" i="5" s="1"/>
  <c r="C17" i="5"/>
  <c r="D17" i="5" s="1"/>
  <c r="C32" i="5"/>
  <c r="D32" i="5" s="1"/>
  <c r="C28" i="5"/>
  <c r="D28" i="5" s="1"/>
  <c r="C24" i="5"/>
  <c r="D24" i="5" s="1"/>
  <c r="C20" i="5"/>
  <c r="D20" i="5" s="1"/>
  <c r="C16" i="5"/>
  <c r="D16" i="5" s="1"/>
  <c r="C30" i="5"/>
  <c r="D30" i="5" s="1"/>
  <c r="C22" i="5"/>
  <c r="D22" i="5" s="1"/>
  <c r="C14" i="5"/>
  <c r="D14" i="5" s="1"/>
  <c r="C31" i="5"/>
  <c r="D31" i="5" s="1"/>
  <c r="C27" i="5"/>
  <c r="D27" i="5" s="1"/>
  <c r="C23" i="5"/>
  <c r="D23" i="5" s="1"/>
  <c r="C19" i="5"/>
  <c r="D19" i="5" s="1"/>
  <c r="C7" i="3"/>
  <c r="D12" i="3" s="1"/>
  <c r="M5" i="13"/>
  <c r="M5" i="11"/>
  <c r="M5" i="7"/>
  <c r="C12" i="3"/>
  <c r="C11" i="3"/>
  <c r="C10" i="3"/>
  <c r="B3" i="3"/>
  <c r="B2" i="3"/>
  <c r="K17" i="3" s="1"/>
  <c r="B1" i="3"/>
  <c r="C19" i="3" s="1"/>
  <c r="G1" i="2"/>
  <c r="B112" i="2"/>
  <c r="F112" i="2"/>
  <c r="B113" i="2"/>
  <c r="F113" i="2"/>
  <c r="B114" i="2"/>
  <c r="F114" i="2"/>
  <c r="B115" i="2"/>
  <c r="F115" i="2"/>
  <c r="B116" i="2"/>
  <c r="F116" i="2"/>
  <c r="B101" i="2"/>
  <c r="F101" i="2"/>
  <c r="B102" i="2"/>
  <c r="F102" i="2"/>
  <c r="B103" i="2"/>
  <c r="F103" i="2"/>
  <c r="B104" i="2"/>
  <c r="F104" i="2"/>
  <c r="B105" i="2"/>
  <c r="F105" i="2"/>
  <c r="B106" i="2"/>
  <c r="F106" i="2"/>
  <c r="B107" i="2"/>
  <c r="F107" i="2"/>
  <c r="B108" i="2"/>
  <c r="F108" i="2"/>
  <c r="B109" i="2"/>
  <c r="F109" i="2"/>
  <c r="B110" i="2"/>
  <c r="F110" i="2"/>
  <c r="B111" i="2"/>
  <c r="F111" i="2"/>
  <c r="B37" i="2"/>
  <c r="F37" i="2"/>
  <c r="B38" i="2"/>
  <c r="F38" i="2"/>
  <c r="B39" i="2"/>
  <c r="F39" i="2"/>
  <c r="B40" i="2"/>
  <c r="F40" i="2"/>
  <c r="B41" i="2"/>
  <c r="F41" i="2"/>
  <c r="B42" i="2"/>
  <c r="F42" i="2"/>
  <c r="B43" i="2"/>
  <c r="F43" i="2"/>
  <c r="B44" i="2"/>
  <c r="F44" i="2"/>
  <c r="B45" i="2"/>
  <c r="F45" i="2"/>
  <c r="B46" i="2"/>
  <c r="F46" i="2"/>
  <c r="B47" i="2"/>
  <c r="F47" i="2"/>
  <c r="B48" i="2"/>
  <c r="F48" i="2"/>
  <c r="B49" i="2"/>
  <c r="F49" i="2"/>
  <c r="B50" i="2"/>
  <c r="F50" i="2"/>
  <c r="B51" i="2"/>
  <c r="F51" i="2"/>
  <c r="B52" i="2"/>
  <c r="F52" i="2"/>
  <c r="B53" i="2"/>
  <c r="F53" i="2"/>
  <c r="B54" i="2"/>
  <c r="F54" i="2"/>
  <c r="B55" i="2"/>
  <c r="F55" i="2"/>
  <c r="B56" i="2"/>
  <c r="F56" i="2"/>
  <c r="B57" i="2"/>
  <c r="F57" i="2"/>
  <c r="B58" i="2"/>
  <c r="F58" i="2"/>
  <c r="B59" i="2"/>
  <c r="F59" i="2"/>
  <c r="B60" i="2"/>
  <c r="F60" i="2"/>
  <c r="B61" i="2"/>
  <c r="F61" i="2"/>
  <c r="B62" i="2"/>
  <c r="F62" i="2"/>
  <c r="B63" i="2"/>
  <c r="F63" i="2"/>
  <c r="B64" i="2"/>
  <c r="F64" i="2"/>
  <c r="B65" i="2"/>
  <c r="F65" i="2"/>
  <c r="B66" i="2"/>
  <c r="F66" i="2"/>
  <c r="B67" i="2"/>
  <c r="F67" i="2"/>
  <c r="B68" i="2"/>
  <c r="F68" i="2"/>
  <c r="B69" i="2"/>
  <c r="F69" i="2"/>
  <c r="B70" i="2"/>
  <c r="F70" i="2"/>
  <c r="B71" i="2"/>
  <c r="F71" i="2"/>
  <c r="B72" i="2"/>
  <c r="F72" i="2"/>
  <c r="B73" i="2"/>
  <c r="F73" i="2"/>
  <c r="B74" i="2"/>
  <c r="F74" i="2"/>
  <c r="B75" i="2"/>
  <c r="F75" i="2"/>
  <c r="B76" i="2"/>
  <c r="F76" i="2"/>
  <c r="B77" i="2"/>
  <c r="F77" i="2"/>
  <c r="B78" i="2"/>
  <c r="F78" i="2"/>
  <c r="B79" i="2"/>
  <c r="F79" i="2"/>
  <c r="B80" i="2"/>
  <c r="F80" i="2"/>
  <c r="B81" i="2"/>
  <c r="F81" i="2"/>
  <c r="B82" i="2"/>
  <c r="F82" i="2"/>
  <c r="B83" i="2"/>
  <c r="F83" i="2"/>
  <c r="B84" i="2"/>
  <c r="F84" i="2"/>
  <c r="B85" i="2"/>
  <c r="F85" i="2"/>
  <c r="B86" i="2"/>
  <c r="F86" i="2"/>
  <c r="B87" i="2"/>
  <c r="F87" i="2"/>
  <c r="B88" i="2"/>
  <c r="F88" i="2"/>
  <c r="B89" i="2"/>
  <c r="F89" i="2"/>
  <c r="B90" i="2"/>
  <c r="F90" i="2"/>
  <c r="B91" i="2"/>
  <c r="F91" i="2"/>
  <c r="B92" i="2"/>
  <c r="F92" i="2"/>
  <c r="B93" i="2"/>
  <c r="F93" i="2"/>
  <c r="B94" i="2"/>
  <c r="F94" i="2"/>
  <c r="B95" i="2"/>
  <c r="F95" i="2"/>
  <c r="B96" i="2"/>
  <c r="F96" i="2"/>
  <c r="B97" i="2"/>
  <c r="F97" i="2"/>
  <c r="B98" i="2"/>
  <c r="F98" i="2"/>
  <c r="B99" i="2"/>
  <c r="F99" i="2"/>
  <c r="B100" i="2"/>
  <c r="F100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17" i="2"/>
  <c r="C17" i="2" s="1"/>
  <c r="E17" i="2" s="1"/>
  <c r="I17" i="2" s="1"/>
  <c r="N17" i="2" s="1"/>
  <c r="B12" i="2"/>
  <c r="B11" i="2"/>
  <c r="B10" i="2"/>
  <c r="B9" i="2"/>
  <c r="B8" i="2"/>
  <c r="B7" i="2"/>
  <c r="L66" i="5" l="1"/>
  <c r="L50" i="5"/>
  <c r="L62" i="5"/>
  <c r="L58" i="5"/>
  <c r="L38" i="5"/>
  <c r="M47" i="5"/>
  <c r="L42" i="5"/>
  <c r="M53" i="5"/>
  <c r="J51" i="5"/>
  <c r="J39" i="5"/>
  <c r="D68" i="5"/>
  <c r="D69" i="5"/>
  <c r="D70" i="5" s="1"/>
  <c r="G69" i="5"/>
  <c r="G70" i="5" s="1"/>
  <c r="G68" i="5"/>
  <c r="F69" i="5"/>
  <c r="F70" i="5" s="1"/>
  <c r="F68" i="5"/>
  <c r="E68" i="5"/>
  <c r="E69" i="5"/>
  <c r="E70" i="5" s="1"/>
  <c r="M61" i="5"/>
  <c r="M45" i="5"/>
  <c r="M52" i="5"/>
  <c r="M49" i="5"/>
  <c r="L41" i="5"/>
  <c r="L49" i="5"/>
  <c r="L57" i="5"/>
  <c r="L56" i="5"/>
  <c r="M51" i="5"/>
  <c r="K38" i="5"/>
  <c r="M38" i="5"/>
  <c r="K46" i="5"/>
  <c r="M46" i="5"/>
  <c r="K54" i="5"/>
  <c r="M54" i="5"/>
  <c r="K62" i="5"/>
  <c r="M62" i="5"/>
  <c r="I40" i="5"/>
  <c r="M40" i="5"/>
  <c r="M39" i="5"/>
  <c r="M65" i="5"/>
  <c r="I56" i="5"/>
  <c r="M56" i="5"/>
  <c r="M44" i="5"/>
  <c r="I48" i="5"/>
  <c r="M48" i="5"/>
  <c r="K42" i="5"/>
  <c r="M42" i="5"/>
  <c r="K50" i="5"/>
  <c r="M50" i="5"/>
  <c r="K58" i="5"/>
  <c r="M58" i="5"/>
  <c r="K66" i="5"/>
  <c r="M66" i="5"/>
  <c r="M60" i="5"/>
  <c r="L60" i="5"/>
  <c r="M57" i="5"/>
  <c r="M41" i="5"/>
  <c r="M64" i="5"/>
  <c r="M37" i="5"/>
  <c r="K65" i="5"/>
  <c r="L65" i="5"/>
  <c r="K44" i="5"/>
  <c r="L44" i="5"/>
  <c r="K43" i="5"/>
  <c r="L43" i="5"/>
  <c r="K55" i="5"/>
  <c r="L55" i="5"/>
  <c r="K47" i="5"/>
  <c r="L47" i="5"/>
  <c r="L48" i="5"/>
  <c r="L37" i="5"/>
  <c r="K45" i="5"/>
  <c r="L45" i="5"/>
  <c r="L53" i="5"/>
  <c r="K61" i="5"/>
  <c r="L61" i="5"/>
  <c r="L64" i="5"/>
  <c r="K51" i="5"/>
  <c r="L51" i="5"/>
  <c r="K39" i="5"/>
  <c r="L39" i="5"/>
  <c r="K59" i="5"/>
  <c r="L59" i="5"/>
  <c r="K52" i="5"/>
  <c r="L52" i="5"/>
  <c r="L40" i="5"/>
  <c r="K63" i="5"/>
  <c r="L63" i="5"/>
  <c r="K53" i="5"/>
  <c r="K64" i="5"/>
  <c r="H40" i="5"/>
  <c r="K40" i="5"/>
  <c r="K41" i="5"/>
  <c r="K49" i="5"/>
  <c r="K57" i="5"/>
  <c r="H56" i="5"/>
  <c r="K56" i="5"/>
  <c r="K60" i="5"/>
  <c r="H48" i="5"/>
  <c r="K48" i="5"/>
  <c r="K37" i="5"/>
  <c r="J43" i="5"/>
  <c r="J48" i="5"/>
  <c r="J55" i="5"/>
  <c r="J63" i="5"/>
  <c r="J54" i="5"/>
  <c r="J53" i="5"/>
  <c r="J38" i="5"/>
  <c r="J41" i="5"/>
  <c r="I66" i="5"/>
  <c r="J66" i="5"/>
  <c r="I61" i="5"/>
  <c r="J61" i="5"/>
  <c r="J64" i="5"/>
  <c r="I42" i="5"/>
  <c r="J42" i="5"/>
  <c r="J45" i="5"/>
  <c r="I57" i="5"/>
  <c r="J57" i="5"/>
  <c r="I46" i="5"/>
  <c r="J46" i="5"/>
  <c r="J49" i="5"/>
  <c r="I58" i="5"/>
  <c r="J58" i="5"/>
  <c r="I62" i="5"/>
  <c r="J62" i="5"/>
  <c r="J37" i="5"/>
  <c r="I50" i="5"/>
  <c r="J50" i="5"/>
  <c r="I47" i="5"/>
  <c r="J47" i="5"/>
  <c r="J59" i="5"/>
  <c r="I65" i="5"/>
  <c r="J65" i="5"/>
  <c r="J52" i="5"/>
  <c r="I60" i="5"/>
  <c r="J60" i="5"/>
  <c r="J44" i="5"/>
  <c r="I39" i="5"/>
  <c r="I55" i="5"/>
  <c r="H53" i="5"/>
  <c r="I53" i="5"/>
  <c r="H63" i="5"/>
  <c r="I63" i="5"/>
  <c r="H45" i="5"/>
  <c r="I45" i="5"/>
  <c r="H43" i="5"/>
  <c r="I43" i="5"/>
  <c r="H49" i="5"/>
  <c r="I49" i="5"/>
  <c r="H59" i="5"/>
  <c r="I59" i="5"/>
  <c r="H52" i="5"/>
  <c r="I52" i="5"/>
  <c r="H44" i="5"/>
  <c r="I44" i="5"/>
  <c r="H38" i="5"/>
  <c r="I38" i="5"/>
  <c r="H54" i="5"/>
  <c r="I54" i="5"/>
  <c r="H51" i="5"/>
  <c r="I51" i="5"/>
  <c r="H41" i="5"/>
  <c r="I41" i="5"/>
  <c r="H64" i="5"/>
  <c r="I64" i="5"/>
  <c r="H39" i="5"/>
  <c r="H55" i="5"/>
  <c r="H57" i="5"/>
  <c r="H37" i="5"/>
  <c r="I37" i="5"/>
  <c r="H66" i="5"/>
  <c r="H61" i="5"/>
  <c r="H62" i="5"/>
  <c r="H42" i="5"/>
  <c r="H46" i="5"/>
  <c r="H58" i="5"/>
  <c r="H50" i="5"/>
  <c r="H47" i="5"/>
  <c r="H65" i="5"/>
  <c r="H60" i="5"/>
  <c r="F14" i="5"/>
  <c r="F13" i="5"/>
  <c r="D11" i="3"/>
  <c r="D10" i="3"/>
  <c r="G23" i="3"/>
  <c r="G31" i="3"/>
  <c r="G20" i="3"/>
  <c r="G32" i="3"/>
  <c r="G24" i="3"/>
  <c r="G16" i="3"/>
  <c r="K31" i="3"/>
  <c r="K27" i="3"/>
  <c r="G28" i="3"/>
  <c r="K23" i="3"/>
  <c r="G35" i="3"/>
  <c r="G27" i="3"/>
  <c r="G19" i="3"/>
  <c r="K35" i="3"/>
  <c r="K19" i="3"/>
  <c r="K34" i="3"/>
  <c r="K26" i="3"/>
  <c r="K18" i="3"/>
  <c r="G33" i="3"/>
  <c r="G29" i="3"/>
  <c r="G25" i="3"/>
  <c r="G21" i="3"/>
  <c r="G17" i="3"/>
  <c r="K16" i="3"/>
  <c r="K32" i="3"/>
  <c r="K28" i="3"/>
  <c r="K24" i="3"/>
  <c r="K20" i="3"/>
  <c r="K30" i="3"/>
  <c r="K22" i="3"/>
  <c r="G34" i="3"/>
  <c r="G30" i="3"/>
  <c r="G26" i="3"/>
  <c r="G22" i="3"/>
  <c r="G18" i="3"/>
  <c r="K33" i="3"/>
  <c r="K29" i="3"/>
  <c r="K25" i="3"/>
  <c r="K21" i="3"/>
  <c r="C22" i="3"/>
  <c r="C34" i="3"/>
  <c r="C18" i="3"/>
  <c r="C30" i="3"/>
  <c r="C26" i="3"/>
  <c r="C33" i="3"/>
  <c r="C29" i="3"/>
  <c r="C25" i="3"/>
  <c r="C21" i="3"/>
  <c r="C17" i="3"/>
  <c r="C32" i="3"/>
  <c r="C28" i="3"/>
  <c r="C24" i="3"/>
  <c r="C20" i="3"/>
  <c r="C16" i="3"/>
  <c r="D16" i="3" s="1"/>
  <c r="F16" i="3" s="1"/>
  <c r="H16" i="3" s="1"/>
  <c r="J16" i="3" s="1"/>
  <c r="C35" i="3"/>
  <c r="C31" i="3"/>
  <c r="C27" i="3"/>
  <c r="C23" i="3"/>
  <c r="G17" i="2"/>
  <c r="C18" i="2"/>
  <c r="C19" i="2" s="1"/>
  <c r="H17" i="2"/>
  <c r="P17" i="2" s="1"/>
  <c r="J17" i="2"/>
  <c r="K17" i="2" s="1"/>
  <c r="H68" i="5" l="1"/>
  <c r="H69" i="5"/>
  <c r="H70" i="5" s="1"/>
  <c r="K69" i="5"/>
  <c r="K70" i="5" s="1"/>
  <c r="K68" i="5"/>
  <c r="I68" i="5"/>
  <c r="I69" i="5"/>
  <c r="I70" i="5" s="1"/>
  <c r="J69" i="5"/>
  <c r="J70" i="5" s="1"/>
  <c r="J68" i="5"/>
  <c r="L68" i="5"/>
  <c r="L69" i="5"/>
  <c r="L70" i="5" s="1"/>
  <c r="M68" i="5"/>
  <c r="M69" i="5"/>
  <c r="M70" i="5" s="1"/>
  <c r="I16" i="3"/>
  <c r="L16" i="3"/>
  <c r="M16" i="3" s="1"/>
  <c r="D17" i="3"/>
  <c r="E16" i="3"/>
  <c r="L17" i="2"/>
  <c r="M17" i="2" s="1"/>
  <c r="C20" i="2"/>
  <c r="D18" i="2"/>
  <c r="E18" i="2"/>
  <c r="G18" i="2" s="1"/>
  <c r="E19" i="2" s="1"/>
  <c r="O17" i="2"/>
  <c r="J74" i="5" l="1"/>
  <c r="C79" i="5" s="1"/>
  <c r="K74" i="5"/>
  <c r="C80" i="5" s="1"/>
  <c r="L74" i="5"/>
  <c r="C81" i="5" s="1"/>
  <c r="I74" i="5"/>
  <c r="C78" i="5" s="1"/>
  <c r="M74" i="5"/>
  <c r="C82" i="5" s="1"/>
  <c r="H74" i="5"/>
  <c r="C77" i="5" s="1"/>
  <c r="F17" i="3"/>
  <c r="H17" i="3" s="1"/>
  <c r="J17" i="3" s="1"/>
  <c r="D18" i="3"/>
  <c r="D19" i="2"/>
  <c r="H18" i="2"/>
  <c r="P18" i="2" s="1"/>
  <c r="G19" i="2"/>
  <c r="D20" i="2" s="1"/>
  <c r="H19" i="2"/>
  <c r="P19" i="2" s="1"/>
  <c r="I19" i="2"/>
  <c r="C21" i="2"/>
  <c r="I18" i="2"/>
  <c r="N18" i="2" s="1"/>
  <c r="I17" i="3" l="1"/>
  <c r="L17" i="3"/>
  <c r="M17" i="3" s="1"/>
  <c r="F18" i="3"/>
  <c r="H18" i="3" s="1"/>
  <c r="E17" i="3"/>
  <c r="D19" i="3"/>
  <c r="L18" i="2"/>
  <c r="M18" i="2" s="1"/>
  <c r="N19" i="2"/>
  <c r="O19" i="2" s="1"/>
  <c r="E20" i="2"/>
  <c r="H20" i="2" s="1"/>
  <c r="P20" i="2" s="1"/>
  <c r="C22" i="2"/>
  <c r="O18" i="2"/>
  <c r="J18" i="3" l="1"/>
  <c r="I18" i="3" s="1"/>
  <c r="E18" i="3"/>
  <c r="F19" i="3"/>
  <c r="H19" i="3" s="1"/>
  <c r="D20" i="3"/>
  <c r="L19" i="2"/>
  <c r="M19" i="2" s="1"/>
  <c r="I20" i="2"/>
  <c r="N20" i="2" s="1"/>
  <c r="G20" i="2"/>
  <c r="C23" i="2"/>
  <c r="J18" i="2"/>
  <c r="L18" i="3" l="1"/>
  <c r="M18" i="3" s="1"/>
  <c r="E19" i="3"/>
  <c r="F20" i="3"/>
  <c r="H20" i="3" s="1"/>
  <c r="D21" i="3"/>
  <c r="D21" i="2"/>
  <c r="L20" i="2"/>
  <c r="M20" i="2" s="1"/>
  <c r="O20" i="2"/>
  <c r="E21" i="2"/>
  <c r="H21" i="2" s="1"/>
  <c r="P21" i="2" s="1"/>
  <c r="K18" i="2"/>
  <c r="J19" i="2"/>
  <c r="C24" i="2"/>
  <c r="J19" i="3" l="1"/>
  <c r="L19" i="3" s="1"/>
  <c r="M19" i="3" s="1"/>
  <c r="E20" i="3"/>
  <c r="F21" i="3"/>
  <c r="H21" i="3" s="1"/>
  <c r="D22" i="3"/>
  <c r="L21" i="2"/>
  <c r="M21" i="2" s="1"/>
  <c r="I21" i="2"/>
  <c r="N21" i="2" s="1"/>
  <c r="G21" i="2"/>
  <c r="C25" i="2"/>
  <c r="K19" i="2"/>
  <c r="J20" i="2"/>
  <c r="J20" i="3" l="1"/>
  <c r="I20" i="3" s="1"/>
  <c r="I19" i="3"/>
  <c r="E21" i="3"/>
  <c r="F22" i="3"/>
  <c r="H22" i="3" s="1"/>
  <c r="D23" i="3"/>
  <c r="O21" i="2"/>
  <c r="E22" i="2"/>
  <c r="D22" i="2"/>
  <c r="C26" i="2"/>
  <c r="C27" i="2" s="1"/>
  <c r="K20" i="2"/>
  <c r="J21" i="2"/>
  <c r="L20" i="3" l="1"/>
  <c r="M20" i="3" s="1"/>
  <c r="E22" i="3"/>
  <c r="F23" i="3"/>
  <c r="H23" i="3" s="1"/>
  <c r="D24" i="3"/>
  <c r="C28" i="2"/>
  <c r="I22" i="2"/>
  <c r="N22" i="2" s="1"/>
  <c r="G22" i="2"/>
  <c r="H22" i="2"/>
  <c r="K21" i="2"/>
  <c r="J22" i="2"/>
  <c r="J21" i="3" l="1"/>
  <c r="L21" i="3" s="1"/>
  <c r="F24" i="3"/>
  <c r="H24" i="3" s="1"/>
  <c r="E23" i="3"/>
  <c r="D25" i="3"/>
  <c r="L22" i="2"/>
  <c r="M22" i="2" s="1"/>
  <c r="P22" i="2"/>
  <c r="C29" i="2"/>
  <c r="O22" i="2"/>
  <c r="D23" i="2"/>
  <c r="J23" i="2" s="1"/>
  <c r="E23" i="2"/>
  <c r="K22" i="2"/>
  <c r="I21" i="3" l="1"/>
  <c r="M21" i="3"/>
  <c r="J22" i="3"/>
  <c r="F25" i="3"/>
  <c r="H25" i="3" s="1"/>
  <c r="E24" i="3"/>
  <c r="D26" i="3"/>
  <c r="C30" i="2"/>
  <c r="G23" i="2"/>
  <c r="I23" i="2"/>
  <c r="N23" i="2" s="1"/>
  <c r="H23" i="2"/>
  <c r="K23" i="2"/>
  <c r="I22" i="3" l="1"/>
  <c r="L22" i="3"/>
  <c r="E25" i="3"/>
  <c r="F26" i="3"/>
  <c r="D27" i="3"/>
  <c r="L23" i="2"/>
  <c r="M23" i="2" s="1"/>
  <c r="P23" i="2"/>
  <c r="C31" i="2"/>
  <c r="E24" i="2"/>
  <c r="D24" i="2"/>
  <c r="J24" i="2" s="1"/>
  <c r="K24" i="2" s="1"/>
  <c r="O23" i="2"/>
  <c r="M22" i="3" l="1"/>
  <c r="J23" i="3"/>
  <c r="H26" i="3"/>
  <c r="E26" i="3"/>
  <c r="D28" i="3"/>
  <c r="C32" i="2"/>
  <c r="H24" i="2"/>
  <c r="I24" i="2"/>
  <c r="N24" i="2" s="1"/>
  <c r="G24" i="2"/>
  <c r="I23" i="3" l="1"/>
  <c r="L23" i="3"/>
  <c r="F27" i="3"/>
  <c r="H27" i="3" s="1"/>
  <c r="D29" i="3"/>
  <c r="D30" i="3" s="1"/>
  <c r="L24" i="2"/>
  <c r="M24" i="2" s="1"/>
  <c r="P24" i="2"/>
  <c r="C33" i="2"/>
  <c r="D25" i="2"/>
  <c r="J25" i="2" s="1"/>
  <c r="K25" i="2" s="1"/>
  <c r="E25" i="2"/>
  <c r="O24" i="2"/>
  <c r="J24" i="3" l="1"/>
  <c r="M23" i="3"/>
  <c r="E27" i="3"/>
  <c r="F28" i="3"/>
  <c r="H28" i="3" s="1"/>
  <c r="D31" i="3"/>
  <c r="C34" i="2"/>
  <c r="G25" i="2"/>
  <c r="I25" i="2"/>
  <c r="N25" i="2" s="1"/>
  <c r="H25" i="2"/>
  <c r="I24" i="3" l="1"/>
  <c r="L24" i="3"/>
  <c r="F29" i="3"/>
  <c r="H29" i="3" s="1"/>
  <c r="E28" i="3"/>
  <c r="D32" i="3"/>
  <c r="L25" i="2"/>
  <c r="M25" i="2" s="1"/>
  <c r="P25" i="2"/>
  <c r="C35" i="2"/>
  <c r="E26" i="2"/>
  <c r="D26" i="2"/>
  <c r="J26" i="2" s="1"/>
  <c r="K26" i="2" s="1"/>
  <c r="O25" i="2"/>
  <c r="J25" i="3" l="1"/>
  <c r="M24" i="3"/>
  <c r="E29" i="3"/>
  <c r="F30" i="3"/>
  <c r="H30" i="3" s="1"/>
  <c r="D33" i="3"/>
  <c r="C36" i="2"/>
  <c r="C37" i="2" s="1"/>
  <c r="G26" i="2"/>
  <c r="H26" i="2"/>
  <c r="I26" i="2"/>
  <c r="N26" i="2" s="1"/>
  <c r="I25" i="3" l="1"/>
  <c r="L25" i="3"/>
  <c r="E30" i="3"/>
  <c r="F31" i="3"/>
  <c r="H31" i="3" s="1"/>
  <c r="D34" i="3"/>
  <c r="L26" i="2"/>
  <c r="M26" i="2" s="1"/>
  <c r="P26" i="2"/>
  <c r="C38" i="2"/>
  <c r="E27" i="2"/>
  <c r="D27" i="2"/>
  <c r="J27" i="2" s="1"/>
  <c r="K27" i="2" s="1"/>
  <c r="O26" i="2"/>
  <c r="M25" i="3" l="1"/>
  <c r="J26" i="3"/>
  <c r="E31" i="3"/>
  <c r="F32" i="3"/>
  <c r="E32" i="3" s="1"/>
  <c r="D35" i="3"/>
  <c r="C39" i="2"/>
  <c r="G27" i="2"/>
  <c r="H27" i="2"/>
  <c r="I27" i="2"/>
  <c r="N27" i="2" s="1"/>
  <c r="I26" i="3" l="1"/>
  <c r="L26" i="3"/>
  <c r="H32" i="3"/>
  <c r="L27" i="2"/>
  <c r="M27" i="2" s="1"/>
  <c r="P27" i="2"/>
  <c r="C40" i="2"/>
  <c r="O27" i="2"/>
  <c r="E28" i="2"/>
  <c r="D28" i="2"/>
  <c r="J28" i="2" s="1"/>
  <c r="K28" i="2" s="1"/>
  <c r="J27" i="3" l="1"/>
  <c r="M26" i="3"/>
  <c r="F33" i="3"/>
  <c r="H33" i="3" s="1"/>
  <c r="F34" i="3" s="1"/>
  <c r="H34" i="3" s="1"/>
  <c r="C41" i="2"/>
  <c r="H28" i="2"/>
  <c r="I28" i="2"/>
  <c r="N28" i="2" s="1"/>
  <c r="G28" i="2"/>
  <c r="D29" i="2" s="1"/>
  <c r="J29" i="2" s="1"/>
  <c r="K29" i="2" s="1"/>
  <c r="I27" i="3" l="1"/>
  <c r="L27" i="3"/>
  <c r="E33" i="3"/>
  <c r="E34" i="3"/>
  <c r="F35" i="3"/>
  <c r="H35" i="3" s="1"/>
  <c r="L28" i="2"/>
  <c r="M28" i="2" s="1"/>
  <c r="P28" i="2"/>
  <c r="C42" i="2"/>
  <c r="O28" i="2"/>
  <c r="E29" i="2"/>
  <c r="J28" i="3" l="1"/>
  <c r="M27" i="3"/>
  <c r="E35" i="3"/>
  <c r="B11" i="3" s="1"/>
  <c r="C43" i="2"/>
  <c r="G29" i="2"/>
  <c r="H29" i="2"/>
  <c r="I29" i="2"/>
  <c r="N29" i="2" s="1"/>
  <c r="I28" i="3" l="1"/>
  <c r="L28" i="3"/>
  <c r="L29" i="2"/>
  <c r="M29" i="2" s="1"/>
  <c r="P29" i="2"/>
  <c r="C44" i="2"/>
  <c r="D30" i="2"/>
  <c r="J30" i="2" s="1"/>
  <c r="K30" i="2" s="1"/>
  <c r="E30" i="2"/>
  <c r="O29" i="2"/>
  <c r="J29" i="3" l="1"/>
  <c r="M28" i="3"/>
  <c r="C45" i="2"/>
  <c r="H30" i="2"/>
  <c r="I30" i="2"/>
  <c r="N30" i="2" s="1"/>
  <c r="G30" i="2"/>
  <c r="I29" i="3" l="1"/>
  <c r="L29" i="3"/>
  <c r="L30" i="2"/>
  <c r="M30" i="2" s="1"/>
  <c r="P30" i="2"/>
  <c r="C46" i="2"/>
  <c r="D31" i="2"/>
  <c r="J31" i="2" s="1"/>
  <c r="K31" i="2" s="1"/>
  <c r="E31" i="2"/>
  <c r="O30" i="2"/>
  <c r="J30" i="3" l="1"/>
  <c r="M29" i="3"/>
  <c r="C47" i="2"/>
  <c r="G31" i="2"/>
  <c r="H31" i="2"/>
  <c r="I31" i="2"/>
  <c r="N31" i="2" s="1"/>
  <c r="I30" i="3" l="1"/>
  <c r="L30" i="3"/>
  <c r="L31" i="2"/>
  <c r="M31" i="2" s="1"/>
  <c r="P31" i="2"/>
  <c r="C48" i="2"/>
  <c r="D32" i="2"/>
  <c r="J32" i="2" s="1"/>
  <c r="K32" i="2" s="1"/>
  <c r="O31" i="2"/>
  <c r="E32" i="2"/>
  <c r="J31" i="3" l="1"/>
  <c r="M30" i="3"/>
  <c r="C49" i="2"/>
  <c r="H32" i="2"/>
  <c r="I32" i="2"/>
  <c r="N32" i="2" s="1"/>
  <c r="G32" i="2"/>
  <c r="I31" i="3" l="1"/>
  <c r="L31" i="3"/>
  <c r="L32" i="2"/>
  <c r="M32" i="2" s="1"/>
  <c r="P32" i="2"/>
  <c r="C50" i="2"/>
  <c r="D33" i="2"/>
  <c r="J33" i="2" s="1"/>
  <c r="K33" i="2" s="1"/>
  <c r="E33" i="2"/>
  <c r="O32" i="2"/>
  <c r="M31" i="3" l="1"/>
  <c r="J32" i="3"/>
  <c r="C51" i="2"/>
  <c r="G33" i="2"/>
  <c r="H33" i="2"/>
  <c r="I33" i="2"/>
  <c r="N33" i="2" s="1"/>
  <c r="I32" i="3" l="1"/>
  <c r="L32" i="3"/>
  <c r="L33" i="2"/>
  <c r="M33" i="2" s="1"/>
  <c r="P33" i="2"/>
  <c r="C52" i="2"/>
  <c r="D34" i="2"/>
  <c r="J34" i="2" s="1"/>
  <c r="K34" i="2" s="1"/>
  <c r="E34" i="2"/>
  <c r="O33" i="2"/>
  <c r="M32" i="3" l="1"/>
  <c r="J33" i="3"/>
  <c r="C53" i="2"/>
  <c r="H34" i="2"/>
  <c r="I34" i="2"/>
  <c r="N34" i="2" s="1"/>
  <c r="G34" i="2"/>
  <c r="I33" i="3" l="1"/>
  <c r="L33" i="3"/>
  <c r="L34" i="2"/>
  <c r="M34" i="2" s="1"/>
  <c r="P34" i="2"/>
  <c r="C54" i="2"/>
  <c r="E35" i="2"/>
  <c r="G35" i="2" s="1"/>
  <c r="D35" i="2"/>
  <c r="J35" i="2" s="1"/>
  <c r="K35" i="2" s="1"/>
  <c r="O34" i="2"/>
  <c r="J34" i="3" l="1"/>
  <c r="M33" i="3"/>
  <c r="C55" i="2"/>
  <c r="E36" i="2"/>
  <c r="G36" i="2" s="1"/>
  <c r="D37" i="2" s="1"/>
  <c r="I35" i="2"/>
  <c r="N35" i="2" s="1"/>
  <c r="O35" i="2" s="1"/>
  <c r="H35" i="2"/>
  <c r="D36" i="2"/>
  <c r="J36" i="2" s="1"/>
  <c r="K36" i="2" s="1"/>
  <c r="I34" i="3" l="1"/>
  <c r="L34" i="3"/>
  <c r="L35" i="2"/>
  <c r="M35" i="2" s="1"/>
  <c r="P35" i="2"/>
  <c r="J37" i="2"/>
  <c r="K37" i="2" s="1"/>
  <c r="I36" i="2"/>
  <c r="N36" i="2" s="1"/>
  <c r="E37" i="2"/>
  <c r="H36" i="2"/>
  <c r="C56" i="2"/>
  <c r="J35" i="3" l="1"/>
  <c r="M34" i="3"/>
  <c r="L36" i="2"/>
  <c r="M36" i="2" s="1"/>
  <c r="P36" i="2"/>
  <c r="O36" i="2"/>
  <c r="C57" i="2"/>
  <c r="G37" i="2"/>
  <c r="D38" i="2" s="1"/>
  <c r="J38" i="2" s="1"/>
  <c r="K38" i="2" s="1"/>
  <c r="H37" i="2"/>
  <c r="I37" i="2"/>
  <c r="N37" i="2" s="1"/>
  <c r="I35" i="3" l="1"/>
  <c r="B12" i="3" s="1"/>
  <c r="L35" i="3"/>
  <c r="M35" i="3" s="1"/>
  <c r="B10" i="3" s="1"/>
  <c r="L37" i="2"/>
  <c r="M37" i="2" s="1"/>
  <c r="P37" i="2"/>
  <c r="O37" i="2"/>
  <c r="E38" i="2"/>
  <c r="C58" i="2"/>
  <c r="C59" i="2" l="1"/>
  <c r="H38" i="2"/>
  <c r="G38" i="2"/>
  <c r="I38" i="2"/>
  <c r="N38" i="2" s="1"/>
  <c r="L38" i="2" l="1"/>
  <c r="M38" i="2" s="1"/>
  <c r="P38" i="2"/>
  <c r="C60" i="2"/>
  <c r="O38" i="2"/>
  <c r="E39" i="2"/>
  <c r="D39" i="2"/>
  <c r="J39" i="2" s="1"/>
  <c r="K39" i="2" s="1"/>
  <c r="G39" i="2" l="1"/>
  <c r="H39" i="2"/>
  <c r="I39" i="2"/>
  <c r="N39" i="2" s="1"/>
  <c r="C61" i="2"/>
  <c r="L39" i="2" l="1"/>
  <c r="M39" i="2" s="1"/>
  <c r="P39" i="2"/>
  <c r="O39" i="2"/>
  <c r="C62" i="2"/>
  <c r="E40" i="2"/>
  <c r="D40" i="2"/>
  <c r="J40" i="2" s="1"/>
  <c r="K40" i="2" s="1"/>
  <c r="H40" i="2" l="1"/>
  <c r="I40" i="2"/>
  <c r="N40" i="2" s="1"/>
  <c r="G40" i="2"/>
  <c r="D41" i="2" s="1"/>
  <c r="J41" i="2" s="1"/>
  <c r="K41" i="2" s="1"/>
  <c r="C63" i="2"/>
  <c r="L40" i="2" l="1"/>
  <c r="M40" i="2" s="1"/>
  <c r="P40" i="2"/>
  <c r="E41" i="2"/>
  <c r="O40" i="2"/>
  <c r="C64" i="2"/>
  <c r="C65" i="2" l="1"/>
  <c r="H41" i="2"/>
  <c r="G41" i="2"/>
  <c r="I41" i="2"/>
  <c r="N41" i="2" s="1"/>
  <c r="L41" i="2" l="1"/>
  <c r="M41" i="2" s="1"/>
  <c r="P41" i="2"/>
  <c r="C66" i="2"/>
  <c r="O41" i="2"/>
  <c r="E42" i="2"/>
  <c r="D42" i="2"/>
  <c r="J42" i="2" s="1"/>
  <c r="K42" i="2" s="1"/>
  <c r="H42" i="2" l="1"/>
  <c r="G42" i="2"/>
  <c r="I42" i="2"/>
  <c r="N42" i="2" s="1"/>
  <c r="C67" i="2"/>
  <c r="L42" i="2" l="1"/>
  <c r="M42" i="2" s="1"/>
  <c r="P42" i="2"/>
  <c r="O42" i="2"/>
  <c r="C68" i="2"/>
  <c r="E43" i="2"/>
  <c r="D43" i="2"/>
  <c r="J43" i="2" s="1"/>
  <c r="K43" i="2" s="1"/>
  <c r="I43" i="2" l="1"/>
  <c r="N43" i="2" s="1"/>
  <c r="G43" i="2"/>
  <c r="H43" i="2"/>
  <c r="C69" i="2"/>
  <c r="L43" i="2" l="1"/>
  <c r="M43" i="2" s="1"/>
  <c r="P43" i="2"/>
  <c r="C70" i="2"/>
  <c r="E44" i="2"/>
  <c r="D44" i="2"/>
  <c r="J44" i="2" s="1"/>
  <c r="K44" i="2" s="1"/>
  <c r="O43" i="2"/>
  <c r="C71" i="2" l="1"/>
  <c r="H44" i="2"/>
  <c r="I44" i="2"/>
  <c r="N44" i="2" s="1"/>
  <c r="G44" i="2"/>
  <c r="L44" i="2" l="1"/>
  <c r="M44" i="2" s="1"/>
  <c r="P44" i="2"/>
  <c r="E45" i="2"/>
  <c r="D45" i="2"/>
  <c r="J45" i="2" s="1"/>
  <c r="K45" i="2" s="1"/>
  <c r="C72" i="2"/>
  <c r="O44" i="2"/>
  <c r="I45" i="2" l="1"/>
  <c r="N45" i="2" s="1"/>
  <c r="G45" i="2"/>
  <c r="H45" i="2"/>
  <c r="C73" i="2"/>
  <c r="L45" i="2" l="1"/>
  <c r="M45" i="2" s="1"/>
  <c r="P45" i="2"/>
  <c r="E46" i="2"/>
  <c r="D46" i="2"/>
  <c r="J46" i="2" s="1"/>
  <c r="K46" i="2" s="1"/>
  <c r="C74" i="2"/>
  <c r="O45" i="2"/>
  <c r="H46" i="2" l="1"/>
  <c r="G46" i="2"/>
  <c r="I46" i="2"/>
  <c r="N46" i="2" s="1"/>
  <c r="C75" i="2"/>
  <c r="L46" i="2" l="1"/>
  <c r="M46" i="2" s="1"/>
  <c r="P46" i="2"/>
  <c r="O46" i="2"/>
  <c r="E47" i="2"/>
  <c r="D47" i="2"/>
  <c r="J47" i="2" s="1"/>
  <c r="K47" i="2" s="1"/>
  <c r="C76" i="2"/>
  <c r="G47" i="2" l="1"/>
  <c r="H47" i="2"/>
  <c r="I47" i="2"/>
  <c r="N47" i="2" s="1"/>
  <c r="C77" i="2"/>
  <c r="L47" i="2" l="1"/>
  <c r="M47" i="2" s="1"/>
  <c r="P47" i="2"/>
  <c r="O47" i="2"/>
  <c r="C78" i="2"/>
  <c r="E48" i="2"/>
  <c r="D48" i="2"/>
  <c r="J48" i="2" s="1"/>
  <c r="K48" i="2" s="1"/>
  <c r="H48" i="2" l="1"/>
  <c r="I48" i="2"/>
  <c r="N48" i="2" s="1"/>
  <c r="G48" i="2"/>
  <c r="C79" i="2"/>
  <c r="L48" i="2" l="1"/>
  <c r="M48" i="2" s="1"/>
  <c r="P48" i="2"/>
  <c r="E49" i="2"/>
  <c r="D49" i="2"/>
  <c r="J49" i="2" s="1"/>
  <c r="K49" i="2" s="1"/>
  <c r="O48" i="2"/>
  <c r="C80" i="2"/>
  <c r="C81" i="2" l="1"/>
  <c r="H49" i="2"/>
  <c r="G49" i="2"/>
  <c r="I49" i="2"/>
  <c r="N49" i="2" s="1"/>
  <c r="L49" i="2" l="1"/>
  <c r="M49" i="2" s="1"/>
  <c r="P49" i="2"/>
  <c r="C82" i="2"/>
  <c r="O49" i="2"/>
  <c r="E50" i="2"/>
  <c r="D50" i="2"/>
  <c r="J50" i="2" s="1"/>
  <c r="K50" i="2" s="1"/>
  <c r="C83" i="2" l="1"/>
  <c r="H50" i="2"/>
  <c r="G50" i="2"/>
  <c r="I50" i="2"/>
  <c r="N50" i="2" s="1"/>
  <c r="L50" i="2" l="1"/>
  <c r="M50" i="2" s="1"/>
  <c r="P50" i="2"/>
  <c r="O50" i="2"/>
  <c r="C84" i="2"/>
  <c r="E51" i="2"/>
  <c r="D51" i="2"/>
  <c r="J51" i="2" s="1"/>
  <c r="K51" i="2" s="1"/>
  <c r="I51" i="2" l="1"/>
  <c r="N51" i="2" s="1"/>
  <c r="H51" i="2"/>
  <c r="G51" i="2"/>
  <c r="C85" i="2"/>
  <c r="L51" i="2" l="1"/>
  <c r="M51" i="2" s="1"/>
  <c r="P51" i="2"/>
  <c r="C86" i="2"/>
  <c r="O51" i="2"/>
  <c r="E52" i="2"/>
  <c r="D52" i="2"/>
  <c r="J52" i="2" s="1"/>
  <c r="K52" i="2" s="1"/>
  <c r="C87" i="2" l="1"/>
  <c r="H52" i="2"/>
  <c r="G52" i="2"/>
  <c r="I52" i="2"/>
  <c r="N52" i="2" s="1"/>
  <c r="L52" i="2" l="1"/>
  <c r="M52" i="2" s="1"/>
  <c r="P52" i="2"/>
  <c r="O52" i="2"/>
  <c r="C88" i="2"/>
  <c r="E53" i="2"/>
  <c r="D53" i="2"/>
  <c r="J53" i="2" s="1"/>
  <c r="K53" i="2" s="1"/>
  <c r="H53" i="2" l="1"/>
  <c r="I53" i="2"/>
  <c r="N53" i="2" s="1"/>
  <c r="G53" i="2"/>
  <c r="C89" i="2"/>
  <c r="L53" i="2" l="1"/>
  <c r="M53" i="2" s="1"/>
  <c r="P53" i="2"/>
  <c r="E54" i="2"/>
  <c r="D54" i="2"/>
  <c r="J54" i="2" s="1"/>
  <c r="K54" i="2" s="1"/>
  <c r="O53" i="2"/>
  <c r="C90" i="2"/>
  <c r="C91" i="2" l="1"/>
  <c r="H54" i="2"/>
  <c r="G54" i="2"/>
  <c r="I54" i="2"/>
  <c r="N54" i="2" s="1"/>
  <c r="L54" i="2" l="1"/>
  <c r="M54" i="2" s="1"/>
  <c r="P54" i="2"/>
  <c r="O54" i="2"/>
  <c r="C92" i="2"/>
  <c r="E55" i="2"/>
  <c r="D55" i="2"/>
  <c r="J55" i="2" s="1"/>
  <c r="K55" i="2" s="1"/>
  <c r="G55" i="2" l="1"/>
  <c r="H55" i="2"/>
  <c r="I55" i="2"/>
  <c r="N55" i="2" s="1"/>
  <c r="C93" i="2"/>
  <c r="L55" i="2" l="1"/>
  <c r="M55" i="2" s="1"/>
  <c r="P55" i="2"/>
  <c r="O55" i="2"/>
  <c r="C94" i="2"/>
  <c r="E56" i="2"/>
  <c r="D56" i="2"/>
  <c r="J56" i="2" s="1"/>
  <c r="K56" i="2" s="1"/>
  <c r="C95" i="2" l="1"/>
  <c r="H56" i="2"/>
  <c r="I56" i="2"/>
  <c r="N56" i="2" s="1"/>
  <c r="G56" i="2"/>
  <c r="L56" i="2" l="1"/>
  <c r="M56" i="2" s="1"/>
  <c r="P56" i="2"/>
  <c r="C96" i="2"/>
  <c r="E57" i="2"/>
  <c r="D57" i="2"/>
  <c r="J57" i="2" s="1"/>
  <c r="K57" i="2" s="1"/>
  <c r="O56" i="2"/>
  <c r="C97" i="2" l="1"/>
  <c r="H57" i="2"/>
  <c r="I57" i="2"/>
  <c r="N57" i="2" s="1"/>
  <c r="G57" i="2"/>
  <c r="L57" i="2" l="1"/>
  <c r="M57" i="2" s="1"/>
  <c r="P57" i="2"/>
  <c r="O57" i="2"/>
  <c r="C98" i="2"/>
  <c r="E58" i="2"/>
  <c r="D58" i="2"/>
  <c r="J58" i="2" s="1"/>
  <c r="K58" i="2" s="1"/>
  <c r="H58" i="2" l="1"/>
  <c r="I58" i="2"/>
  <c r="N58" i="2" s="1"/>
  <c r="G58" i="2"/>
  <c r="C99" i="2"/>
  <c r="L58" i="2" l="1"/>
  <c r="M58" i="2" s="1"/>
  <c r="P58" i="2"/>
  <c r="E59" i="2"/>
  <c r="D59" i="2"/>
  <c r="J59" i="2" s="1"/>
  <c r="K59" i="2" s="1"/>
  <c r="O58" i="2"/>
  <c r="C100" i="2"/>
  <c r="C101" i="2" s="1"/>
  <c r="C102" i="2" l="1"/>
  <c r="I59" i="2"/>
  <c r="N59" i="2" s="1"/>
  <c r="G59" i="2"/>
  <c r="H59" i="2"/>
  <c r="L59" i="2" l="1"/>
  <c r="M59" i="2" s="1"/>
  <c r="P59" i="2"/>
  <c r="C103" i="2"/>
  <c r="E60" i="2"/>
  <c r="D60" i="2"/>
  <c r="J60" i="2" s="1"/>
  <c r="K60" i="2" s="1"/>
  <c r="O59" i="2"/>
  <c r="C104" i="2" l="1"/>
  <c r="H60" i="2"/>
  <c r="G60" i="2"/>
  <c r="I60" i="2"/>
  <c r="N60" i="2" s="1"/>
  <c r="L60" i="2" l="1"/>
  <c r="M60" i="2" s="1"/>
  <c r="P60" i="2"/>
  <c r="C105" i="2"/>
  <c r="O60" i="2"/>
  <c r="E61" i="2"/>
  <c r="D61" i="2"/>
  <c r="J61" i="2" s="1"/>
  <c r="K61" i="2" s="1"/>
  <c r="C106" i="2" l="1"/>
  <c r="G61" i="2"/>
  <c r="D62" i="2" s="1"/>
  <c r="J62" i="2" s="1"/>
  <c r="K62" i="2" s="1"/>
  <c r="H61" i="2"/>
  <c r="I61" i="2"/>
  <c r="N61" i="2" s="1"/>
  <c r="L61" i="2" l="1"/>
  <c r="M61" i="2" s="1"/>
  <c r="P61" i="2"/>
  <c r="C107" i="2"/>
  <c r="E62" i="2"/>
  <c r="O61" i="2"/>
  <c r="C108" i="2" l="1"/>
  <c r="H62" i="2"/>
  <c r="G62" i="2"/>
  <c r="I62" i="2"/>
  <c r="N62" i="2" s="1"/>
  <c r="L62" i="2" l="1"/>
  <c r="M62" i="2" s="1"/>
  <c r="P62" i="2"/>
  <c r="C109" i="2"/>
  <c r="O62" i="2"/>
  <c r="E63" i="2"/>
  <c r="D63" i="2"/>
  <c r="J63" i="2" s="1"/>
  <c r="K63" i="2" s="1"/>
  <c r="C110" i="2" l="1"/>
  <c r="G63" i="2"/>
  <c r="I63" i="2"/>
  <c r="N63" i="2" s="1"/>
  <c r="H63" i="2"/>
  <c r="L63" i="2" l="1"/>
  <c r="M63" i="2" s="1"/>
  <c r="P63" i="2"/>
  <c r="C111" i="2"/>
  <c r="C112" i="2" s="1"/>
  <c r="O63" i="2"/>
  <c r="E64" i="2"/>
  <c r="D64" i="2"/>
  <c r="J64" i="2" s="1"/>
  <c r="K64" i="2" s="1"/>
  <c r="C113" i="2" l="1"/>
  <c r="H64" i="2"/>
  <c r="I64" i="2"/>
  <c r="N64" i="2" s="1"/>
  <c r="G64" i="2"/>
  <c r="L64" i="2" l="1"/>
  <c r="M64" i="2" s="1"/>
  <c r="P64" i="2"/>
  <c r="C114" i="2"/>
  <c r="E65" i="2"/>
  <c r="D65" i="2"/>
  <c r="J65" i="2" s="1"/>
  <c r="K65" i="2" s="1"/>
  <c r="O64" i="2"/>
  <c r="C115" i="2" l="1"/>
  <c r="H65" i="2"/>
  <c r="G65" i="2"/>
  <c r="I65" i="2"/>
  <c r="N65" i="2" s="1"/>
  <c r="L65" i="2" l="1"/>
  <c r="M65" i="2" s="1"/>
  <c r="P65" i="2"/>
  <c r="C116" i="2"/>
  <c r="O65" i="2"/>
  <c r="E66" i="2"/>
  <c r="D66" i="2"/>
  <c r="J66" i="2" s="1"/>
  <c r="K66" i="2" s="1"/>
  <c r="H66" i="2" l="1"/>
  <c r="G66" i="2"/>
  <c r="I66" i="2"/>
  <c r="N66" i="2" s="1"/>
  <c r="L66" i="2" l="1"/>
  <c r="M66" i="2" s="1"/>
  <c r="P66" i="2"/>
  <c r="O66" i="2"/>
  <c r="E67" i="2"/>
  <c r="D67" i="2"/>
  <c r="J67" i="2" s="1"/>
  <c r="K67" i="2" s="1"/>
  <c r="I67" i="2" l="1"/>
  <c r="N67" i="2" s="1"/>
  <c r="G67" i="2"/>
  <c r="D68" i="2" s="1"/>
  <c r="J68" i="2" s="1"/>
  <c r="K68" i="2" s="1"/>
  <c r="H67" i="2"/>
  <c r="L67" i="2" l="1"/>
  <c r="M67" i="2" s="1"/>
  <c r="P67" i="2"/>
  <c r="E68" i="2"/>
  <c r="O67" i="2"/>
  <c r="H68" i="2" l="1"/>
  <c r="G68" i="2"/>
  <c r="D69" i="2" s="1"/>
  <c r="J69" i="2" s="1"/>
  <c r="K69" i="2" s="1"/>
  <c r="I68" i="2"/>
  <c r="N68" i="2" s="1"/>
  <c r="L68" i="2" l="1"/>
  <c r="M68" i="2" s="1"/>
  <c r="P68" i="2"/>
  <c r="O68" i="2"/>
  <c r="E69" i="2"/>
  <c r="G69" i="2" l="1"/>
  <c r="D70" i="2" s="1"/>
  <c r="J70" i="2" s="1"/>
  <c r="K70" i="2" s="1"/>
  <c r="H69" i="2"/>
  <c r="I69" i="2"/>
  <c r="N69" i="2" s="1"/>
  <c r="L69" i="2" l="1"/>
  <c r="M69" i="2" s="1"/>
  <c r="P69" i="2"/>
  <c r="E70" i="2"/>
  <c r="O69" i="2"/>
  <c r="H70" i="2" l="1"/>
  <c r="G70" i="2"/>
  <c r="D71" i="2" s="1"/>
  <c r="J71" i="2" s="1"/>
  <c r="K71" i="2" s="1"/>
  <c r="I70" i="2"/>
  <c r="N70" i="2" s="1"/>
  <c r="L70" i="2" l="1"/>
  <c r="M70" i="2" s="1"/>
  <c r="P70" i="2"/>
  <c r="O70" i="2"/>
  <c r="E71" i="2"/>
  <c r="G71" i="2" l="1"/>
  <c r="H71" i="2"/>
  <c r="I71" i="2"/>
  <c r="N71" i="2" s="1"/>
  <c r="L71" i="2" l="1"/>
  <c r="M71" i="2" s="1"/>
  <c r="P71" i="2"/>
  <c r="D72" i="2"/>
  <c r="J72" i="2" s="1"/>
  <c r="K72" i="2" s="1"/>
  <c r="O71" i="2"/>
  <c r="E72" i="2"/>
  <c r="I72" i="2" l="1"/>
  <c r="N72" i="2" s="1"/>
  <c r="G72" i="2"/>
  <c r="D73" i="2" s="1"/>
  <c r="J73" i="2" s="1"/>
  <c r="K73" i="2" s="1"/>
  <c r="H72" i="2"/>
  <c r="L72" i="2" l="1"/>
  <c r="M72" i="2" s="1"/>
  <c r="P72" i="2"/>
  <c r="E73" i="2"/>
  <c r="O72" i="2"/>
  <c r="G73" i="2" l="1"/>
  <c r="H73" i="2"/>
  <c r="I73" i="2"/>
  <c r="N73" i="2" s="1"/>
  <c r="L73" i="2" l="1"/>
  <c r="M73" i="2" s="1"/>
  <c r="P73" i="2"/>
  <c r="D74" i="2"/>
  <c r="J74" i="2" s="1"/>
  <c r="K74" i="2" s="1"/>
  <c r="E74" i="2"/>
  <c r="O73" i="2"/>
  <c r="I74" i="2" l="1"/>
  <c r="N74" i="2" s="1"/>
  <c r="H74" i="2"/>
  <c r="G74" i="2"/>
  <c r="D75" i="2" s="1"/>
  <c r="J75" i="2" s="1"/>
  <c r="K75" i="2" s="1"/>
  <c r="L74" i="2" l="1"/>
  <c r="M74" i="2" s="1"/>
  <c r="P74" i="2"/>
  <c r="O74" i="2"/>
  <c r="E75" i="2"/>
  <c r="G75" i="2" l="1"/>
  <c r="D76" i="2" s="1"/>
  <c r="J76" i="2" s="1"/>
  <c r="K76" i="2" s="1"/>
  <c r="H75" i="2"/>
  <c r="I75" i="2"/>
  <c r="N75" i="2" s="1"/>
  <c r="L75" i="2" l="1"/>
  <c r="M75" i="2" s="1"/>
  <c r="P75" i="2"/>
  <c r="E76" i="2"/>
  <c r="O75" i="2"/>
  <c r="I76" i="2" l="1"/>
  <c r="N76" i="2" s="1"/>
  <c r="G76" i="2"/>
  <c r="H76" i="2"/>
  <c r="L76" i="2" l="1"/>
  <c r="M76" i="2" s="1"/>
  <c r="P76" i="2"/>
  <c r="E77" i="2"/>
  <c r="D77" i="2"/>
  <c r="J77" i="2" s="1"/>
  <c r="K77" i="2" s="1"/>
  <c r="O76" i="2"/>
  <c r="G77" i="2" l="1"/>
  <c r="D78" i="2" s="1"/>
  <c r="J78" i="2" s="1"/>
  <c r="K78" i="2" s="1"/>
  <c r="I77" i="2"/>
  <c r="N77" i="2" s="1"/>
  <c r="H77" i="2"/>
  <c r="L77" i="2" l="1"/>
  <c r="M77" i="2" s="1"/>
  <c r="P77" i="2"/>
  <c r="O77" i="2"/>
  <c r="E78" i="2"/>
  <c r="I78" i="2" l="1"/>
  <c r="N78" i="2" s="1"/>
  <c r="G78" i="2"/>
  <c r="H78" i="2"/>
  <c r="L78" i="2" l="1"/>
  <c r="M78" i="2" s="1"/>
  <c r="P78" i="2"/>
  <c r="E79" i="2"/>
  <c r="D79" i="2"/>
  <c r="J79" i="2" s="1"/>
  <c r="K79" i="2" s="1"/>
  <c r="O78" i="2"/>
  <c r="G79" i="2" l="1"/>
  <c r="H79" i="2"/>
  <c r="I79" i="2"/>
  <c r="N79" i="2" s="1"/>
  <c r="L79" i="2" l="1"/>
  <c r="M79" i="2" s="1"/>
  <c r="P79" i="2"/>
  <c r="E80" i="2"/>
  <c r="D80" i="2"/>
  <c r="J80" i="2" s="1"/>
  <c r="K80" i="2" s="1"/>
  <c r="O79" i="2"/>
  <c r="I80" i="2" l="1"/>
  <c r="N80" i="2" s="1"/>
  <c r="G80" i="2"/>
  <c r="H80" i="2"/>
  <c r="L80" i="2" l="1"/>
  <c r="M80" i="2" s="1"/>
  <c r="P80" i="2"/>
  <c r="O80" i="2"/>
  <c r="E81" i="2"/>
  <c r="D81" i="2"/>
  <c r="J81" i="2" s="1"/>
  <c r="K81" i="2" s="1"/>
  <c r="G81" i="2" l="1"/>
  <c r="H81" i="2"/>
  <c r="I81" i="2"/>
  <c r="N81" i="2" s="1"/>
  <c r="L81" i="2" l="1"/>
  <c r="M81" i="2" s="1"/>
  <c r="P81" i="2"/>
  <c r="E82" i="2"/>
  <c r="D82" i="2"/>
  <c r="J82" i="2" s="1"/>
  <c r="K82" i="2" s="1"/>
  <c r="O81" i="2"/>
  <c r="I82" i="2" l="1"/>
  <c r="N82" i="2" s="1"/>
  <c r="H82" i="2"/>
  <c r="G82" i="2"/>
  <c r="L82" i="2" l="1"/>
  <c r="M82" i="2" s="1"/>
  <c r="P82" i="2"/>
  <c r="O82" i="2"/>
  <c r="E83" i="2"/>
  <c r="D83" i="2"/>
  <c r="J83" i="2" s="1"/>
  <c r="K83" i="2" s="1"/>
  <c r="G83" i="2" l="1"/>
  <c r="I83" i="2"/>
  <c r="N83" i="2" s="1"/>
  <c r="H83" i="2"/>
  <c r="L83" i="2" l="1"/>
  <c r="M83" i="2" s="1"/>
  <c r="P83" i="2"/>
  <c r="E84" i="2"/>
  <c r="D84" i="2"/>
  <c r="J84" i="2" s="1"/>
  <c r="K84" i="2" s="1"/>
  <c r="O83" i="2"/>
  <c r="I84" i="2" l="1"/>
  <c r="N84" i="2" s="1"/>
  <c r="G84" i="2"/>
  <c r="H84" i="2"/>
  <c r="L84" i="2" l="1"/>
  <c r="M84" i="2" s="1"/>
  <c r="P84" i="2"/>
  <c r="O84" i="2"/>
  <c r="E85" i="2"/>
  <c r="D85" i="2"/>
  <c r="J85" i="2" s="1"/>
  <c r="K85" i="2" s="1"/>
  <c r="G85" i="2" l="1"/>
  <c r="I85" i="2"/>
  <c r="N85" i="2" s="1"/>
  <c r="H85" i="2"/>
  <c r="L85" i="2" l="1"/>
  <c r="M85" i="2" s="1"/>
  <c r="P85" i="2"/>
  <c r="E86" i="2"/>
  <c r="D86" i="2"/>
  <c r="J86" i="2" s="1"/>
  <c r="K86" i="2" s="1"/>
  <c r="O85" i="2"/>
  <c r="I86" i="2" l="1"/>
  <c r="N86" i="2" s="1"/>
  <c r="G86" i="2"/>
  <c r="H86" i="2"/>
  <c r="L86" i="2" l="1"/>
  <c r="M86" i="2" s="1"/>
  <c r="P86" i="2"/>
  <c r="O86" i="2"/>
  <c r="E87" i="2"/>
  <c r="D87" i="2"/>
  <c r="J87" i="2" s="1"/>
  <c r="K87" i="2" s="1"/>
  <c r="G87" i="2" l="1"/>
  <c r="H87" i="2"/>
  <c r="I87" i="2"/>
  <c r="N87" i="2" s="1"/>
  <c r="L87" i="2" l="1"/>
  <c r="M87" i="2" s="1"/>
  <c r="P87" i="2"/>
  <c r="E88" i="2"/>
  <c r="D88" i="2"/>
  <c r="J88" i="2" s="1"/>
  <c r="K88" i="2" s="1"/>
  <c r="O87" i="2"/>
  <c r="I88" i="2" l="1"/>
  <c r="N88" i="2" s="1"/>
  <c r="G88" i="2"/>
  <c r="H88" i="2"/>
  <c r="L88" i="2" l="1"/>
  <c r="M88" i="2" s="1"/>
  <c r="P88" i="2"/>
  <c r="O88" i="2"/>
  <c r="E89" i="2"/>
  <c r="D89" i="2"/>
  <c r="J89" i="2" s="1"/>
  <c r="K89" i="2" s="1"/>
  <c r="G89" i="2" l="1"/>
  <c r="H89" i="2"/>
  <c r="I89" i="2"/>
  <c r="N89" i="2" s="1"/>
  <c r="L89" i="2" l="1"/>
  <c r="M89" i="2" s="1"/>
  <c r="P89" i="2"/>
  <c r="E90" i="2"/>
  <c r="D90" i="2"/>
  <c r="J90" i="2" s="1"/>
  <c r="K90" i="2" s="1"/>
  <c r="O89" i="2"/>
  <c r="I90" i="2" l="1"/>
  <c r="N90" i="2" s="1"/>
  <c r="H90" i="2"/>
  <c r="G90" i="2"/>
  <c r="L90" i="2" l="1"/>
  <c r="M90" i="2" s="1"/>
  <c r="P90" i="2"/>
  <c r="O90" i="2"/>
  <c r="E91" i="2"/>
  <c r="D91" i="2"/>
  <c r="J91" i="2" s="1"/>
  <c r="K91" i="2" s="1"/>
  <c r="G91" i="2" l="1"/>
  <c r="H91" i="2"/>
  <c r="I91" i="2"/>
  <c r="N91" i="2" s="1"/>
  <c r="L91" i="2" l="1"/>
  <c r="M91" i="2" s="1"/>
  <c r="P91" i="2"/>
  <c r="E92" i="2"/>
  <c r="D92" i="2"/>
  <c r="J92" i="2" s="1"/>
  <c r="K92" i="2" s="1"/>
  <c r="O91" i="2"/>
  <c r="I92" i="2" l="1"/>
  <c r="N92" i="2" s="1"/>
  <c r="G92" i="2"/>
  <c r="H92" i="2"/>
  <c r="L92" i="2" l="1"/>
  <c r="M92" i="2" s="1"/>
  <c r="P92" i="2"/>
  <c r="O92" i="2"/>
  <c r="E93" i="2"/>
  <c r="D93" i="2"/>
  <c r="J93" i="2" s="1"/>
  <c r="K93" i="2" s="1"/>
  <c r="G93" i="2" l="1"/>
  <c r="I93" i="2"/>
  <c r="N93" i="2" s="1"/>
  <c r="H93" i="2"/>
  <c r="L93" i="2" l="1"/>
  <c r="M93" i="2" s="1"/>
  <c r="P93" i="2"/>
  <c r="E94" i="2"/>
  <c r="D94" i="2"/>
  <c r="J94" i="2" s="1"/>
  <c r="K94" i="2" s="1"/>
  <c r="O93" i="2"/>
  <c r="I94" i="2" l="1"/>
  <c r="N94" i="2" s="1"/>
  <c r="G94" i="2"/>
  <c r="H94" i="2"/>
  <c r="L94" i="2" l="1"/>
  <c r="M94" i="2" s="1"/>
  <c r="P94" i="2"/>
  <c r="O94" i="2"/>
  <c r="E95" i="2"/>
  <c r="D95" i="2"/>
  <c r="J95" i="2" s="1"/>
  <c r="K95" i="2" s="1"/>
  <c r="G95" i="2" l="1"/>
  <c r="H95" i="2"/>
  <c r="I95" i="2"/>
  <c r="N95" i="2" s="1"/>
  <c r="L95" i="2" l="1"/>
  <c r="M95" i="2" s="1"/>
  <c r="P95" i="2"/>
  <c r="E96" i="2"/>
  <c r="D96" i="2"/>
  <c r="J96" i="2" s="1"/>
  <c r="K96" i="2" s="1"/>
  <c r="O95" i="2"/>
  <c r="I96" i="2" l="1"/>
  <c r="N96" i="2" s="1"/>
  <c r="G96" i="2"/>
  <c r="H96" i="2"/>
  <c r="L96" i="2" l="1"/>
  <c r="M96" i="2" s="1"/>
  <c r="P96" i="2"/>
  <c r="O96" i="2"/>
  <c r="E97" i="2"/>
  <c r="D97" i="2"/>
  <c r="J97" i="2" s="1"/>
  <c r="K97" i="2" s="1"/>
  <c r="I97" i="2" l="1"/>
  <c r="N97" i="2" s="1"/>
  <c r="G97" i="2"/>
  <c r="H97" i="2"/>
  <c r="L97" i="2" l="1"/>
  <c r="M97" i="2" s="1"/>
  <c r="P97" i="2"/>
  <c r="O97" i="2"/>
  <c r="E98" i="2"/>
  <c r="D98" i="2"/>
  <c r="J98" i="2" s="1"/>
  <c r="G98" i="2" l="1"/>
  <c r="H98" i="2"/>
  <c r="I98" i="2"/>
  <c r="N98" i="2" s="1"/>
  <c r="K98" i="2"/>
  <c r="L98" i="2" l="1"/>
  <c r="M98" i="2" s="1"/>
  <c r="P98" i="2"/>
  <c r="D99" i="2"/>
  <c r="J99" i="2" s="1"/>
  <c r="K99" i="2" s="1"/>
  <c r="E99" i="2"/>
  <c r="G99" i="2" s="1"/>
  <c r="O98" i="2"/>
  <c r="I99" i="2" l="1"/>
  <c r="N99" i="2" s="1"/>
  <c r="O99" i="2" s="1"/>
  <c r="E100" i="2"/>
  <c r="G100" i="2" s="1"/>
  <c r="H99" i="2"/>
  <c r="D100" i="2"/>
  <c r="J100" i="2" s="1"/>
  <c r="K100" i="2" s="1"/>
  <c r="L99" i="2" l="1"/>
  <c r="M99" i="2" s="1"/>
  <c r="P99" i="2"/>
  <c r="I100" i="2"/>
  <c r="N100" i="2" s="1"/>
  <c r="O100" i="2" s="1"/>
  <c r="E101" i="2"/>
  <c r="D101" i="2"/>
  <c r="J101" i="2" s="1"/>
  <c r="K101" i="2" s="1"/>
  <c r="H100" i="2"/>
  <c r="L100" i="2" l="1"/>
  <c r="M100" i="2" s="1"/>
  <c r="P100" i="2"/>
  <c r="G101" i="2"/>
  <c r="H101" i="2"/>
  <c r="I101" i="2"/>
  <c r="N101" i="2" s="1"/>
  <c r="L101" i="2" l="1"/>
  <c r="M101" i="2" s="1"/>
  <c r="P101" i="2"/>
  <c r="O101" i="2"/>
  <c r="E102" i="2"/>
  <c r="D102" i="2"/>
  <c r="J102" i="2" s="1"/>
  <c r="K102" i="2" s="1"/>
  <c r="I102" i="2" l="1"/>
  <c r="N102" i="2" s="1"/>
  <c r="G102" i="2"/>
  <c r="H102" i="2"/>
  <c r="L102" i="2" l="1"/>
  <c r="M102" i="2" s="1"/>
  <c r="P102" i="2"/>
  <c r="O102" i="2"/>
  <c r="E103" i="2"/>
  <c r="D103" i="2"/>
  <c r="J103" i="2" s="1"/>
  <c r="K103" i="2" s="1"/>
  <c r="G103" i="2" l="1"/>
  <c r="I103" i="2"/>
  <c r="N103" i="2" s="1"/>
  <c r="H103" i="2"/>
  <c r="L103" i="2" l="1"/>
  <c r="M103" i="2" s="1"/>
  <c r="P103" i="2"/>
  <c r="O103" i="2"/>
  <c r="E104" i="2"/>
  <c r="D104" i="2"/>
  <c r="J104" i="2" s="1"/>
  <c r="K104" i="2" s="1"/>
  <c r="I104" i="2" l="1"/>
  <c r="N104" i="2" s="1"/>
  <c r="G104" i="2"/>
  <c r="H104" i="2"/>
  <c r="L104" i="2" l="1"/>
  <c r="M104" i="2" s="1"/>
  <c r="P104" i="2"/>
  <c r="O104" i="2"/>
  <c r="E105" i="2"/>
  <c r="D105" i="2"/>
  <c r="J105" i="2" s="1"/>
  <c r="K105" i="2" s="1"/>
  <c r="G105" i="2" l="1"/>
  <c r="H105" i="2"/>
  <c r="I105" i="2"/>
  <c r="N105" i="2" s="1"/>
  <c r="L105" i="2" l="1"/>
  <c r="M105" i="2" s="1"/>
  <c r="P105" i="2"/>
  <c r="E106" i="2"/>
  <c r="D106" i="2"/>
  <c r="J106" i="2" s="1"/>
  <c r="K106" i="2" s="1"/>
  <c r="O105" i="2"/>
  <c r="I106" i="2" l="1"/>
  <c r="N106" i="2" s="1"/>
  <c r="G106" i="2"/>
  <c r="H106" i="2"/>
  <c r="L106" i="2" l="1"/>
  <c r="M106" i="2" s="1"/>
  <c r="P106" i="2"/>
  <c r="O106" i="2"/>
  <c r="E107" i="2"/>
  <c r="D107" i="2"/>
  <c r="J107" i="2" s="1"/>
  <c r="K107" i="2" s="1"/>
  <c r="G107" i="2" l="1"/>
  <c r="I107" i="2"/>
  <c r="N107" i="2" s="1"/>
  <c r="H107" i="2"/>
  <c r="L107" i="2" l="1"/>
  <c r="M107" i="2" s="1"/>
  <c r="P107" i="2"/>
  <c r="O107" i="2"/>
  <c r="E108" i="2"/>
  <c r="D108" i="2"/>
  <c r="J108" i="2" s="1"/>
  <c r="K108" i="2" s="1"/>
  <c r="I108" i="2" l="1"/>
  <c r="N108" i="2" s="1"/>
  <c r="G108" i="2"/>
  <c r="H108" i="2"/>
  <c r="L108" i="2" l="1"/>
  <c r="M108" i="2" s="1"/>
  <c r="P108" i="2"/>
  <c r="O108" i="2"/>
  <c r="E109" i="2"/>
  <c r="D109" i="2"/>
  <c r="J109" i="2" s="1"/>
  <c r="K109" i="2" s="1"/>
  <c r="G109" i="2" l="1"/>
  <c r="H109" i="2"/>
  <c r="I109" i="2"/>
  <c r="N109" i="2" s="1"/>
  <c r="L109" i="2" l="1"/>
  <c r="M109" i="2" s="1"/>
  <c r="P109" i="2"/>
  <c r="E110" i="2"/>
  <c r="D110" i="2"/>
  <c r="J110" i="2" s="1"/>
  <c r="K110" i="2" s="1"/>
  <c r="O109" i="2"/>
  <c r="I110" i="2" l="1"/>
  <c r="N110" i="2" s="1"/>
  <c r="G110" i="2"/>
  <c r="H110" i="2"/>
  <c r="L110" i="2" l="1"/>
  <c r="M110" i="2" s="1"/>
  <c r="P110" i="2"/>
  <c r="O110" i="2"/>
  <c r="E111" i="2"/>
  <c r="D111" i="2"/>
  <c r="J111" i="2" s="1"/>
  <c r="K111" i="2" s="1"/>
  <c r="G111" i="2" l="1"/>
  <c r="H111" i="2"/>
  <c r="I111" i="2"/>
  <c r="N111" i="2" s="1"/>
  <c r="L111" i="2" l="1"/>
  <c r="M111" i="2" s="1"/>
  <c r="P111" i="2"/>
  <c r="O111" i="2"/>
  <c r="E112" i="2"/>
  <c r="D112" i="2"/>
  <c r="J112" i="2" s="1"/>
  <c r="K112" i="2" s="1"/>
  <c r="H112" i="2" l="1"/>
  <c r="G112" i="2"/>
  <c r="I112" i="2"/>
  <c r="N112" i="2" s="1"/>
  <c r="L112" i="2" l="1"/>
  <c r="M112" i="2" s="1"/>
  <c r="P112" i="2"/>
  <c r="O112" i="2"/>
  <c r="E113" i="2"/>
  <c r="D113" i="2"/>
  <c r="J113" i="2" s="1"/>
  <c r="K113" i="2" s="1"/>
  <c r="H113" i="2" l="1"/>
  <c r="I113" i="2"/>
  <c r="N113" i="2" s="1"/>
  <c r="G113" i="2"/>
  <c r="L113" i="2" l="1"/>
  <c r="M113" i="2" s="1"/>
  <c r="P113" i="2"/>
  <c r="O113" i="2"/>
  <c r="E114" i="2"/>
  <c r="D114" i="2"/>
  <c r="J114" i="2" s="1"/>
  <c r="K114" i="2" l="1"/>
  <c r="I114" i="2"/>
  <c r="N114" i="2" s="1"/>
  <c r="G114" i="2"/>
  <c r="H114" i="2"/>
  <c r="L114" i="2" l="1"/>
  <c r="M114" i="2" s="1"/>
  <c r="P114" i="2"/>
  <c r="E115" i="2"/>
  <c r="I115" i="2" s="1"/>
  <c r="N115" i="2" s="1"/>
  <c r="D115" i="2"/>
  <c r="J115" i="2" s="1"/>
  <c r="K115" i="2" s="1"/>
  <c r="O114" i="2"/>
  <c r="G115" i="2" l="1"/>
  <c r="E116" i="2" s="1"/>
  <c r="H115" i="2"/>
  <c r="L115" i="2" l="1"/>
  <c r="M115" i="2" s="1"/>
  <c r="P115" i="2"/>
  <c r="D116" i="2"/>
  <c r="C120" i="2" s="1"/>
  <c r="O115" i="2"/>
  <c r="G116" i="2"/>
  <c r="H116" i="2"/>
  <c r="P116" i="2" s="1"/>
  <c r="C121" i="2" s="1"/>
  <c r="I116" i="2"/>
  <c r="N116" i="2" s="1"/>
  <c r="J116" i="2" l="1"/>
  <c r="K116" i="2" s="1"/>
  <c r="O116" i="2"/>
  <c r="C123" i="2" s="1"/>
  <c r="C122" i="2" s="1"/>
  <c r="L116" i="2"/>
  <c r="M116" i="2" s="1"/>
  <c r="C119" i="2"/>
</calcChain>
</file>

<file path=xl/sharedStrings.xml><?xml version="1.0" encoding="utf-8"?>
<sst xmlns="http://schemas.openxmlformats.org/spreadsheetml/2006/main" count="177" uniqueCount="122">
  <si>
    <t>Service Rate</t>
  </si>
  <si>
    <t>Variable</t>
  </si>
  <si>
    <t>Rate</t>
  </si>
  <si>
    <t>Arrivals</t>
  </si>
  <si>
    <t>a)</t>
  </si>
  <si>
    <t>Average Waiting Time (Wq)</t>
  </si>
  <si>
    <t>Average Number in Queue (Lq)</t>
  </si>
  <si>
    <t>Average Time in System (W)</t>
  </si>
  <si>
    <t>Average Number in System (L)</t>
  </si>
  <si>
    <t>Probability server is idle (P0)</t>
  </si>
  <si>
    <t>Percent busy (ρ)</t>
  </si>
  <si>
    <t>b)</t>
  </si>
  <si>
    <t>Customer</t>
  </si>
  <si>
    <t>TBA</t>
  </si>
  <si>
    <t>Arrival Time</t>
  </si>
  <si>
    <t># in Queue</t>
  </si>
  <si>
    <t>Start Time</t>
  </si>
  <si>
    <t>Service Time</t>
  </si>
  <si>
    <t>Completion Time</t>
  </si>
  <si>
    <t>Wait Time</t>
  </si>
  <si>
    <t>Idle Time</t>
  </si>
  <si>
    <t>Cum. # in Queue</t>
  </si>
  <si>
    <t>Avg. # in Queue</t>
  </si>
  <si>
    <t>Cum. Wait Time</t>
  </si>
  <si>
    <t>Avg. Wait Time</t>
  </si>
  <si>
    <t>Cum. Idle Time</t>
  </si>
  <si>
    <t>Avg. % Idle Time</t>
  </si>
  <si>
    <t>Hours</t>
  </si>
  <si>
    <t>c)</t>
  </si>
  <si>
    <t>Exponental Dist</t>
  </si>
  <si>
    <t>Analytical</t>
  </si>
  <si>
    <t>Model</t>
  </si>
  <si>
    <t>Most of the differences can be explained by the fact that the 100 samples may not be sufficient for the system to reach the steady state</t>
  </si>
  <si>
    <t>Total Time</t>
  </si>
  <si>
    <t>Arrival</t>
  </si>
  <si>
    <t>Jobs</t>
  </si>
  <si>
    <t>Trials</t>
  </si>
  <si>
    <t>Average time in system</t>
  </si>
  <si>
    <t>Confidence Interval</t>
  </si>
  <si>
    <t>Job</t>
  </si>
  <si>
    <t>Service Mold/Trim (M/T)</t>
  </si>
  <si>
    <t>Service Assemble/Package (A/P)</t>
  </si>
  <si>
    <t>Average waiting time M/T</t>
  </si>
  <si>
    <t>Average waiting time A/P</t>
  </si>
  <si>
    <t>Waiting Time M/T</t>
  </si>
  <si>
    <t>Completion M/T</t>
  </si>
  <si>
    <t>Waiting Time A/P</t>
  </si>
  <si>
    <t>Start Time A/P</t>
  </si>
  <si>
    <t>Start Time M/T</t>
  </si>
  <si>
    <t>Service M/T</t>
  </si>
  <si>
    <t>Time in System</t>
  </si>
  <si>
    <t>Results of Monte Carlo Simulation</t>
  </si>
  <si>
    <t>Sample Number</t>
  </si>
  <si>
    <t>Simulation Stats</t>
  </si>
  <si>
    <t>repetitions</t>
  </si>
  <si>
    <t>seconds</t>
  </si>
  <si>
    <t>Summary Statistics</t>
  </si>
  <si>
    <t>Notes</t>
  </si>
  <si>
    <t>Average</t>
  </si>
  <si>
    <t>SD</t>
  </si>
  <si>
    <t>Max</t>
  </si>
  <si>
    <t>Min</t>
  </si>
  <si>
    <t>Only the first 100 repetitions are displayed on this worksheet.</t>
  </si>
  <si>
    <t>Ch6Ex16!$B$9</t>
  </si>
  <si>
    <t>$B$10</t>
  </si>
  <si>
    <t>$B$11</t>
  </si>
  <si>
    <t>* Note: To calculate the 1000 cycles required by the exercise, I installed an addon called MCSim from http://www3.wabash.edu/econometrics/EconometricsBook/Basic%20Tools/ExcelAddIns/MCSim.htm</t>
  </si>
  <si>
    <t>Current</t>
  </si>
  <si>
    <t>1000 trails</t>
  </si>
  <si>
    <t>90% Confidence</t>
  </si>
  <si>
    <t>SE</t>
  </si>
  <si>
    <t>P = (1-0.5) * D - 1000</t>
  </si>
  <si>
    <t>P = (1-0.3) * D - 2050</t>
  </si>
  <si>
    <t>Since it's an uniform distribution, we can use the average to calculate the optimal value: Davg = (3000 + 7000) / 2 = 5000</t>
  </si>
  <si>
    <t>P = 1500</t>
  </si>
  <si>
    <t>P = 1450</t>
  </si>
  <si>
    <t>Thus, analytically, the best system is 1.</t>
  </si>
  <si>
    <t>Run</t>
  </si>
  <si>
    <t>Volume</t>
  </si>
  <si>
    <t>Machine 1</t>
  </si>
  <si>
    <t>Machine 2</t>
  </si>
  <si>
    <t>Best</t>
  </si>
  <si>
    <t>Difference</t>
  </si>
  <si>
    <t>Confidence</t>
  </si>
  <si>
    <t>Sample Size</t>
  </si>
  <si>
    <t>Interval</t>
  </si>
  <si>
    <t>Difference Interval</t>
  </si>
  <si>
    <t>d)</t>
  </si>
  <si>
    <t>Skipped - Requires Crystall Ball Installed</t>
  </si>
  <si>
    <t>Difference Average</t>
  </si>
  <si>
    <t>Model:</t>
  </si>
  <si>
    <t>D</t>
  </si>
  <si>
    <t>Exp. Dist -&gt; λ =</t>
  </si>
  <si>
    <t>{10, 15, 20, 25}</t>
  </si>
  <si>
    <t>Demand (D):</t>
  </si>
  <si>
    <t>Sample</t>
  </si>
  <si>
    <t>Profit</t>
  </si>
  <si>
    <t>"10-15"</t>
  </si>
  <si>
    <t>"10-20"</t>
  </si>
  <si>
    <t>"10-25"</t>
  </si>
  <si>
    <t>"15-20"</t>
  </si>
  <si>
    <t>"15-25"</t>
  </si>
  <si>
    <t>"20-25"</t>
  </si>
  <si>
    <t>Mean</t>
  </si>
  <si>
    <t>Std. Dev</t>
  </si>
  <si>
    <t>Std. Error</t>
  </si>
  <si>
    <t>t-value</t>
  </si>
  <si>
    <t>10-15</t>
  </si>
  <si>
    <t>10-20</t>
  </si>
  <si>
    <t>15-20</t>
  </si>
  <si>
    <t>15-25</t>
  </si>
  <si>
    <t>20-25</t>
  </si>
  <si>
    <t>10-25</t>
  </si>
  <si>
    <t>b) Not required</t>
  </si>
  <si>
    <t>Since the random function is volatile, each small modification completely change the results. The main point in this exercise is that if the interval d contains 0, then no significant difference exists between the policies in the interval</t>
  </si>
  <si>
    <t>Between Q</t>
  </si>
  <si>
    <t>For D &gt;= Q</t>
  </si>
  <si>
    <t>For D &lt; Q</t>
  </si>
  <si>
    <t>P = (10 - 5) * Q</t>
  </si>
  <si>
    <t>P = (10 - 5) * D - (Q - D) * 6</t>
  </si>
  <si>
    <t>Supply (Q):</t>
  </si>
  <si>
    <t>Q: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</si>
</sst>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0.0%"/>
    <numFmt numFmtId="168" formatCode="_(* #,##0.000_);_(* \(#,##0.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24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color indexed="56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0" fontId="2" fillId="0" borderId="0"/>
  </cellStyleXfs>
  <cellXfs count="8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9" fontId="0" fillId="0" borderId="0" xfId="2" applyFont="1"/>
    <xf numFmtId="166" fontId="0" fillId="0" borderId="0" xfId="0" applyNumberFormat="1"/>
    <xf numFmtId="1" fontId="0" fillId="0" borderId="0" xfId="0" applyNumberFormat="1"/>
    <xf numFmtId="9" fontId="0" fillId="0" borderId="0" xfId="0" applyNumberFormat="1"/>
    <xf numFmtId="167" fontId="0" fillId="0" borderId="0" xfId="0" applyNumberFormat="1"/>
    <xf numFmtId="167" fontId="0" fillId="0" borderId="0" xfId="2" applyNumberFormat="1" applyFont="1"/>
    <xf numFmtId="0" fontId="3" fillId="0" borderId="0" xfId="3" applyFont="1" applyAlignment="1">
      <alignment horizontal="left"/>
    </xf>
    <xf numFmtId="0" fontId="2" fillId="0" borderId="0" xfId="4" applyNumberFormat="1" applyAlignment="1">
      <alignment horizontal="center"/>
    </xf>
    <xf numFmtId="0" fontId="4" fillId="0" borderId="0" xfId="5"/>
    <xf numFmtId="0" fontId="2" fillId="0" borderId="0" xfId="3"/>
    <xf numFmtId="1" fontId="2" fillId="0" borderId="0" xfId="3" applyNumberFormat="1" applyFont="1"/>
    <xf numFmtId="0" fontId="2" fillId="0" borderId="0" xfId="6"/>
    <xf numFmtId="0" fontId="2" fillId="0" borderId="1" xfId="3" applyBorder="1" applyAlignment="1">
      <alignment horizontal="center" wrapText="1"/>
    </xf>
    <xf numFmtId="9" fontId="2" fillId="0" borderId="1" xfId="4" applyFont="1" applyBorder="1" applyAlignment="1">
      <alignment horizontal="center" wrapText="1"/>
    </xf>
    <xf numFmtId="0" fontId="2" fillId="0" borderId="0" xfId="3" applyBorder="1" applyAlignment="1">
      <alignment wrapText="1"/>
    </xf>
    <xf numFmtId="0" fontId="2" fillId="0" borderId="0" xfId="3" applyAlignment="1">
      <alignment wrapText="1"/>
    </xf>
    <xf numFmtId="0" fontId="4" fillId="0" borderId="0" xfId="5" applyAlignment="1">
      <alignment wrapText="1"/>
    </xf>
    <xf numFmtId="0" fontId="2" fillId="0" borderId="0" xfId="3" applyAlignment="1">
      <alignment horizontal="center"/>
    </xf>
    <xf numFmtId="165" fontId="2" fillId="0" borderId="0" xfId="4" applyNumberFormat="1" applyAlignment="1">
      <alignment horizontal="center"/>
    </xf>
    <xf numFmtId="0" fontId="2" fillId="0" borderId="0" xfId="3" applyFont="1" applyBorder="1"/>
    <xf numFmtId="1" fontId="2" fillId="0" borderId="4" xfId="3" applyNumberFormat="1" applyFont="1" applyBorder="1"/>
    <xf numFmtId="0" fontId="2" fillId="0" borderId="5" xfId="3" applyFont="1" applyBorder="1"/>
    <xf numFmtId="1" fontId="2" fillId="0" borderId="6" xfId="3" applyNumberFormat="1" applyFont="1" applyBorder="1"/>
    <xf numFmtId="0" fontId="2" fillId="0" borderId="7" xfId="3" applyFont="1" applyBorder="1"/>
    <xf numFmtId="0" fontId="8" fillId="0" borderId="0" xfId="3" applyFont="1" applyAlignment="1">
      <alignment horizontal="center"/>
    </xf>
    <xf numFmtId="0" fontId="2" fillId="0" borderId="0" xfId="3" applyBorder="1"/>
    <xf numFmtId="1" fontId="2" fillId="0" borderId="0" xfId="3" applyNumberFormat="1" applyFont="1" applyBorder="1"/>
    <xf numFmtId="0" fontId="2" fillId="0" borderId="11" xfId="3" applyBorder="1"/>
    <xf numFmtId="165" fontId="2" fillId="0" borderId="12" xfId="4" applyNumberFormat="1" applyBorder="1"/>
    <xf numFmtId="0" fontId="2" fillId="0" borderId="13" xfId="3" applyBorder="1"/>
    <xf numFmtId="0" fontId="7" fillId="0" borderId="14" xfId="3" applyFont="1" applyBorder="1"/>
    <xf numFmtId="0" fontId="7" fillId="0" borderId="15" xfId="3" applyFont="1" applyBorder="1"/>
    <xf numFmtId="0" fontId="2" fillId="0" borderId="16" xfId="3" applyFont="1" applyBorder="1"/>
    <xf numFmtId="0" fontId="2" fillId="0" borderId="4" xfId="3" applyFont="1" applyBorder="1"/>
    <xf numFmtId="164" fontId="2" fillId="0" borderId="17" xfId="4" applyNumberFormat="1" applyFont="1" applyBorder="1"/>
    <xf numFmtId="0" fontId="2" fillId="0" borderId="13" xfId="3" applyFont="1" applyBorder="1"/>
    <xf numFmtId="0" fontId="2" fillId="0" borderId="18" xfId="5" applyFont="1" applyBorder="1"/>
    <xf numFmtId="0" fontId="2" fillId="0" borderId="0" xfId="5" applyFont="1" applyBorder="1"/>
    <xf numFmtId="1" fontId="2" fillId="0" borderId="0" xfId="4" applyNumberFormat="1" applyFont="1"/>
    <xf numFmtId="0" fontId="2" fillId="0" borderId="4" xfId="3" applyBorder="1"/>
    <xf numFmtId="165" fontId="2" fillId="0" borderId="17" xfId="4" applyNumberFormat="1" applyBorder="1"/>
    <xf numFmtId="0" fontId="2" fillId="0" borderId="18" xfId="3" applyFont="1" applyBorder="1"/>
    <xf numFmtId="0" fontId="2" fillId="0" borderId="6" xfId="3" applyBorder="1"/>
    <xf numFmtId="165" fontId="2" fillId="0" borderId="19" xfId="4" applyNumberFormat="1" applyBorder="1"/>
    <xf numFmtId="0" fontId="2" fillId="0" borderId="20" xfId="3" applyBorder="1"/>
    <xf numFmtId="0" fontId="2" fillId="0" borderId="21" xfId="3" applyFont="1" applyBorder="1"/>
    <xf numFmtId="0" fontId="2" fillId="0" borderId="1" xfId="3" applyFont="1" applyBorder="1"/>
    <xf numFmtId="0" fontId="2" fillId="0" borderId="20" xfId="3" applyFont="1" applyBorder="1"/>
    <xf numFmtId="0" fontId="4" fillId="0" borderId="0" xfId="5" applyBorder="1"/>
    <xf numFmtId="0" fontId="8" fillId="0" borderId="0" xfId="3" applyFont="1"/>
    <xf numFmtId="0" fontId="9" fillId="0" borderId="0" xfId="3" applyFont="1" applyAlignment="1">
      <alignment horizontal="left"/>
    </xf>
    <xf numFmtId="2" fontId="0" fillId="0" borderId="0" xfId="0" applyNumberFormat="1" applyAlignment="1">
      <alignment horizontal="center"/>
    </xf>
    <xf numFmtId="168" fontId="0" fillId="0" borderId="0" xfId="1" applyNumberFormat="1" applyFont="1"/>
    <xf numFmtId="0" fontId="5" fillId="0" borderId="2" xfId="3" applyFont="1" applyBorder="1" applyAlignment="1">
      <alignment horizontal="center" wrapText="1"/>
    </xf>
    <xf numFmtId="0" fontId="2" fillId="0" borderId="3" xfId="6" applyBorder="1" applyAlignment="1">
      <alignment horizontal="center" wrapText="1"/>
    </xf>
    <xf numFmtId="0" fontId="6" fillId="0" borderId="8" xfId="3" applyFont="1" applyBorder="1" applyAlignment="1">
      <alignment horizontal="center"/>
    </xf>
    <xf numFmtId="0" fontId="6" fillId="0" borderId="9" xfId="3" applyFont="1" applyBorder="1" applyAlignment="1">
      <alignment horizontal="center"/>
    </xf>
    <xf numFmtId="0" fontId="6" fillId="0" borderId="10" xfId="3" applyFont="1" applyBorder="1" applyAlignment="1">
      <alignment horizontal="center"/>
    </xf>
    <xf numFmtId="0" fontId="7" fillId="0" borderId="9" xfId="3" applyFont="1" applyBorder="1" applyAlignment="1">
      <alignment horizontal="center"/>
    </xf>
    <xf numFmtId="0" fontId="7" fillId="0" borderId="10" xfId="3" applyFont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166" fontId="0" fillId="0" borderId="17" xfId="0" applyNumberFormat="1" applyBorder="1"/>
    <xf numFmtId="0" fontId="10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11" fillId="0" borderId="0" xfId="0" quotePrefix="1" applyFont="1"/>
    <xf numFmtId="16" fontId="11" fillId="0" borderId="0" xfId="0" quotePrefix="1" applyNumberFormat="1" applyFont="1"/>
    <xf numFmtId="0" fontId="0" fillId="0" borderId="0" xfId="0" applyFont="1" applyAlignment="1">
      <alignment horizontal="center"/>
    </xf>
  </cellXfs>
  <cellStyles count="7">
    <cellStyle name="Comma" xfId="1" builtinId="3"/>
    <cellStyle name="Normal" xfId="0" builtinId="0"/>
    <cellStyle name="Normal 2" xfId="6"/>
    <cellStyle name="Normal_AutoCorr" xfId="5"/>
    <cellStyle name="Normal_MonteCarlo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Ch6Ex16!$B$9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'Ch6Ex16-AvgTime'!$AL$1</c:f>
              <c:strCache>
                <c:ptCount val="1"/>
                <c:pt idx="0">
                  <c:v>Ch6Ex16!$B$9</c:v>
                </c:pt>
              </c:strCache>
            </c:strRef>
          </c:tx>
          <c:marker>
            <c:symbol val="none"/>
          </c:marker>
          <c:xVal>
            <c:numRef>
              <c:f>'Ch6Ex16-AvgTime'!$AK$2:$AK$91</c:f>
              <c:numCache>
                <c:formatCode>General</c:formatCode>
                <c:ptCount val="90"/>
                <c:pt idx="0">
                  <c:v>7.5</c:v>
                </c:pt>
                <c:pt idx="1">
                  <c:v>7.5</c:v>
                </c:pt>
                <c:pt idx="2">
                  <c:v>10</c:v>
                </c:pt>
                <c:pt idx="3">
                  <c:v>10</c:v>
                </c:pt>
                <c:pt idx="4">
                  <c:v>12.5</c:v>
                </c:pt>
                <c:pt idx="5">
                  <c:v>12.5</c:v>
                </c:pt>
                <c:pt idx="6">
                  <c:v>15</c:v>
                </c:pt>
                <c:pt idx="7">
                  <c:v>15</c:v>
                </c:pt>
                <c:pt idx="8">
                  <c:v>17.5</c:v>
                </c:pt>
                <c:pt idx="9">
                  <c:v>17.5</c:v>
                </c:pt>
                <c:pt idx="10">
                  <c:v>20</c:v>
                </c:pt>
                <c:pt idx="11">
                  <c:v>20</c:v>
                </c:pt>
                <c:pt idx="12">
                  <c:v>22.5</c:v>
                </c:pt>
                <c:pt idx="13">
                  <c:v>22.5</c:v>
                </c:pt>
                <c:pt idx="14">
                  <c:v>25</c:v>
                </c:pt>
                <c:pt idx="15">
                  <c:v>25</c:v>
                </c:pt>
                <c:pt idx="16">
                  <c:v>27.5</c:v>
                </c:pt>
                <c:pt idx="17">
                  <c:v>27.5</c:v>
                </c:pt>
                <c:pt idx="18">
                  <c:v>30</c:v>
                </c:pt>
                <c:pt idx="19">
                  <c:v>30</c:v>
                </c:pt>
                <c:pt idx="20">
                  <c:v>32.5</c:v>
                </c:pt>
                <c:pt idx="21">
                  <c:v>32.5</c:v>
                </c:pt>
                <c:pt idx="22">
                  <c:v>35</c:v>
                </c:pt>
                <c:pt idx="23">
                  <c:v>35</c:v>
                </c:pt>
                <c:pt idx="24">
                  <c:v>37.5</c:v>
                </c:pt>
                <c:pt idx="25">
                  <c:v>37.5</c:v>
                </c:pt>
                <c:pt idx="26">
                  <c:v>40</c:v>
                </c:pt>
                <c:pt idx="27">
                  <c:v>40</c:v>
                </c:pt>
                <c:pt idx="28">
                  <c:v>42.5</c:v>
                </c:pt>
                <c:pt idx="29">
                  <c:v>42.5</c:v>
                </c:pt>
                <c:pt idx="30">
                  <c:v>45</c:v>
                </c:pt>
                <c:pt idx="31">
                  <c:v>45</c:v>
                </c:pt>
                <c:pt idx="32">
                  <c:v>47.5</c:v>
                </c:pt>
                <c:pt idx="33">
                  <c:v>47.5</c:v>
                </c:pt>
                <c:pt idx="34">
                  <c:v>50</c:v>
                </c:pt>
                <c:pt idx="35">
                  <c:v>50</c:v>
                </c:pt>
                <c:pt idx="36">
                  <c:v>52.5</c:v>
                </c:pt>
                <c:pt idx="37">
                  <c:v>52.5</c:v>
                </c:pt>
                <c:pt idx="38">
                  <c:v>55</c:v>
                </c:pt>
                <c:pt idx="39">
                  <c:v>55</c:v>
                </c:pt>
                <c:pt idx="40">
                  <c:v>57.5</c:v>
                </c:pt>
                <c:pt idx="41">
                  <c:v>57.5</c:v>
                </c:pt>
                <c:pt idx="42">
                  <c:v>60</c:v>
                </c:pt>
                <c:pt idx="43">
                  <c:v>60</c:v>
                </c:pt>
                <c:pt idx="44">
                  <c:v>62.5</c:v>
                </c:pt>
                <c:pt idx="45">
                  <c:v>62.5</c:v>
                </c:pt>
                <c:pt idx="46">
                  <c:v>65</c:v>
                </c:pt>
                <c:pt idx="47">
                  <c:v>65</c:v>
                </c:pt>
                <c:pt idx="48">
                  <c:v>67.5</c:v>
                </c:pt>
                <c:pt idx="49">
                  <c:v>67.5</c:v>
                </c:pt>
                <c:pt idx="50">
                  <c:v>70</c:v>
                </c:pt>
                <c:pt idx="51">
                  <c:v>70</c:v>
                </c:pt>
                <c:pt idx="52">
                  <c:v>72.5</c:v>
                </c:pt>
                <c:pt idx="53">
                  <c:v>72.5</c:v>
                </c:pt>
                <c:pt idx="54">
                  <c:v>75</c:v>
                </c:pt>
                <c:pt idx="55">
                  <c:v>75</c:v>
                </c:pt>
                <c:pt idx="56">
                  <c:v>77.5</c:v>
                </c:pt>
                <c:pt idx="57">
                  <c:v>77.5</c:v>
                </c:pt>
                <c:pt idx="58">
                  <c:v>80</c:v>
                </c:pt>
                <c:pt idx="59">
                  <c:v>80</c:v>
                </c:pt>
                <c:pt idx="60">
                  <c:v>82.5</c:v>
                </c:pt>
                <c:pt idx="61">
                  <c:v>82.5</c:v>
                </c:pt>
                <c:pt idx="62">
                  <c:v>85</c:v>
                </c:pt>
                <c:pt idx="63">
                  <c:v>85</c:v>
                </c:pt>
                <c:pt idx="64">
                  <c:v>87.5</c:v>
                </c:pt>
                <c:pt idx="65">
                  <c:v>87.5</c:v>
                </c:pt>
                <c:pt idx="66">
                  <c:v>90</c:v>
                </c:pt>
                <c:pt idx="67">
                  <c:v>90</c:v>
                </c:pt>
                <c:pt idx="68">
                  <c:v>92.5</c:v>
                </c:pt>
                <c:pt idx="69">
                  <c:v>92.5</c:v>
                </c:pt>
                <c:pt idx="70">
                  <c:v>95</c:v>
                </c:pt>
                <c:pt idx="71">
                  <c:v>95</c:v>
                </c:pt>
                <c:pt idx="72">
                  <c:v>97.5</c:v>
                </c:pt>
                <c:pt idx="73">
                  <c:v>97.5</c:v>
                </c:pt>
                <c:pt idx="74">
                  <c:v>100</c:v>
                </c:pt>
                <c:pt idx="75">
                  <c:v>100</c:v>
                </c:pt>
                <c:pt idx="76">
                  <c:v>102.5</c:v>
                </c:pt>
                <c:pt idx="77">
                  <c:v>102.5</c:v>
                </c:pt>
                <c:pt idx="78">
                  <c:v>105</c:v>
                </c:pt>
                <c:pt idx="79">
                  <c:v>105</c:v>
                </c:pt>
                <c:pt idx="80">
                  <c:v>107.5</c:v>
                </c:pt>
                <c:pt idx="81">
                  <c:v>107.5</c:v>
                </c:pt>
                <c:pt idx="82">
                  <c:v>110</c:v>
                </c:pt>
                <c:pt idx="83">
                  <c:v>110</c:v>
                </c:pt>
                <c:pt idx="84">
                  <c:v>112.5</c:v>
                </c:pt>
                <c:pt idx="85">
                  <c:v>112.5</c:v>
                </c:pt>
                <c:pt idx="86">
                  <c:v>115</c:v>
                </c:pt>
                <c:pt idx="87">
                  <c:v>115</c:v>
                </c:pt>
                <c:pt idx="88">
                  <c:v>117.5</c:v>
                </c:pt>
                <c:pt idx="89">
                  <c:v>117.5</c:v>
                </c:pt>
              </c:numCache>
            </c:numRef>
          </c:xVal>
          <c:yVal>
            <c:numRef>
              <c:f>'Ch6Ex16-AvgTime'!$AL$2:$AL$91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30</c:v>
                </c:pt>
                <c:pt idx="6">
                  <c:v>30</c:v>
                </c:pt>
                <c:pt idx="7">
                  <c:v>56</c:v>
                </c:pt>
                <c:pt idx="8">
                  <c:v>56</c:v>
                </c:pt>
                <c:pt idx="9">
                  <c:v>78</c:v>
                </c:pt>
                <c:pt idx="10">
                  <c:v>78</c:v>
                </c:pt>
                <c:pt idx="11">
                  <c:v>105</c:v>
                </c:pt>
                <c:pt idx="12">
                  <c:v>105</c:v>
                </c:pt>
                <c:pt idx="13">
                  <c:v>88</c:v>
                </c:pt>
                <c:pt idx="14">
                  <c:v>88</c:v>
                </c:pt>
                <c:pt idx="15">
                  <c:v>95</c:v>
                </c:pt>
                <c:pt idx="16">
                  <c:v>95</c:v>
                </c:pt>
                <c:pt idx="17">
                  <c:v>91</c:v>
                </c:pt>
                <c:pt idx="18">
                  <c:v>91</c:v>
                </c:pt>
                <c:pt idx="19">
                  <c:v>82</c:v>
                </c:pt>
                <c:pt idx="20">
                  <c:v>82</c:v>
                </c:pt>
                <c:pt idx="21">
                  <c:v>61</c:v>
                </c:pt>
                <c:pt idx="22">
                  <c:v>61</c:v>
                </c:pt>
                <c:pt idx="23">
                  <c:v>54</c:v>
                </c:pt>
                <c:pt idx="24">
                  <c:v>54</c:v>
                </c:pt>
                <c:pt idx="25">
                  <c:v>40</c:v>
                </c:pt>
                <c:pt idx="26">
                  <c:v>40</c:v>
                </c:pt>
                <c:pt idx="27">
                  <c:v>37</c:v>
                </c:pt>
                <c:pt idx="28">
                  <c:v>37</c:v>
                </c:pt>
                <c:pt idx="29">
                  <c:v>39</c:v>
                </c:pt>
                <c:pt idx="30">
                  <c:v>39</c:v>
                </c:pt>
                <c:pt idx="31">
                  <c:v>24</c:v>
                </c:pt>
                <c:pt idx="32">
                  <c:v>24</c:v>
                </c:pt>
                <c:pt idx="33">
                  <c:v>19</c:v>
                </c:pt>
                <c:pt idx="34">
                  <c:v>19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15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E-4630-8BA6-0A900C41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90496"/>
        <c:axId val="521290824"/>
      </c:scatterChart>
      <c:valAx>
        <c:axId val="521290496"/>
        <c:scaling>
          <c:orientation val="minMax"/>
          <c:max val="117.5"/>
          <c:min val="7.5"/>
        </c:scaling>
        <c:delete val="0"/>
        <c:axPos val="b"/>
        <c:numFmt formatCode="General" sourceLinked="1"/>
        <c:majorTickMark val="out"/>
        <c:minorTickMark val="none"/>
        <c:tickLblPos val="nextTo"/>
        <c:crossAx val="521290824"/>
        <c:crosses val="autoZero"/>
        <c:crossBetween val="midCat"/>
      </c:valAx>
      <c:valAx>
        <c:axId val="521290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52129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$B$10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'Ch6Ex16-AvgMT'!$AL$1</c:f>
              <c:strCache>
                <c:ptCount val="1"/>
                <c:pt idx="0">
                  <c:v>$B$10</c:v>
                </c:pt>
              </c:strCache>
            </c:strRef>
          </c:tx>
          <c:marker>
            <c:symbol val="none"/>
          </c:marker>
          <c:xVal>
            <c:numRef>
              <c:f>'Ch6Ex16-AvgMT'!$AK$2:$AK$67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32</c:v>
                </c:pt>
                <c:pt idx="33">
                  <c:v>32</c:v>
                </c:pt>
                <c:pt idx="34">
                  <c:v>34</c:v>
                </c:pt>
                <c:pt idx="35">
                  <c:v>34</c:v>
                </c:pt>
                <c:pt idx="36">
                  <c:v>36</c:v>
                </c:pt>
                <c:pt idx="37">
                  <c:v>36</c:v>
                </c:pt>
                <c:pt idx="38">
                  <c:v>38</c:v>
                </c:pt>
                <c:pt idx="39">
                  <c:v>38</c:v>
                </c:pt>
                <c:pt idx="40">
                  <c:v>40</c:v>
                </c:pt>
                <c:pt idx="41">
                  <c:v>40</c:v>
                </c:pt>
                <c:pt idx="42">
                  <c:v>42</c:v>
                </c:pt>
                <c:pt idx="43">
                  <c:v>42</c:v>
                </c:pt>
                <c:pt idx="44">
                  <c:v>44</c:v>
                </c:pt>
                <c:pt idx="45">
                  <c:v>44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48</c:v>
                </c:pt>
                <c:pt idx="50">
                  <c:v>50</c:v>
                </c:pt>
                <c:pt idx="51">
                  <c:v>50</c:v>
                </c:pt>
                <c:pt idx="52">
                  <c:v>52</c:v>
                </c:pt>
                <c:pt idx="53">
                  <c:v>52</c:v>
                </c:pt>
                <c:pt idx="54">
                  <c:v>54</c:v>
                </c:pt>
                <c:pt idx="55">
                  <c:v>54</c:v>
                </c:pt>
                <c:pt idx="56">
                  <c:v>56</c:v>
                </c:pt>
                <c:pt idx="57">
                  <c:v>56</c:v>
                </c:pt>
                <c:pt idx="58">
                  <c:v>58</c:v>
                </c:pt>
                <c:pt idx="59">
                  <c:v>58</c:v>
                </c:pt>
                <c:pt idx="60">
                  <c:v>60</c:v>
                </c:pt>
                <c:pt idx="61">
                  <c:v>60</c:v>
                </c:pt>
                <c:pt idx="62">
                  <c:v>62</c:v>
                </c:pt>
                <c:pt idx="63">
                  <c:v>62</c:v>
                </c:pt>
                <c:pt idx="64">
                  <c:v>64</c:v>
                </c:pt>
                <c:pt idx="65">
                  <c:v>64</c:v>
                </c:pt>
              </c:numCache>
            </c:numRef>
          </c:xVal>
          <c:yVal>
            <c:numRef>
              <c:f>'Ch6Ex16-AvgMT'!$AL$2:$AL$67</c:f>
              <c:numCache>
                <c:formatCode>General</c:formatCode>
                <c:ptCount val="66"/>
                <c:pt idx="0">
                  <c:v>0</c:v>
                </c:pt>
                <c:pt idx="1">
                  <c:v>82</c:v>
                </c:pt>
                <c:pt idx="2">
                  <c:v>82</c:v>
                </c:pt>
                <c:pt idx="3">
                  <c:v>196</c:v>
                </c:pt>
                <c:pt idx="4">
                  <c:v>196</c:v>
                </c:pt>
                <c:pt idx="5">
                  <c:v>167</c:v>
                </c:pt>
                <c:pt idx="6">
                  <c:v>167</c:v>
                </c:pt>
                <c:pt idx="7">
                  <c:v>130</c:v>
                </c:pt>
                <c:pt idx="8">
                  <c:v>130</c:v>
                </c:pt>
                <c:pt idx="9">
                  <c:v>83</c:v>
                </c:pt>
                <c:pt idx="10">
                  <c:v>83</c:v>
                </c:pt>
                <c:pt idx="11">
                  <c:v>68</c:v>
                </c:pt>
                <c:pt idx="12">
                  <c:v>68</c:v>
                </c:pt>
                <c:pt idx="13">
                  <c:v>51</c:v>
                </c:pt>
                <c:pt idx="14">
                  <c:v>51</c:v>
                </c:pt>
                <c:pt idx="15">
                  <c:v>48</c:v>
                </c:pt>
                <c:pt idx="16">
                  <c:v>48</c:v>
                </c:pt>
                <c:pt idx="17">
                  <c:v>39</c:v>
                </c:pt>
                <c:pt idx="18">
                  <c:v>39</c:v>
                </c:pt>
                <c:pt idx="19">
                  <c:v>28</c:v>
                </c:pt>
                <c:pt idx="20">
                  <c:v>28</c:v>
                </c:pt>
                <c:pt idx="21">
                  <c:v>22</c:v>
                </c:pt>
                <c:pt idx="22">
                  <c:v>22</c:v>
                </c:pt>
                <c:pt idx="23">
                  <c:v>10</c:v>
                </c:pt>
                <c:pt idx="24">
                  <c:v>10</c:v>
                </c:pt>
                <c:pt idx="25">
                  <c:v>13</c:v>
                </c:pt>
                <c:pt idx="26">
                  <c:v>13</c:v>
                </c:pt>
                <c:pt idx="27">
                  <c:v>7</c:v>
                </c:pt>
                <c:pt idx="28">
                  <c:v>7</c:v>
                </c:pt>
                <c:pt idx="29">
                  <c:v>12</c:v>
                </c:pt>
                <c:pt idx="30">
                  <c:v>12</c:v>
                </c:pt>
                <c:pt idx="31">
                  <c:v>9</c:v>
                </c:pt>
                <c:pt idx="32">
                  <c:v>9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7</c:v>
                </c:pt>
                <c:pt idx="40">
                  <c:v>7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B-460D-BB07-9E500532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91808"/>
        <c:axId val="525741544"/>
      </c:scatterChart>
      <c:valAx>
        <c:axId val="521291808"/>
        <c:scaling>
          <c:orientation val="minMax"/>
          <c:max val="6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25741544"/>
        <c:crosses val="autoZero"/>
        <c:crossBetween val="midCat"/>
      </c:valAx>
      <c:valAx>
        <c:axId val="525741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52129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$B$11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'Ch6Ex16-AvgAP'!$AL$1</c:f>
              <c:strCache>
                <c:ptCount val="1"/>
                <c:pt idx="0">
                  <c:v>$B$11</c:v>
                </c:pt>
              </c:strCache>
            </c:strRef>
          </c:tx>
          <c:marker>
            <c:symbol val="none"/>
          </c:marker>
          <c:xVal>
            <c:numRef>
              <c:f>'Ch6Ex16-AvgAP'!$AK$2:$AK$73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7.5</c:v>
                </c:pt>
                <c:pt idx="7">
                  <c:v>7.5</c:v>
                </c:pt>
                <c:pt idx="8">
                  <c:v>10</c:v>
                </c:pt>
                <c:pt idx="9">
                  <c:v>10</c:v>
                </c:pt>
                <c:pt idx="10">
                  <c:v>12.5</c:v>
                </c:pt>
                <c:pt idx="11">
                  <c:v>12.5</c:v>
                </c:pt>
                <c:pt idx="12">
                  <c:v>15</c:v>
                </c:pt>
                <c:pt idx="13">
                  <c:v>15</c:v>
                </c:pt>
                <c:pt idx="14">
                  <c:v>17.5</c:v>
                </c:pt>
                <c:pt idx="15">
                  <c:v>17.5</c:v>
                </c:pt>
                <c:pt idx="16">
                  <c:v>20</c:v>
                </c:pt>
                <c:pt idx="17">
                  <c:v>20</c:v>
                </c:pt>
                <c:pt idx="18">
                  <c:v>22.5</c:v>
                </c:pt>
                <c:pt idx="19">
                  <c:v>22.5</c:v>
                </c:pt>
                <c:pt idx="20">
                  <c:v>25</c:v>
                </c:pt>
                <c:pt idx="21">
                  <c:v>25</c:v>
                </c:pt>
                <c:pt idx="22">
                  <c:v>27.5</c:v>
                </c:pt>
                <c:pt idx="23">
                  <c:v>27.5</c:v>
                </c:pt>
                <c:pt idx="24">
                  <c:v>30</c:v>
                </c:pt>
                <c:pt idx="25">
                  <c:v>30</c:v>
                </c:pt>
                <c:pt idx="26">
                  <c:v>32.5</c:v>
                </c:pt>
                <c:pt idx="27">
                  <c:v>32.5</c:v>
                </c:pt>
                <c:pt idx="28">
                  <c:v>35</c:v>
                </c:pt>
                <c:pt idx="29">
                  <c:v>35</c:v>
                </c:pt>
                <c:pt idx="30">
                  <c:v>37.5</c:v>
                </c:pt>
                <c:pt idx="31">
                  <c:v>37.5</c:v>
                </c:pt>
                <c:pt idx="32">
                  <c:v>40</c:v>
                </c:pt>
                <c:pt idx="33">
                  <c:v>40</c:v>
                </c:pt>
                <c:pt idx="34">
                  <c:v>42.5</c:v>
                </c:pt>
                <c:pt idx="35">
                  <c:v>42.5</c:v>
                </c:pt>
                <c:pt idx="36">
                  <c:v>45</c:v>
                </c:pt>
                <c:pt idx="37">
                  <c:v>45</c:v>
                </c:pt>
                <c:pt idx="38">
                  <c:v>47.5</c:v>
                </c:pt>
                <c:pt idx="39">
                  <c:v>47.5</c:v>
                </c:pt>
                <c:pt idx="40">
                  <c:v>50</c:v>
                </c:pt>
                <c:pt idx="41">
                  <c:v>50</c:v>
                </c:pt>
                <c:pt idx="42">
                  <c:v>52.5</c:v>
                </c:pt>
                <c:pt idx="43">
                  <c:v>52.5</c:v>
                </c:pt>
                <c:pt idx="44">
                  <c:v>55</c:v>
                </c:pt>
                <c:pt idx="45">
                  <c:v>55</c:v>
                </c:pt>
                <c:pt idx="46">
                  <c:v>57.5</c:v>
                </c:pt>
                <c:pt idx="47">
                  <c:v>57.5</c:v>
                </c:pt>
                <c:pt idx="48">
                  <c:v>60</c:v>
                </c:pt>
                <c:pt idx="49">
                  <c:v>60</c:v>
                </c:pt>
                <c:pt idx="50">
                  <c:v>62.5</c:v>
                </c:pt>
                <c:pt idx="51">
                  <c:v>62.5</c:v>
                </c:pt>
                <c:pt idx="52">
                  <c:v>65</c:v>
                </c:pt>
                <c:pt idx="53">
                  <c:v>65</c:v>
                </c:pt>
                <c:pt idx="54">
                  <c:v>67.5</c:v>
                </c:pt>
                <c:pt idx="55">
                  <c:v>67.5</c:v>
                </c:pt>
                <c:pt idx="56">
                  <c:v>70</c:v>
                </c:pt>
                <c:pt idx="57">
                  <c:v>70</c:v>
                </c:pt>
                <c:pt idx="58">
                  <c:v>72.5</c:v>
                </c:pt>
                <c:pt idx="59">
                  <c:v>72.5</c:v>
                </c:pt>
                <c:pt idx="60">
                  <c:v>75</c:v>
                </c:pt>
                <c:pt idx="61">
                  <c:v>75</c:v>
                </c:pt>
                <c:pt idx="62">
                  <c:v>77.5</c:v>
                </c:pt>
                <c:pt idx="63">
                  <c:v>77.5</c:v>
                </c:pt>
                <c:pt idx="64">
                  <c:v>80</c:v>
                </c:pt>
                <c:pt idx="65">
                  <c:v>80</c:v>
                </c:pt>
                <c:pt idx="66">
                  <c:v>82.5</c:v>
                </c:pt>
                <c:pt idx="67">
                  <c:v>82.5</c:v>
                </c:pt>
                <c:pt idx="68">
                  <c:v>85</c:v>
                </c:pt>
                <c:pt idx="69">
                  <c:v>85</c:v>
                </c:pt>
                <c:pt idx="70">
                  <c:v>87.5</c:v>
                </c:pt>
                <c:pt idx="71">
                  <c:v>87.5</c:v>
                </c:pt>
              </c:numCache>
            </c:numRef>
          </c:xVal>
          <c:yVal>
            <c:numRef>
              <c:f>'Ch6Ex16-AvgAP'!$AL$2:$AL$73</c:f>
              <c:numCache>
                <c:formatCode>General</c:formatCode>
                <c:ptCount val="72"/>
                <c:pt idx="0">
                  <c:v>0</c:v>
                </c:pt>
                <c:pt idx="1">
                  <c:v>179</c:v>
                </c:pt>
                <c:pt idx="2">
                  <c:v>179</c:v>
                </c:pt>
                <c:pt idx="3">
                  <c:v>261</c:v>
                </c:pt>
                <c:pt idx="4">
                  <c:v>261</c:v>
                </c:pt>
                <c:pt idx="5">
                  <c:v>195</c:v>
                </c:pt>
                <c:pt idx="6">
                  <c:v>195</c:v>
                </c:pt>
                <c:pt idx="7">
                  <c:v>108</c:v>
                </c:pt>
                <c:pt idx="8">
                  <c:v>108</c:v>
                </c:pt>
                <c:pt idx="9">
                  <c:v>77</c:v>
                </c:pt>
                <c:pt idx="10">
                  <c:v>77</c:v>
                </c:pt>
                <c:pt idx="11">
                  <c:v>62</c:v>
                </c:pt>
                <c:pt idx="12">
                  <c:v>62</c:v>
                </c:pt>
                <c:pt idx="13">
                  <c:v>26</c:v>
                </c:pt>
                <c:pt idx="14">
                  <c:v>26</c:v>
                </c:pt>
                <c:pt idx="15">
                  <c:v>17</c:v>
                </c:pt>
                <c:pt idx="16">
                  <c:v>17</c:v>
                </c:pt>
                <c:pt idx="17">
                  <c:v>22</c:v>
                </c:pt>
                <c:pt idx="18">
                  <c:v>22</c:v>
                </c:pt>
                <c:pt idx="19">
                  <c:v>17</c:v>
                </c:pt>
                <c:pt idx="20">
                  <c:v>17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C-4CAA-92ED-D3033948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71344"/>
        <c:axId val="648271672"/>
      </c:scatterChart>
      <c:valAx>
        <c:axId val="648271344"/>
        <c:scaling>
          <c:orientation val="minMax"/>
          <c:max val="87.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48271672"/>
        <c:crosses val="autoZero"/>
        <c:crossBetween val="midCat"/>
      </c:valAx>
      <c:valAx>
        <c:axId val="648271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4827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EmpHist">
          <a:extLst>
            <a:ext uri="{FF2B5EF4-FFF2-40B4-BE49-F238E27FC236}">
              <a16:creationId xmlns:a16="http://schemas.microsoft.com/office/drawing/2014/main" id="{BCB6A680-51BB-463D-AB79-B8FAE3A93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EmpHist">
          <a:extLst>
            <a:ext uri="{FF2B5EF4-FFF2-40B4-BE49-F238E27FC236}">
              <a16:creationId xmlns:a16="http://schemas.microsoft.com/office/drawing/2014/main" id="{837587B6-26D2-44BB-8ED0-E2076969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EmpHist">
          <a:extLst>
            <a:ext uri="{FF2B5EF4-FFF2-40B4-BE49-F238E27FC236}">
              <a16:creationId xmlns:a16="http://schemas.microsoft.com/office/drawing/2014/main" id="{9F7B2486-BB54-411E-A024-1F5FAD909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workbookViewId="0">
      <selection activeCell="G1" sqref="G1"/>
    </sheetView>
  </sheetViews>
  <sheetFormatPr defaultRowHeight="14.4" x14ac:dyDescent="0.3"/>
  <cols>
    <col min="1" max="1" width="26.5546875" customWidth="1"/>
    <col min="2" max="2" width="8.88671875" bestFit="1" customWidth="1"/>
    <col min="3" max="3" width="10.6640625" bestFit="1" customWidth="1"/>
    <col min="4" max="4" width="9.6640625" bestFit="1" customWidth="1"/>
    <col min="5" max="5" width="9.33203125" bestFit="1" customWidth="1"/>
    <col min="6" max="6" width="13.77734375" bestFit="1" customWidth="1"/>
    <col min="7" max="7" width="15" bestFit="1" customWidth="1"/>
    <col min="8" max="8" width="9.33203125" bestFit="1" customWidth="1"/>
    <col min="9" max="9" width="8.44140625" bestFit="1" customWidth="1"/>
    <col min="10" max="10" width="14.44140625" bestFit="1" customWidth="1"/>
    <col min="11" max="11" width="13.6640625" bestFit="1" customWidth="1"/>
    <col min="12" max="12" width="14.109375" bestFit="1" customWidth="1"/>
    <col min="13" max="13" width="13.33203125" bestFit="1" customWidth="1"/>
    <col min="14" max="14" width="13.21875" bestFit="1" customWidth="1"/>
    <col min="15" max="15" width="14.33203125" bestFit="1" customWidth="1"/>
    <col min="16" max="16" width="9.6640625" bestFit="1" customWidth="1"/>
    <col min="17" max="17" width="14.33203125" bestFit="1" customWidth="1"/>
    <col min="18" max="18" width="15.77734375" customWidth="1"/>
  </cols>
  <sheetData>
    <row r="1" spans="1:16" x14ac:dyDescent="0.3">
      <c r="A1" t="s">
        <v>1</v>
      </c>
      <c r="B1" t="s">
        <v>2</v>
      </c>
      <c r="F1" t="s">
        <v>29</v>
      </c>
      <c r="G1">
        <f ca="1">-LN(1-RAND())/$B$3</f>
        <v>7.6898767707805089E-3</v>
      </c>
    </row>
    <row r="3" spans="1:16" x14ac:dyDescent="0.3">
      <c r="A3" t="s">
        <v>3</v>
      </c>
      <c r="B3" s="1">
        <v>120</v>
      </c>
    </row>
    <row r="4" spans="1:16" x14ac:dyDescent="0.3">
      <c r="A4" s="3" t="s">
        <v>0</v>
      </c>
      <c r="B4" s="1">
        <v>180</v>
      </c>
    </row>
    <row r="6" spans="1:16" x14ac:dyDescent="0.3">
      <c r="A6" t="s">
        <v>4</v>
      </c>
      <c r="B6" t="s">
        <v>27</v>
      </c>
    </row>
    <row r="7" spans="1:16" x14ac:dyDescent="0.3">
      <c r="A7" t="s">
        <v>5</v>
      </c>
      <c r="B7" s="5">
        <f>B3/(B4*(B4-B3))</f>
        <v>1.1111111111111112E-2</v>
      </c>
      <c r="C7" s="5"/>
    </row>
    <row r="8" spans="1:16" x14ac:dyDescent="0.3">
      <c r="A8" t="s">
        <v>6</v>
      </c>
      <c r="B8" s="5">
        <f>(B3^2)/(B4*(B4-B3))</f>
        <v>1.3333333333333333</v>
      </c>
    </row>
    <row r="9" spans="1:16" x14ac:dyDescent="0.3">
      <c r="A9" t="s">
        <v>7</v>
      </c>
      <c r="B9" s="5">
        <f>1/(B4-B3)</f>
        <v>1.6666666666666666E-2</v>
      </c>
      <c r="C9" s="5"/>
    </row>
    <row r="10" spans="1:16" x14ac:dyDescent="0.3">
      <c r="A10" t="s">
        <v>8</v>
      </c>
      <c r="B10">
        <f>B3/(B4-B3)</f>
        <v>2</v>
      </c>
    </row>
    <row r="11" spans="1:16" x14ac:dyDescent="0.3">
      <c r="A11" t="s">
        <v>9</v>
      </c>
      <c r="B11" s="6">
        <f>1-B3/B4</f>
        <v>0.33333333333333337</v>
      </c>
    </row>
    <row r="12" spans="1:16" x14ac:dyDescent="0.3">
      <c r="A12" t="s">
        <v>10</v>
      </c>
      <c r="B12" s="6">
        <f>B3/B4</f>
        <v>0.66666666666666663</v>
      </c>
    </row>
    <row r="14" spans="1:16" x14ac:dyDescent="0.3">
      <c r="A14" t="s">
        <v>11</v>
      </c>
    </row>
    <row r="15" spans="1:16" s="2" customFormat="1" x14ac:dyDescent="0.3">
      <c r="A15" s="2" t="s">
        <v>12</v>
      </c>
      <c r="B15" s="2" t="s">
        <v>13</v>
      </c>
      <c r="C15" s="2" t="s">
        <v>14</v>
      </c>
      <c r="D15" s="2" t="s">
        <v>15</v>
      </c>
      <c r="E15" s="2" t="s">
        <v>16</v>
      </c>
      <c r="F15" s="2" t="s">
        <v>17</v>
      </c>
      <c r="G15" s="2" t="s">
        <v>18</v>
      </c>
      <c r="H15" s="2" t="s">
        <v>19</v>
      </c>
      <c r="I15" s="2" t="s">
        <v>20</v>
      </c>
      <c r="J15" s="2" t="s">
        <v>21</v>
      </c>
      <c r="K15" s="2" t="s">
        <v>22</v>
      </c>
      <c r="L15" s="2" t="s">
        <v>23</v>
      </c>
      <c r="M15" s="2" t="s">
        <v>24</v>
      </c>
      <c r="N15" s="2" t="s">
        <v>25</v>
      </c>
      <c r="O15" s="2" t="s">
        <v>26</v>
      </c>
      <c r="P15" s="2" t="s">
        <v>33</v>
      </c>
    </row>
    <row r="16" spans="1:16" s="2" customFormat="1" x14ac:dyDescent="0.3">
      <c r="G16" s="4">
        <v>0</v>
      </c>
    </row>
    <row r="17" spans="1:16" x14ac:dyDescent="0.3">
      <c r="A17" s="8">
        <v>1</v>
      </c>
      <c r="B17" s="4">
        <f ca="1">-LN(1-RAND())/$B$3</f>
        <v>2.0050218759197071E-2</v>
      </c>
      <c r="C17" s="4">
        <f ca="1">B17</f>
        <v>2.0050218759197071E-2</v>
      </c>
      <c r="D17" s="8">
        <v>0</v>
      </c>
      <c r="E17" s="4">
        <f ca="1">MAXA(C17,G16)</f>
        <v>2.0050218759197071E-2</v>
      </c>
      <c r="F17" s="4">
        <f ca="1">-LN(1-RAND())/$B$4</f>
        <v>3.8813594629382451E-4</v>
      </c>
      <c r="G17" s="4">
        <f ca="1">E17+F17</f>
        <v>2.0438354705490897E-2</v>
      </c>
      <c r="H17" s="4">
        <f ca="1">E17-C17</f>
        <v>0</v>
      </c>
      <c r="I17" s="4">
        <f ca="1">E17-G16</f>
        <v>2.0050218759197071E-2</v>
      </c>
      <c r="J17" s="4">
        <f ca="1">D17*C17</f>
        <v>0</v>
      </c>
      <c r="K17" s="4">
        <f ca="1">J17/C17</f>
        <v>0</v>
      </c>
      <c r="L17" s="4">
        <f ca="1">H17</f>
        <v>0</v>
      </c>
      <c r="M17" s="4">
        <f ca="1">L17/A17</f>
        <v>0</v>
      </c>
      <c r="N17" s="4">
        <f ca="1">I17</f>
        <v>2.0050218759197071E-2</v>
      </c>
      <c r="O17" s="6">
        <f ca="1">N17/G17</f>
        <v>0.98100943290755438</v>
      </c>
      <c r="P17" s="4">
        <f ca="1">F17+H17</f>
        <v>3.8813594629382451E-4</v>
      </c>
    </row>
    <row r="18" spans="1:16" x14ac:dyDescent="0.3">
      <c r="A18" s="8">
        <v>2</v>
      </c>
      <c r="B18" s="4">
        <f t="shared" ref="B18:B81" ca="1" si="0">-LN(1-RAND())/$B$3</f>
        <v>1.046333645114644E-2</v>
      </c>
      <c r="C18" s="4">
        <f ca="1">C17+B18</f>
        <v>3.0513555210343511E-2</v>
      </c>
      <c r="D18" s="8">
        <f ca="1">A18-MATCH(C18,$G$16:G17,1)</f>
        <v>0</v>
      </c>
      <c r="E18" s="4">
        <f t="shared" ref="E18" ca="1" si="1">MAXA(C18,G17)</f>
        <v>3.0513555210343511E-2</v>
      </c>
      <c r="F18" s="4">
        <f t="shared" ref="F18:F81" ca="1" si="2">-LN(1-RAND())/$B$4</f>
        <v>1.3888465523758706E-2</v>
      </c>
      <c r="G18" s="4">
        <f t="shared" ref="G18" ca="1" si="3">E18+F18</f>
        <v>4.4402020734102217E-2</v>
      </c>
      <c r="H18" s="4">
        <f t="shared" ref="H18" ca="1" si="4">E18-C18</f>
        <v>0</v>
      </c>
      <c r="I18" s="4">
        <f t="shared" ref="I18" ca="1" si="5">E18-G17</f>
        <v>1.0075200504852614E-2</v>
      </c>
      <c r="J18" s="4">
        <f ca="1">D18*(C18-C17)+J17</f>
        <v>0</v>
      </c>
      <c r="K18" s="4">
        <f t="shared" ref="K18" ca="1" si="6">J18/C18</f>
        <v>0</v>
      </c>
      <c r="L18" s="4">
        <f ca="1">L17+H18</f>
        <v>0</v>
      </c>
      <c r="M18" s="4">
        <f t="shared" ref="M18" ca="1" si="7">L18/A18</f>
        <v>0</v>
      </c>
      <c r="N18" s="4">
        <f ca="1">N17+I18</f>
        <v>3.0125419264049685E-2</v>
      </c>
      <c r="O18" s="6">
        <f t="shared" ref="O18" ca="1" si="8">N18/G18</f>
        <v>0.67846955534869091</v>
      </c>
      <c r="P18" s="4">
        <f t="shared" ref="P18:P81" ca="1" si="9">F18+H18</f>
        <v>1.3888465523758706E-2</v>
      </c>
    </row>
    <row r="19" spans="1:16" x14ac:dyDescent="0.3">
      <c r="A19" s="8">
        <v>3</v>
      </c>
      <c r="B19" s="4">
        <f t="shared" ca="1" si="0"/>
        <v>1.2089992481524271E-3</v>
      </c>
      <c r="C19" s="4">
        <f t="shared" ref="C19:C26" ca="1" si="10">C18+B19</f>
        <v>3.1722554458495936E-2</v>
      </c>
      <c r="D19" s="8">
        <f ca="1">A19-MATCH(C19,$G$16:G18,1)</f>
        <v>1</v>
      </c>
      <c r="E19" s="4">
        <f t="shared" ref="E19:E26" ca="1" si="11">MAXA(C19,G18)</f>
        <v>4.4402020734102217E-2</v>
      </c>
      <c r="F19" s="4">
        <f t="shared" ca="1" si="2"/>
        <v>8.5105679982880181E-4</v>
      </c>
      <c r="G19" s="4">
        <f t="shared" ref="G19:G26" ca="1" si="12">E19+F19</f>
        <v>4.525307753393102E-2</v>
      </c>
      <c r="H19" s="4">
        <f t="shared" ref="H19:H26" ca="1" si="13">E19-C19</f>
        <v>1.2679466275606281E-2</v>
      </c>
      <c r="I19" s="4">
        <f t="shared" ref="I19:I26" ca="1" si="14">E19-G18</f>
        <v>0</v>
      </c>
      <c r="J19" s="4">
        <f t="shared" ref="J19:J26" ca="1" si="15">D19*(C19-C18)+J18</f>
        <v>1.2089992481524245E-3</v>
      </c>
      <c r="K19" s="4">
        <f t="shared" ref="K19:K26" ca="1" si="16">J19/C19</f>
        <v>3.8111661207303256E-2</v>
      </c>
      <c r="L19" s="4">
        <f t="shared" ref="L19:L26" ca="1" si="17">L18+H19</f>
        <v>1.2679466275606281E-2</v>
      </c>
      <c r="M19" s="4">
        <f t="shared" ref="M19:M26" ca="1" si="18">L19/A19</f>
        <v>4.2264887585354268E-3</v>
      </c>
      <c r="N19" s="4">
        <f t="shared" ref="N19:N26" ca="1" si="19">N18+I19</f>
        <v>3.0125419264049685E-2</v>
      </c>
      <c r="O19" s="6">
        <f t="shared" ref="O19:O26" ca="1" si="20">N19/G19</f>
        <v>0.66570984573284486</v>
      </c>
      <c r="P19" s="4">
        <f t="shared" ca="1" si="9"/>
        <v>1.3530523075435083E-2</v>
      </c>
    </row>
    <row r="20" spans="1:16" x14ac:dyDescent="0.3">
      <c r="A20" s="8">
        <v>4</v>
      </c>
      <c r="B20" s="4">
        <f t="shared" ca="1" si="0"/>
        <v>2.5021261500181051E-3</v>
      </c>
      <c r="C20" s="4">
        <f t="shared" ca="1" si="10"/>
        <v>3.4224680608514038E-2</v>
      </c>
      <c r="D20" s="8">
        <f ca="1">A20-MATCH(C20,$G$16:G19,1)</f>
        <v>2</v>
      </c>
      <c r="E20" s="4">
        <f t="shared" ca="1" si="11"/>
        <v>4.525307753393102E-2</v>
      </c>
      <c r="F20" s="4">
        <f t="shared" ca="1" si="2"/>
        <v>1.158424336282776E-2</v>
      </c>
      <c r="G20" s="4">
        <f t="shared" ca="1" si="12"/>
        <v>5.6837320896758782E-2</v>
      </c>
      <c r="H20" s="4">
        <f t="shared" ca="1" si="13"/>
        <v>1.1028396925416982E-2</v>
      </c>
      <c r="I20" s="4">
        <f t="shared" ca="1" si="14"/>
        <v>0</v>
      </c>
      <c r="J20" s="4">
        <f t="shared" ca="1" si="15"/>
        <v>6.2132515481886294E-3</v>
      </c>
      <c r="K20" s="4">
        <f t="shared" ca="1" si="16"/>
        <v>0.18154301041579232</v>
      </c>
      <c r="L20" s="4">
        <f t="shared" ca="1" si="17"/>
        <v>2.3707863201023263E-2</v>
      </c>
      <c r="M20" s="4">
        <f t="shared" ca="1" si="18"/>
        <v>5.9269658002558158E-3</v>
      </c>
      <c r="N20" s="4">
        <f t="shared" ca="1" si="19"/>
        <v>3.0125419264049685E-2</v>
      </c>
      <c r="O20" s="6">
        <f t="shared" ca="1" si="20"/>
        <v>0.53002884000761596</v>
      </c>
      <c r="P20" s="4">
        <f t="shared" ca="1" si="9"/>
        <v>2.2612640288244744E-2</v>
      </c>
    </row>
    <row r="21" spans="1:16" x14ac:dyDescent="0.3">
      <c r="A21" s="8">
        <v>5</v>
      </c>
      <c r="B21" s="4">
        <f t="shared" ca="1" si="0"/>
        <v>3.5005169143716364E-4</v>
      </c>
      <c r="C21" s="4">
        <f t="shared" ca="1" si="10"/>
        <v>3.45747322999512E-2</v>
      </c>
      <c r="D21" s="8">
        <f ca="1">A21-MATCH(C21,$G$16:G20,1)</f>
        <v>3</v>
      </c>
      <c r="E21" s="4">
        <f t="shared" ca="1" si="11"/>
        <v>5.6837320896758782E-2</v>
      </c>
      <c r="F21" s="4">
        <f t="shared" ca="1" si="2"/>
        <v>6.8676028284230992E-4</v>
      </c>
      <c r="G21" s="4">
        <f t="shared" ca="1" si="12"/>
        <v>5.7524081179601089E-2</v>
      </c>
      <c r="H21" s="4">
        <f t="shared" ca="1" si="13"/>
        <v>2.2262588596807582E-2</v>
      </c>
      <c r="I21" s="4">
        <f t="shared" ca="1" si="14"/>
        <v>0</v>
      </c>
      <c r="J21" s="4">
        <f t="shared" ca="1" si="15"/>
        <v>7.263406622500114E-3</v>
      </c>
      <c r="K21" s="4">
        <f t="shared" ca="1" si="16"/>
        <v>0.21007846306623076</v>
      </c>
      <c r="L21" s="4">
        <f t="shared" ca="1" si="17"/>
        <v>4.5970451797830846E-2</v>
      </c>
      <c r="M21" s="4">
        <f t="shared" ca="1" si="18"/>
        <v>9.1940903595661688E-3</v>
      </c>
      <c r="N21" s="4">
        <f t="shared" ca="1" si="19"/>
        <v>3.0125419264049685E-2</v>
      </c>
      <c r="O21" s="6">
        <f t="shared" ca="1" si="20"/>
        <v>0.52370100740926939</v>
      </c>
      <c r="P21" s="4">
        <f t="shared" ca="1" si="9"/>
        <v>2.2949348879649892E-2</v>
      </c>
    </row>
    <row r="22" spans="1:16" x14ac:dyDescent="0.3">
      <c r="A22" s="8">
        <v>6</v>
      </c>
      <c r="B22" s="4">
        <f t="shared" ca="1" si="0"/>
        <v>3.8453559269525533E-3</v>
      </c>
      <c r="C22" s="4">
        <f t="shared" ca="1" si="10"/>
        <v>3.8420088226903751E-2</v>
      </c>
      <c r="D22" s="8">
        <f ca="1">A22-MATCH(C22,$G$16:G21,1)</f>
        <v>4</v>
      </c>
      <c r="E22" s="4">
        <f t="shared" ca="1" si="11"/>
        <v>5.7524081179601089E-2</v>
      </c>
      <c r="F22" s="4">
        <f t="shared" ca="1" si="2"/>
        <v>3.5592595480248993E-3</v>
      </c>
      <c r="G22" s="4">
        <f t="shared" ca="1" si="12"/>
        <v>6.1083340727625987E-2</v>
      </c>
      <c r="H22" s="4">
        <f t="shared" ca="1" si="13"/>
        <v>1.9103992952697338E-2</v>
      </c>
      <c r="I22" s="4">
        <f t="shared" ca="1" si="14"/>
        <v>0</v>
      </c>
      <c r="J22" s="4">
        <f t="shared" ca="1" si="15"/>
        <v>2.2644830330310319E-2</v>
      </c>
      <c r="K22" s="4">
        <f t="shared" ca="1" si="16"/>
        <v>0.58940078941446117</v>
      </c>
      <c r="L22" s="4">
        <f t="shared" ca="1" si="17"/>
        <v>6.5074444750528176E-2</v>
      </c>
      <c r="M22" s="4">
        <f t="shared" ca="1" si="18"/>
        <v>1.0845740791754696E-2</v>
      </c>
      <c r="N22" s="4">
        <f t="shared" ca="1" si="19"/>
        <v>3.0125419264049685E-2</v>
      </c>
      <c r="O22" s="6">
        <f t="shared" ca="1" si="20"/>
        <v>0.49318552170190894</v>
      </c>
      <c r="P22" s="4">
        <f t="shared" ca="1" si="9"/>
        <v>2.2663252500722236E-2</v>
      </c>
    </row>
    <row r="23" spans="1:16" x14ac:dyDescent="0.3">
      <c r="A23" s="8">
        <v>7</v>
      </c>
      <c r="B23" s="4">
        <f t="shared" ca="1" si="0"/>
        <v>6.7603071718956185E-3</v>
      </c>
      <c r="C23" s="4">
        <f t="shared" ca="1" si="10"/>
        <v>4.5180395398799367E-2</v>
      </c>
      <c r="D23" s="8">
        <f ca="1">A23-MATCH(C23,$G$16:G22,1)</f>
        <v>4</v>
      </c>
      <c r="E23" s="4">
        <f t="shared" ca="1" si="11"/>
        <v>6.1083340727625987E-2</v>
      </c>
      <c r="F23" s="4">
        <f t="shared" ca="1" si="2"/>
        <v>3.0162299169919069E-3</v>
      </c>
      <c r="G23" s="4">
        <f t="shared" ca="1" si="12"/>
        <v>6.4099570644617895E-2</v>
      </c>
      <c r="H23" s="4">
        <f t="shared" ca="1" si="13"/>
        <v>1.590294532882662E-2</v>
      </c>
      <c r="I23" s="4">
        <f t="shared" ca="1" si="14"/>
        <v>0</v>
      </c>
      <c r="J23" s="4">
        <f t="shared" ca="1" si="15"/>
        <v>4.9686059017892782E-2</v>
      </c>
      <c r="K23" s="4">
        <f t="shared" ca="1" si="16"/>
        <v>1.0997260776343969</v>
      </c>
      <c r="L23" s="4">
        <f t="shared" ca="1" si="17"/>
        <v>8.0977390079354797E-2</v>
      </c>
      <c r="M23" s="4">
        <f t="shared" ca="1" si="18"/>
        <v>1.1568198582764972E-2</v>
      </c>
      <c r="N23" s="4">
        <f t="shared" ca="1" si="19"/>
        <v>3.0125419264049685E-2</v>
      </c>
      <c r="O23" s="6">
        <f t="shared" ca="1" si="20"/>
        <v>0.46997848754824939</v>
      </c>
      <c r="P23" s="4">
        <f t="shared" ca="1" si="9"/>
        <v>1.8919175245818529E-2</v>
      </c>
    </row>
    <row r="24" spans="1:16" x14ac:dyDescent="0.3">
      <c r="A24" s="8">
        <v>8</v>
      </c>
      <c r="B24" s="4">
        <f t="shared" ca="1" si="0"/>
        <v>1.1574194670068985E-3</v>
      </c>
      <c r="C24" s="4">
        <f t="shared" ca="1" si="10"/>
        <v>4.6337814865806265E-2</v>
      </c>
      <c r="D24" s="8">
        <f ca="1">A24-MATCH(C24,$G$16:G23,1)</f>
        <v>4</v>
      </c>
      <c r="E24" s="4">
        <f t="shared" ca="1" si="11"/>
        <v>6.4099570644617895E-2</v>
      </c>
      <c r="F24" s="4">
        <f t="shared" ca="1" si="2"/>
        <v>2.5820892503790535E-2</v>
      </c>
      <c r="G24" s="4">
        <f t="shared" ca="1" si="12"/>
        <v>8.992046314840843E-2</v>
      </c>
      <c r="H24" s="4">
        <f t="shared" ca="1" si="13"/>
        <v>1.776175577881163E-2</v>
      </c>
      <c r="I24" s="4">
        <f t="shared" ca="1" si="14"/>
        <v>0</v>
      </c>
      <c r="J24" s="4">
        <f t="shared" ca="1" si="15"/>
        <v>5.4315736885920375E-2</v>
      </c>
      <c r="K24" s="4">
        <f t="shared" ca="1" si="16"/>
        <v>1.1721687145416346</v>
      </c>
      <c r="L24" s="4">
        <f t="shared" ca="1" si="17"/>
        <v>9.8739145858166427E-2</v>
      </c>
      <c r="M24" s="4">
        <f t="shared" ca="1" si="18"/>
        <v>1.2342393232270803E-2</v>
      </c>
      <c r="N24" s="4">
        <f t="shared" ca="1" si="19"/>
        <v>3.0125419264049685E-2</v>
      </c>
      <c r="O24" s="6">
        <f t="shared" ca="1" si="20"/>
        <v>0.33502295483431233</v>
      </c>
      <c r="P24" s="4">
        <f t="shared" ca="1" si="9"/>
        <v>4.3582648282602166E-2</v>
      </c>
    </row>
    <row r="25" spans="1:16" x14ac:dyDescent="0.3">
      <c r="A25" s="8">
        <v>9</v>
      </c>
      <c r="B25" s="4">
        <f t="shared" ca="1" si="0"/>
        <v>1.2839028799120973E-2</v>
      </c>
      <c r="C25" s="4">
        <f t="shared" ca="1" si="10"/>
        <v>5.9176843664927238E-2</v>
      </c>
      <c r="D25" s="8">
        <f ca="1">A25-MATCH(C25,$G$16:G24,1)</f>
        <v>3</v>
      </c>
      <c r="E25" s="4">
        <f t="shared" ca="1" si="11"/>
        <v>8.992046314840843E-2</v>
      </c>
      <c r="F25" s="4">
        <f t="shared" ca="1" si="2"/>
        <v>7.63054742709144E-3</v>
      </c>
      <c r="G25" s="4">
        <f t="shared" ca="1" si="12"/>
        <v>9.7551010575499864E-2</v>
      </c>
      <c r="H25" s="4">
        <f t="shared" ca="1" si="13"/>
        <v>3.0743619483481192E-2</v>
      </c>
      <c r="I25" s="4">
        <f t="shared" ca="1" si="14"/>
        <v>0</v>
      </c>
      <c r="J25" s="4">
        <f t="shared" ca="1" si="15"/>
        <v>9.2832823283283294E-2</v>
      </c>
      <c r="K25" s="4">
        <f t="shared" ca="1" si="16"/>
        <v>1.5687356326221769</v>
      </c>
      <c r="L25" s="4">
        <f t="shared" ca="1" si="17"/>
        <v>0.12948276534164763</v>
      </c>
      <c r="M25" s="4">
        <f t="shared" ca="1" si="18"/>
        <v>1.4386973926849737E-2</v>
      </c>
      <c r="N25" s="4">
        <f t="shared" ca="1" si="19"/>
        <v>3.0125419264049685E-2</v>
      </c>
      <c r="O25" s="6">
        <f t="shared" ca="1" si="20"/>
        <v>0.30881709052859108</v>
      </c>
      <c r="P25" s="4">
        <f t="shared" ca="1" si="9"/>
        <v>3.8374166910572632E-2</v>
      </c>
    </row>
    <row r="26" spans="1:16" x14ac:dyDescent="0.3">
      <c r="A26" s="8">
        <v>10</v>
      </c>
      <c r="B26" s="4">
        <f t="shared" ca="1" si="0"/>
        <v>4.2396152730689177E-3</v>
      </c>
      <c r="C26" s="4">
        <f t="shared" ca="1" si="10"/>
        <v>6.3416458937996162E-2</v>
      </c>
      <c r="D26" s="8">
        <f ca="1">A26-MATCH(C26,$G$16:G25,1)</f>
        <v>3</v>
      </c>
      <c r="E26" s="4">
        <f t="shared" ca="1" si="11"/>
        <v>9.7551010575499864E-2</v>
      </c>
      <c r="F26" s="4">
        <f t="shared" ca="1" si="2"/>
        <v>1.6580591190027972E-4</v>
      </c>
      <c r="G26" s="4">
        <f t="shared" ca="1" si="12"/>
        <v>9.7716816487400146E-2</v>
      </c>
      <c r="H26" s="4">
        <f t="shared" ca="1" si="13"/>
        <v>3.4134551637503702E-2</v>
      </c>
      <c r="I26" s="4">
        <f t="shared" ca="1" si="14"/>
        <v>0</v>
      </c>
      <c r="J26" s="4">
        <f t="shared" ca="1" si="15"/>
        <v>0.10555166910249006</v>
      </c>
      <c r="K26" s="4">
        <f t="shared" ca="1" si="16"/>
        <v>1.6644207335147889</v>
      </c>
      <c r="L26" s="4">
        <f t="shared" ca="1" si="17"/>
        <v>0.16361731697915133</v>
      </c>
      <c r="M26" s="4">
        <f t="shared" ca="1" si="18"/>
        <v>1.6361731697915133E-2</v>
      </c>
      <c r="N26" s="4">
        <f t="shared" ca="1" si="19"/>
        <v>3.0125419264049685E-2</v>
      </c>
      <c r="O26" s="6">
        <f t="shared" ca="1" si="20"/>
        <v>0.30829308963349344</v>
      </c>
      <c r="P26" s="4">
        <f t="shared" ca="1" si="9"/>
        <v>3.4300357549403984E-2</v>
      </c>
    </row>
    <row r="27" spans="1:16" x14ac:dyDescent="0.3">
      <c r="A27" s="8">
        <v>11</v>
      </c>
      <c r="B27" s="4">
        <f t="shared" ca="1" si="0"/>
        <v>7.8245036913565072E-4</v>
      </c>
      <c r="C27" s="4">
        <f t="shared" ref="C27:C36" ca="1" si="21">C26+B27</f>
        <v>6.4198909307131818E-2</v>
      </c>
      <c r="D27" s="8">
        <f ca="1">A27-MATCH(C27,$G$16:G26,1)</f>
        <v>3</v>
      </c>
      <c r="E27" s="4">
        <f t="shared" ref="E27:E36" ca="1" si="22">MAXA(C27,G26)</f>
        <v>9.7716816487400146E-2</v>
      </c>
      <c r="F27" s="4">
        <f t="shared" ca="1" si="2"/>
        <v>6.3892827005915601E-3</v>
      </c>
      <c r="G27" s="4">
        <f t="shared" ref="G27:G36" ca="1" si="23">E27+F27</f>
        <v>0.10410609918799171</v>
      </c>
      <c r="H27" s="4">
        <f t="shared" ref="H27:H36" ca="1" si="24">E27-C27</f>
        <v>3.3517907180268328E-2</v>
      </c>
      <c r="I27" s="4">
        <f t="shared" ref="I27:I36" ca="1" si="25">E27-G26</f>
        <v>0</v>
      </c>
      <c r="J27" s="4">
        <f t="shared" ref="J27:J36" ca="1" si="26">D27*(C27-C26)+J26</f>
        <v>0.10789902020989703</v>
      </c>
      <c r="K27" s="4">
        <f t="shared" ref="K27:K36" ca="1" si="27">J27/C27</f>
        <v>1.6806986500923402</v>
      </c>
      <c r="L27" s="4">
        <f t="shared" ref="L27:L36" ca="1" si="28">L26+H27</f>
        <v>0.19713522415941964</v>
      </c>
      <c r="M27" s="4">
        <f t="shared" ref="M27:M36" ca="1" si="29">L27/A27</f>
        <v>1.7921384014492694E-2</v>
      </c>
      <c r="N27" s="4">
        <f t="shared" ref="N27:N36" ca="1" si="30">N26+I27</f>
        <v>3.0125419264049685E-2</v>
      </c>
      <c r="O27" s="6">
        <f t="shared" ref="O27:O36" ca="1" si="31">N27/G27</f>
        <v>0.28937227980898694</v>
      </c>
      <c r="P27" s="4">
        <f t="shared" ca="1" si="9"/>
        <v>3.9907189880859888E-2</v>
      </c>
    </row>
    <row r="28" spans="1:16" x14ac:dyDescent="0.3">
      <c r="A28" s="8">
        <v>12</v>
      </c>
      <c r="B28" s="4">
        <f t="shared" ca="1" si="0"/>
        <v>5.3979711498827613E-3</v>
      </c>
      <c r="C28" s="4">
        <f t="shared" ca="1" si="21"/>
        <v>6.9596880457014579E-2</v>
      </c>
      <c r="D28" s="8">
        <f ca="1">A28-MATCH(C28,$G$16:G27,1)</f>
        <v>4</v>
      </c>
      <c r="E28" s="4">
        <f t="shared" ca="1" si="22"/>
        <v>0.10410609918799171</v>
      </c>
      <c r="F28" s="4">
        <f t="shared" ca="1" si="2"/>
        <v>1.3890222090385577E-3</v>
      </c>
      <c r="G28" s="4">
        <f t="shared" ca="1" si="23"/>
        <v>0.10549512139703027</v>
      </c>
      <c r="H28" s="4">
        <f t="shared" ca="1" si="24"/>
        <v>3.4509218730977134E-2</v>
      </c>
      <c r="I28" s="4">
        <f t="shared" ca="1" si="25"/>
        <v>0</v>
      </c>
      <c r="J28" s="4">
        <f t="shared" ca="1" si="26"/>
        <v>0.12949090480942807</v>
      </c>
      <c r="K28" s="4">
        <f t="shared" ca="1" si="27"/>
        <v>1.8605848991953899</v>
      </c>
      <c r="L28" s="4">
        <f t="shared" ca="1" si="28"/>
        <v>0.23164444289039676</v>
      </c>
      <c r="M28" s="4">
        <f t="shared" ca="1" si="29"/>
        <v>1.9303703574199731E-2</v>
      </c>
      <c r="N28" s="4">
        <f t="shared" ca="1" si="30"/>
        <v>3.0125419264049685E-2</v>
      </c>
      <c r="O28" s="6">
        <f t="shared" ca="1" si="31"/>
        <v>0.28556220292569595</v>
      </c>
      <c r="P28" s="4">
        <f t="shared" ca="1" si="9"/>
        <v>3.5898240940015695E-2</v>
      </c>
    </row>
    <row r="29" spans="1:16" x14ac:dyDescent="0.3">
      <c r="A29" s="8">
        <v>13</v>
      </c>
      <c r="B29" s="4">
        <f t="shared" ca="1" si="0"/>
        <v>1.8620401075932917E-4</v>
      </c>
      <c r="C29" s="4">
        <f t="shared" ca="1" si="21"/>
        <v>6.9783084467773912E-2</v>
      </c>
      <c r="D29" s="8">
        <f ca="1">A29-MATCH(C29,$G$16:G28,1)</f>
        <v>5</v>
      </c>
      <c r="E29" s="4">
        <f t="shared" ca="1" si="22"/>
        <v>0.10549512139703027</v>
      </c>
      <c r="F29" s="4">
        <f t="shared" ca="1" si="2"/>
        <v>2.472686832558742E-3</v>
      </c>
      <c r="G29" s="4">
        <f t="shared" ca="1" si="23"/>
        <v>0.10796780822958901</v>
      </c>
      <c r="H29" s="4">
        <f t="shared" ca="1" si="24"/>
        <v>3.5712036929256355E-2</v>
      </c>
      <c r="I29" s="4">
        <f t="shared" ca="1" si="25"/>
        <v>0</v>
      </c>
      <c r="J29" s="4">
        <f t="shared" ca="1" si="26"/>
        <v>0.13042192486322474</v>
      </c>
      <c r="K29" s="4">
        <f t="shared" ca="1" si="27"/>
        <v>1.8689618817788725</v>
      </c>
      <c r="L29" s="4">
        <f t="shared" ca="1" si="28"/>
        <v>0.2673564798196531</v>
      </c>
      <c r="M29" s="4">
        <f t="shared" ca="1" si="29"/>
        <v>2.0565883063050239E-2</v>
      </c>
      <c r="N29" s="4">
        <f t="shared" ca="1" si="30"/>
        <v>3.0125419264049685E-2</v>
      </c>
      <c r="O29" s="6">
        <f t="shared" ca="1" si="31"/>
        <v>0.2790222359611973</v>
      </c>
      <c r="P29" s="4">
        <f t="shared" ca="1" si="9"/>
        <v>3.8184723761815094E-2</v>
      </c>
    </row>
    <row r="30" spans="1:16" x14ac:dyDescent="0.3">
      <c r="A30" s="8">
        <v>14</v>
      </c>
      <c r="B30" s="4">
        <f t="shared" ca="1" si="0"/>
        <v>1.3669697809436042E-2</v>
      </c>
      <c r="C30" s="4">
        <f t="shared" ca="1" si="21"/>
        <v>8.3452782277209953E-2</v>
      </c>
      <c r="D30" s="8">
        <f ca="1">A30-MATCH(C30,$G$16:G29,1)</f>
        <v>6</v>
      </c>
      <c r="E30" s="4">
        <f t="shared" ca="1" si="22"/>
        <v>0.10796780822958901</v>
      </c>
      <c r="F30" s="4">
        <f t="shared" ca="1" si="2"/>
        <v>2.7359445597787083E-3</v>
      </c>
      <c r="G30" s="4">
        <f t="shared" ca="1" si="23"/>
        <v>0.11070375278936773</v>
      </c>
      <c r="H30" s="4">
        <f t="shared" ca="1" si="24"/>
        <v>2.451502595237906E-2</v>
      </c>
      <c r="I30" s="4">
        <f t="shared" ca="1" si="25"/>
        <v>0</v>
      </c>
      <c r="J30" s="4">
        <f t="shared" ca="1" si="26"/>
        <v>0.21244011171984098</v>
      </c>
      <c r="K30" s="4">
        <f t="shared" ca="1" si="27"/>
        <v>2.5456324633271823</v>
      </c>
      <c r="L30" s="4">
        <f t="shared" ca="1" si="28"/>
        <v>0.29187150577203214</v>
      </c>
      <c r="M30" s="4">
        <f t="shared" ca="1" si="29"/>
        <v>2.0847964698002295E-2</v>
      </c>
      <c r="N30" s="4">
        <f t="shared" ca="1" si="30"/>
        <v>3.0125419264049685E-2</v>
      </c>
      <c r="O30" s="6">
        <f t="shared" ca="1" si="31"/>
        <v>0.27212645014273634</v>
      </c>
      <c r="P30" s="4">
        <f t="shared" ca="1" si="9"/>
        <v>2.7250970512157767E-2</v>
      </c>
    </row>
    <row r="31" spans="1:16" x14ac:dyDescent="0.3">
      <c r="A31" s="8">
        <v>15</v>
      </c>
      <c r="B31" s="4">
        <f t="shared" ca="1" si="0"/>
        <v>9.6998910690807034E-3</v>
      </c>
      <c r="C31" s="4">
        <f t="shared" ca="1" si="21"/>
        <v>9.3152673346290654E-2</v>
      </c>
      <c r="D31" s="8">
        <f ca="1">A31-MATCH(C31,$G$16:G30,1)</f>
        <v>6</v>
      </c>
      <c r="E31" s="4">
        <f t="shared" ca="1" si="22"/>
        <v>0.11070375278936773</v>
      </c>
      <c r="F31" s="4">
        <f t="shared" ca="1" si="2"/>
        <v>1.0888403042152346E-3</v>
      </c>
      <c r="G31" s="4">
        <f t="shared" ca="1" si="23"/>
        <v>0.11179259309358296</v>
      </c>
      <c r="H31" s="4">
        <f t="shared" ca="1" si="24"/>
        <v>1.7551079443077072E-2</v>
      </c>
      <c r="I31" s="4">
        <f t="shared" ca="1" si="25"/>
        <v>0</v>
      </c>
      <c r="J31" s="4">
        <f t="shared" ca="1" si="26"/>
        <v>0.27063945813432522</v>
      </c>
      <c r="K31" s="4">
        <f t="shared" ca="1" si="27"/>
        <v>2.9053321650602109</v>
      </c>
      <c r="L31" s="4">
        <f t="shared" ca="1" si="28"/>
        <v>0.30942258521510924</v>
      </c>
      <c r="M31" s="4">
        <f t="shared" ca="1" si="29"/>
        <v>2.0628172347673949E-2</v>
      </c>
      <c r="N31" s="4">
        <f t="shared" ca="1" si="30"/>
        <v>3.0125419264049685E-2</v>
      </c>
      <c r="O31" s="6">
        <f t="shared" ca="1" si="31"/>
        <v>0.26947598611324208</v>
      </c>
      <c r="P31" s="4">
        <f t="shared" ca="1" si="9"/>
        <v>1.8639919747292306E-2</v>
      </c>
    </row>
    <row r="32" spans="1:16" x14ac:dyDescent="0.3">
      <c r="A32" s="8">
        <v>16</v>
      </c>
      <c r="B32" s="4">
        <f t="shared" ca="1" si="0"/>
        <v>1.5098584668278786E-2</v>
      </c>
      <c r="C32" s="4">
        <f t="shared" ca="1" si="21"/>
        <v>0.10825125801456945</v>
      </c>
      <c r="D32" s="8">
        <f ca="1">A32-MATCH(C32,$G$16:G31,1)</f>
        <v>2</v>
      </c>
      <c r="E32" s="4">
        <f t="shared" ca="1" si="22"/>
        <v>0.11179259309358296</v>
      </c>
      <c r="F32" s="4">
        <f t="shared" ca="1" si="2"/>
        <v>8.1440190887190468E-4</v>
      </c>
      <c r="G32" s="4">
        <f t="shared" ca="1" si="23"/>
        <v>0.11260699500245486</v>
      </c>
      <c r="H32" s="4">
        <f t="shared" ca="1" si="24"/>
        <v>3.5413350790135106E-3</v>
      </c>
      <c r="I32" s="4">
        <f t="shared" ca="1" si="25"/>
        <v>0</v>
      </c>
      <c r="J32" s="4">
        <f t="shared" ca="1" si="26"/>
        <v>0.3008366274708828</v>
      </c>
      <c r="K32" s="4">
        <f t="shared" ca="1" si="27"/>
        <v>2.7790589503393432</v>
      </c>
      <c r="L32" s="4">
        <f t="shared" ca="1" si="28"/>
        <v>0.31296392029412273</v>
      </c>
      <c r="M32" s="4">
        <f t="shared" ca="1" si="29"/>
        <v>1.9560245018382671E-2</v>
      </c>
      <c r="N32" s="4">
        <f t="shared" ca="1" si="30"/>
        <v>3.0125419264049685E-2</v>
      </c>
      <c r="O32" s="6">
        <f t="shared" ca="1" si="31"/>
        <v>0.26752706848622454</v>
      </c>
      <c r="P32" s="4">
        <f t="shared" ca="1" si="9"/>
        <v>4.3557369878854156E-3</v>
      </c>
    </row>
    <row r="33" spans="1:16" x14ac:dyDescent="0.3">
      <c r="A33" s="8">
        <v>17</v>
      </c>
      <c r="B33" s="4">
        <f t="shared" ca="1" si="0"/>
        <v>8.4313755250951892E-3</v>
      </c>
      <c r="C33" s="4">
        <f t="shared" ca="1" si="21"/>
        <v>0.11668263353966464</v>
      </c>
      <c r="D33" s="8">
        <f ca="1">A33-MATCH(C33,$G$16:G32,1)</f>
        <v>0</v>
      </c>
      <c r="E33" s="4">
        <f t="shared" ca="1" si="22"/>
        <v>0.11668263353966464</v>
      </c>
      <c r="F33" s="4">
        <f t="shared" ca="1" si="2"/>
        <v>1.2059169771262744E-2</v>
      </c>
      <c r="G33" s="4">
        <f t="shared" ca="1" si="23"/>
        <v>0.12874180331092738</v>
      </c>
      <c r="H33" s="4">
        <f t="shared" ca="1" si="24"/>
        <v>0</v>
      </c>
      <c r="I33" s="4">
        <f t="shared" ca="1" si="25"/>
        <v>4.0756385372097831E-3</v>
      </c>
      <c r="J33" s="4">
        <f t="shared" ca="1" si="26"/>
        <v>0.3008366274708828</v>
      </c>
      <c r="K33" s="4">
        <f t="shared" ca="1" si="27"/>
        <v>2.5782468079846481</v>
      </c>
      <c r="L33" s="4">
        <f t="shared" ca="1" si="28"/>
        <v>0.31296392029412273</v>
      </c>
      <c r="M33" s="4">
        <f t="shared" ca="1" si="29"/>
        <v>1.8409642370242514E-2</v>
      </c>
      <c r="N33" s="4">
        <f t="shared" ca="1" si="30"/>
        <v>3.4201057801259468E-2</v>
      </c>
      <c r="O33" s="6">
        <f t="shared" ca="1" si="31"/>
        <v>0.26565619652429195</v>
      </c>
      <c r="P33" s="4">
        <f t="shared" ca="1" si="9"/>
        <v>1.2059169771262744E-2</v>
      </c>
    </row>
    <row r="34" spans="1:16" x14ac:dyDescent="0.3">
      <c r="A34" s="8">
        <v>18</v>
      </c>
      <c r="B34" s="4">
        <f t="shared" ca="1" si="0"/>
        <v>3.8431140179799241E-2</v>
      </c>
      <c r="C34" s="4">
        <f t="shared" ca="1" si="21"/>
        <v>0.15511377371946389</v>
      </c>
      <c r="D34" s="8">
        <f ca="1">A34-MATCH(C34,$G$16:G33,1)</f>
        <v>0</v>
      </c>
      <c r="E34" s="4">
        <f t="shared" ca="1" si="22"/>
        <v>0.15511377371946389</v>
      </c>
      <c r="F34" s="4">
        <f t="shared" ca="1" si="2"/>
        <v>2.0862818299204111E-2</v>
      </c>
      <c r="G34" s="4">
        <f t="shared" ca="1" si="23"/>
        <v>0.175976592018668</v>
      </c>
      <c r="H34" s="4">
        <f t="shared" ca="1" si="24"/>
        <v>0</v>
      </c>
      <c r="I34" s="4">
        <f t="shared" ca="1" si="25"/>
        <v>2.6371970408536505E-2</v>
      </c>
      <c r="J34" s="4">
        <f t="shared" ca="1" si="26"/>
        <v>0.3008366274708828</v>
      </c>
      <c r="K34" s="4">
        <f t="shared" ca="1" si="27"/>
        <v>1.9394578589453362</v>
      </c>
      <c r="L34" s="4">
        <f t="shared" ca="1" si="28"/>
        <v>0.31296392029412273</v>
      </c>
      <c r="M34" s="4">
        <f t="shared" ca="1" si="29"/>
        <v>1.7386884460784596E-2</v>
      </c>
      <c r="N34" s="4">
        <f t="shared" ca="1" si="30"/>
        <v>6.0573028209795973E-2</v>
      </c>
      <c r="O34" s="6">
        <f t="shared" ca="1" si="31"/>
        <v>0.3442107129985234</v>
      </c>
      <c r="P34" s="4">
        <f t="shared" ca="1" si="9"/>
        <v>2.0862818299204111E-2</v>
      </c>
    </row>
    <row r="35" spans="1:16" x14ac:dyDescent="0.3">
      <c r="A35" s="8">
        <v>19</v>
      </c>
      <c r="B35" s="4">
        <f t="shared" ca="1" si="0"/>
        <v>3.9826351919284948E-3</v>
      </c>
      <c r="C35" s="4">
        <f t="shared" ca="1" si="21"/>
        <v>0.15909640891139237</v>
      </c>
      <c r="D35" s="8">
        <f ca="1">A35-MATCH(C35,$G$16:G34,1)</f>
        <v>1</v>
      </c>
      <c r="E35" s="4">
        <f t="shared" ca="1" si="22"/>
        <v>0.175976592018668</v>
      </c>
      <c r="F35" s="4">
        <f t="shared" ca="1" si="2"/>
        <v>3.1633925052996316E-2</v>
      </c>
      <c r="G35" s="4">
        <f t="shared" ca="1" si="23"/>
        <v>0.20761051707166431</v>
      </c>
      <c r="H35" s="4">
        <f t="shared" ca="1" si="24"/>
        <v>1.6880183107275626E-2</v>
      </c>
      <c r="I35" s="4">
        <f t="shared" ca="1" si="25"/>
        <v>0</v>
      </c>
      <c r="J35" s="4">
        <f t="shared" ca="1" si="26"/>
        <v>0.30481926266281129</v>
      </c>
      <c r="K35" s="4">
        <f t="shared" ca="1" si="27"/>
        <v>1.915940559240267</v>
      </c>
      <c r="L35" s="4">
        <f t="shared" ca="1" si="28"/>
        <v>0.32984410340139836</v>
      </c>
      <c r="M35" s="4">
        <f t="shared" ca="1" si="29"/>
        <v>1.7360215968494651E-2</v>
      </c>
      <c r="N35" s="4">
        <f t="shared" ca="1" si="30"/>
        <v>6.0573028209795973E-2</v>
      </c>
      <c r="O35" s="6">
        <f t="shared" ca="1" si="31"/>
        <v>0.29176281175046154</v>
      </c>
      <c r="P35" s="4">
        <f t="shared" ca="1" si="9"/>
        <v>4.8514108160271942E-2</v>
      </c>
    </row>
    <row r="36" spans="1:16" x14ac:dyDescent="0.3">
      <c r="A36" s="8">
        <v>20</v>
      </c>
      <c r="B36" s="4">
        <f t="shared" ca="1" si="0"/>
        <v>7.6709343462756062E-3</v>
      </c>
      <c r="C36" s="4">
        <f t="shared" ca="1" si="21"/>
        <v>0.16676734325766798</v>
      </c>
      <c r="D36" s="8">
        <f ca="1">A36-MATCH(C36,$G$16:G35,1)</f>
        <v>2</v>
      </c>
      <c r="E36" s="4">
        <f t="shared" ca="1" si="22"/>
        <v>0.20761051707166431</v>
      </c>
      <c r="F36" s="4">
        <f t="shared" ca="1" si="2"/>
        <v>1.1597760294449441E-2</v>
      </c>
      <c r="G36" s="4">
        <f t="shared" ca="1" si="23"/>
        <v>0.21920827736611376</v>
      </c>
      <c r="H36" s="4">
        <f t="shared" ca="1" si="24"/>
        <v>4.0843173813996325E-2</v>
      </c>
      <c r="I36" s="4">
        <f t="shared" ca="1" si="25"/>
        <v>0</v>
      </c>
      <c r="J36" s="4">
        <f t="shared" ca="1" si="26"/>
        <v>0.3201611313553625</v>
      </c>
      <c r="K36" s="4">
        <f t="shared" ca="1" si="27"/>
        <v>1.919807110320692</v>
      </c>
      <c r="L36" s="4">
        <f t="shared" ca="1" si="28"/>
        <v>0.37068727721539468</v>
      </c>
      <c r="M36" s="4">
        <f t="shared" ca="1" si="29"/>
        <v>1.8534363860769735E-2</v>
      </c>
      <c r="N36" s="4">
        <f t="shared" ca="1" si="30"/>
        <v>6.0573028209795973E-2</v>
      </c>
      <c r="O36" s="6">
        <f t="shared" ca="1" si="31"/>
        <v>0.27632637297098545</v>
      </c>
      <c r="P36" s="4">
        <f t="shared" ca="1" si="9"/>
        <v>5.2440934108445768E-2</v>
      </c>
    </row>
    <row r="37" spans="1:16" x14ac:dyDescent="0.3">
      <c r="A37" s="8">
        <v>21</v>
      </c>
      <c r="B37" s="4">
        <f t="shared" ca="1" si="0"/>
        <v>5.6406958312739345E-3</v>
      </c>
      <c r="C37" s="4">
        <f t="shared" ref="C37:C100" ca="1" si="32">C36+B37</f>
        <v>0.17240803908894192</v>
      </c>
      <c r="D37" s="8">
        <f ca="1">A37-MATCH(C37,$G$16:G36,1)</f>
        <v>3</v>
      </c>
      <c r="E37" s="4">
        <f t="shared" ref="E37:E100" ca="1" si="33">MAXA(C37,G36)</f>
        <v>0.21920827736611376</v>
      </c>
      <c r="F37" s="4">
        <f t="shared" ca="1" si="2"/>
        <v>4.4155694937403032E-3</v>
      </c>
      <c r="G37" s="4">
        <f t="shared" ref="G37:G100" ca="1" si="34">E37+F37</f>
        <v>0.22362384685985406</v>
      </c>
      <c r="H37" s="4">
        <f t="shared" ref="H37:H100" ca="1" si="35">E37-C37</f>
        <v>4.6800238277171835E-2</v>
      </c>
      <c r="I37" s="4">
        <f t="shared" ref="I37:I100" ca="1" si="36">E37-G36</f>
        <v>0</v>
      </c>
      <c r="J37" s="4">
        <f t="shared" ref="J37:J100" ca="1" si="37">D37*(C37-C36)+J36</f>
        <v>0.33708321884918435</v>
      </c>
      <c r="K37" s="4">
        <f t="shared" ref="K37:K100" ca="1" si="38">J37/C37</f>
        <v>1.9551479190323007</v>
      </c>
      <c r="L37" s="4">
        <f t="shared" ref="L37:L100" ca="1" si="39">L36+H37</f>
        <v>0.41748751549256652</v>
      </c>
      <c r="M37" s="4">
        <f t="shared" ref="M37:M100" ca="1" si="40">L37/A37</f>
        <v>1.9880357880598405E-2</v>
      </c>
      <c r="N37" s="4">
        <f t="shared" ref="N37:N100" ca="1" si="41">N36+I37</f>
        <v>6.0573028209795973E-2</v>
      </c>
      <c r="O37" s="6">
        <f t="shared" ref="O37:O100" ca="1" si="42">N37/G37</f>
        <v>0.27087016461065233</v>
      </c>
      <c r="P37" s="4">
        <f t="shared" ca="1" si="9"/>
        <v>5.1215807770912142E-2</v>
      </c>
    </row>
    <row r="38" spans="1:16" x14ac:dyDescent="0.3">
      <c r="A38" s="8">
        <v>22</v>
      </c>
      <c r="B38" s="4">
        <f t="shared" ca="1" si="0"/>
        <v>4.0279877571884814E-3</v>
      </c>
      <c r="C38" s="4">
        <f t="shared" ca="1" si="32"/>
        <v>0.17643602684613041</v>
      </c>
      <c r="D38" s="8">
        <f ca="1">A38-MATCH(C38,$G$16:G37,1)</f>
        <v>3</v>
      </c>
      <c r="E38" s="4">
        <f t="shared" ca="1" si="33"/>
        <v>0.22362384685985406</v>
      </c>
      <c r="F38" s="4">
        <f t="shared" ca="1" si="2"/>
        <v>1.9002546081255303E-2</v>
      </c>
      <c r="G38" s="4">
        <f t="shared" ca="1" si="34"/>
        <v>0.24262639294110938</v>
      </c>
      <c r="H38" s="4">
        <f t="shared" ca="1" si="35"/>
        <v>4.7187820013723653E-2</v>
      </c>
      <c r="I38" s="4">
        <f t="shared" ca="1" si="36"/>
        <v>0</v>
      </c>
      <c r="J38" s="4">
        <f t="shared" ca="1" si="37"/>
        <v>0.34916718212074982</v>
      </c>
      <c r="K38" s="4">
        <f t="shared" ca="1" si="38"/>
        <v>1.9790016152724748</v>
      </c>
      <c r="L38" s="4">
        <f t="shared" ca="1" si="39"/>
        <v>0.46467533550629014</v>
      </c>
      <c r="M38" s="4">
        <f t="shared" ca="1" si="40"/>
        <v>2.1121606159376825E-2</v>
      </c>
      <c r="N38" s="4">
        <f t="shared" ca="1" si="41"/>
        <v>6.0573028209795973E-2</v>
      </c>
      <c r="O38" s="6">
        <f t="shared" ca="1" si="42"/>
        <v>0.24965556086265661</v>
      </c>
      <c r="P38" s="4">
        <f t="shared" ca="1" si="9"/>
        <v>6.6190366094978956E-2</v>
      </c>
    </row>
    <row r="39" spans="1:16" x14ac:dyDescent="0.3">
      <c r="A39" s="8">
        <v>23</v>
      </c>
      <c r="B39" s="4">
        <f t="shared" ca="1" si="0"/>
        <v>3.4179983003203994E-3</v>
      </c>
      <c r="C39" s="4">
        <f t="shared" ca="1" si="32"/>
        <v>0.17985402514645082</v>
      </c>
      <c r="D39" s="8">
        <f ca="1">A39-MATCH(C39,$G$16:G38,1)</f>
        <v>4</v>
      </c>
      <c r="E39" s="4">
        <f t="shared" ca="1" si="33"/>
        <v>0.24262639294110938</v>
      </c>
      <c r="F39" s="4">
        <f t="shared" ca="1" si="2"/>
        <v>1.1287744510607354E-2</v>
      </c>
      <c r="G39" s="4">
        <f t="shared" ca="1" si="34"/>
        <v>0.25391413745171676</v>
      </c>
      <c r="H39" s="4">
        <f t="shared" ca="1" si="35"/>
        <v>6.2772367794658557E-2</v>
      </c>
      <c r="I39" s="4">
        <f t="shared" ca="1" si="36"/>
        <v>0</v>
      </c>
      <c r="J39" s="4">
        <f t="shared" ca="1" si="37"/>
        <v>0.36283917532203147</v>
      </c>
      <c r="K39" s="4">
        <f t="shared" ca="1" si="38"/>
        <v>2.0174092574607672</v>
      </c>
      <c r="L39" s="4">
        <f t="shared" ca="1" si="39"/>
        <v>0.5274477033009487</v>
      </c>
      <c r="M39" s="4">
        <f t="shared" ca="1" si="40"/>
        <v>2.2932508839171684E-2</v>
      </c>
      <c r="N39" s="4">
        <f t="shared" ca="1" si="41"/>
        <v>6.0573028209795973E-2</v>
      </c>
      <c r="O39" s="6">
        <f t="shared" ca="1" si="42"/>
        <v>0.23855713123226266</v>
      </c>
      <c r="P39" s="4">
        <f t="shared" ca="1" si="9"/>
        <v>7.4060112305265907E-2</v>
      </c>
    </row>
    <row r="40" spans="1:16" x14ac:dyDescent="0.3">
      <c r="A40" s="8">
        <v>24</v>
      </c>
      <c r="B40" s="4">
        <f t="shared" ca="1" si="0"/>
        <v>5.8810272759414021E-3</v>
      </c>
      <c r="C40" s="4">
        <f t="shared" ca="1" si="32"/>
        <v>0.18573505242239222</v>
      </c>
      <c r="D40" s="8">
        <f ca="1">A40-MATCH(C40,$G$16:G39,1)</f>
        <v>5</v>
      </c>
      <c r="E40" s="4">
        <f t="shared" ca="1" si="33"/>
        <v>0.25391413745171676</v>
      </c>
      <c r="F40" s="4">
        <f t="shared" ca="1" si="2"/>
        <v>4.5768855705397458E-3</v>
      </c>
      <c r="G40" s="4">
        <f t="shared" ca="1" si="34"/>
        <v>0.25849102302225652</v>
      </c>
      <c r="H40" s="4">
        <f t="shared" ca="1" si="35"/>
        <v>6.8179085029324543E-2</v>
      </c>
      <c r="I40" s="4">
        <f t="shared" ca="1" si="36"/>
        <v>0</v>
      </c>
      <c r="J40" s="4">
        <f t="shared" ca="1" si="37"/>
        <v>0.39224431170173846</v>
      </c>
      <c r="K40" s="4">
        <f t="shared" ca="1" si="38"/>
        <v>2.1118486068516029</v>
      </c>
      <c r="L40" s="4">
        <f t="shared" ca="1" si="39"/>
        <v>0.59562678833027327</v>
      </c>
      <c r="M40" s="4">
        <f t="shared" ca="1" si="40"/>
        <v>2.4817782847094721E-2</v>
      </c>
      <c r="N40" s="4">
        <f t="shared" ca="1" si="41"/>
        <v>6.0573028209795973E-2</v>
      </c>
      <c r="O40" s="6">
        <f t="shared" ca="1" si="42"/>
        <v>0.2343331985056229</v>
      </c>
      <c r="P40" s="4">
        <f t="shared" ca="1" si="9"/>
        <v>7.2755970599864286E-2</v>
      </c>
    </row>
    <row r="41" spans="1:16" x14ac:dyDescent="0.3">
      <c r="A41" s="8">
        <v>25</v>
      </c>
      <c r="B41" s="4">
        <f t="shared" ca="1" si="0"/>
        <v>2.9438808710567465E-3</v>
      </c>
      <c r="C41" s="4">
        <f t="shared" ca="1" si="32"/>
        <v>0.18867893329344895</v>
      </c>
      <c r="D41" s="8">
        <f ca="1">A41-MATCH(C41,$G$16:G40,1)</f>
        <v>6</v>
      </c>
      <c r="E41" s="4">
        <f t="shared" ca="1" si="33"/>
        <v>0.25849102302225652</v>
      </c>
      <c r="F41" s="4">
        <f t="shared" ca="1" si="2"/>
        <v>1.4049082075165179E-3</v>
      </c>
      <c r="G41" s="4">
        <f t="shared" ca="1" si="34"/>
        <v>0.25989593122977306</v>
      </c>
      <c r="H41" s="4">
        <f t="shared" ca="1" si="35"/>
        <v>6.9812089728807564E-2</v>
      </c>
      <c r="I41" s="4">
        <f t="shared" ca="1" si="36"/>
        <v>0</v>
      </c>
      <c r="J41" s="4">
        <f t="shared" ca="1" si="37"/>
        <v>0.40990759692807888</v>
      </c>
      <c r="K41" s="4">
        <f t="shared" ca="1" si="38"/>
        <v>2.1725138560676349</v>
      </c>
      <c r="L41" s="4">
        <f t="shared" ca="1" si="39"/>
        <v>0.66543887805908086</v>
      </c>
      <c r="M41" s="4">
        <f t="shared" ca="1" si="40"/>
        <v>2.6617555122363235E-2</v>
      </c>
      <c r="N41" s="4">
        <f t="shared" ca="1" si="41"/>
        <v>6.0573028209795973E-2</v>
      </c>
      <c r="O41" s="6">
        <f t="shared" ca="1" si="42"/>
        <v>0.23306647365804115</v>
      </c>
      <c r="P41" s="4">
        <f t="shared" ca="1" si="9"/>
        <v>7.1216997936324078E-2</v>
      </c>
    </row>
    <row r="42" spans="1:16" x14ac:dyDescent="0.3">
      <c r="A42" s="8">
        <v>26</v>
      </c>
      <c r="B42" s="4">
        <f t="shared" ca="1" si="0"/>
        <v>6.2753152057812105E-4</v>
      </c>
      <c r="C42" s="4">
        <f t="shared" ca="1" si="32"/>
        <v>0.18930646481402708</v>
      </c>
      <c r="D42" s="8">
        <f ca="1">A42-MATCH(C42,$G$16:G41,1)</f>
        <v>7</v>
      </c>
      <c r="E42" s="4">
        <f t="shared" ca="1" si="33"/>
        <v>0.25989593122977306</v>
      </c>
      <c r="F42" s="4">
        <f t="shared" ca="1" si="2"/>
        <v>3.8339106369519988E-3</v>
      </c>
      <c r="G42" s="4">
        <f t="shared" ca="1" si="34"/>
        <v>0.26372984186672505</v>
      </c>
      <c r="H42" s="4">
        <f t="shared" ca="1" si="35"/>
        <v>7.0589466415745983E-2</v>
      </c>
      <c r="I42" s="4">
        <f t="shared" ca="1" si="36"/>
        <v>0</v>
      </c>
      <c r="J42" s="4">
        <f t="shared" ca="1" si="37"/>
        <v>0.41430031757212571</v>
      </c>
      <c r="K42" s="4">
        <f t="shared" ca="1" si="38"/>
        <v>2.1885164776550581</v>
      </c>
      <c r="L42" s="4">
        <f t="shared" ca="1" si="39"/>
        <v>0.73602834447482679</v>
      </c>
      <c r="M42" s="4">
        <f t="shared" ca="1" si="40"/>
        <v>2.830878247980103E-2</v>
      </c>
      <c r="N42" s="4">
        <f t="shared" ca="1" si="41"/>
        <v>6.0573028209795973E-2</v>
      </c>
      <c r="O42" s="6">
        <f t="shared" ca="1" si="42"/>
        <v>0.22967832453487133</v>
      </c>
      <c r="P42" s="4">
        <f t="shared" ca="1" si="9"/>
        <v>7.4423377052697984E-2</v>
      </c>
    </row>
    <row r="43" spans="1:16" x14ac:dyDescent="0.3">
      <c r="A43" s="8">
        <v>27</v>
      </c>
      <c r="B43" s="4">
        <f t="shared" ca="1" si="0"/>
        <v>1.8002609675330253E-2</v>
      </c>
      <c r="C43" s="4">
        <f t="shared" ca="1" si="32"/>
        <v>0.20730907448935731</v>
      </c>
      <c r="D43" s="8">
        <f ca="1">A43-MATCH(C43,$G$16:G42,1)</f>
        <v>8</v>
      </c>
      <c r="E43" s="4">
        <f t="shared" ca="1" si="33"/>
        <v>0.26372984186672505</v>
      </c>
      <c r="F43" s="4">
        <f t="shared" ca="1" si="2"/>
        <v>1.2841634541630261E-2</v>
      </c>
      <c r="G43" s="4">
        <f t="shared" ca="1" si="34"/>
        <v>0.27657147640835533</v>
      </c>
      <c r="H43" s="4">
        <f t="shared" ca="1" si="35"/>
        <v>5.6420767377367731E-2</v>
      </c>
      <c r="I43" s="4">
        <f t="shared" ca="1" si="36"/>
        <v>0</v>
      </c>
      <c r="J43" s="4">
        <f t="shared" ca="1" si="37"/>
        <v>0.55832119497476762</v>
      </c>
      <c r="K43" s="4">
        <f t="shared" ca="1" si="38"/>
        <v>2.6931826132069792</v>
      </c>
      <c r="L43" s="4">
        <f t="shared" ca="1" si="39"/>
        <v>0.79244911185219458</v>
      </c>
      <c r="M43" s="4">
        <f t="shared" ca="1" si="40"/>
        <v>2.9349967105636837E-2</v>
      </c>
      <c r="N43" s="4">
        <f t="shared" ca="1" si="41"/>
        <v>6.0573028209795973E-2</v>
      </c>
      <c r="O43" s="6">
        <f t="shared" ca="1" si="42"/>
        <v>0.21901401039766094</v>
      </c>
      <c r="P43" s="4">
        <f t="shared" ca="1" si="9"/>
        <v>6.926240191899799E-2</v>
      </c>
    </row>
    <row r="44" spans="1:16" x14ac:dyDescent="0.3">
      <c r="A44" s="8">
        <v>28</v>
      </c>
      <c r="B44" s="4">
        <f t="shared" ca="1" si="0"/>
        <v>4.480408825863236E-4</v>
      </c>
      <c r="C44" s="4">
        <f t="shared" ca="1" si="32"/>
        <v>0.20775711537194363</v>
      </c>
      <c r="D44" s="8">
        <f ca="1">A44-MATCH(C44,$G$16:G43,1)</f>
        <v>8</v>
      </c>
      <c r="E44" s="4">
        <f t="shared" ca="1" si="33"/>
        <v>0.27657147640835533</v>
      </c>
      <c r="F44" s="4">
        <f t="shared" ca="1" si="2"/>
        <v>3.334415478808762E-3</v>
      </c>
      <c r="G44" s="4">
        <f t="shared" ca="1" si="34"/>
        <v>0.27990589188716408</v>
      </c>
      <c r="H44" s="4">
        <f t="shared" ca="1" si="35"/>
        <v>6.8814361036411698E-2</v>
      </c>
      <c r="I44" s="4">
        <f t="shared" ca="1" si="36"/>
        <v>0</v>
      </c>
      <c r="J44" s="4">
        <f t="shared" ca="1" si="37"/>
        <v>0.56190552203545818</v>
      </c>
      <c r="K44" s="4">
        <f t="shared" ca="1" si="38"/>
        <v>2.7046270883646479</v>
      </c>
      <c r="L44" s="4">
        <f t="shared" ca="1" si="39"/>
        <v>0.86126347288860627</v>
      </c>
      <c r="M44" s="4">
        <f t="shared" ca="1" si="40"/>
        <v>3.0759409746021652E-2</v>
      </c>
      <c r="N44" s="4">
        <f t="shared" ca="1" si="41"/>
        <v>6.0573028209795973E-2</v>
      </c>
      <c r="O44" s="6">
        <f t="shared" ca="1" si="42"/>
        <v>0.21640497740652859</v>
      </c>
      <c r="P44" s="4">
        <f t="shared" ca="1" si="9"/>
        <v>7.2148776515220461E-2</v>
      </c>
    </row>
    <row r="45" spans="1:16" x14ac:dyDescent="0.3">
      <c r="A45" s="8">
        <v>29</v>
      </c>
      <c r="B45" s="4">
        <f t="shared" ca="1" si="0"/>
        <v>3.9279578458980218E-4</v>
      </c>
      <c r="C45" s="4">
        <f t="shared" ca="1" si="32"/>
        <v>0.20814991115653345</v>
      </c>
      <c r="D45" s="8">
        <f ca="1">A45-MATCH(C45,$G$16:G44,1)</f>
        <v>9</v>
      </c>
      <c r="E45" s="4">
        <f t="shared" ca="1" si="33"/>
        <v>0.27990589188716408</v>
      </c>
      <c r="F45" s="4">
        <f t="shared" ca="1" si="2"/>
        <v>2.3833745409781934E-3</v>
      </c>
      <c r="G45" s="4">
        <f t="shared" ca="1" si="34"/>
        <v>0.28228926642814228</v>
      </c>
      <c r="H45" s="4">
        <f t="shared" ca="1" si="35"/>
        <v>7.1755980730630636E-2</v>
      </c>
      <c r="I45" s="4">
        <f t="shared" ca="1" si="36"/>
        <v>0</v>
      </c>
      <c r="J45" s="4">
        <f t="shared" ca="1" si="37"/>
        <v>0.56544068409676651</v>
      </c>
      <c r="K45" s="4">
        <f t="shared" ca="1" si="38"/>
        <v>2.7165069682472374</v>
      </c>
      <c r="L45" s="4">
        <f t="shared" ca="1" si="39"/>
        <v>0.93301945361923688</v>
      </c>
      <c r="M45" s="4">
        <f t="shared" ca="1" si="40"/>
        <v>3.2173084607559896E-2</v>
      </c>
      <c r="N45" s="4">
        <f t="shared" ca="1" si="41"/>
        <v>6.0573028209795973E-2</v>
      </c>
      <c r="O45" s="6">
        <f t="shared" ca="1" si="42"/>
        <v>0.21457786537985513</v>
      </c>
      <c r="P45" s="4">
        <f t="shared" ca="1" si="9"/>
        <v>7.4139355271608837E-2</v>
      </c>
    </row>
    <row r="46" spans="1:16" x14ac:dyDescent="0.3">
      <c r="A46" s="8">
        <v>30</v>
      </c>
      <c r="B46" s="4">
        <f t="shared" ca="1" si="0"/>
        <v>9.3138288081592651E-4</v>
      </c>
      <c r="C46" s="4">
        <f t="shared" ca="1" si="32"/>
        <v>0.20908129403734937</v>
      </c>
      <c r="D46" s="8">
        <f ca="1">A46-MATCH(C46,$G$16:G45,1)</f>
        <v>10</v>
      </c>
      <c r="E46" s="4">
        <f t="shared" ca="1" si="33"/>
        <v>0.28228926642814228</v>
      </c>
      <c r="F46" s="4">
        <f t="shared" ca="1" si="2"/>
        <v>2.9372942583349069E-3</v>
      </c>
      <c r="G46" s="4">
        <f t="shared" ca="1" si="34"/>
        <v>0.28522656068647717</v>
      </c>
      <c r="H46" s="4">
        <f t="shared" ca="1" si="35"/>
        <v>7.3207972390792908E-2</v>
      </c>
      <c r="I46" s="4">
        <f t="shared" ca="1" si="36"/>
        <v>0</v>
      </c>
      <c r="J46" s="4">
        <f t="shared" ca="1" si="37"/>
        <v>0.57475451290492585</v>
      </c>
      <c r="K46" s="4">
        <f t="shared" ca="1" si="38"/>
        <v>2.7489523419644333</v>
      </c>
      <c r="L46" s="4">
        <f t="shared" ca="1" si="39"/>
        <v>1.0062274260100299</v>
      </c>
      <c r="M46" s="4">
        <f t="shared" ca="1" si="40"/>
        <v>3.3540914200334331E-2</v>
      </c>
      <c r="N46" s="4">
        <f t="shared" ca="1" si="41"/>
        <v>6.0573028209795973E-2</v>
      </c>
      <c r="O46" s="6">
        <f t="shared" ca="1" si="42"/>
        <v>0.21236811909806053</v>
      </c>
      <c r="P46" s="4">
        <f t="shared" ca="1" si="9"/>
        <v>7.614526664912781E-2</v>
      </c>
    </row>
    <row r="47" spans="1:16" x14ac:dyDescent="0.3">
      <c r="A47" s="8">
        <v>31</v>
      </c>
      <c r="B47" s="4">
        <f t="shared" ca="1" si="0"/>
        <v>6.7907867097295035E-3</v>
      </c>
      <c r="C47" s="4">
        <f t="shared" ca="1" si="32"/>
        <v>0.21587208074707886</v>
      </c>
      <c r="D47" s="8">
        <f ca="1">A47-MATCH(C47,$G$16:G46,1)</f>
        <v>11</v>
      </c>
      <c r="E47" s="4">
        <f t="shared" ca="1" si="33"/>
        <v>0.28522656068647717</v>
      </c>
      <c r="F47" s="4">
        <f t="shared" ca="1" si="2"/>
        <v>2.0310488212131016E-3</v>
      </c>
      <c r="G47" s="4">
        <f t="shared" ca="1" si="34"/>
        <v>0.28725760950769025</v>
      </c>
      <c r="H47" s="4">
        <f t="shared" ca="1" si="35"/>
        <v>6.9354479939398306E-2</v>
      </c>
      <c r="I47" s="4">
        <f t="shared" ca="1" si="36"/>
        <v>0</v>
      </c>
      <c r="J47" s="4">
        <f t="shared" ca="1" si="37"/>
        <v>0.6494531667119503</v>
      </c>
      <c r="K47" s="4">
        <f t="shared" ca="1" si="38"/>
        <v>3.0085093193355834</v>
      </c>
      <c r="L47" s="4">
        <f t="shared" ca="1" si="39"/>
        <v>1.0755819059494283</v>
      </c>
      <c r="M47" s="4">
        <f t="shared" ca="1" si="40"/>
        <v>3.4696190514497689E-2</v>
      </c>
      <c r="N47" s="4">
        <f t="shared" ca="1" si="41"/>
        <v>6.0573028209795973E-2</v>
      </c>
      <c r="O47" s="6">
        <f t="shared" ca="1" si="42"/>
        <v>0.21086657482671267</v>
      </c>
      <c r="P47" s="4">
        <f t="shared" ca="1" si="9"/>
        <v>7.1385528760611411E-2</v>
      </c>
    </row>
    <row r="48" spans="1:16" x14ac:dyDescent="0.3">
      <c r="A48" s="8">
        <v>32</v>
      </c>
      <c r="B48" s="4">
        <f t="shared" ca="1" si="0"/>
        <v>3.4741378548394028E-3</v>
      </c>
      <c r="C48" s="4">
        <f t="shared" ca="1" si="32"/>
        <v>0.21934621860191827</v>
      </c>
      <c r="D48" s="8">
        <f ca="1">A48-MATCH(C48,$G$16:G47,1)</f>
        <v>11</v>
      </c>
      <c r="E48" s="4">
        <f t="shared" ca="1" si="33"/>
        <v>0.28725760950769025</v>
      </c>
      <c r="F48" s="4">
        <f t="shared" ca="1" si="2"/>
        <v>7.3449139378765722E-3</v>
      </c>
      <c r="G48" s="4">
        <f t="shared" ca="1" si="34"/>
        <v>0.29460252344556681</v>
      </c>
      <c r="H48" s="4">
        <f t="shared" ca="1" si="35"/>
        <v>6.7911390905771973E-2</v>
      </c>
      <c r="I48" s="4">
        <f t="shared" ca="1" si="36"/>
        <v>0</v>
      </c>
      <c r="J48" s="4">
        <f t="shared" ca="1" si="37"/>
        <v>0.68766868311518381</v>
      </c>
      <c r="K48" s="4">
        <f t="shared" ca="1" si="38"/>
        <v>3.1350833741209971</v>
      </c>
      <c r="L48" s="4">
        <f t="shared" ca="1" si="39"/>
        <v>1.1434932968552003</v>
      </c>
      <c r="M48" s="4">
        <f t="shared" ca="1" si="40"/>
        <v>3.5734165526725009E-2</v>
      </c>
      <c r="N48" s="4">
        <f t="shared" ca="1" si="41"/>
        <v>6.0573028209795973E-2</v>
      </c>
      <c r="O48" s="6">
        <f t="shared" ca="1" si="42"/>
        <v>0.20560933253848365</v>
      </c>
      <c r="P48" s="4">
        <f t="shared" ca="1" si="9"/>
        <v>7.525630484364855E-2</v>
      </c>
    </row>
    <row r="49" spans="1:16" x14ac:dyDescent="0.3">
      <c r="A49" s="8">
        <v>33</v>
      </c>
      <c r="B49" s="4">
        <f t="shared" ca="1" si="0"/>
        <v>6.0499119057687819E-3</v>
      </c>
      <c r="C49" s="4">
        <f t="shared" ca="1" si="32"/>
        <v>0.22539613050768706</v>
      </c>
      <c r="D49" s="8">
        <f ca="1">A49-MATCH(C49,$G$16:G48,1)</f>
        <v>11</v>
      </c>
      <c r="E49" s="4">
        <f t="shared" ca="1" si="33"/>
        <v>0.29460252344556681</v>
      </c>
      <c r="F49" s="4">
        <f t="shared" ca="1" si="2"/>
        <v>2.8249127468030644E-3</v>
      </c>
      <c r="G49" s="4">
        <f t="shared" ca="1" si="34"/>
        <v>0.29742743619236989</v>
      </c>
      <c r="H49" s="4">
        <f t="shared" ca="1" si="35"/>
        <v>6.9206392937879752E-2</v>
      </c>
      <c r="I49" s="4">
        <f t="shared" ca="1" si="36"/>
        <v>0</v>
      </c>
      <c r="J49" s="4">
        <f t="shared" ca="1" si="37"/>
        <v>0.75421771407864047</v>
      </c>
      <c r="K49" s="4">
        <f t="shared" ca="1" si="38"/>
        <v>3.346187498338256</v>
      </c>
      <c r="L49" s="4">
        <f t="shared" ca="1" si="39"/>
        <v>1.21269968979308</v>
      </c>
      <c r="M49" s="4">
        <f t="shared" ca="1" si="40"/>
        <v>3.6748475448275149E-2</v>
      </c>
      <c r="N49" s="4">
        <f t="shared" ca="1" si="41"/>
        <v>6.0573028209795973E-2</v>
      </c>
      <c r="O49" s="6">
        <f t="shared" ca="1" si="42"/>
        <v>0.20365649176567086</v>
      </c>
      <c r="P49" s="4">
        <f t="shared" ca="1" si="9"/>
        <v>7.2031305684682814E-2</v>
      </c>
    </row>
    <row r="50" spans="1:16" x14ac:dyDescent="0.3">
      <c r="A50" s="8">
        <v>34</v>
      </c>
      <c r="B50" s="4">
        <f t="shared" ca="1" si="0"/>
        <v>4.0065858240682347E-3</v>
      </c>
      <c r="C50" s="4">
        <f t="shared" ca="1" si="32"/>
        <v>0.2294027163317553</v>
      </c>
      <c r="D50" s="8">
        <f ca="1">A50-MATCH(C50,$G$16:G49,1)</f>
        <v>12</v>
      </c>
      <c r="E50" s="4">
        <f t="shared" ca="1" si="33"/>
        <v>0.29742743619236989</v>
      </c>
      <c r="F50" s="4">
        <f t="shared" ca="1" si="2"/>
        <v>7.9701783709817443E-4</v>
      </c>
      <c r="G50" s="4">
        <f t="shared" ca="1" si="34"/>
        <v>0.29822445402946807</v>
      </c>
      <c r="H50" s="4">
        <f t="shared" ca="1" si="35"/>
        <v>6.8024719860614591E-2</v>
      </c>
      <c r="I50" s="4">
        <f t="shared" ca="1" si="36"/>
        <v>0</v>
      </c>
      <c r="J50" s="4">
        <f t="shared" ca="1" si="37"/>
        <v>0.80229674396745931</v>
      </c>
      <c r="K50" s="4">
        <f t="shared" ca="1" si="38"/>
        <v>3.4973288755971046</v>
      </c>
      <c r="L50" s="4">
        <f t="shared" ca="1" si="39"/>
        <v>1.2807244096536945</v>
      </c>
      <c r="M50" s="4">
        <f t="shared" ca="1" si="40"/>
        <v>3.7668364989814546E-2</v>
      </c>
      <c r="N50" s="4">
        <f t="shared" ca="1" si="41"/>
        <v>6.0573028209795973E-2</v>
      </c>
      <c r="O50" s="6">
        <f t="shared" ca="1" si="42"/>
        <v>0.20311221092489837</v>
      </c>
      <c r="P50" s="4">
        <f t="shared" ca="1" si="9"/>
        <v>6.882173769771277E-2</v>
      </c>
    </row>
    <row r="51" spans="1:16" x14ac:dyDescent="0.3">
      <c r="A51" s="8">
        <v>35</v>
      </c>
      <c r="B51" s="4">
        <f t="shared" ca="1" si="0"/>
        <v>4.6275108041341634E-3</v>
      </c>
      <c r="C51" s="4">
        <f t="shared" ca="1" si="32"/>
        <v>0.23403022713588945</v>
      </c>
      <c r="D51" s="8">
        <f ca="1">A51-MATCH(C51,$G$16:G50,1)</f>
        <v>13</v>
      </c>
      <c r="E51" s="4">
        <f t="shared" ca="1" si="33"/>
        <v>0.29822445402946807</v>
      </c>
      <c r="F51" s="4">
        <f t="shared" ca="1" si="2"/>
        <v>8.0028164929940703E-3</v>
      </c>
      <c r="G51" s="4">
        <f t="shared" ca="1" si="34"/>
        <v>0.30622727052246212</v>
      </c>
      <c r="H51" s="4">
        <f t="shared" ca="1" si="35"/>
        <v>6.4194226893578621E-2</v>
      </c>
      <c r="I51" s="4">
        <f t="shared" ca="1" si="36"/>
        <v>0</v>
      </c>
      <c r="J51" s="4">
        <f t="shared" ca="1" si="37"/>
        <v>0.86245438442120326</v>
      </c>
      <c r="K51" s="4">
        <f t="shared" ca="1" si="38"/>
        <v>3.6852264554715828</v>
      </c>
      <c r="L51" s="4">
        <f t="shared" ca="1" si="39"/>
        <v>1.3449186365472732</v>
      </c>
      <c r="M51" s="4">
        <f t="shared" ca="1" si="40"/>
        <v>3.8426246758493522E-2</v>
      </c>
      <c r="N51" s="4">
        <f t="shared" ca="1" si="41"/>
        <v>6.0573028209795973E-2</v>
      </c>
      <c r="O51" s="6">
        <f t="shared" ca="1" si="42"/>
        <v>0.19780416063680675</v>
      </c>
      <c r="P51" s="4">
        <f t="shared" ca="1" si="9"/>
        <v>7.2197043386572693E-2</v>
      </c>
    </row>
    <row r="52" spans="1:16" x14ac:dyDescent="0.3">
      <c r="A52" s="8">
        <v>36</v>
      </c>
      <c r="B52" s="4">
        <f t="shared" ca="1" si="0"/>
        <v>1.7321748070913158E-3</v>
      </c>
      <c r="C52" s="4">
        <f t="shared" ca="1" si="32"/>
        <v>0.23576240194298076</v>
      </c>
      <c r="D52" s="8">
        <f ca="1">A52-MATCH(C52,$G$16:G51,1)</f>
        <v>14</v>
      </c>
      <c r="E52" s="4">
        <f t="shared" ca="1" si="33"/>
        <v>0.30622727052246212</v>
      </c>
      <c r="F52" s="4">
        <f t="shared" ca="1" si="2"/>
        <v>1.5501786502609751E-2</v>
      </c>
      <c r="G52" s="4">
        <f t="shared" ca="1" si="34"/>
        <v>0.32172905702507187</v>
      </c>
      <c r="H52" s="4">
        <f t="shared" ca="1" si="35"/>
        <v>7.0464868579481366E-2</v>
      </c>
      <c r="I52" s="4">
        <f t="shared" ca="1" si="36"/>
        <v>0</v>
      </c>
      <c r="J52" s="4">
        <f t="shared" ca="1" si="37"/>
        <v>0.88670483172048165</v>
      </c>
      <c r="K52" s="4">
        <f t="shared" ca="1" si="38"/>
        <v>3.7610103409742646</v>
      </c>
      <c r="L52" s="4">
        <f t="shared" ca="1" si="39"/>
        <v>1.4153835051267545</v>
      </c>
      <c r="M52" s="4">
        <f t="shared" ca="1" si="40"/>
        <v>3.9316208475743179E-2</v>
      </c>
      <c r="N52" s="4">
        <f t="shared" ca="1" si="41"/>
        <v>6.0573028209795973E-2</v>
      </c>
      <c r="O52" s="6">
        <f t="shared" ca="1" si="42"/>
        <v>0.18827341481026255</v>
      </c>
      <c r="P52" s="4">
        <f t="shared" ca="1" si="9"/>
        <v>8.5966655082091115E-2</v>
      </c>
    </row>
    <row r="53" spans="1:16" x14ac:dyDescent="0.3">
      <c r="A53" s="8">
        <v>37</v>
      </c>
      <c r="B53" s="4">
        <f t="shared" ca="1" si="0"/>
        <v>2.6072841225499724E-3</v>
      </c>
      <c r="C53" s="4">
        <f t="shared" ca="1" si="32"/>
        <v>0.23836968606553074</v>
      </c>
      <c r="D53" s="8">
        <f ca="1">A53-MATCH(C53,$G$16:G52,1)</f>
        <v>15</v>
      </c>
      <c r="E53" s="4">
        <f t="shared" ca="1" si="33"/>
        <v>0.32172905702507187</v>
      </c>
      <c r="F53" s="4">
        <f t="shared" ca="1" si="2"/>
        <v>2.9163271176809113E-3</v>
      </c>
      <c r="G53" s="4">
        <f t="shared" ca="1" si="34"/>
        <v>0.32464538414275279</v>
      </c>
      <c r="H53" s="4">
        <f t="shared" ca="1" si="35"/>
        <v>8.3359370959541129E-2</v>
      </c>
      <c r="I53" s="4">
        <f t="shared" ca="1" si="36"/>
        <v>0</v>
      </c>
      <c r="J53" s="4">
        <f t="shared" ca="1" si="37"/>
        <v>0.92581409355873145</v>
      </c>
      <c r="K53" s="4">
        <f t="shared" ca="1" si="38"/>
        <v>3.8839422446703806</v>
      </c>
      <c r="L53" s="4">
        <f t="shared" ca="1" si="39"/>
        <v>1.4987428760862955</v>
      </c>
      <c r="M53" s="4">
        <f t="shared" ca="1" si="40"/>
        <v>4.0506564218548528E-2</v>
      </c>
      <c r="N53" s="4">
        <f t="shared" ca="1" si="41"/>
        <v>6.0573028209795973E-2</v>
      </c>
      <c r="O53" s="6">
        <f t="shared" ca="1" si="42"/>
        <v>0.18658213290092815</v>
      </c>
      <c r="P53" s="4">
        <f t="shared" ca="1" si="9"/>
        <v>8.6275698077222046E-2</v>
      </c>
    </row>
    <row r="54" spans="1:16" x14ac:dyDescent="0.3">
      <c r="A54" s="8">
        <v>38</v>
      </c>
      <c r="B54" s="4">
        <f t="shared" ca="1" si="0"/>
        <v>6.6108574071931893E-3</v>
      </c>
      <c r="C54" s="4">
        <f t="shared" ca="1" si="32"/>
        <v>0.24498054347272394</v>
      </c>
      <c r="D54" s="8">
        <f ca="1">A54-MATCH(C54,$G$16:G53,1)</f>
        <v>15</v>
      </c>
      <c r="E54" s="4">
        <f t="shared" ca="1" si="33"/>
        <v>0.32464538414275279</v>
      </c>
      <c r="F54" s="4">
        <f t="shared" ca="1" si="2"/>
        <v>5.3402244480538026E-3</v>
      </c>
      <c r="G54" s="4">
        <f t="shared" ca="1" si="34"/>
        <v>0.32998560859080661</v>
      </c>
      <c r="H54" s="4">
        <f t="shared" ca="1" si="35"/>
        <v>7.9664840670028852E-2</v>
      </c>
      <c r="I54" s="4">
        <f t="shared" ca="1" si="36"/>
        <v>0</v>
      </c>
      <c r="J54" s="4">
        <f t="shared" ca="1" si="37"/>
        <v>1.0249769546666294</v>
      </c>
      <c r="K54" s="4">
        <f t="shared" ca="1" si="38"/>
        <v>4.1839116696251022</v>
      </c>
      <c r="L54" s="4">
        <f t="shared" ca="1" si="39"/>
        <v>1.5784077167563244</v>
      </c>
      <c r="M54" s="4">
        <f t="shared" ca="1" si="40"/>
        <v>4.1537045177798014E-2</v>
      </c>
      <c r="N54" s="4">
        <f t="shared" ca="1" si="41"/>
        <v>6.0573028209795973E-2</v>
      </c>
      <c r="O54" s="6">
        <f t="shared" ca="1" si="42"/>
        <v>0.18356263616607774</v>
      </c>
      <c r="P54" s="4">
        <f t="shared" ca="1" si="9"/>
        <v>8.5005065118082659E-2</v>
      </c>
    </row>
    <row r="55" spans="1:16" x14ac:dyDescent="0.3">
      <c r="A55" s="8">
        <v>39</v>
      </c>
      <c r="B55" s="4">
        <f t="shared" ca="1" si="0"/>
        <v>1.2519602548953648E-2</v>
      </c>
      <c r="C55" s="4">
        <f t="shared" ca="1" si="32"/>
        <v>0.25750014602167759</v>
      </c>
      <c r="D55" s="8">
        <f ca="1">A55-MATCH(C55,$G$16:G54,1)</f>
        <v>15</v>
      </c>
      <c r="E55" s="4">
        <f t="shared" ca="1" si="33"/>
        <v>0.32998560859080661</v>
      </c>
      <c r="F55" s="4">
        <f t="shared" ca="1" si="2"/>
        <v>2.2489955328218658E-3</v>
      </c>
      <c r="G55" s="4">
        <f t="shared" ca="1" si="34"/>
        <v>0.33223460412362849</v>
      </c>
      <c r="H55" s="4">
        <f t="shared" ca="1" si="35"/>
        <v>7.2485462569129022E-2</v>
      </c>
      <c r="I55" s="4">
        <f t="shared" ca="1" si="36"/>
        <v>0</v>
      </c>
      <c r="J55" s="4">
        <f t="shared" ca="1" si="37"/>
        <v>1.2127709929009343</v>
      </c>
      <c r="K55" s="4">
        <f t="shared" ca="1" si="38"/>
        <v>4.7097875928926172</v>
      </c>
      <c r="L55" s="4">
        <f t="shared" ca="1" si="39"/>
        <v>1.6508931793254535</v>
      </c>
      <c r="M55" s="4">
        <f t="shared" ca="1" si="40"/>
        <v>4.2330594341678296E-2</v>
      </c>
      <c r="N55" s="4">
        <f t="shared" ca="1" si="41"/>
        <v>6.0573028209795973E-2</v>
      </c>
      <c r="O55" s="6">
        <f t="shared" ca="1" si="42"/>
        <v>0.18232004570859217</v>
      </c>
      <c r="P55" s="4">
        <f t="shared" ca="1" si="9"/>
        <v>7.4734458101950882E-2</v>
      </c>
    </row>
    <row r="56" spans="1:16" x14ac:dyDescent="0.3">
      <c r="A56" s="8">
        <v>40</v>
      </c>
      <c r="B56" s="4">
        <f t="shared" ca="1" si="0"/>
        <v>2.8770638914417464E-3</v>
      </c>
      <c r="C56" s="4">
        <f t="shared" ca="1" si="32"/>
        <v>0.26037720991311936</v>
      </c>
      <c r="D56" s="8">
        <f ca="1">A56-MATCH(C56,$G$16:G55,1)</f>
        <v>14</v>
      </c>
      <c r="E56" s="4">
        <f t="shared" ca="1" si="33"/>
        <v>0.33223460412362849</v>
      </c>
      <c r="F56" s="4">
        <f t="shared" ca="1" si="2"/>
        <v>1.4334387312856033E-2</v>
      </c>
      <c r="G56" s="4">
        <f t="shared" ca="1" si="34"/>
        <v>0.34656899143648451</v>
      </c>
      <c r="H56" s="4">
        <f t="shared" ca="1" si="35"/>
        <v>7.1857394210509129E-2</v>
      </c>
      <c r="I56" s="4">
        <f t="shared" ca="1" si="36"/>
        <v>0</v>
      </c>
      <c r="J56" s="4">
        <f t="shared" ca="1" si="37"/>
        <v>1.2530498873811191</v>
      </c>
      <c r="K56" s="4">
        <f t="shared" ca="1" si="38"/>
        <v>4.8124407193672099</v>
      </c>
      <c r="L56" s="4">
        <f t="shared" ca="1" si="39"/>
        <v>1.7227505735359627</v>
      </c>
      <c r="M56" s="4">
        <f t="shared" ca="1" si="40"/>
        <v>4.3068764338399068E-2</v>
      </c>
      <c r="N56" s="4">
        <f t="shared" ca="1" si="41"/>
        <v>6.0573028209795973E-2</v>
      </c>
      <c r="O56" s="6">
        <f t="shared" ca="1" si="42"/>
        <v>0.17477913404407144</v>
      </c>
      <c r="P56" s="4">
        <f t="shared" ca="1" si="9"/>
        <v>8.6191781523365166E-2</v>
      </c>
    </row>
    <row r="57" spans="1:16" x14ac:dyDescent="0.3">
      <c r="A57" s="8">
        <v>41</v>
      </c>
      <c r="B57" s="4">
        <f t="shared" ca="1" si="0"/>
        <v>3.8039172689631083E-3</v>
      </c>
      <c r="C57" s="4">
        <f t="shared" ca="1" si="32"/>
        <v>0.26418112718208248</v>
      </c>
      <c r="D57" s="8">
        <f ca="1">A57-MATCH(C57,$G$16:G56,1)</f>
        <v>14</v>
      </c>
      <c r="E57" s="4">
        <f t="shared" ca="1" si="33"/>
        <v>0.34656899143648451</v>
      </c>
      <c r="F57" s="4">
        <f t="shared" ca="1" si="2"/>
        <v>6.6371548969845345E-3</v>
      </c>
      <c r="G57" s="4">
        <f t="shared" ca="1" si="34"/>
        <v>0.35320614633346903</v>
      </c>
      <c r="H57" s="4">
        <f t="shared" ca="1" si="35"/>
        <v>8.2387864254402032E-2</v>
      </c>
      <c r="I57" s="4">
        <f t="shared" ca="1" si="36"/>
        <v>0</v>
      </c>
      <c r="J57" s="4">
        <f t="shared" ca="1" si="37"/>
        <v>1.3063047291466028</v>
      </c>
      <c r="K57" s="4">
        <f t="shared" ca="1" si="38"/>
        <v>4.9447314540612659</v>
      </c>
      <c r="L57" s="4">
        <f t="shared" ca="1" si="39"/>
        <v>1.8051384377903648</v>
      </c>
      <c r="M57" s="4">
        <f t="shared" ca="1" si="40"/>
        <v>4.4027766775374753E-2</v>
      </c>
      <c r="N57" s="4">
        <f t="shared" ca="1" si="41"/>
        <v>6.0573028209795973E-2</v>
      </c>
      <c r="O57" s="6">
        <f t="shared" ca="1" si="42"/>
        <v>0.17149483053618145</v>
      </c>
      <c r="P57" s="4">
        <f t="shared" ca="1" si="9"/>
        <v>8.9025019151386567E-2</v>
      </c>
    </row>
    <row r="58" spans="1:16" x14ac:dyDescent="0.3">
      <c r="A58" s="8">
        <v>42</v>
      </c>
      <c r="B58" s="4">
        <f t="shared" ca="1" si="0"/>
        <v>5.6795794186003214E-4</v>
      </c>
      <c r="C58" s="4">
        <f t="shared" ca="1" si="32"/>
        <v>0.26474908512394252</v>
      </c>
      <c r="D58" s="8">
        <f ca="1">A58-MATCH(C58,$G$16:G57,1)</f>
        <v>15</v>
      </c>
      <c r="E58" s="4">
        <f t="shared" ca="1" si="33"/>
        <v>0.35320614633346903</v>
      </c>
      <c r="F58" s="4">
        <f t="shared" ca="1" si="2"/>
        <v>3.2864832114822629E-3</v>
      </c>
      <c r="G58" s="4">
        <f t="shared" ca="1" si="34"/>
        <v>0.35649262954495131</v>
      </c>
      <c r="H58" s="4">
        <f t="shared" ca="1" si="35"/>
        <v>8.8457061209526511E-2</v>
      </c>
      <c r="I58" s="4">
        <f t="shared" ca="1" si="36"/>
        <v>0</v>
      </c>
      <c r="J58" s="4">
        <f t="shared" ca="1" si="37"/>
        <v>1.3148240982745034</v>
      </c>
      <c r="K58" s="4">
        <f t="shared" ca="1" si="38"/>
        <v>4.9663027075578654</v>
      </c>
      <c r="L58" s="4">
        <f t="shared" ca="1" si="39"/>
        <v>1.8935954989998913</v>
      </c>
      <c r="M58" s="4">
        <f t="shared" ca="1" si="40"/>
        <v>4.5085607119045031E-2</v>
      </c>
      <c r="N58" s="4">
        <f t="shared" ca="1" si="41"/>
        <v>6.0573028209795973E-2</v>
      </c>
      <c r="O58" s="6">
        <f t="shared" ca="1" si="42"/>
        <v>0.16991383044052003</v>
      </c>
      <c r="P58" s="4">
        <f t="shared" ca="1" si="9"/>
        <v>9.174354442100878E-2</v>
      </c>
    </row>
    <row r="59" spans="1:16" x14ac:dyDescent="0.3">
      <c r="A59" s="8">
        <v>43</v>
      </c>
      <c r="B59" s="4">
        <f t="shared" ca="1" si="0"/>
        <v>5.2623701137077452E-3</v>
      </c>
      <c r="C59" s="4">
        <f t="shared" ca="1" si="32"/>
        <v>0.27001145523765024</v>
      </c>
      <c r="D59" s="8">
        <f ca="1">A59-MATCH(C59,$G$16:G58,1)</f>
        <v>16</v>
      </c>
      <c r="E59" s="4">
        <f t="shared" ca="1" si="33"/>
        <v>0.35649262954495131</v>
      </c>
      <c r="F59" s="4">
        <f t="shared" ca="1" si="2"/>
        <v>1.2665116018769277E-2</v>
      </c>
      <c r="G59" s="4">
        <f t="shared" ca="1" si="34"/>
        <v>0.36915774556372061</v>
      </c>
      <c r="H59" s="4">
        <f t="shared" ca="1" si="35"/>
        <v>8.6481174307301067E-2</v>
      </c>
      <c r="I59" s="4">
        <f t="shared" ca="1" si="36"/>
        <v>0</v>
      </c>
      <c r="J59" s="4">
        <f t="shared" ca="1" si="37"/>
        <v>1.399022020093827</v>
      </c>
      <c r="K59" s="4">
        <f t="shared" ca="1" si="38"/>
        <v>5.1813432095407936</v>
      </c>
      <c r="L59" s="4">
        <f t="shared" ca="1" si="39"/>
        <v>1.9800766733071924</v>
      </c>
      <c r="M59" s="4">
        <f t="shared" ca="1" si="40"/>
        <v>4.6048294728074243E-2</v>
      </c>
      <c r="N59" s="4">
        <f t="shared" ca="1" si="41"/>
        <v>6.0573028209795973E-2</v>
      </c>
      <c r="O59" s="6">
        <f t="shared" ca="1" si="42"/>
        <v>0.16408440277285313</v>
      </c>
      <c r="P59" s="4">
        <f t="shared" ca="1" si="9"/>
        <v>9.9146290326070349E-2</v>
      </c>
    </row>
    <row r="60" spans="1:16" x14ac:dyDescent="0.3">
      <c r="A60" s="8">
        <v>44</v>
      </c>
      <c r="B60" s="4">
        <f t="shared" ca="1" si="0"/>
        <v>1.4490994410081043E-3</v>
      </c>
      <c r="C60" s="4">
        <f t="shared" ca="1" si="32"/>
        <v>0.27146055467865837</v>
      </c>
      <c r="D60" s="8">
        <f ca="1">A60-MATCH(C60,$G$16:G59,1)</f>
        <v>17</v>
      </c>
      <c r="E60" s="4">
        <f t="shared" ca="1" si="33"/>
        <v>0.36915774556372061</v>
      </c>
      <c r="F60" s="4">
        <f t="shared" ca="1" si="2"/>
        <v>5.2021159021434825E-3</v>
      </c>
      <c r="G60" s="4">
        <f t="shared" ca="1" si="34"/>
        <v>0.37435986146586409</v>
      </c>
      <c r="H60" s="4">
        <f t="shared" ca="1" si="35"/>
        <v>9.7697190885062235E-2</v>
      </c>
      <c r="I60" s="4">
        <f t="shared" ca="1" si="36"/>
        <v>0</v>
      </c>
      <c r="J60" s="4">
        <f t="shared" ca="1" si="37"/>
        <v>1.4236567105909652</v>
      </c>
      <c r="K60" s="4">
        <f t="shared" ca="1" si="38"/>
        <v>5.2444330715975287</v>
      </c>
      <c r="L60" s="4">
        <f t="shared" ca="1" si="39"/>
        <v>2.0777738641922547</v>
      </c>
      <c r="M60" s="4">
        <f t="shared" ca="1" si="40"/>
        <v>4.7222133277096699E-2</v>
      </c>
      <c r="N60" s="4">
        <f t="shared" ca="1" si="41"/>
        <v>6.0573028209795973E-2</v>
      </c>
      <c r="O60" s="6">
        <f t="shared" ca="1" si="42"/>
        <v>0.16180428097342725</v>
      </c>
      <c r="P60" s="4">
        <f t="shared" ca="1" si="9"/>
        <v>0.10289930678720571</v>
      </c>
    </row>
    <row r="61" spans="1:16" x14ac:dyDescent="0.3">
      <c r="A61" s="8">
        <v>45</v>
      </c>
      <c r="B61" s="4">
        <f t="shared" ca="1" si="0"/>
        <v>9.7644803217012497E-3</v>
      </c>
      <c r="C61" s="4">
        <f t="shared" ca="1" si="32"/>
        <v>0.28122503500035961</v>
      </c>
      <c r="D61" s="8">
        <f ca="1">A61-MATCH(C61,$G$16:G60,1)</f>
        <v>16</v>
      </c>
      <c r="E61" s="4">
        <f t="shared" ca="1" si="33"/>
        <v>0.37435986146586409</v>
      </c>
      <c r="F61" s="4">
        <f t="shared" ca="1" si="2"/>
        <v>7.6518368271119366E-3</v>
      </c>
      <c r="G61" s="4">
        <f t="shared" ca="1" si="34"/>
        <v>0.38201169829297604</v>
      </c>
      <c r="H61" s="4">
        <f t="shared" ca="1" si="35"/>
        <v>9.3134826465504472E-2</v>
      </c>
      <c r="I61" s="4">
        <f t="shared" ca="1" si="36"/>
        <v>0</v>
      </c>
      <c r="J61" s="4">
        <f t="shared" ca="1" si="37"/>
        <v>1.5798883957381851</v>
      </c>
      <c r="K61" s="4">
        <f t="shared" ca="1" si="38"/>
        <v>5.6178796305818395</v>
      </c>
      <c r="L61" s="4">
        <f t="shared" ca="1" si="39"/>
        <v>2.1709086906577593</v>
      </c>
      <c r="M61" s="4">
        <f t="shared" ca="1" si="40"/>
        <v>4.8242415347950207E-2</v>
      </c>
      <c r="N61" s="4">
        <f t="shared" ca="1" si="41"/>
        <v>6.0573028209795973E-2</v>
      </c>
      <c r="O61" s="6">
        <f t="shared" ca="1" si="42"/>
        <v>0.15856328086408686</v>
      </c>
      <c r="P61" s="4">
        <f t="shared" ca="1" si="9"/>
        <v>0.1007866632926164</v>
      </c>
    </row>
    <row r="62" spans="1:16" x14ac:dyDescent="0.3">
      <c r="A62" s="8">
        <v>46</v>
      </c>
      <c r="B62" s="4">
        <f t="shared" ca="1" si="0"/>
        <v>2.0459159447378243E-2</v>
      </c>
      <c r="C62" s="4">
        <f t="shared" ca="1" si="32"/>
        <v>0.30168419444773786</v>
      </c>
      <c r="D62" s="8">
        <f ca="1">A62-MATCH(C62,$G$16:G61,1)</f>
        <v>11</v>
      </c>
      <c r="E62" s="4">
        <f t="shared" ca="1" si="33"/>
        <v>0.38201169829297604</v>
      </c>
      <c r="F62" s="4">
        <f t="shared" ca="1" si="2"/>
        <v>3.3918550028858643E-3</v>
      </c>
      <c r="G62" s="4">
        <f t="shared" ca="1" si="34"/>
        <v>0.3854035532958619</v>
      </c>
      <c r="H62" s="4">
        <f t="shared" ca="1" si="35"/>
        <v>8.032750384523818E-2</v>
      </c>
      <c r="I62" s="4">
        <f t="shared" ca="1" si="36"/>
        <v>0</v>
      </c>
      <c r="J62" s="4">
        <f t="shared" ca="1" si="37"/>
        <v>1.8049391496593459</v>
      </c>
      <c r="K62" s="4">
        <f t="shared" ca="1" si="38"/>
        <v>5.9828760766319293</v>
      </c>
      <c r="L62" s="4">
        <f t="shared" ca="1" si="39"/>
        <v>2.2512361945029973</v>
      </c>
      <c r="M62" s="4">
        <f t="shared" ca="1" si="40"/>
        <v>4.8939917271804287E-2</v>
      </c>
      <c r="N62" s="4">
        <f t="shared" ca="1" si="41"/>
        <v>6.0573028209795973E-2</v>
      </c>
      <c r="O62" s="6">
        <f t="shared" ca="1" si="42"/>
        <v>0.15716779902985484</v>
      </c>
      <c r="P62" s="4">
        <f t="shared" ca="1" si="9"/>
        <v>8.3719358848124037E-2</v>
      </c>
    </row>
    <row r="63" spans="1:16" x14ac:dyDescent="0.3">
      <c r="A63" s="8">
        <v>47</v>
      </c>
      <c r="B63" s="4">
        <f t="shared" ca="1" si="0"/>
        <v>1.2000336210728055E-3</v>
      </c>
      <c r="C63" s="4">
        <f t="shared" ca="1" si="32"/>
        <v>0.30288422806881066</v>
      </c>
      <c r="D63" s="8">
        <f ca="1">A63-MATCH(C63,$G$16:G62,1)</f>
        <v>12</v>
      </c>
      <c r="E63" s="4">
        <f t="shared" ca="1" si="33"/>
        <v>0.3854035532958619</v>
      </c>
      <c r="F63" s="4">
        <f t="shared" ca="1" si="2"/>
        <v>3.6059179112512781E-4</v>
      </c>
      <c r="G63" s="4">
        <f t="shared" ca="1" si="34"/>
        <v>0.38576414508698703</v>
      </c>
      <c r="H63" s="4">
        <f t="shared" ca="1" si="35"/>
        <v>8.2519325227051243E-2</v>
      </c>
      <c r="I63" s="4">
        <f t="shared" ca="1" si="36"/>
        <v>0</v>
      </c>
      <c r="J63" s="4">
        <f t="shared" ca="1" si="37"/>
        <v>1.8193395531122194</v>
      </c>
      <c r="K63" s="4">
        <f t="shared" ca="1" si="38"/>
        <v>6.0067160469606664</v>
      </c>
      <c r="L63" s="4">
        <f t="shared" ca="1" si="39"/>
        <v>2.3337555197300484</v>
      </c>
      <c r="M63" s="4">
        <f t="shared" ca="1" si="40"/>
        <v>4.9654372760213797E-2</v>
      </c>
      <c r="N63" s="4">
        <f t="shared" ca="1" si="41"/>
        <v>6.0573028209795973E-2</v>
      </c>
      <c r="O63" s="6">
        <f t="shared" ca="1" si="42"/>
        <v>0.15702088693633565</v>
      </c>
      <c r="P63" s="4">
        <f t="shared" ca="1" si="9"/>
        <v>8.2879917018176374E-2</v>
      </c>
    </row>
    <row r="64" spans="1:16" x14ac:dyDescent="0.3">
      <c r="A64" s="8">
        <v>48</v>
      </c>
      <c r="B64" s="4">
        <f t="shared" ca="1" si="0"/>
        <v>7.5381147699160834E-3</v>
      </c>
      <c r="C64" s="4">
        <f t="shared" ca="1" si="32"/>
        <v>0.31042234283872672</v>
      </c>
      <c r="D64" s="8">
        <f ca="1">A64-MATCH(C64,$G$16:G63,1)</f>
        <v>12</v>
      </c>
      <c r="E64" s="4">
        <f t="shared" ca="1" si="33"/>
        <v>0.38576414508698703</v>
      </c>
      <c r="F64" s="4">
        <f t="shared" ca="1" si="2"/>
        <v>5.4191669196422074E-3</v>
      </c>
      <c r="G64" s="4">
        <f t="shared" ca="1" si="34"/>
        <v>0.39118331200662926</v>
      </c>
      <c r="H64" s="4">
        <f t="shared" ca="1" si="35"/>
        <v>7.5341802248260314E-2</v>
      </c>
      <c r="I64" s="4">
        <f t="shared" ca="1" si="36"/>
        <v>0</v>
      </c>
      <c r="J64" s="4">
        <f t="shared" ca="1" si="37"/>
        <v>1.9097969303512121</v>
      </c>
      <c r="K64" s="4">
        <f t="shared" ca="1" si="38"/>
        <v>6.1522534521408669</v>
      </c>
      <c r="L64" s="4">
        <f t="shared" ca="1" si="39"/>
        <v>2.4090973219783085</v>
      </c>
      <c r="M64" s="4">
        <f t="shared" ca="1" si="40"/>
        <v>5.0189527541214758E-2</v>
      </c>
      <c r="N64" s="4">
        <f t="shared" ca="1" si="41"/>
        <v>6.0573028209795973E-2</v>
      </c>
      <c r="O64" s="6">
        <f t="shared" ca="1" si="42"/>
        <v>0.15484563464396831</v>
      </c>
      <c r="P64" s="4">
        <f t="shared" ca="1" si="9"/>
        <v>8.0760969167902527E-2</v>
      </c>
    </row>
    <row r="65" spans="1:16" x14ac:dyDescent="0.3">
      <c r="A65" s="8">
        <v>49</v>
      </c>
      <c r="B65" s="4">
        <f t="shared" ca="1" si="0"/>
        <v>1.4817677120643354E-2</v>
      </c>
      <c r="C65" s="4">
        <f t="shared" ca="1" si="32"/>
        <v>0.32524001995937007</v>
      </c>
      <c r="D65" s="8">
        <f ca="1">A65-MATCH(C65,$G$16:G64,1)</f>
        <v>11</v>
      </c>
      <c r="E65" s="4">
        <f t="shared" ca="1" si="33"/>
        <v>0.39118331200662926</v>
      </c>
      <c r="F65" s="4">
        <f t="shared" ca="1" si="2"/>
        <v>1.0428897861775036E-2</v>
      </c>
      <c r="G65" s="4">
        <f t="shared" ca="1" si="34"/>
        <v>0.40161220986840429</v>
      </c>
      <c r="H65" s="4">
        <f t="shared" ca="1" si="35"/>
        <v>6.5943292047259183E-2</v>
      </c>
      <c r="I65" s="4">
        <f t="shared" ca="1" si="36"/>
        <v>0</v>
      </c>
      <c r="J65" s="4">
        <f t="shared" ca="1" si="37"/>
        <v>2.0727913786782892</v>
      </c>
      <c r="K65" s="4">
        <f t="shared" ca="1" si="38"/>
        <v>6.3731129365237047</v>
      </c>
      <c r="L65" s="4">
        <f t="shared" ca="1" si="39"/>
        <v>2.4750406140255676</v>
      </c>
      <c r="M65" s="4">
        <f t="shared" ca="1" si="40"/>
        <v>5.0511032939297297E-2</v>
      </c>
      <c r="N65" s="4">
        <f t="shared" ca="1" si="41"/>
        <v>6.0573028209795973E-2</v>
      </c>
      <c r="O65" s="6">
        <f t="shared" ca="1" si="42"/>
        <v>0.15082466797920274</v>
      </c>
      <c r="P65" s="4">
        <f t="shared" ca="1" si="9"/>
        <v>7.6372189909034216E-2</v>
      </c>
    </row>
    <row r="66" spans="1:16" x14ac:dyDescent="0.3">
      <c r="A66" s="8">
        <v>50</v>
      </c>
      <c r="B66" s="4">
        <f t="shared" ca="1" si="0"/>
        <v>1.275572760642274E-2</v>
      </c>
      <c r="C66" s="4">
        <f t="shared" ca="1" si="32"/>
        <v>0.33799574756579281</v>
      </c>
      <c r="D66" s="8">
        <f ca="1">A66-MATCH(C66,$G$16:G65,1)</f>
        <v>10</v>
      </c>
      <c r="E66" s="4">
        <f t="shared" ca="1" si="33"/>
        <v>0.40161220986840429</v>
      </c>
      <c r="F66" s="4">
        <f t="shared" ca="1" si="2"/>
        <v>1.3514730668891615E-3</v>
      </c>
      <c r="G66" s="4">
        <f t="shared" ca="1" si="34"/>
        <v>0.40296368293529344</v>
      </c>
      <c r="H66" s="4">
        <f t="shared" ca="1" si="35"/>
        <v>6.3616462302611476E-2</v>
      </c>
      <c r="I66" s="4">
        <f t="shared" ca="1" si="36"/>
        <v>0</v>
      </c>
      <c r="J66" s="4">
        <f t="shared" ca="1" si="37"/>
        <v>2.2003486547425166</v>
      </c>
      <c r="K66" s="4">
        <f t="shared" ca="1" si="38"/>
        <v>6.5099891658080882</v>
      </c>
      <c r="L66" s="4">
        <f t="shared" ca="1" si="39"/>
        <v>2.5386570763281791</v>
      </c>
      <c r="M66" s="4">
        <f t="shared" ca="1" si="40"/>
        <v>5.0773141526563578E-2</v>
      </c>
      <c r="N66" s="4">
        <f t="shared" ca="1" si="41"/>
        <v>6.0573028209795973E-2</v>
      </c>
      <c r="O66" s="6">
        <f t="shared" ca="1" si="42"/>
        <v>0.15031882716716827</v>
      </c>
      <c r="P66" s="4">
        <f t="shared" ca="1" si="9"/>
        <v>6.4967935369500643E-2</v>
      </c>
    </row>
    <row r="67" spans="1:16" x14ac:dyDescent="0.3">
      <c r="A67" s="8">
        <v>51</v>
      </c>
      <c r="B67" s="4">
        <f t="shared" ca="1" si="0"/>
        <v>6.8881096584219202E-3</v>
      </c>
      <c r="C67" s="4">
        <f t="shared" ca="1" si="32"/>
        <v>0.34488385722421472</v>
      </c>
      <c r="D67" s="8">
        <f ca="1">A67-MATCH(C67,$G$16:G66,1)</f>
        <v>11</v>
      </c>
      <c r="E67" s="4">
        <f t="shared" ca="1" si="33"/>
        <v>0.40296368293529344</v>
      </c>
      <c r="F67" s="4">
        <f t="shared" ca="1" si="2"/>
        <v>1.1825632642909079E-2</v>
      </c>
      <c r="G67" s="4">
        <f t="shared" ca="1" si="34"/>
        <v>0.41478931557820253</v>
      </c>
      <c r="H67" s="4">
        <f t="shared" ca="1" si="35"/>
        <v>5.8079825711078725E-2</v>
      </c>
      <c r="I67" s="4">
        <f t="shared" ca="1" si="36"/>
        <v>0</v>
      </c>
      <c r="J67" s="4">
        <f t="shared" ca="1" si="37"/>
        <v>2.2761178609851576</v>
      </c>
      <c r="K67" s="4">
        <f t="shared" ca="1" si="38"/>
        <v>6.5996648242814553</v>
      </c>
      <c r="L67" s="4">
        <f t="shared" ca="1" si="39"/>
        <v>2.5967369020392579</v>
      </c>
      <c r="M67" s="4">
        <f t="shared" ca="1" si="40"/>
        <v>5.0916409843907016E-2</v>
      </c>
      <c r="N67" s="4">
        <f t="shared" ca="1" si="41"/>
        <v>6.0573028209795973E-2</v>
      </c>
      <c r="O67" s="6">
        <f t="shared" ca="1" si="42"/>
        <v>0.14603324129831835</v>
      </c>
      <c r="P67" s="4">
        <f t="shared" ca="1" si="9"/>
        <v>6.9905458353987801E-2</v>
      </c>
    </row>
    <row r="68" spans="1:16" x14ac:dyDescent="0.3">
      <c r="A68" s="8">
        <v>52</v>
      </c>
      <c r="B68" s="4">
        <f t="shared" ca="1" si="0"/>
        <v>2.5909827535000086E-4</v>
      </c>
      <c r="C68" s="4">
        <f t="shared" ca="1" si="32"/>
        <v>0.3451429554995647</v>
      </c>
      <c r="D68" s="8">
        <f ca="1">A68-MATCH(C68,$G$16:G67,1)</f>
        <v>12</v>
      </c>
      <c r="E68" s="4">
        <f t="shared" ca="1" si="33"/>
        <v>0.41478931557820253</v>
      </c>
      <c r="F68" s="4">
        <f t="shared" ca="1" si="2"/>
        <v>1.6554304902567957E-3</v>
      </c>
      <c r="G68" s="4">
        <f t="shared" ca="1" si="34"/>
        <v>0.41644474606845933</v>
      </c>
      <c r="H68" s="4">
        <f t="shared" ca="1" si="35"/>
        <v>6.9646360078637837E-2</v>
      </c>
      <c r="I68" s="4">
        <f t="shared" ca="1" si="36"/>
        <v>0</v>
      </c>
      <c r="J68" s="4">
        <f t="shared" ca="1" si="37"/>
        <v>2.2792270402893573</v>
      </c>
      <c r="K68" s="4">
        <f t="shared" ca="1" si="38"/>
        <v>6.6037188474276478</v>
      </c>
      <c r="L68" s="4">
        <f t="shared" ca="1" si="39"/>
        <v>2.6663832621178956</v>
      </c>
      <c r="M68" s="4">
        <f t="shared" ca="1" si="40"/>
        <v>5.1276601194574917E-2</v>
      </c>
      <c r="N68" s="4">
        <f t="shared" ca="1" si="41"/>
        <v>6.0573028209795973E-2</v>
      </c>
      <c r="O68" s="6">
        <f t="shared" ca="1" si="42"/>
        <v>0.14545273720379312</v>
      </c>
      <c r="P68" s="4">
        <f t="shared" ca="1" si="9"/>
        <v>7.130179056889463E-2</v>
      </c>
    </row>
    <row r="69" spans="1:16" x14ac:dyDescent="0.3">
      <c r="A69" s="8">
        <v>53</v>
      </c>
      <c r="B69" s="4">
        <f t="shared" ca="1" si="0"/>
        <v>2.834088518333474E-3</v>
      </c>
      <c r="C69" s="4">
        <f t="shared" ca="1" si="32"/>
        <v>0.3479770440178982</v>
      </c>
      <c r="D69" s="8">
        <f ca="1">A69-MATCH(C69,$G$16:G68,1)</f>
        <v>12</v>
      </c>
      <c r="E69" s="4">
        <f t="shared" ca="1" si="33"/>
        <v>0.41644474606845933</v>
      </c>
      <c r="F69" s="4">
        <f t="shared" ca="1" si="2"/>
        <v>2.6156126067856983E-3</v>
      </c>
      <c r="G69" s="4">
        <f t="shared" ca="1" si="34"/>
        <v>0.41906035867524505</v>
      </c>
      <c r="H69" s="4">
        <f t="shared" ca="1" si="35"/>
        <v>6.846770205056113E-2</v>
      </c>
      <c r="I69" s="4">
        <f t="shared" ca="1" si="36"/>
        <v>0</v>
      </c>
      <c r="J69" s="4">
        <f t="shared" ca="1" si="37"/>
        <v>2.3132361025093591</v>
      </c>
      <c r="K69" s="4">
        <f t="shared" ca="1" si="38"/>
        <v>6.6476686961866882</v>
      </c>
      <c r="L69" s="4">
        <f t="shared" ca="1" si="39"/>
        <v>2.7348509641684569</v>
      </c>
      <c r="M69" s="4">
        <f t="shared" ca="1" si="40"/>
        <v>5.1600961588084089E-2</v>
      </c>
      <c r="N69" s="4">
        <f t="shared" ca="1" si="41"/>
        <v>6.0573028209795973E-2</v>
      </c>
      <c r="O69" s="6">
        <f t="shared" ca="1" si="42"/>
        <v>0.14454487749994419</v>
      </c>
      <c r="P69" s="4">
        <f t="shared" ca="1" si="9"/>
        <v>7.1083314657346824E-2</v>
      </c>
    </row>
    <row r="70" spans="1:16" x14ac:dyDescent="0.3">
      <c r="A70" s="8">
        <v>54</v>
      </c>
      <c r="B70" s="4">
        <f t="shared" ca="1" si="0"/>
        <v>7.3639427253519791E-3</v>
      </c>
      <c r="C70" s="4">
        <f t="shared" ca="1" si="32"/>
        <v>0.35534098674325015</v>
      </c>
      <c r="D70" s="8">
        <f ca="1">A70-MATCH(C70,$G$16:G69,1)</f>
        <v>12</v>
      </c>
      <c r="E70" s="4">
        <f t="shared" ca="1" si="33"/>
        <v>0.41906035867524505</v>
      </c>
      <c r="F70" s="4">
        <f t="shared" ca="1" si="2"/>
        <v>2.2786027389434624E-2</v>
      </c>
      <c r="G70" s="4">
        <f t="shared" ca="1" si="34"/>
        <v>0.44184638606467969</v>
      </c>
      <c r="H70" s="4">
        <f t="shared" ca="1" si="35"/>
        <v>6.3719371931994895E-2</v>
      </c>
      <c r="I70" s="4">
        <f t="shared" ca="1" si="36"/>
        <v>0</v>
      </c>
      <c r="J70" s="4">
        <f t="shared" ca="1" si="37"/>
        <v>2.4016034152135823</v>
      </c>
      <c r="K70" s="4">
        <f t="shared" ca="1" si="38"/>
        <v>6.7585882428723281</v>
      </c>
      <c r="L70" s="4">
        <f t="shared" ca="1" si="39"/>
        <v>2.7985703361004517</v>
      </c>
      <c r="M70" s="4">
        <f t="shared" ca="1" si="40"/>
        <v>5.1825376594452806E-2</v>
      </c>
      <c r="N70" s="4">
        <f t="shared" ca="1" si="41"/>
        <v>6.0573028209795973E-2</v>
      </c>
      <c r="O70" s="6">
        <f t="shared" ca="1" si="42"/>
        <v>0.1370906951379455</v>
      </c>
      <c r="P70" s="4">
        <f t="shared" ca="1" si="9"/>
        <v>8.6505399321429519E-2</v>
      </c>
    </row>
    <row r="71" spans="1:16" x14ac:dyDescent="0.3">
      <c r="A71" s="8">
        <v>55</v>
      </c>
      <c r="B71" s="4">
        <f t="shared" ca="1" si="0"/>
        <v>1.0252929702993345E-2</v>
      </c>
      <c r="C71" s="4">
        <f t="shared" ca="1" si="32"/>
        <v>0.36559391644624351</v>
      </c>
      <c r="D71" s="8">
        <f ca="1">A71-MATCH(C71,$G$16:G70,1)</f>
        <v>12</v>
      </c>
      <c r="E71" s="4">
        <f t="shared" ca="1" si="33"/>
        <v>0.44184638606467969</v>
      </c>
      <c r="F71" s="4">
        <f t="shared" ca="1" si="2"/>
        <v>1.1071843344897107E-3</v>
      </c>
      <c r="G71" s="4">
        <f t="shared" ca="1" si="34"/>
        <v>0.44295357039916938</v>
      </c>
      <c r="H71" s="4">
        <f t="shared" ca="1" si="35"/>
        <v>7.6252469618436181E-2</v>
      </c>
      <c r="I71" s="4">
        <f t="shared" ca="1" si="36"/>
        <v>0</v>
      </c>
      <c r="J71" s="4">
        <f t="shared" ca="1" si="37"/>
        <v>2.5246385716495023</v>
      </c>
      <c r="K71" s="4">
        <f t="shared" ca="1" si="38"/>
        <v>6.9055814609560722</v>
      </c>
      <c r="L71" s="4">
        <f t="shared" ca="1" si="39"/>
        <v>2.874822805718888</v>
      </c>
      <c r="M71" s="4">
        <f t="shared" ca="1" si="40"/>
        <v>5.2269505558525234E-2</v>
      </c>
      <c r="N71" s="4">
        <f t="shared" ca="1" si="41"/>
        <v>6.0573028209795973E-2</v>
      </c>
      <c r="O71" s="6">
        <f t="shared" ca="1" si="42"/>
        <v>0.1367480301721247</v>
      </c>
      <c r="P71" s="4">
        <f t="shared" ca="1" si="9"/>
        <v>7.7359653952925891E-2</v>
      </c>
    </row>
    <row r="72" spans="1:16" x14ac:dyDescent="0.3">
      <c r="A72" s="8">
        <v>56</v>
      </c>
      <c r="B72" s="4">
        <f t="shared" ca="1" si="0"/>
        <v>2.0591909635351399E-3</v>
      </c>
      <c r="C72" s="4">
        <f t="shared" ca="1" si="32"/>
        <v>0.36765310740977863</v>
      </c>
      <c r="D72" s="8">
        <f ca="1">A72-MATCH(C72,$G$16:G71,1)</f>
        <v>13</v>
      </c>
      <c r="E72" s="4">
        <f t="shared" ca="1" si="33"/>
        <v>0.44295357039916938</v>
      </c>
      <c r="F72" s="4">
        <f t="shared" ca="1" si="2"/>
        <v>1.0192031194161072E-2</v>
      </c>
      <c r="G72" s="4">
        <f t="shared" ca="1" si="34"/>
        <v>0.45314560159333045</v>
      </c>
      <c r="H72" s="4">
        <f t="shared" ca="1" si="35"/>
        <v>7.5300462989390748E-2</v>
      </c>
      <c r="I72" s="4">
        <f t="shared" ca="1" si="36"/>
        <v>0</v>
      </c>
      <c r="J72" s="4">
        <f t="shared" ca="1" si="37"/>
        <v>2.5514080541754591</v>
      </c>
      <c r="K72" s="4">
        <f t="shared" ca="1" si="38"/>
        <v>6.9397157340811262</v>
      </c>
      <c r="L72" s="4">
        <f t="shared" ca="1" si="39"/>
        <v>2.9501232687082788</v>
      </c>
      <c r="M72" s="4">
        <f t="shared" ca="1" si="40"/>
        <v>5.2680772655504977E-2</v>
      </c>
      <c r="N72" s="4">
        <f t="shared" ca="1" si="41"/>
        <v>6.0573028209795973E-2</v>
      </c>
      <c r="O72" s="6">
        <f t="shared" ca="1" si="42"/>
        <v>0.13367232959298683</v>
      </c>
      <c r="P72" s="4">
        <f t="shared" ca="1" si="9"/>
        <v>8.5492494183551815E-2</v>
      </c>
    </row>
    <row r="73" spans="1:16" x14ac:dyDescent="0.3">
      <c r="A73" s="8">
        <v>57</v>
      </c>
      <c r="B73" s="4">
        <f t="shared" ca="1" si="0"/>
        <v>1.107191585392842E-3</v>
      </c>
      <c r="C73" s="4">
        <f t="shared" ca="1" si="32"/>
        <v>0.36876029899517149</v>
      </c>
      <c r="D73" s="8">
        <f ca="1">A73-MATCH(C73,$G$16:G72,1)</f>
        <v>14</v>
      </c>
      <c r="E73" s="4">
        <f t="shared" ca="1" si="33"/>
        <v>0.45314560159333045</v>
      </c>
      <c r="F73" s="4">
        <f t="shared" ca="1" si="2"/>
        <v>7.5399638475284426E-3</v>
      </c>
      <c r="G73" s="4">
        <f t="shared" ca="1" si="34"/>
        <v>0.46068556544085887</v>
      </c>
      <c r="H73" s="4">
        <f t="shared" ca="1" si="35"/>
        <v>8.4385302598158962E-2</v>
      </c>
      <c r="I73" s="4">
        <f t="shared" ca="1" si="36"/>
        <v>0</v>
      </c>
      <c r="J73" s="4">
        <f t="shared" ca="1" si="37"/>
        <v>2.5669087363709591</v>
      </c>
      <c r="K73" s="4">
        <f t="shared" ca="1" si="38"/>
        <v>6.9609140229180957</v>
      </c>
      <c r="L73" s="4">
        <f t="shared" ca="1" si="39"/>
        <v>3.0345085713064379</v>
      </c>
      <c r="M73" s="4">
        <f t="shared" ca="1" si="40"/>
        <v>5.3236992479060316E-2</v>
      </c>
      <c r="N73" s="4">
        <f t="shared" ca="1" si="41"/>
        <v>6.0573028209795973E-2</v>
      </c>
      <c r="O73" s="6">
        <f t="shared" ca="1" si="42"/>
        <v>0.13148453685938663</v>
      </c>
      <c r="P73" s="4">
        <f t="shared" ca="1" si="9"/>
        <v>9.1925266445687409E-2</v>
      </c>
    </row>
    <row r="74" spans="1:16" x14ac:dyDescent="0.3">
      <c r="A74" s="8">
        <v>58</v>
      </c>
      <c r="B74" s="4">
        <f t="shared" ca="1" si="0"/>
        <v>1.7794874095385323E-2</v>
      </c>
      <c r="C74" s="4">
        <f t="shared" ca="1" si="32"/>
        <v>0.38655517309055681</v>
      </c>
      <c r="D74" s="8">
        <f ca="1">A74-MATCH(C74,$G$16:G73,1)</f>
        <v>10</v>
      </c>
      <c r="E74" s="4">
        <f t="shared" ca="1" si="33"/>
        <v>0.46068556544085887</v>
      </c>
      <c r="F74" s="4">
        <f t="shared" ca="1" si="2"/>
        <v>8.1619945554684784E-4</v>
      </c>
      <c r="G74" s="4">
        <f t="shared" ca="1" si="34"/>
        <v>0.46150176489640571</v>
      </c>
      <c r="H74" s="4">
        <f t="shared" ca="1" si="35"/>
        <v>7.4130392350302055E-2</v>
      </c>
      <c r="I74" s="4">
        <f t="shared" ca="1" si="36"/>
        <v>0</v>
      </c>
      <c r="J74" s="4">
        <f t="shared" ca="1" si="37"/>
        <v>2.7448574773248122</v>
      </c>
      <c r="K74" s="4">
        <f t="shared" ca="1" si="38"/>
        <v>7.1008168261708526</v>
      </c>
      <c r="L74" s="4">
        <f t="shared" ca="1" si="39"/>
        <v>3.1086389636567402</v>
      </c>
      <c r="M74" s="4">
        <f t="shared" ca="1" si="40"/>
        <v>5.3597223511323108E-2</v>
      </c>
      <c r="N74" s="4">
        <f t="shared" ca="1" si="41"/>
        <v>6.0573028209795973E-2</v>
      </c>
      <c r="O74" s="6">
        <f t="shared" ca="1" si="42"/>
        <v>0.13125199688758055</v>
      </c>
      <c r="P74" s="4">
        <f t="shared" ca="1" si="9"/>
        <v>7.4946591805848908E-2</v>
      </c>
    </row>
    <row r="75" spans="1:16" x14ac:dyDescent="0.3">
      <c r="A75" s="8">
        <v>59</v>
      </c>
      <c r="B75" s="4">
        <f t="shared" ca="1" si="0"/>
        <v>1.7671756551413596E-2</v>
      </c>
      <c r="C75" s="4">
        <f t="shared" ca="1" si="32"/>
        <v>0.40422692964197043</v>
      </c>
      <c r="D75" s="8">
        <f ca="1">A75-MATCH(C75,$G$16:G74,1)</f>
        <v>8</v>
      </c>
      <c r="E75" s="4">
        <f t="shared" ca="1" si="33"/>
        <v>0.46150176489640571</v>
      </c>
      <c r="F75" s="4">
        <f t="shared" ca="1" si="2"/>
        <v>1.18831790515416E-2</v>
      </c>
      <c r="G75" s="4">
        <f t="shared" ca="1" si="34"/>
        <v>0.47338494394794733</v>
      </c>
      <c r="H75" s="4">
        <f t="shared" ca="1" si="35"/>
        <v>5.7274835254435275E-2</v>
      </c>
      <c r="I75" s="4">
        <f t="shared" ca="1" si="36"/>
        <v>0</v>
      </c>
      <c r="J75" s="4">
        <f t="shared" ca="1" si="37"/>
        <v>2.8862315297361212</v>
      </c>
      <c r="K75" s="4">
        <f t="shared" ca="1" si="38"/>
        <v>7.1401267903959234</v>
      </c>
      <c r="L75" s="4">
        <f t="shared" ca="1" si="39"/>
        <v>3.1659137989111756</v>
      </c>
      <c r="M75" s="4">
        <f t="shared" ca="1" si="40"/>
        <v>5.3659555913748741E-2</v>
      </c>
      <c r="N75" s="4">
        <f t="shared" ca="1" si="41"/>
        <v>6.0573028209795973E-2</v>
      </c>
      <c r="O75" s="6">
        <f t="shared" ca="1" si="42"/>
        <v>0.12795723434849354</v>
      </c>
      <c r="P75" s="4">
        <f t="shared" ca="1" si="9"/>
        <v>6.9158014305976873E-2</v>
      </c>
    </row>
    <row r="76" spans="1:16" x14ac:dyDescent="0.3">
      <c r="A76" s="8">
        <v>60</v>
      </c>
      <c r="B76" s="4">
        <f t="shared" ca="1" si="0"/>
        <v>2.4634358163301206E-3</v>
      </c>
      <c r="C76" s="4">
        <f t="shared" ca="1" si="32"/>
        <v>0.40669036545830056</v>
      </c>
      <c r="D76" s="8">
        <f ca="1">A76-MATCH(C76,$G$16:G75,1)</f>
        <v>9</v>
      </c>
      <c r="E76" s="4">
        <f t="shared" ca="1" si="33"/>
        <v>0.47338494394794733</v>
      </c>
      <c r="F76" s="4">
        <f t="shared" ca="1" si="2"/>
        <v>2.9708115870930381E-3</v>
      </c>
      <c r="G76" s="4">
        <f t="shared" ca="1" si="34"/>
        <v>0.47635575553504039</v>
      </c>
      <c r="H76" s="4">
        <f t="shared" ca="1" si="35"/>
        <v>6.6694578489646772E-2</v>
      </c>
      <c r="I76" s="4">
        <f t="shared" ca="1" si="36"/>
        <v>0</v>
      </c>
      <c r="J76" s="4">
        <f t="shared" ca="1" si="37"/>
        <v>2.9084024520830924</v>
      </c>
      <c r="K76" s="4">
        <f t="shared" ca="1" si="38"/>
        <v>7.1513925558713574</v>
      </c>
      <c r="L76" s="4">
        <f t="shared" ca="1" si="39"/>
        <v>3.2326083774008225</v>
      </c>
      <c r="M76" s="4">
        <f t="shared" ca="1" si="40"/>
        <v>5.3876806290013707E-2</v>
      </c>
      <c r="N76" s="4">
        <f t="shared" ca="1" si="41"/>
        <v>6.0573028209795973E-2</v>
      </c>
      <c r="O76" s="6">
        <f t="shared" ca="1" si="42"/>
        <v>0.12715922397486445</v>
      </c>
      <c r="P76" s="4">
        <f t="shared" ca="1" si="9"/>
        <v>6.9665390076739817E-2</v>
      </c>
    </row>
    <row r="77" spans="1:16" x14ac:dyDescent="0.3">
      <c r="A77" s="8">
        <v>61</v>
      </c>
      <c r="B77" s="4">
        <f t="shared" ca="1" si="0"/>
        <v>3.2295689032260308E-3</v>
      </c>
      <c r="C77" s="4">
        <f t="shared" ca="1" si="32"/>
        <v>0.40991993436152657</v>
      </c>
      <c r="D77" s="8">
        <f ca="1">A77-MATCH(C77,$G$16:G76,1)</f>
        <v>10</v>
      </c>
      <c r="E77" s="4">
        <f t="shared" ca="1" si="33"/>
        <v>0.47635575553504039</v>
      </c>
      <c r="F77" s="4">
        <f t="shared" ca="1" si="2"/>
        <v>6.820786274306205E-4</v>
      </c>
      <c r="G77" s="4">
        <f t="shared" ca="1" si="34"/>
        <v>0.47703783416247103</v>
      </c>
      <c r="H77" s="4">
        <f t="shared" ca="1" si="35"/>
        <v>6.643582117351382E-2</v>
      </c>
      <c r="I77" s="4">
        <f t="shared" ca="1" si="36"/>
        <v>0</v>
      </c>
      <c r="J77" s="4">
        <f t="shared" ca="1" si="37"/>
        <v>2.9406981411153525</v>
      </c>
      <c r="K77" s="4">
        <f t="shared" ca="1" si="38"/>
        <v>7.1738354117753653</v>
      </c>
      <c r="L77" s="4">
        <f t="shared" ca="1" si="39"/>
        <v>3.2990441985743364</v>
      </c>
      <c r="M77" s="4">
        <f t="shared" ca="1" si="40"/>
        <v>5.4082691779907155E-2</v>
      </c>
      <c r="N77" s="4">
        <f t="shared" ca="1" si="41"/>
        <v>6.0573028209795973E-2</v>
      </c>
      <c r="O77" s="6">
        <f t="shared" ca="1" si="42"/>
        <v>0.12697740906891217</v>
      </c>
      <c r="P77" s="4">
        <f t="shared" ca="1" si="9"/>
        <v>6.7117899800944444E-2</v>
      </c>
    </row>
    <row r="78" spans="1:16" x14ac:dyDescent="0.3">
      <c r="A78" s="8">
        <v>62</v>
      </c>
      <c r="B78" s="4">
        <f t="shared" ca="1" si="0"/>
        <v>1.6830317378221814E-3</v>
      </c>
      <c r="C78" s="4">
        <f t="shared" ca="1" si="32"/>
        <v>0.41160296609934877</v>
      </c>
      <c r="D78" s="8">
        <f ca="1">A78-MATCH(C78,$G$16:G77,1)</f>
        <v>11</v>
      </c>
      <c r="E78" s="4">
        <f t="shared" ca="1" si="33"/>
        <v>0.47703783416247103</v>
      </c>
      <c r="F78" s="4">
        <f t="shared" ca="1" si="2"/>
        <v>2.5962257561520778E-3</v>
      </c>
      <c r="G78" s="4">
        <f t="shared" ca="1" si="34"/>
        <v>0.47963405991862312</v>
      </c>
      <c r="H78" s="4">
        <f t="shared" ca="1" si="35"/>
        <v>6.5434868063122265E-2</v>
      </c>
      <c r="I78" s="4">
        <f t="shared" ca="1" si="36"/>
        <v>0</v>
      </c>
      <c r="J78" s="4">
        <f t="shared" ca="1" si="37"/>
        <v>2.9592114902313966</v>
      </c>
      <c r="K78" s="4">
        <f t="shared" ca="1" si="38"/>
        <v>7.189480479878589</v>
      </c>
      <c r="L78" s="4">
        <f t="shared" ca="1" si="39"/>
        <v>3.3644790666374584</v>
      </c>
      <c r="M78" s="4">
        <f t="shared" ca="1" si="40"/>
        <v>5.426579139737836E-2</v>
      </c>
      <c r="N78" s="4">
        <f t="shared" ca="1" si="41"/>
        <v>6.0573028209795973E-2</v>
      </c>
      <c r="O78" s="6">
        <f t="shared" ca="1" si="42"/>
        <v>0.12629008919857165</v>
      </c>
      <c r="P78" s="4">
        <f t="shared" ca="1" si="9"/>
        <v>6.8031093819274344E-2</v>
      </c>
    </row>
    <row r="79" spans="1:16" x14ac:dyDescent="0.3">
      <c r="A79" s="8">
        <v>63</v>
      </c>
      <c r="B79" s="4">
        <f t="shared" ca="1" si="0"/>
        <v>1.873437555402668E-3</v>
      </c>
      <c r="C79" s="4">
        <f t="shared" ca="1" si="32"/>
        <v>0.41347640365475141</v>
      </c>
      <c r="D79" s="8">
        <f ca="1">A79-MATCH(C79,$G$16:G78,1)</f>
        <v>12</v>
      </c>
      <c r="E79" s="4">
        <f t="shared" ca="1" si="33"/>
        <v>0.47963405991862312</v>
      </c>
      <c r="F79" s="4">
        <f t="shared" ca="1" si="2"/>
        <v>1.1404226535872549E-3</v>
      </c>
      <c r="G79" s="4">
        <f t="shared" ca="1" si="34"/>
        <v>0.48077448257221039</v>
      </c>
      <c r="H79" s="4">
        <f t="shared" ca="1" si="35"/>
        <v>6.6157656263871711E-2</v>
      </c>
      <c r="I79" s="4">
        <f t="shared" ca="1" si="36"/>
        <v>0</v>
      </c>
      <c r="J79" s="4">
        <f t="shared" ca="1" si="37"/>
        <v>2.9816927408962286</v>
      </c>
      <c r="K79" s="4">
        <f t="shared" ca="1" si="38"/>
        <v>7.2112766642565456</v>
      </c>
      <c r="L79" s="4">
        <f t="shared" ca="1" si="39"/>
        <v>3.4306367229013301</v>
      </c>
      <c r="M79" s="4">
        <f t="shared" ca="1" si="40"/>
        <v>5.4454551157163973E-2</v>
      </c>
      <c r="N79" s="4">
        <f t="shared" ca="1" si="41"/>
        <v>6.0573028209795973E-2</v>
      </c>
      <c r="O79" s="6">
        <f t="shared" ca="1" si="42"/>
        <v>0.12599052238738179</v>
      </c>
      <c r="P79" s="4">
        <f t="shared" ca="1" si="9"/>
        <v>6.7298078917458967E-2</v>
      </c>
    </row>
    <row r="80" spans="1:16" x14ac:dyDescent="0.3">
      <c r="A80" s="8">
        <v>64</v>
      </c>
      <c r="B80" s="4">
        <f t="shared" ca="1" si="0"/>
        <v>5.1553979195910543E-3</v>
      </c>
      <c r="C80" s="4">
        <f t="shared" ca="1" si="32"/>
        <v>0.41863180157434249</v>
      </c>
      <c r="D80" s="8">
        <f ca="1">A80-MATCH(C80,$G$16:G79,1)</f>
        <v>11</v>
      </c>
      <c r="E80" s="4">
        <f t="shared" ca="1" si="33"/>
        <v>0.48077448257221039</v>
      </c>
      <c r="F80" s="4">
        <f t="shared" ca="1" si="2"/>
        <v>4.1991773206490985E-3</v>
      </c>
      <c r="G80" s="4">
        <f t="shared" ca="1" si="34"/>
        <v>0.48497365989285951</v>
      </c>
      <c r="H80" s="4">
        <f t="shared" ca="1" si="35"/>
        <v>6.2142680997867905E-2</v>
      </c>
      <c r="I80" s="4">
        <f t="shared" ca="1" si="36"/>
        <v>0</v>
      </c>
      <c r="J80" s="4">
        <f t="shared" ca="1" si="37"/>
        <v>3.0384021180117307</v>
      </c>
      <c r="K80" s="4">
        <f t="shared" ca="1" si="38"/>
        <v>7.257934315035925</v>
      </c>
      <c r="L80" s="4">
        <f t="shared" ca="1" si="39"/>
        <v>3.4927794038991982</v>
      </c>
      <c r="M80" s="4">
        <f t="shared" ca="1" si="40"/>
        <v>5.4574678185924971E-2</v>
      </c>
      <c r="N80" s="4">
        <f t="shared" ca="1" si="41"/>
        <v>6.0573028209795973E-2</v>
      </c>
      <c r="O80" s="6">
        <f t="shared" ca="1" si="42"/>
        <v>0.12489962490576866</v>
      </c>
      <c r="P80" s="4">
        <f t="shared" ca="1" si="9"/>
        <v>6.6341858318517008E-2</v>
      </c>
    </row>
    <row r="81" spans="1:16" x14ac:dyDescent="0.3">
      <c r="A81" s="8">
        <v>65</v>
      </c>
      <c r="B81" s="4">
        <f t="shared" ca="1" si="0"/>
        <v>8.9889377344747005E-3</v>
      </c>
      <c r="C81" s="4">
        <f t="shared" ca="1" si="32"/>
        <v>0.42762073930881717</v>
      </c>
      <c r="D81" s="8">
        <f ca="1">A81-MATCH(C81,$G$16:G80,1)</f>
        <v>11</v>
      </c>
      <c r="E81" s="4">
        <f t="shared" ca="1" si="33"/>
        <v>0.48497365989285951</v>
      </c>
      <c r="F81" s="4">
        <f t="shared" ca="1" si="2"/>
        <v>2.0040755464392317E-3</v>
      </c>
      <c r="G81" s="4">
        <f t="shared" ca="1" si="34"/>
        <v>0.48697773543929873</v>
      </c>
      <c r="H81" s="4">
        <f t="shared" ca="1" si="35"/>
        <v>5.7352920584042344E-2</v>
      </c>
      <c r="I81" s="4">
        <f t="shared" ca="1" si="36"/>
        <v>0</v>
      </c>
      <c r="J81" s="4">
        <f t="shared" ca="1" si="37"/>
        <v>3.1372804330909521</v>
      </c>
      <c r="K81" s="4">
        <f t="shared" ca="1" si="38"/>
        <v>7.3365955967474381</v>
      </c>
      <c r="L81" s="4">
        <f t="shared" ca="1" si="39"/>
        <v>3.5501323244832403</v>
      </c>
      <c r="M81" s="4">
        <f t="shared" ca="1" si="40"/>
        <v>5.4617420376665234E-2</v>
      </c>
      <c r="N81" s="4">
        <f t="shared" ca="1" si="41"/>
        <v>6.0573028209795973E-2</v>
      </c>
      <c r="O81" s="6">
        <f t="shared" ca="1" si="42"/>
        <v>0.12438562135731632</v>
      </c>
      <c r="P81" s="4">
        <f t="shared" ca="1" si="9"/>
        <v>5.9356996130481579E-2</v>
      </c>
    </row>
    <row r="82" spans="1:16" x14ac:dyDescent="0.3">
      <c r="A82" s="8">
        <v>66</v>
      </c>
      <c r="B82" s="4">
        <f t="shared" ref="B82:B116" ca="1" si="43">-LN(1-RAND())/$B$3</f>
        <v>5.5209043993903377E-3</v>
      </c>
      <c r="C82" s="4">
        <f t="shared" ca="1" si="32"/>
        <v>0.43314164370820751</v>
      </c>
      <c r="D82" s="8">
        <f ca="1">A82-MATCH(C82,$G$16:G81,1)</f>
        <v>12</v>
      </c>
      <c r="E82" s="4">
        <f t="shared" ca="1" si="33"/>
        <v>0.48697773543929873</v>
      </c>
      <c r="F82" s="4">
        <f t="shared" ref="F82:F116" ca="1" si="44">-LN(1-RAND())/$B$4</f>
        <v>8.1939378151932168E-3</v>
      </c>
      <c r="G82" s="4">
        <f t="shared" ca="1" si="34"/>
        <v>0.49517167325449196</v>
      </c>
      <c r="H82" s="4">
        <f t="shared" ca="1" si="35"/>
        <v>5.3836091731091218E-2</v>
      </c>
      <c r="I82" s="4">
        <f t="shared" ca="1" si="36"/>
        <v>0</v>
      </c>
      <c r="J82" s="4">
        <f t="shared" ca="1" si="37"/>
        <v>3.2035312858836362</v>
      </c>
      <c r="K82" s="4">
        <f t="shared" ca="1" si="38"/>
        <v>7.3960362214484832</v>
      </c>
      <c r="L82" s="4">
        <f t="shared" ca="1" si="39"/>
        <v>3.6039684162143315</v>
      </c>
      <c r="M82" s="4">
        <f t="shared" ca="1" si="40"/>
        <v>5.4605582063853506E-2</v>
      </c>
      <c r="N82" s="4">
        <f t="shared" ca="1" si="41"/>
        <v>6.0573028209795973E-2</v>
      </c>
      <c r="O82" s="6">
        <f t="shared" ca="1" si="42"/>
        <v>0.12232732904869671</v>
      </c>
      <c r="P82" s="4">
        <f t="shared" ref="P82:P116" ca="1" si="45">F82+H82</f>
        <v>6.2030029546284435E-2</v>
      </c>
    </row>
    <row r="83" spans="1:16" x14ac:dyDescent="0.3">
      <c r="A83" s="8">
        <v>67</v>
      </c>
      <c r="B83" s="4">
        <f t="shared" ca="1" si="43"/>
        <v>6.6726157475615108E-3</v>
      </c>
      <c r="C83" s="4">
        <f t="shared" ca="1" si="32"/>
        <v>0.43981425945576902</v>
      </c>
      <c r="D83" s="8">
        <f ca="1">A83-MATCH(C83,$G$16:G82,1)</f>
        <v>13</v>
      </c>
      <c r="E83" s="4">
        <f t="shared" ca="1" si="33"/>
        <v>0.49517167325449196</v>
      </c>
      <c r="F83" s="4">
        <f t="shared" ca="1" si="44"/>
        <v>7.0075629843187391E-4</v>
      </c>
      <c r="G83" s="4">
        <f t="shared" ca="1" si="34"/>
        <v>0.49587242955292382</v>
      </c>
      <c r="H83" s="4">
        <f t="shared" ca="1" si="35"/>
        <v>5.5357413798722943E-2</v>
      </c>
      <c r="I83" s="4">
        <f t="shared" ca="1" si="36"/>
        <v>0</v>
      </c>
      <c r="J83" s="4">
        <f t="shared" ca="1" si="37"/>
        <v>3.2902752906019357</v>
      </c>
      <c r="K83" s="4">
        <f t="shared" ca="1" si="38"/>
        <v>7.4810564229394432</v>
      </c>
      <c r="L83" s="4">
        <f t="shared" ca="1" si="39"/>
        <v>3.6593258300130547</v>
      </c>
      <c r="M83" s="4">
        <f t="shared" ca="1" si="40"/>
        <v>5.4616803433030665E-2</v>
      </c>
      <c r="N83" s="4">
        <f t="shared" ca="1" si="41"/>
        <v>6.0573028209795973E-2</v>
      </c>
      <c r="O83" s="6">
        <f t="shared" ca="1" si="42"/>
        <v>0.12215445868690122</v>
      </c>
      <c r="P83" s="4">
        <f t="shared" ca="1" si="45"/>
        <v>5.6058170097154816E-2</v>
      </c>
    </row>
    <row r="84" spans="1:16" x14ac:dyDescent="0.3">
      <c r="A84" s="8">
        <v>68</v>
      </c>
      <c r="B84" s="4">
        <f t="shared" ca="1" si="43"/>
        <v>3.5125236815317369E-3</v>
      </c>
      <c r="C84" s="4">
        <f t="shared" ca="1" si="32"/>
        <v>0.44332678313730073</v>
      </c>
      <c r="D84" s="8">
        <f ca="1">A84-MATCH(C84,$G$16:G83,1)</f>
        <v>12</v>
      </c>
      <c r="E84" s="4">
        <f t="shared" ca="1" si="33"/>
        <v>0.49587242955292382</v>
      </c>
      <c r="F84" s="4">
        <f t="shared" ca="1" si="44"/>
        <v>1.6096193954260017E-3</v>
      </c>
      <c r="G84" s="4">
        <f t="shared" ca="1" si="34"/>
        <v>0.4974820489483498</v>
      </c>
      <c r="H84" s="4">
        <f t="shared" ca="1" si="35"/>
        <v>5.2545646415623093E-2</v>
      </c>
      <c r="I84" s="4">
        <f t="shared" ca="1" si="36"/>
        <v>0</v>
      </c>
      <c r="J84" s="4">
        <f t="shared" ca="1" si="37"/>
        <v>3.3324255747803164</v>
      </c>
      <c r="K84" s="4">
        <f t="shared" ca="1" si="38"/>
        <v>7.5168604774962269</v>
      </c>
      <c r="L84" s="4">
        <f t="shared" ca="1" si="39"/>
        <v>3.7118714764286778</v>
      </c>
      <c r="M84" s="4">
        <f t="shared" ca="1" si="40"/>
        <v>5.4586345241598201E-2</v>
      </c>
      <c r="N84" s="4">
        <f t="shared" ca="1" si="41"/>
        <v>6.0573028209795973E-2</v>
      </c>
      <c r="O84" s="6">
        <f t="shared" ca="1" si="42"/>
        <v>0.12175922395158596</v>
      </c>
      <c r="P84" s="4">
        <f t="shared" ca="1" si="45"/>
        <v>5.4155265811049097E-2</v>
      </c>
    </row>
    <row r="85" spans="1:16" x14ac:dyDescent="0.3">
      <c r="A85" s="8">
        <v>69</v>
      </c>
      <c r="B85" s="4">
        <f t="shared" ca="1" si="43"/>
        <v>2.3011118093268202E-3</v>
      </c>
      <c r="C85" s="4">
        <f t="shared" ca="1" si="32"/>
        <v>0.44562789494662752</v>
      </c>
      <c r="D85" s="8">
        <f ca="1">A85-MATCH(C85,$G$16:G84,1)</f>
        <v>13</v>
      </c>
      <c r="E85" s="4">
        <f t="shared" ca="1" si="33"/>
        <v>0.4974820489483498</v>
      </c>
      <c r="F85" s="4">
        <f t="shared" ca="1" si="44"/>
        <v>1.5004047141905399E-3</v>
      </c>
      <c r="G85" s="4">
        <f t="shared" ca="1" si="34"/>
        <v>0.49898245366254035</v>
      </c>
      <c r="H85" s="4">
        <f t="shared" ca="1" si="35"/>
        <v>5.1854154001722275E-2</v>
      </c>
      <c r="I85" s="4">
        <f t="shared" ca="1" si="36"/>
        <v>0</v>
      </c>
      <c r="J85" s="4">
        <f t="shared" ca="1" si="37"/>
        <v>3.3623400283015648</v>
      </c>
      <c r="K85" s="4">
        <f t="shared" ca="1" si="38"/>
        <v>7.5451740486404457</v>
      </c>
      <c r="L85" s="4">
        <f t="shared" ca="1" si="39"/>
        <v>3.7637256304303999</v>
      </c>
      <c r="M85" s="4">
        <f t="shared" ca="1" si="40"/>
        <v>5.4546748267107245E-2</v>
      </c>
      <c r="N85" s="4">
        <f t="shared" ca="1" si="41"/>
        <v>6.0573028209795973E-2</v>
      </c>
      <c r="O85" s="6">
        <f t="shared" ca="1" si="42"/>
        <v>0.1213931026335472</v>
      </c>
      <c r="P85" s="4">
        <f t="shared" ca="1" si="45"/>
        <v>5.3354558715912812E-2</v>
      </c>
    </row>
    <row r="86" spans="1:16" x14ac:dyDescent="0.3">
      <c r="A86" s="8">
        <v>70</v>
      </c>
      <c r="B86" s="4">
        <f t="shared" ca="1" si="43"/>
        <v>2.6695140817216043E-3</v>
      </c>
      <c r="C86" s="4">
        <f t="shared" ca="1" si="32"/>
        <v>0.44829740902834914</v>
      </c>
      <c r="D86" s="8">
        <f ca="1">A86-MATCH(C86,$G$16:G85,1)</f>
        <v>14</v>
      </c>
      <c r="E86" s="4">
        <f t="shared" ca="1" si="33"/>
        <v>0.49898245366254035</v>
      </c>
      <c r="F86" s="4">
        <f t="shared" ca="1" si="44"/>
        <v>2.9182547178528601E-2</v>
      </c>
      <c r="G86" s="4">
        <f t="shared" ca="1" si="34"/>
        <v>0.52816500084106899</v>
      </c>
      <c r="H86" s="4">
        <f t="shared" ca="1" si="35"/>
        <v>5.0685044634191212E-2</v>
      </c>
      <c r="I86" s="4">
        <f t="shared" ca="1" si="36"/>
        <v>0</v>
      </c>
      <c r="J86" s="4">
        <f t="shared" ca="1" si="37"/>
        <v>3.3997132254456672</v>
      </c>
      <c r="K86" s="4">
        <f t="shared" ca="1" si="38"/>
        <v>7.5836111406806692</v>
      </c>
      <c r="L86" s="4">
        <f t="shared" ca="1" si="39"/>
        <v>3.814410675064591</v>
      </c>
      <c r="M86" s="4">
        <f t="shared" ca="1" si="40"/>
        <v>5.4491581072351303E-2</v>
      </c>
      <c r="N86" s="4">
        <f t="shared" ca="1" si="41"/>
        <v>6.0573028209795973E-2</v>
      </c>
      <c r="O86" s="6">
        <f t="shared" ca="1" si="42"/>
        <v>0.1146858048400354</v>
      </c>
      <c r="P86" s="4">
        <f t="shared" ca="1" si="45"/>
        <v>7.986759181271981E-2</v>
      </c>
    </row>
    <row r="87" spans="1:16" x14ac:dyDescent="0.3">
      <c r="A87" s="8">
        <v>71</v>
      </c>
      <c r="B87" s="4">
        <f t="shared" ca="1" si="43"/>
        <v>1.1154468623954368E-2</v>
      </c>
      <c r="C87" s="4">
        <f t="shared" ca="1" si="32"/>
        <v>0.4594518776523035</v>
      </c>
      <c r="D87" s="8">
        <f ca="1">A87-MATCH(C87,$G$16:G86,1)</f>
        <v>14</v>
      </c>
      <c r="E87" s="4">
        <f t="shared" ca="1" si="33"/>
        <v>0.52816500084106899</v>
      </c>
      <c r="F87" s="4">
        <f t="shared" ca="1" si="44"/>
        <v>3.6943845470498093E-3</v>
      </c>
      <c r="G87" s="4">
        <f t="shared" ca="1" si="34"/>
        <v>0.53185938538811883</v>
      </c>
      <c r="H87" s="4">
        <f t="shared" ca="1" si="35"/>
        <v>6.871312318876549E-2</v>
      </c>
      <c r="I87" s="4">
        <f t="shared" ca="1" si="36"/>
        <v>0</v>
      </c>
      <c r="J87" s="4">
        <f t="shared" ca="1" si="37"/>
        <v>3.5558757861810282</v>
      </c>
      <c r="K87" s="4">
        <f t="shared" ca="1" si="38"/>
        <v>7.7393867761532711</v>
      </c>
      <c r="L87" s="4">
        <f t="shared" ca="1" si="39"/>
        <v>3.8831237982533566</v>
      </c>
      <c r="M87" s="4">
        <f t="shared" ca="1" si="40"/>
        <v>5.4691884482441645E-2</v>
      </c>
      <c r="N87" s="4">
        <f t="shared" ca="1" si="41"/>
        <v>6.0573028209795973E-2</v>
      </c>
      <c r="O87" s="6">
        <f t="shared" ca="1" si="42"/>
        <v>0.11388917799315215</v>
      </c>
      <c r="P87" s="4">
        <f t="shared" ca="1" si="45"/>
        <v>7.2407507735815294E-2</v>
      </c>
    </row>
    <row r="88" spans="1:16" x14ac:dyDescent="0.3">
      <c r="A88" s="8">
        <v>72</v>
      </c>
      <c r="B88" s="4">
        <f t="shared" ca="1" si="43"/>
        <v>9.7092990787315051E-3</v>
      </c>
      <c r="C88" s="4">
        <f t="shared" ca="1" si="32"/>
        <v>0.46916117673103502</v>
      </c>
      <c r="D88" s="8">
        <f ca="1">A88-MATCH(C88,$G$16:G87,1)</f>
        <v>13</v>
      </c>
      <c r="E88" s="4">
        <f t="shared" ca="1" si="33"/>
        <v>0.53185938538811883</v>
      </c>
      <c r="F88" s="4">
        <f t="shared" ca="1" si="44"/>
        <v>6.6989149871626548E-4</v>
      </c>
      <c r="G88" s="4">
        <f t="shared" ca="1" si="34"/>
        <v>0.53252927688683505</v>
      </c>
      <c r="H88" s="4">
        <f t="shared" ca="1" si="35"/>
        <v>6.2698208657083809E-2</v>
      </c>
      <c r="I88" s="4">
        <f t="shared" ca="1" si="36"/>
        <v>0</v>
      </c>
      <c r="J88" s="4">
        <f t="shared" ca="1" si="37"/>
        <v>3.682096674204538</v>
      </c>
      <c r="K88" s="4">
        <f t="shared" ca="1" si="38"/>
        <v>7.8482552624243329</v>
      </c>
      <c r="L88" s="4">
        <f t="shared" ca="1" si="39"/>
        <v>3.9458220069104404</v>
      </c>
      <c r="M88" s="4">
        <f t="shared" ca="1" si="40"/>
        <v>5.4803083429311672E-2</v>
      </c>
      <c r="N88" s="4">
        <f t="shared" ca="1" si="41"/>
        <v>6.0573028209795973E-2</v>
      </c>
      <c r="O88" s="6">
        <f t="shared" ca="1" si="42"/>
        <v>0.11374591189409483</v>
      </c>
      <c r="P88" s="4">
        <f t="shared" ca="1" si="45"/>
        <v>6.3368100155800078E-2</v>
      </c>
    </row>
    <row r="89" spans="1:16" x14ac:dyDescent="0.3">
      <c r="A89" s="8">
        <v>73</v>
      </c>
      <c r="B89" s="4">
        <f t="shared" ca="1" si="43"/>
        <v>3.1504995723798681E-3</v>
      </c>
      <c r="C89" s="4">
        <f t="shared" ca="1" si="32"/>
        <v>0.47231167630341492</v>
      </c>
      <c r="D89" s="8">
        <f ca="1">A89-MATCH(C89,$G$16:G88,1)</f>
        <v>14</v>
      </c>
      <c r="E89" s="4">
        <f t="shared" ca="1" si="33"/>
        <v>0.53252927688683505</v>
      </c>
      <c r="F89" s="4">
        <f t="shared" ca="1" si="44"/>
        <v>4.7521738223959102E-3</v>
      </c>
      <c r="G89" s="4">
        <f t="shared" ca="1" si="34"/>
        <v>0.53728145070923095</v>
      </c>
      <c r="H89" s="4">
        <f t="shared" ca="1" si="35"/>
        <v>6.0217600583420128E-2</v>
      </c>
      <c r="I89" s="4">
        <f t="shared" ca="1" si="36"/>
        <v>0</v>
      </c>
      <c r="J89" s="4">
        <f t="shared" ca="1" si="37"/>
        <v>3.7262036682178565</v>
      </c>
      <c r="K89" s="4">
        <f t="shared" ca="1" si="38"/>
        <v>7.8892897532859809</v>
      </c>
      <c r="L89" s="4">
        <f t="shared" ca="1" si="39"/>
        <v>4.0060396074938609</v>
      </c>
      <c r="M89" s="4">
        <f t="shared" ca="1" si="40"/>
        <v>5.4877254897176174E-2</v>
      </c>
      <c r="N89" s="4">
        <f t="shared" ca="1" si="41"/>
        <v>6.0573028209795973E-2</v>
      </c>
      <c r="O89" s="6">
        <f t="shared" ca="1" si="42"/>
        <v>0.11273984636885823</v>
      </c>
      <c r="P89" s="4">
        <f t="shared" ca="1" si="45"/>
        <v>6.4969774405816041E-2</v>
      </c>
    </row>
    <row r="90" spans="1:16" x14ac:dyDescent="0.3">
      <c r="A90" s="8">
        <v>74</v>
      </c>
      <c r="B90" s="4">
        <f t="shared" ca="1" si="43"/>
        <v>1.6898517933239154E-2</v>
      </c>
      <c r="C90" s="4">
        <f t="shared" ca="1" si="32"/>
        <v>0.48921019423665407</v>
      </c>
      <c r="D90" s="8">
        <f ca="1">A90-MATCH(C90,$G$16:G89,1)</f>
        <v>8</v>
      </c>
      <c r="E90" s="4">
        <f t="shared" ca="1" si="33"/>
        <v>0.53728145070923095</v>
      </c>
      <c r="F90" s="4">
        <f t="shared" ca="1" si="44"/>
        <v>6.4091267830216191E-3</v>
      </c>
      <c r="G90" s="4">
        <f t="shared" ca="1" si="34"/>
        <v>0.54369057749225258</v>
      </c>
      <c r="H90" s="4">
        <f t="shared" ca="1" si="35"/>
        <v>4.8071256472576873E-2</v>
      </c>
      <c r="I90" s="4">
        <f t="shared" ca="1" si="36"/>
        <v>0</v>
      </c>
      <c r="J90" s="4">
        <f t="shared" ca="1" si="37"/>
        <v>3.8613918116837698</v>
      </c>
      <c r="K90" s="4">
        <f t="shared" ca="1" si="38"/>
        <v>7.8931139562799713</v>
      </c>
      <c r="L90" s="4">
        <f t="shared" ca="1" si="39"/>
        <v>4.0541108639664376</v>
      </c>
      <c r="M90" s="4">
        <f t="shared" ca="1" si="40"/>
        <v>5.4785281945492398E-2</v>
      </c>
      <c r="N90" s="4">
        <f t="shared" ca="1" si="41"/>
        <v>6.0573028209795973E-2</v>
      </c>
      <c r="O90" s="6">
        <f t="shared" ca="1" si="42"/>
        <v>0.1114108478561211</v>
      </c>
      <c r="P90" s="4">
        <f t="shared" ca="1" si="45"/>
        <v>5.4480383255598494E-2</v>
      </c>
    </row>
    <row r="91" spans="1:16" x14ac:dyDescent="0.3">
      <c r="A91" s="8">
        <v>75</v>
      </c>
      <c r="B91" s="4">
        <f t="shared" ca="1" si="43"/>
        <v>1.5774856735340962E-2</v>
      </c>
      <c r="C91" s="4">
        <f t="shared" ca="1" si="32"/>
        <v>0.50498505097199509</v>
      </c>
      <c r="D91" s="8">
        <f ca="1">A91-MATCH(C91,$G$16:G90,1)</f>
        <v>5</v>
      </c>
      <c r="E91" s="4">
        <f t="shared" ca="1" si="33"/>
        <v>0.54369057749225258</v>
      </c>
      <c r="F91" s="4">
        <f t="shared" ca="1" si="44"/>
        <v>8.1609114310071985E-3</v>
      </c>
      <c r="G91" s="4">
        <f t="shared" ca="1" si="34"/>
        <v>0.55185148892325975</v>
      </c>
      <c r="H91" s="4">
        <f t="shared" ca="1" si="35"/>
        <v>3.8705526520257494E-2</v>
      </c>
      <c r="I91" s="4">
        <f t="shared" ca="1" si="36"/>
        <v>0</v>
      </c>
      <c r="J91" s="4">
        <f t="shared" ca="1" si="37"/>
        <v>3.9402660953604749</v>
      </c>
      <c r="K91" s="4">
        <f t="shared" ca="1" si="38"/>
        <v>7.8027380964570172</v>
      </c>
      <c r="L91" s="4">
        <f t="shared" ca="1" si="39"/>
        <v>4.0928163904866954</v>
      </c>
      <c r="M91" s="4">
        <f t="shared" ca="1" si="40"/>
        <v>5.457088520648927E-2</v>
      </c>
      <c r="N91" s="4">
        <f t="shared" ca="1" si="41"/>
        <v>6.0573028209795973E-2</v>
      </c>
      <c r="O91" s="6">
        <f t="shared" ca="1" si="42"/>
        <v>0.10976327766729869</v>
      </c>
      <c r="P91" s="4">
        <f t="shared" ca="1" si="45"/>
        <v>4.6866437951264689E-2</v>
      </c>
    </row>
    <row r="92" spans="1:16" x14ac:dyDescent="0.3">
      <c r="A92" s="8">
        <v>76</v>
      </c>
      <c r="B92" s="4">
        <f t="shared" ca="1" si="43"/>
        <v>1.9523655662295049E-3</v>
      </c>
      <c r="C92" s="4">
        <f t="shared" ca="1" si="32"/>
        <v>0.50693741653822455</v>
      </c>
      <c r="D92" s="8">
        <f ca="1">A92-MATCH(C92,$G$16:G91,1)</f>
        <v>6</v>
      </c>
      <c r="E92" s="4">
        <f t="shared" ca="1" si="33"/>
        <v>0.55185148892325975</v>
      </c>
      <c r="F92" s="4">
        <f t="shared" ca="1" si="44"/>
        <v>6.8454421071084369E-3</v>
      </c>
      <c r="G92" s="4">
        <f t="shared" ca="1" si="34"/>
        <v>0.55869693103036822</v>
      </c>
      <c r="H92" s="4">
        <f t="shared" ca="1" si="35"/>
        <v>4.4914072385035197E-2</v>
      </c>
      <c r="I92" s="4">
        <f t="shared" ca="1" si="36"/>
        <v>0</v>
      </c>
      <c r="J92" s="4">
        <f t="shared" ca="1" si="37"/>
        <v>3.9519802887578517</v>
      </c>
      <c r="K92" s="4">
        <f t="shared" ca="1" si="38"/>
        <v>7.7957952201381078</v>
      </c>
      <c r="L92" s="4">
        <f t="shared" ca="1" si="39"/>
        <v>4.1377304628717306</v>
      </c>
      <c r="M92" s="4">
        <f t="shared" ca="1" si="40"/>
        <v>5.4443821879891191E-2</v>
      </c>
      <c r="N92" s="4">
        <f t="shared" ca="1" si="41"/>
        <v>6.0573028209795973E-2</v>
      </c>
      <c r="O92" s="6">
        <f t="shared" ca="1" si="42"/>
        <v>0.10841840154390163</v>
      </c>
      <c r="P92" s="4">
        <f t="shared" ca="1" si="45"/>
        <v>5.1759514492143638E-2</v>
      </c>
    </row>
    <row r="93" spans="1:16" x14ac:dyDescent="0.3">
      <c r="A93" s="8">
        <v>77</v>
      </c>
      <c r="B93" s="4">
        <f t="shared" ca="1" si="43"/>
        <v>1.7575505410402606E-2</v>
      </c>
      <c r="C93" s="4">
        <f t="shared" ca="1" si="32"/>
        <v>0.5245129219486272</v>
      </c>
      <c r="D93" s="8">
        <f ca="1">A93-MATCH(C93,$G$16:G92,1)</f>
        <v>7</v>
      </c>
      <c r="E93" s="4">
        <f t="shared" ca="1" si="33"/>
        <v>0.55869693103036822</v>
      </c>
      <c r="F93" s="4">
        <f t="shared" ca="1" si="44"/>
        <v>8.4635402415811894E-3</v>
      </c>
      <c r="G93" s="4">
        <f t="shared" ca="1" si="34"/>
        <v>0.56716047127194935</v>
      </c>
      <c r="H93" s="4">
        <f t="shared" ca="1" si="35"/>
        <v>3.4184009081741018E-2</v>
      </c>
      <c r="I93" s="4">
        <f t="shared" ca="1" si="36"/>
        <v>0</v>
      </c>
      <c r="J93" s="4">
        <f t="shared" ca="1" si="37"/>
        <v>4.0750088266306701</v>
      </c>
      <c r="K93" s="4">
        <f t="shared" ca="1" si="38"/>
        <v>7.7691295220936274</v>
      </c>
      <c r="L93" s="4">
        <f t="shared" ca="1" si="39"/>
        <v>4.171914471953472</v>
      </c>
      <c r="M93" s="4">
        <f t="shared" ca="1" si="40"/>
        <v>5.418070742796717E-2</v>
      </c>
      <c r="N93" s="4">
        <f t="shared" ca="1" si="41"/>
        <v>6.0573028209795973E-2</v>
      </c>
      <c r="O93" s="6">
        <f t="shared" ca="1" si="42"/>
        <v>0.10680051110394054</v>
      </c>
      <c r="P93" s="4">
        <f t="shared" ca="1" si="45"/>
        <v>4.2647549323322209E-2</v>
      </c>
    </row>
    <row r="94" spans="1:16" x14ac:dyDescent="0.3">
      <c r="A94" s="8">
        <v>78</v>
      </c>
      <c r="B94" s="4">
        <f t="shared" ca="1" si="43"/>
        <v>3.8772886077404005E-3</v>
      </c>
      <c r="C94" s="4">
        <f t="shared" ca="1" si="32"/>
        <v>0.52839021055636759</v>
      </c>
      <c r="D94" s="8">
        <f ca="1">A94-MATCH(C94,$G$16:G93,1)</f>
        <v>7</v>
      </c>
      <c r="E94" s="4">
        <f t="shared" ca="1" si="33"/>
        <v>0.56716047127194935</v>
      </c>
      <c r="F94" s="4">
        <f t="shared" ca="1" si="44"/>
        <v>2.3185380413319654E-3</v>
      </c>
      <c r="G94" s="4">
        <f t="shared" ca="1" si="34"/>
        <v>0.56947900931328133</v>
      </c>
      <c r="H94" s="4">
        <f t="shared" ca="1" si="35"/>
        <v>3.8770260715581761E-2</v>
      </c>
      <c r="I94" s="4">
        <f t="shared" ca="1" si="36"/>
        <v>0</v>
      </c>
      <c r="J94" s="4">
        <f t="shared" ca="1" si="37"/>
        <v>4.1021498468848527</v>
      </c>
      <c r="K94" s="4">
        <f t="shared" ca="1" si="38"/>
        <v>7.7634857060760094</v>
      </c>
      <c r="L94" s="4">
        <f t="shared" ca="1" si="39"/>
        <v>4.210684732669054</v>
      </c>
      <c r="M94" s="4">
        <f t="shared" ca="1" si="40"/>
        <v>5.3983137598321206E-2</v>
      </c>
      <c r="N94" s="4">
        <f t="shared" ca="1" si="41"/>
        <v>6.0573028209795973E-2</v>
      </c>
      <c r="O94" s="6">
        <f t="shared" ca="1" si="42"/>
        <v>0.1063656907790847</v>
      </c>
      <c r="P94" s="4">
        <f t="shared" ca="1" si="45"/>
        <v>4.1088798756913729E-2</v>
      </c>
    </row>
    <row r="95" spans="1:16" x14ac:dyDescent="0.3">
      <c r="A95" s="8">
        <v>79</v>
      </c>
      <c r="B95" s="4">
        <f t="shared" ca="1" si="43"/>
        <v>5.2058562519233104E-3</v>
      </c>
      <c r="C95" s="4">
        <f t="shared" ca="1" si="32"/>
        <v>0.53359606680829086</v>
      </c>
      <c r="D95" s="8">
        <f ca="1">A95-MATCH(C95,$G$16:G94,1)</f>
        <v>6</v>
      </c>
      <c r="E95" s="4">
        <f t="shared" ca="1" si="33"/>
        <v>0.56947900931328133</v>
      </c>
      <c r="F95" s="4">
        <f t="shared" ca="1" si="44"/>
        <v>3.4861755955582878E-3</v>
      </c>
      <c r="G95" s="4">
        <f t="shared" ca="1" si="34"/>
        <v>0.57296518490883963</v>
      </c>
      <c r="H95" s="4">
        <f t="shared" ca="1" si="35"/>
        <v>3.5882942504990467E-2</v>
      </c>
      <c r="I95" s="4">
        <f t="shared" ca="1" si="36"/>
        <v>0</v>
      </c>
      <c r="J95" s="4">
        <f t="shared" ca="1" si="37"/>
        <v>4.1333849843963923</v>
      </c>
      <c r="K95" s="4">
        <f t="shared" ca="1" si="38"/>
        <v>7.7462808320913377</v>
      </c>
      <c r="L95" s="4">
        <f t="shared" ca="1" si="39"/>
        <v>4.2465676751740444</v>
      </c>
      <c r="M95" s="4">
        <f t="shared" ca="1" si="40"/>
        <v>5.3754021204734742E-2</v>
      </c>
      <c r="N95" s="4">
        <f t="shared" ca="1" si="41"/>
        <v>6.0573028209795973E-2</v>
      </c>
      <c r="O95" s="6">
        <f t="shared" ca="1" si="42"/>
        <v>0.10571851450177258</v>
      </c>
      <c r="P95" s="4">
        <f t="shared" ca="1" si="45"/>
        <v>3.9369118100548758E-2</v>
      </c>
    </row>
    <row r="96" spans="1:16" x14ac:dyDescent="0.3">
      <c r="A96" s="8">
        <v>80</v>
      </c>
      <c r="B96" s="4">
        <f t="shared" ca="1" si="43"/>
        <v>8.0307733286781712E-3</v>
      </c>
      <c r="C96" s="4">
        <f t="shared" ca="1" si="32"/>
        <v>0.54162684013696905</v>
      </c>
      <c r="D96" s="8">
        <f ca="1">A96-MATCH(C96,$G$16:G95,1)</f>
        <v>6</v>
      </c>
      <c r="E96" s="4">
        <f t="shared" ca="1" si="33"/>
        <v>0.57296518490883963</v>
      </c>
      <c r="F96" s="4">
        <f t="shared" ca="1" si="44"/>
        <v>9.4565130762456762E-3</v>
      </c>
      <c r="G96" s="4">
        <f t="shared" ca="1" si="34"/>
        <v>0.58242169798508536</v>
      </c>
      <c r="H96" s="4">
        <f t="shared" ca="1" si="35"/>
        <v>3.1338344771870585E-2</v>
      </c>
      <c r="I96" s="4">
        <f t="shared" ca="1" si="36"/>
        <v>0</v>
      </c>
      <c r="J96" s="4">
        <f t="shared" ca="1" si="37"/>
        <v>4.1815696243684615</v>
      </c>
      <c r="K96" s="4">
        <f t="shared" ca="1" si="38"/>
        <v>7.7203884935078317</v>
      </c>
      <c r="L96" s="4">
        <f t="shared" ca="1" si="39"/>
        <v>4.2779060199459149</v>
      </c>
      <c r="M96" s="4">
        <f t="shared" ca="1" si="40"/>
        <v>5.3473825249323939E-2</v>
      </c>
      <c r="N96" s="4">
        <f t="shared" ca="1" si="41"/>
        <v>6.0573028209795973E-2</v>
      </c>
      <c r="O96" s="6">
        <f t="shared" ca="1" si="42"/>
        <v>0.10400201163409803</v>
      </c>
      <c r="P96" s="4">
        <f t="shared" ca="1" si="45"/>
        <v>4.0794857848116262E-2</v>
      </c>
    </row>
    <row r="97" spans="1:16" x14ac:dyDescent="0.3">
      <c r="A97" s="8">
        <v>81</v>
      </c>
      <c r="B97" s="4">
        <f t="shared" ca="1" si="43"/>
        <v>2.2811696243772404E-2</v>
      </c>
      <c r="C97" s="4">
        <f t="shared" ca="1" si="32"/>
        <v>0.56443853638074148</v>
      </c>
      <c r="D97" s="8">
        <f ca="1">A97-MATCH(C97,$G$16:G96,1)</f>
        <v>4</v>
      </c>
      <c r="E97" s="4">
        <f t="shared" ca="1" si="33"/>
        <v>0.58242169798508536</v>
      </c>
      <c r="F97" s="4">
        <f t="shared" ca="1" si="44"/>
        <v>2.6859167373754235E-5</v>
      </c>
      <c r="G97" s="4">
        <f t="shared" ca="1" si="34"/>
        <v>0.58244855715245913</v>
      </c>
      <c r="H97" s="4">
        <f t="shared" ca="1" si="35"/>
        <v>1.7983161604343878E-2</v>
      </c>
      <c r="I97" s="4">
        <f t="shared" ca="1" si="36"/>
        <v>0</v>
      </c>
      <c r="J97" s="4">
        <f t="shared" ca="1" si="37"/>
        <v>4.2728164093435517</v>
      </c>
      <c r="K97" s="4">
        <f t="shared" ca="1" si="38"/>
        <v>7.570029567331539</v>
      </c>
      <c r="L97" s="4">
        <f t="shared" ca="1" si="39"/>
        <v>4.2958891815502591</v>
      </c>
      <c r="M97" s="4">
        <f t="shared" ca="1" si="40"/>
        <v>5.303566890802789E-2</v>
      </c>
      <c r="N97" s="4">
        <f t="shared" ca="1" si="41"/>
        <v>6.0573028209795973E-2</v>
      </c>
      <c r="O97" s="6">
        <f t="shared" ca="1" si="42"/>
        <v>0.1039972156612977</v>
      </c>
      <c r="P97" s="4">
        <f t="shared" ca="1" si="45"/>
        <v>1.8010020771717632E-2</v>
      </c>
    </row>
    <row r="98" spans="1:16" x14ac:dyDescent="0.3">
      <c r="A98" s="8">
        <v>82</v>
      </c>
      <c r="B98" s="4">
        <f t="shared" ca="1" si="43"/>
        <v>1.7677491749433641E-3</v>
      </c>
      <c r="C98" s="4">
        <f t="shared" ca="1" si="32"/>
        <v>0.56620628555568486</v>
      </c>
      <c r="D98" s="8">
        <f ca="1">A98-MATCH(C98,$G$16:G97,1)</f>
        <v>5</v>
      </c>
      <c r="E98" s="4">
        <f t="shared" ca="1" si="33"/>
        <v>0.58244855715245913</v>
      </c>
      <c r="F98" s="4">
        <f t="shared" ca="1" si="44"/>
        <v>2.1999739896246739E-3</v>
      </c>
      <c r="G98" s="4">
        <f t="shared" ca="1" si="34"/>
        <v>0.58464853114208382</v>
      </c>
      <c r="H98" s="4">
        <f t="shared" ca="1" si="35"/>
        <v>1.6242271596774271E-2</v>
      </c>
      <c r="I98" s="4">
        <f t="shared" ca="1" si="36"/>
        <v>0</v>
      </c>
      <c r="J98" s="4">
        <f t="shared" ca="1" si="37"/>
        <v>4.2816551552182682</v>
      </c>
      <c r="K98" s="4">
        <f t="shared" ca="1" si="38"/>
        <v>7.5620056937661442</v>
      </c>
      <c r="L98" s="4">
        <f t="shared" ca="1" si="39"/>
        <v>4.3121314531470336</v>
      </c>
      <c r="M98" s="4">
        <f t="shared" ca="1" si="40"/>
        <v>5.2586968940817484E-2</v>
      </c>
      <c r="N98" s="4">
        <f t="shared" ca="1" si="41"/>
        <v>6.0573028209795973E-2</v>
      </c>
      <c r="O98" s="6">
        <f t="shared" ca="1" si="42"/>
        <v>0.10360588453283098</v>
      </c>
      <c r="P98" s="4">
        <f t="shared" ca="1" si="45"/>
        <v>1.8442245586398946E-2</v>
      </c>
    </row>
    <row r="99" spans="1:16" x14ac:dyDescent="0.3">
      <c r="A99" s="8">
        <v>83</v>
      </c>
      <c r="B99" s="4">
        <f t="shared" ca="1" si="43"/>
        <v>4.0544857141425238E-3</v>
      </c>
      <c r="C99" s="4">
        <f t="shared" ca="1" si="32"/>
        <v>0.57026077126982744</v>
      </c>
      <c r="D99" s="8">
        <f ca="1">A99-MATCH(C99,$G$16:G98,1)</f>
        <v>4</v>
      </c>
      <c r="E99" s="4">
        <f t="shared" ca="1" si="33"/>
        <v>0.58464853114208382</v>
      </c>
      <c r="F99" s="4">
        <f t="shared" ca="1" si="44"/>
        <v>6.9535781575128085E-3</v>
      </c>
      <c r="G99" s="4">
        <f t="shared" ca="1" si="34"/>
        <v>0.59160210929959667</v>
      </c>
      <c r="H99" s="4">
        <f t="shared" ca="1" si="35"/>
        <v>1.4387759872256378E-2</v>
      </c>
      <c r="I99" s="4">
        <f t="shared" ca="1" si="36"/>
        <v>0</v>
      </c>
      <c r="J99" s="4">
        <f t="shared" ca="1" si="37"/>
        <v>4.2978730980748381</v>
      </c>
      <c r="K99" s="4">
        <f t="shared" ca="1" si="38"/>
        <v>7.5366802603387129</v>
      </c>
      <c r="L99" s="4">
        <f t="shared" ca="1" si="39"/>
        <v>4.3265192130192904</v>
      </c>
      <c r="M99" s="4">
        <f t="shared" ca="1" si="40"/>
        <v>5.2126737506256508E-2</v>
      </c>
      <c r="N99" s="4">
        <f t="shared" ca="1" si="41"/>
        <v>6.0573028209795973E-2</v>
      </c>
      <c r="O99" s="6">
        <f t="shared" ca="1" si="42"/>
        <v>0.10238812076161959</v>
      </c>
      <c r="P99" s="4">
        <f t="shared" ca="1" si="45"/>
        <v>2.1341338029769188E-2</v>
      </c>
    </row>
    <row r="100" spans="1:16" x14ac:dyDescent="0.3">
      <c r="A100" s="8">
        <v>84</v>
      </c>
      <c r="B100" s="4">
        <f t="shared" ca="1" si="43"/>
        <v>1.7350443398382445E-2</v>
      </c>
      <c r="C100" s="4">
        <f t="shared" ca="1" si="32"/>
        <v>0.58761121466820987</v>
      </c>
      <c r="D100" s="8">
        <f ca="1">A100-MATCH(C100,$G$16:G99,1)</f>
        <v>1</v>
      </c>
      <c r="E100" s="4">
        <f t="shared" ca="1" si="33"/>
        <v>0.59160210929959667</v>
      </c>
      <c r="F100" s="4">
        <f t="shared" ca="1" si="44"/>
        <v>1.1630861325002046E-3</v>
      </c>
      <c r="G100" s="4">
        <f t="shared" ca="1" si="34"/>
        <v>0.59276519543209683</v>
      </c>
      <c r="H100" s="4">
        <f t="shared" ca="1" si="35"/>
        <v>3.9908946313867988E-3</v>
      </c>
      <c r="I100" s="4">
        <f t="shared" ca="1" si="36"/>
        <v>0</v>
      </c>
      <c r="J100" s="4">
        <f t="shared" ca="1" si="37"/>
        <v>4.3152235414732205</v>
      </c>
      <c r="K100" s="4">
        <f t="shared" ca="1" si="38"/>
        <v>7.3436711787568214</v>
      </c>
      <c r="L100" s="4">
        <f t="shared" ca="1" si="39"/>
        <v>4.3305101076506771</v>
      </c>
      <c r="M100" s="4">
        <f t="shared" ca="1" si="40"/>
        <v>5.1553691757746156E-2</v>
      </c>
      <c r="N100" s="4">
        <f t="shared" ca="1" si="41"/>
        <v>6.0573028209795973E-2</v>
      </c>
      <c r="O100" s="6">
        <f t="shared" ca="1" si="42"/>
        <v>0.10218722130883748</v>
      </c>
      <c r="P100" s="4">
        <f t="shared" ca="1" si="45"/>
        <v>5.153980763887003E-3</v>
      </c>
    </row>
    <row r="101" spans="1:16" x14ac:dyDescent="0.3">
      <c r="A101" s="8">
        <v>85</v>
      </c>
      <c r="B101" s="4">
        <f t="shared" ca="1" si="43"/>
        <v>1.4782986363565707E-2</v>
      </c>
      <c r="C101" s="4">
        <f t="shared" ref="C101:C112" ca="1" si="46">C100+B101</f>
        <v>0.60239420103177554</v>
      </c>
      <c r="D101" s="8">
        <f ca="1">A101-MATCH(C101,$G$16:G100,1)</f>
        <v>0</v>
      </c>
      <c r="E101" s="4">
        <f t="shared" ref="E101:E112" ca="1" si="47">MAXA(C101,G100)</f>
        <v>0.60239420103177554</v>
      </c>
      <c r="F101" s="4">
        <f t="shared" ca="1" si="44"/>
        <v>9.174168136083633E-4</v>
      </c>
      <c r="G101" s="4">
        <f t="shared" ref="G101:G112" ca="1" si="48">E101+F101</f>
        <v>0.6033116178453839</v>
      </c>
      <c r="H101" s="4">
        <f t="shared" ref="H101:H112" ca="1" si="49">E101-C101</f>
        <v>0</v>
      </c>
      <c r="I101" s="4">
        <f t="shared" ref="I101:I112" ca="1" si="50">E101-G100</f>
        <v>9.6290055996787194E-3</v>
      </c>
      <c r="J101" s="4">
        <f t="shared" ref="J101:J112" ca="1" si="51">D101*(C101-C100)+J100</f>
        <v>4.3152235414732205</v>
      </c>
      <c r="K101" s="4">
        <f t="shared" ref="K101:K112" ca="1" si="52">J101/C101</f>
        <v>7.1634546515921684</v>
      </c>
      <c r="L101" s="4">
        <f t="shared" ref="L101:L112" ca="1" si="53">L100+H101</f>
        <v>4.3305101076506771</v>
      </c>
      <c r="M101" s="4">
        <f t="shared" ref="M101:M112" ca="1" si="54">L101/A101</f>
        <v>5.0947177737066793E-2</v>
      </c>
      <c r="N101" s="4">
        <f t="shared" ref="N101:N112" ca="1" si="55">N100+I101</f>
        <v>7.0202033809474693E-2</v>
      </c>
      <c r="O101" s="6">
        <f t="shared" ref="O101:O112" ca="1" si="56">N101/G101</f>
        <v>0.11636115024634915</v>
      </c>
      <c r="P101" s="4">
        <f t="shared" ca="1" si="45"/>
        <v>9.174168136083633E-4</v>
      </c>
    </row>
    <row r="102" spans="1:16" x14ac:dyDescent="0.3">
      <c r="A102" s="8">
        <v>86</v>
      </c>
      <c r="B102" s="4">
        <f t="shared" ca="1" si="43"/>
        <v>7.6031206759415489E-3</v>
      </c>
      <c r="C102" s="4">
        <f t="shared" ca="1" si="46"/>
        <v>0.60999732170771714</v>
      </c>
      <c r="D102" s="8">
        <f ca="1">A102-MATCH(C102,$G$16:G101,1)</f>
        <v>0</v>
      </c>
      <c r="E102" s="4">
        <f t="shared" ca="1" si="47"/>
        <v>0.60999732170771714</v>
      </c>
      <c r="F102" s="4">
        <f t="shared" ca="1" si="44"/>
        <v>5.1075931442218963E-3</v>
      </c>
      <c r="G102" s="4">
        <f t="shared" ca="1" si="48"/>
        <v>0.61510491485193908</v>
      </c>
      <c r="H102" s="4">
        <f t="shared" ca="1" si="49"/>
        <v>0</v>
      </c>
      <c r="I102" s="4">
        <f t="shared" ca="1" si="50"/>
        <v>6.6857038623332476E-3</v>
      </c>
      <c r="J102" s="4">
        <f t="shared" ca="1" si="51"/>
        <v>4.3152235414732205</v>
      </c>
      <c r="K102" s="4">
        <f t="shared" ca="1" si="52"/>
        <v>7.0741680133816693</v>
      </c>
      <c r="L102" s="4">
        <f t="shared" ca="1" si="53"/>
        <v>4.3305101076506771</v>
      </c>
      <c r="M102" s="4">
        <f t="shared" ca="1" si="54"/>
        <v>5.0354768693612523E-2</v>
      </c>
      <c r="N102" s="4">
        <f t="shared" ca="1" si="55"/>
        <v>7.688773767180794E-2</v>
      </c>
      <c r="O102" s="6">
        <f t="shared" ca="1" si="56"/>
        <v>0.1249993876090479</v>
      </c>
      <c r="P102" s="4">
        <f t="shared" ca="1" si="45"/>
        <v>5.1075931442218963E-3</v>
      </c>
    </row>
    <row r="103" spans="1:16" x14ac:dyDescent="0.3">
      <c r="A103" s="8">
        <v>87</v>
      </c>
      <c r="B103" s="4">
        <f t="shared" ca="1" si="43"/>
        <v>1.3497150968020207E-2</v>
      </c>
      <c r="C103" s="4">
        <f t="shared" ca="1" si="46"/>
        <v>0.62349447267573732</v>
      </c>
      <c r="D103" s="8">
        <f ca="1">A103-MATCH(C103,$G$16:G102,1)</f>
        <v>0</v>
      </c>
      <c r="E103" s="4">
        <f t="shared" ca="1" si="47"/>
        <v>0.62349447267573732</v>
      </c>
      <c r="F103" s="4">
        <f t="shared" ca="1" si="44"/>
        <v>1.1395781668682567E-3</v>
      </c>
      <c r="G103" s="4">
        <f t="shared" ca="1" si="48"/>
        <v>0.62463405084260559</v>
      </c>
      <c r="H103" s="4">
        <f t="shared" ca="1" si="49"/>
        <v>0</v>
      </c>
      <c r="I103" s="4">
        <f t="shared" ca="1" si="50"/>
        <v>8.3895578237982438E-3</v>
      </c>
      <c r="J103" s="4">
        <f t="shared" ca="1" si="51"/>
        <v>4.3152235414732205</v>
      </c>
      <c r="K103" s="4">
        <f t="shared" ca="1" si="52"/>
        <v>6.9210293444212327</v>
      </c>
      <c r="L103" s="4">
        <f t="shared" ca="1" si="53"/>
        <v>4.3305101076506771</v>
      </c>
      <c r="M103" s="4">
        <f t="shared" ca="1" si="54"/>
        <v>4.9775978248858356E-2</v>
      </c>
      <c r="N103" s="4">
        <f t="shared" ca="1" si="55"/>
        <v>8.5277295495606184E-2</v>
      </c>
      <c r="O103" s="6">
        <f t="shared" ca="1" si="56"/>
        <v>0.13652360991298926</v>
      </c>
      <c r="P103" s="4">
        <f t="shared" ca="1" si="45"/>
        <v>1.1395781668682567E-3</v>
      </c>
    </row>
    <row r="104" spans="1:16" x14ac:dyDescent="0.3">
      <c r="A104" s="8">
        <v>88</v>
      </c>
      <c r="B104" s="4">
        <f t="shared" ca="1" si="43"/>
        <v>2.8283108060923379E-2</v>
      </c>
      <c r="C104" s="4">
        <f t="shared" ca="1" si="46"/>
        <v>0.6517775807366607</v>
      </c>
      <c r="D104" s="8">
        <f ca="1">A104-MATCH(C104,$G$16:G103,1)</f>
        <v>0</v>
      </c>
      <c r="E104" s="4">
        <f t="shared" ca="1" si="47"/>
        <v>0.6517775807366607</v>
      </c>
      <c r="F104" s="4">
        <f t="shared" ca="1" si="44"/>
        <v>2.3930104506386459E-3</v>
      </c>
      <c r="G104" s="4">
        <f t="shared" ca="1" si="48"/>
        <v>0.65417059118729937</v>
      </c>
      <c r="H104" s="4">
        <f t="shared" ca="1" si="49"/>
        <v>0</v>
      </c>
      <c r="I104" s="4">
        <f t="shared" ca="1" si="50"/>
        <v>2.7143529894055107E-2</v>
      </c>
      <c r="J104" s="4">
        <f t="shared" ca="1" si="51"/>
        <v>4.3152235414732205</v>
      </c>
      <c r="K104" s="4">
        <f t="shared" ca="1" si="52"/>
        <v>6.6206995591901325</v>
      </c>
      <c r="L104" s="4">
        <f t="shared" ca="1" si="53"/>
        <v>4.3305101076506771</v>
      </c>
      <c r="M104" s="4">
        <f t="shared" ca="1" si="54"/>
        <v>4.9210342132394058E-2</v>
      </c>
      <c r="N104" s="4">
        <f t="shared" ca="1" si="55"/>
        <v>0.11242082538966129</v>
      </c>
      <c r="O104" s="6">
        <f t="shared" ca="1" si="56"/>
        <v>0.17185246005269203</v>
      </c>
      <c r="P104" s="4">
        <f t="shared" ca="1" si="45"/>
        <v>2.3930104506386459E-3</v>
      </c>
    </row>
    <row r="105" spans="1:16" x14ac:dyDescent="0.3">
      <c r="A105" s="8">
        <v>89</v>
      </c>
      <c r="B105" s="4">
        <f t="shared" ca="1" si="43"/>
        <v>4.6164034735277039E-3</v>
      </c>
      <c r="C105" s="4">
        <f t="shared" ca="1" si="46"/>
        <v>0.65639398421018835</v>
      </c>
      <c r="D105" s="8">
        <f ca="1">A105-MATCH(C105,$G$16:G104,1)</f>
        <v>0</v>
      </c>
      <c r="E105" s="4">
        <f t="shared" ca="1" si="47"/>
        <v>0.65639398421018835</v>
      </c>
      <c r="F105" s="4">
        <f t="shared" ca="1" si="44"/>
        <v>1.7728626248137692E-2</v>
      </c>
      <c r="G105" s="4">
        <f t="shared" ca="1" si="48"/>
        <v>0.674122610458326</v>
      </c>
      <c r="H105" s="4">
        <f t="shared" ca="1" si="49"/>
        <v>0</v>
      </c>
      <c r="I105" s="4">
        <f t="shared" ca="1" si="50"/>
        <v>2.2233930228889864E-3</v>
      </c>
      <c r="J105" s="4">
        <f t="shared" ca="1" si="51"/>
        <v>4.3152235414732205</v>
      </c>
      <c r="K105" s="4">
        <f t="shared" ca="1" si="52"/>
        <v>6.5741363346977497</v>
      </c>
      <c r="L105" s="4">
        <f t="shared" ca="1" si="53"/>
        <v>4.3305101076506771</v>
      </c>
      <c r="M105" s="4">
        <f t="shared" ca="1" si="54"/>
        <v>4.8657416939895247E-2</v>
      </c>
      <c r="N105" s="4">
        <f t="shared" ca="1" si="55"/>
        <v>0.11464421841255028</v>
      </c>
      <c r="O105" s="6">
        <f t="shared" ca="1" si="56"/>
        <v>0.17006434235250673</v>
      </c>
      <c r="P105" s="4">
        <f t="shared" ca="1" si="45"/>
        <v>1.7728626248137692E-2</v>
      </c>
    </row>
    <row r="106" spans="1:16" x14ac:dyDescent="0.3">
      <c r="A106" s="8">
        <v>90</v>
      </c>
      <c r="B106" s="4">
        <f t="shared" ca="1" si="43"/>
        <v>4.2193748008605451E-3</v>
      </c>
      <c r="C106" s="4">
        <f t="shared" ca="1" si="46"/>
        <v>0.6606133590110489</v>
      </c>
      <c r="D106" s="8">
        <f ca="1">A106-MATCH(C106,$G$16:G105,1)</f>
        <v>1</v>
      </c>
      <c r="E106" s="4">
        <f t="shared" ca="1" si="47"/>
        <v>0.674122610458326</v>
      </c>
      <c r="F106" s="4">
        <f t="shared" ca="1" si="44"/>
        <v>1.2513312087736497E-2</v>
      </c>
      <c r="G106" s="4">
        <f t="shared" ca="1" si="48"/>
        <v>0.68663592254606254</v>
      </c>
      <c r="H106" s="4">
        <f t="shared" ca="1" si="49"/>
        <v>1.3509251447277104E-2</v>
      </c>
      <c r="I106" s="4">
        <f t="shared" ca="1" si="50"/>
        <v>0</v>
      </c>
      <c r="J106" s="4">
        <f t="shared" ca="1" si="51"/>
        <v>4.3194429162740811</v>
      </c>
      <c r="K106" s="4">
        <f t="shared" ca="1" si="52"/>
        <v>6.5385340113926418</v>
      </c>
      <c r="L106" s="4">
        <f t="shared" ca="1" si="53"/>
        <v>4.3440193590979543</v>
      </c>
      <c r="M106" s="4">
        <f t="shared" ca="1" si="54"/>
        <v>4.8266881767755052E-2</v>
      </c>
      <c r="N106" s="4">
        <f t="shared" ca="1" si="55"/>
        <v>0.11464421841255028</v>
      </c>
      <c r="O106" s="6">
        <f t="shared" ca="1" si="56"/>
        <v>0.16696507515576342</v>
      </c>
      <c r="P106" s="4">
        <f t="shared" ca="1" si="45"/>
        <v>2.6022563535013601E-2</v>
      </c>
    </row>
    <row r="107" spans="1:16" x14ac:dyDescent="0.3">
      <c r="A107" s="8">
        <v>91</v>
      </c>
      <c r="B107" s="4">
        <f t="shared" ca="1" si="43"/>
        <v>3.127392103638265E-2</v>
      </c>
      <c r="C107" s="4">
        <f t="shared" ca="1" si="46"/>
        <v>0.6918872800474315</v>
      </c>
      <c r="D107" s="8">
        <f ca="1">A107-MATCH(C107,$G$16:G106,1)</f>
        <v>0</v>
      </c>
      <c r="E107" s="4">
        <f t="shared" ca="1" si="47"/>
        <v>0.6918872800474315</v>
      </c>
      <c r="F107" s="4">
        <f t="shared" ca="1" si="44"/>
        <v>1.3734945253951121E-2</v>
      </c>
      <c r="G107" s="4">
        <f t="shared" ca="1" si="48"/>
        <v>0.70562222530138263</v>
      </c>
      <c r="H107" s="4">
        <f t="shared" ca="1" si="49"/>
        <v>0</v>
      </c>
      <c r="I107" s="4">
        <f t="shared" ca="1" si="50"/>
        <v>5.2513575013689584E-3</v>
      </c>
      <c r="J107" s="4">
        <f t="shared" ca="1" si="51"/>
        <v>4.3194429162740811</v>
      </c>
      <c r="K107" s="4">
        <f t="shared" ca="1" si="52"/>
        <v>6.2429864529059804</v>
      </c>
      <c r="L107" s="4">
        <f t="shared" ca="1" si="53"/>
        <v>4.3440193590979543</v>
      </c>
      <c r="M107" s="4">
        <f t="shared" ca="1" si="54"/>
        <v>4.7736476473603892E-2</v>
      </c>
      <c r="N107" s="4">
        <f t="shared" ca="1" si="55"/>
        <v>0.11989557591391924</v>
      </c>
      <c r="O107" s="6">
        <f t="shared" ca="1" si="56"/>
        <v>0.16991468184368755</v>
      </c>
      <c r="P107" s="4">
        <f t="shared" ca="1" si="45"/>
        <v>1.3734945253951121E-2</v>
      </c>
    </row>
    <row r="108" spans="1:16" x14ac:dyDescent="0.3">
      <c r="A108" s="8">
        <v>92</v>
      </c>
      <c r="B108" s="4">
        <f t="shared" ca="1" si="43"/>
        <v>1.9110694463463861E-3</v>
      </c>
      <c r="C108" s="4">
        <f t="shared" ca="1" si="46"/>
        <v>0.69379834949377783</v>
      </c>
      <c r="D108" s="8">
        <f ca="1">A108-MATCH(C108,$G$16:G107,1)</f>
        <v>1</v>
      </c>
      <c r="E108" s="4">
        <f t="shared" ca="1" si="47"/>
        <v>0.70562222530138263</v>
      </c>
      <c r="F108" s="4">
        <f t="shared" ca="1" si="44"/>
        <v>4.1097329313535678E-4</v>
      </c>
      <c r="G108" s="4">
        <f t="shared" ca="1" si="48"/>
        <v>0.70603319859451796</v>
      </c>
      <c r="H108" s="4">
        <f t="shared" ca="1" si="49"/>
        <v>1.18238758076048E-2</v>
      </c>
      <c r="I108" s="4">
        <f t="shared" ca="1" si="50"/>
        <v>0</v>
      </c>
      <c r="J108" s="4">
        <f t="shared" ca="1" si="51"/>
        <v>4.3213539857204273</v>
      </c>
      <c r="K108" s="4">
        <f t="shared" ca="1" si="52"/>
        <v>6.2285446324187062</v>
      </c>
      <c r="L108" s="4">
        <f t="shared" ca="1" si="53"/>
        <v>4.3558432349055591</v>
      </c>
      <c r="M108" s="4">
        <f t="shared" ca="1" si="54"/>
        <v>4.7346122118538683E-2</v>
      </c>
      <c r="N108" s="4">
        <f t="shared" ca="1" si="55"/>
        <v>0.11989557591391924</v>
      </c>
      <c r="O108" s="6">
        <f t="shared" ca="1" si="56"/>
        <v>0.16981577658471622</v>
      </c>
      <c r="P108" s="4">
        <f t="shared" ca="1" si="45"/>
        <v>1.2234849100740157E-2</v>
      </c>
    </row>
    <row r="109" spans="1:16" x14ac:dyDescent="0.3">
      <c r="A109" s="8">
        <v>93</v>
      </c>
      <c r="B109" s="4">
        <f t="shared" ca="1" si="43"/>
        <v>8.2901412956375208E-4</v>
      </c>
      <c r="C109" s="4">
        <f t="shared" ca="1" si="46"/>
        <v>0.69462736362334154</v>
      </c>
      <c r="D109" s="8">
        <f ca="1">A109-MATCH(C109,$G$16:G108,1)</f>
        <v>2</v>
      </c>
      <c r="E109" s="4">
        <f t="shared" ca="1" si="47"/>
        <v>0.70603319859451796</v>
      </c>
      <c r="F109" s="4">
        <f t="shared" ca="1" si="44"/>
        <v>1.5676029112137572E-3</v>
      </c>
      <c r="G109" s="4">
        <f t="shared" ca="1" si="48"/>
        <v>0.70760080150573168</v>
      </c>
      <c r="H109" s="4">
        <f t="shared" ca="1" si="49"/>
        <v>1.1405834971176421E-2</v>
      </c>
      <c r="I109" s="4">
        <f t="shared" ca="1" si="50"/>
        <v>0</v>
      </c>
      <c r="J109" s="4">
        <f t="shared" ca="1" si="51"/>
        <v>4.3230120139795547</v>
      </c>
      <c r="K109" s="4">
        <f t="shared" ca="1" si="52"/>
        <v>6.2234980082409885</v>
      </c>
      <c r="L109" s="4">
        <f t="shared" ca="1" si="53"/>
        <v>4.3672490698767357</v>
      </c>
      <c r="M109" s="4">
        <f t="shared" ca="1" si="54"/>
        <v>4.6959667418029413E-2</v>
      </c>
      <c r="N109" s="4">
        <f t="shared" ca="1" si="55"/>
        <v>0.11989557591391924</v>
      </c>
      <c r="O109" s="6">
        <f t="shared" ca="1" si="56"/>
        <v>0.16943957053014738</v>
      </c>
      <c r="P109" s="4">
        <f t="shared" ca="1" si="45"/>
        <v>1.2973437882390177E-2</v>
      </c>
    </row>
    <row r="110" spans="1:16" x14ac:dyDescent="0.3">
      <c r="A110" s="8">
        <v>94</v>
      </c>
      <c r="B110" s="4">
        <f t="shared" ca="1" si="43"/>
        <v>1.6676523115279728E-3</v>
      </c>
      <c r="C110" s="4">
        <f t="shared" ca="1" si="46"/>
        <v>0.69629501593486953</v>
      </c>
      <c r="D110" s="8">
        <f ca="1">A110-MATCH(C110,$G$16:G109,1)</f>
        <v>3</v>
      </c>
      <c r="E110" s="4">
        <f t="shared" ca="1" si="47"/>
        <v>0.70760080150573168</v>
      </c>
      <c r="F110" s="4">
        <f t="shared" ca="1" si="44"/>
        <v>5.99085461444928E-3</v>
      </c>
      <c r="G110" s="4">
        <f t="shared" ca="1" si="48"/>
        <v>0.71359165612018094</v>
      </c>
      <c r="H110" s="4">
        <f t="shared" ca="1" si="49"/>
        <v>1.1305785570862148E-2</v>
      </c>
      <c r="I110" s="4">
        <f t="shared" ca="1" si="50"/>
        <v>0</v>
      </c>
      <c r="J110" s="4">
        <f t="shared" ca="1" si="51"/>
        <v>4.3280149709141389</v>
      </c>
      <c r="K110" s="4">
        <f t="shared" ca="1" si="52"/>
        <v>6.2157776113091918</v>
      </c>
      <c r="L110" s="4">
        <f t="shared" ca="1" si="53"/>
        <v>4.3785548554475975</v>
      </c>
      <c r="M110" s="4">
        <f t="shared" ca="1" si="54"/>
        <v>4.6580370802634018E-2</v>
      </c>
      <c r="N110" s="4">
        <f t="shared" ca="1" si="55"/>
        <v>0.11989557591391924</v>
      </c>
      <c r="O110" s="6">
        <f t="shared" ca="1" si="56"/>
        <v>0.16801706534209643</v>
      </c>
      <c r="P110" s="4">
        <f t="shared" ca="1" si="45"/>
        <v>1.7296640185311428E-2</v>
      </c>
    </row>
    <row r="111" spans="1:16" x14ac:dyDescent="0.3">
      <c r="A111" s="8">
        <v>95</v>
      </c>
      <c r="B111" s="4">
        <f t="shared" ca="1" si="43"/>
        <v>1.7435793371159893E-2</v>
      </c>
      <c r="C111" s="4">
        <f t="shared" ca="1" si="46"/>
        <v>0.71373080930602939</v>
      </c>
      <c r="D111" s="8">
        <f ca="1">A111-MATCH(C111,$G$16:G110,1)</f>
        <v>0</v>
      </c>
      <c r="E111" s="4">
        <f t="shared" ca="1" si="47"/>
        <v>0.71373080930602939</v>
      </c>
      <c r="F111" s="4">
        <f t="shared" ca="1" si="44"/>
        <v>1.6008607338953416E-3</v>
      </c>
      <c r="G111" s="4">
        <f t="shared" ca="1" si="48"/>
        <v>0.71533167003992471</v>
      </c>
      <c r="H111" s="4">
        <f t="shared" ca="1" si="49"/>
        <v>0</v>
      </c>
      <c r="I111" s="4">
        <f t="shared" ca="1" si="50"/>
        <v>1.3915318584845071E-4</v>
      </c>
      <c r="J111" s="4">
        <f t="shared" ca="1" si="51"/>
        <v>4.3280149709141389</v>
      </c>
      <c r="K111" s="4">
        <f t="shared" ca="1" si="52"/>
        <v>6.0639318276344678</v>
      </c>
      <c r="L111" s="4">
        <f t="shared" ca="1" si="53"/>
        <v>4.3785548554475975</v>
      </c>
      <c r="M111" s="4">
        <f t="shared" ca="1" si="54"/>
        <v>4.609005110997471E-2</v>
      </c>
      <c r="N111" s="4">
        <f t="shared" ca="1" si="55"/>
        <v>0.12003472909976769</v>
      </c>
      <c r="O111" s="6">
        <f t="shared" ca="1" si="56"/>
        <v>0.16780290056648575</v>
      </c>
      <c r="P111" s="4">
        <f t="shared" ca="1" si="45"/>
        <v>1.6008607338953416E-3</v>
      </c>
    </row>
    <row r="112" spans="1:16" x14ac:dyDescent="0.3">
      <c r="A112" s="8">
        <v>96</v>
      </c>
      <c r="B112" s="4">
        <f t="shared" ca="1" si="43"/>
        <v>3.8703304124227001E-3</v>
      </c>
      <c r="C112" s="4">
        <f t="shared" ca="1" si="46"/>
        <v>0.71760113971845207</v>
      </c>
      <c r="D112" s="8">
        <f ca="1">A112-MATCH(C112,$G$16:G111,1)</f>
        <v>0</v>
      </c>
      <c r="E112" s="4">
        <f t="shared" ca="1" si="47"/>
        <v>0.71760113971845207</v>
      </c>
      <c r="F112" s="4">
        <f t="shared" ca="1" si="44"/>
        <v>1.0617312250154578E-2</v>
      </c>
      <c r="G112" s="4">
        <f t="shared" ca="1" si="48"/>
        <v>0.72821845196860668</v>
      </c>
      <c r="H112" s="4">
        <f t="shared" ca="1" si="49"/>
        <v>0</v>
      </c>
      <c r="I112" s="4">
        <f t="shared" ca="1" si="50"/>
        <v>2.2694696785273694E-3</v>
      </c>
      <c r="J112" s="4">
        <f t="shared" ca="1" si="51"/>
        <v>4.3280149709141389</v>
      </c>
      <c r="K112" s="4">
        <f t="shared" ca="1" si="52"/>
        <v>6.0312264451143687</v>
      </c>
      <c r="L112" s="4">
        <f t="shared" ca="1" si="53"/>
        <v>4.3785548554475975</v>
      </c>
      <c r="M112" s="4">
        <f t="shared" ca="1" si="54"/>
        <v>4.5609946410912476E-2</v>
      </c>
      <c r="N112" s="4">
        <f t="shared" ca="1" si="55"/>
        <v>0.12230419877829506</v>
      </c>
      <c r="O112" s="6">
        <f t="shared" ca="1" si="56"/>
        <v>0.16794987609510278</v>
      </c>
      <c r="P112" s="4">
        <f t="shared" ca="1" si="45"/>
        <v>1.0617312250154578E-2</v>
      </c>
    </row>
    <row r="113" spans="1:16" x14ac:dyDescent="0.3">
      <c r="A113" s="8">
        <v>97</v>
      </c>
      <c r="B113" s="4">
        <f t="shared" ca="1" si="43"/>
        <v>1.5875129622423972E-3</v>
      </c>
      <c r="C113" s="4">
        <f t="shared" ref="C113:C116" ca="1" si="57">C112+B113</f>
        <v>0.71918865268069443</v>
      </c>
      <c r="D113" s="8">
        <f ca="1">A113-MATCH(C113,$G$16:G112,1)</f>
        <v>1</v>
      </c>
      <c r="E113" s="4">
        <f t="shared" ref="E113:E116" ca="1" si="58">MAXA(C113,G112)</f>
        <v>0.72821845196860668</v>
      </c>
      <c r="F113" s="4">
        <f t="shared" ca="1" si="44"/>
        <v>2.8065625141902101E-2</v>
      </c>
      <c r="G113" s="4">
        <f t="shared" ref="G113:G116" ca="1" si="59">E113+F113</f>
        <v>0.75628407711050882</v>
      </c>
      <c r="H113" s="4">
        <f t="shared" ref="H113:H116" ca="1" si="60">E113-C113</f>
        <v>9.0297992879122546E-3</v>
      </c>
      <c r="I113" s="4">
        <f t="shared" ref="I113:I116" ca="1" si="61">E113-G112</f>
        <v>0</v>
      </c>
      <c r="J113" s="4">
        <f t="shared" ref="J113:J116" ca="1" si="62">D113*(C113-C112)+J112</f>
        <v>4.3296024838763811</v>
      </c>
      <c r="K113" s="4">
        <f t="shared" ref="K113:K116" ca="1" si="63">J113/C113</f>
        <v>6.0201206842436639</v>
      </c>
      <c r="L113" s="4">
        <f t="shared" ref="L113:L116" ca="1" si="64">L112+H113</f>
        <v>4.3875846547355097</v>
      </c>
      <c r="M113" s="4">
        <f t="shared" ref="M113:M116" ca="1" si="65">L113/A113</f>
        <v>4.5232831492118659E-2</v>
      </c>
      <c r="N113" s="4">
        <f t="shared" ref="N113:N116" ca="1" si="66">N112+I113</f>
        <v>0.12230419877829506</v>
      </c>
      <c r="O113" s="6">
        <f t="shared" ref="O113:O116" ca="1" si="67">N113/G113</f>
        <v>0.16171727328383759</v>
      </c>
      <c r="P113" s="4">
        <f t="shared" ca="1" si="45"/>
        <v>3.7095424429814353E-2</v>
      </c>
    </row>
    <row r="114" spans="1:16" x14ac:dyDescent="0.3">
      <c r="A114" s="8">
        <v>98</v>
      </c>
      <c r="B114" s="4">
        <f t="shared" ca="1" si="43"/>
        <v>3.8247460877531858E-3</v>
      </c>
      <c r="C114" s="4">
        <f t="shared" ca="1" si="57"/>
        <v>0.72301339876844761</v>
      </c>
      <c r="D114" s="8">
        <f ca="1">A114-MATCH(C114,$G$16:G113,1)</f>
        <v>2</v>
      </c>
      <c r="E114" s="4">
        <f t="shared" ca="1" si="58"/>
        <v>0.75628407711050882</v>
      </c>
      <c r="F114" s="4">
        <f t="shared" ca="1" si="44"/>
        <v>4.3807767750756723E-3</v>
      </c>
      <c r="G114" s="4">
        <f t="shared" ca="1" si="59"/>
        <v>0.76066485388558447</v>
      </c>
      <c r="H114" s="4">
        <f t="shared" ca="1" si="60"/>
        <v>3.3270678342061211E-2</v>
      </c>
      <c r="I114" s="4">
        <f t="shared" ca="1" si="61"/>
        <v>0</v>
      </c>
      <c r="J114" s="4">
        <f t="shared" ca="1" si="62"/>
        <v>4.3372519760518875</v>
      </c>
      <c r="K114" s="4">
        <f t="shared" ca="1" si="63"/>
        <v>5.9988542168648475</v>
      </c>
      <c r="L114" s="4">
        <f t="shared" ca="1" si="64"/>
        <v>4.4208553330775713</v>
      </c>
      <c r="M114" s="4">
        <f t="shared" ca="1" si="65"/>
        <v>4.5110768704873176E-2</v>
      </c>
      <c r="N114" s="4">
        <f t="shared" ca="1" si="66"/>
        <v>0.12230419877829506</v>
      </c>
      <c r="O114" s="6">
        <f t="shared" ca="1" si="67"/>
        <v>0.16078592057138932</v>
      </c>
      <c r="P114" s="4">
        <f t="shared" ca="1" si="45"/>
        <v>3.7651455117136884E-2</v>
      </c>
    </row>
    <row r="115" spans="1:16" x14ac:dyDescent="0.3">
      <c r="A115" s="8">
        <v>99</v>
      </c>
      <c r="B115" s="4">
        <f t="shared" ca="1" si="43"/>
        <v>1.2342311795700778E-2</v>
      </c>
      <c r="C115" s="4">
        <f t="shared" ca="1" si="57"/>
        <v>0.73535571056414839</v>
      </c>
      <c r="D115" s="8">
        <f ca="1">A115-MATCH(C115,$G$16:G114,1)</f>
        <v>2</v>
      </c>
      <c r="E115" s="4">
        <f t="shared" ca="1" si="58"/>
        <v>0.76066485388558447</v>
      </c>
      <c r="F115" s="4">
        <f t="shared" ca="1" si="44"/>
        <v>1.0636337913539325E-2</v>
      </c>
      <c r="G115" s="4">
        <f t="shared" ca="1" si="59"/>
        <v>0.77130119179912382</v>
      </c>
      <c r="H115" s="4">
        <f t="shared" ca="1" si="60"/>
        <v>2.5309143321436078E-2</v>
      </c>
      <c r="I115" s="4">
        <f t="shared" ca="1" si="61"/>
        <v>0</v>
      </c>
      <c r="J115" s="4">
        <f t="shared" ca="1" si="62"/>
        <v>4.3619365996432888</v>
      </c>
      <c r="K115" s="4">
        <f t="shared" ca="1" si="63"/>
        <v>5.9317368954637057</v>
      </c>
      <c r="L115" s="4">
        <f t="shared" ca="1" si="64"/>
        <v>4.4461644763990069</v>
      </c>
      <c r="M115" s="4">
        <f t="shared" ca="1" si="65"/>
        <v>4.4910752286858653E-2</v>
      </c>
      <c r="N115" s="4">
        <f t="shared" ca="1" si="66"/>
        <v>0.12230419877829506</v>
      </c>
      <c r="O115" s="6">
        <f t="shared" ca="1" si="67"/>
        <v>0.15856866303163669</v>
      </c>
      <c r="P115" s="4">
        <f t="shared" ca="1" si="45"/>
        <v>3.5945481234975402E-2</v>
      </c>
    </row>
    <row r="116" spans="1:16" x14ac:dyDescent="0.3">
      <c r="A116" s="8">
        <v>100</v>
      </c>
      <c r="B116" s="4">
        <f t="shared" ca="1" si="43"/>
        <v>1.080709530260221E-2</v>
      </c>
      <c r="C116" s="4">
        <f t="shared" ca="1" si="57"/>
        <v>0.74616280586675066</v>
      </c>
      <c r="D116" s="8">
        <f ca="1">A116-MATCH(C116,$G$16:G115,1)</f>
        <v>3</v>
      </c>
      <c r="E116" s="4">
        <f t="shared" ca="1" si="58"/>
        <v>0.77130119179912382</v>
      </c>
      <c r="F116" s="4">
        <f t="shared" ca="1" si="44"/>
        <v>2.2650916507965658E-3</v>
      </c>
      <c r="G116" s="4">
        <f t="shared" ca="1" si="59"/>
        <v>0.7735662834499204</v>
      </c>
      <c r="H116" s="4">
        <f t="shared" ca="1" si="60"/>
        <v>2.5138385932373164E-2</v>
      </c>
      <c r="I116" s="4">
        <f t="shared" ca="1" si="61"/>
        <v>0</v>
      </c>
      <c r="J116" s="4">
        <f t="shared" ca="1" si="62"/>
        <v>4.3943578855510959</v>
      </c>
      <c r="K116" s="4">
        <f t="shared" ca="1" si="63"/>
        <v>5.8892749022065809</v>
      </c>
      <c r="L116" s="4">
        <f t="shared" ca="1" si="64"/>
        <v>4.4713028623313802</v>
      </c>
      <c r="M116" s="4">
        <f t="shared" ca="1" si="65"/>
        <v>4.4713028623313805E-2</v>
      </c>
      <c r="N116" s="4">
        <f t="shared" ca="1" si="66"/>
        <v>0.12230419877829506</v>
      </c>
      <c r="O116" s="6">
        <f t="shared" ca="1" si="67"/>
        <v>0.15810435562528347</v>
      </c>
      <c r="P116" s="4">
        <f t="shared" ca="1" si="45"/>
        <v>2.740347758316973E-2</v>
      </c>
    </row>
    <row r="118" spans="1:16" x14ac:dyDescent="0.3">
      <c r="A118" t="s">
        <v>28</v>
      </c>
      <c r="B118" t="s">
        <v>30</v>
      </c>
      <c r="C118" t="s">
        <v>31</v>
      </c>
    </row>
    <row r="119" spans="1:16" x14ac:dyDescent="0.3">
      <c r="A119" t="s">
        <v>5</v>
      </c>
      <c r="B119" s="4">
        <v>1.1111111111111112E-2</v>
      </c>
      <c r="C119" s="4">
        <f ca="1">AVERAGE(H17:H116)</f>
        <v>4.4713028623313805E-2</v>
      </c>
    </row>
    <row r="120" spans="1:16" x14ac:dyDescent="0.3">
      <c r="A120" t="s">
        <v>6</v>
      </c>
      <c r="B120" s="5">
        <v>1.3333333333333333</v>
      </c>
      <c r="C120" s="5">
        <f ca="1">AVERAGE(D17:D116)</f>
        <v>7.28</v>
      </c>
    </row>
    <row r="121" spans="1:16" x14ac:dyDescent="0.3">
      <c r="A121" t="s">
        <v>7</v>
      </c>
      <c r="B121" s="4">
        <v>1.6666666666666666E-2</v>
      </c>
      <c r="C121" s="4">
        <f ca="1">AVERAGE(P17:P116)</f>
        <v>5.1225649470030062E-2</v>
      </c>
    </row>
    <row r="122" spans="1:16" x14ac:dyDescent="0.3">
      <c r="A122" t="s">
        <v>9</v>
      </c>
      <c r="B122" s="11">
        <v>0.33333333333333337</v>
      </c>
      <c r="C122" s="10">
        <f ca="1">1-C123</f>
        <v>0.20622561376151982</v>
      </c>
    </row>
    <row r="123" spans="1:16" x14ac:dyDescent="0.3">
      <c r="A123" t="s">
        <v>10</v>
      </c>
      <c r="B123" s="11">
        <v>0.66666666666666663</v>
      </c>
      <c r="C123" s="10">
        <f ca="1">1-AVERAGE(O17:O116)</f>
        <v>0.79377438623848018</v>
      </c>
    </row>
    <row r="125" spans="1:16" x14ac:dyDescent="0.3">
      <c r="A125" t="s">
        <v>32</v>
      </c>
    </row>
  </sheetData>
  <sortState ref="A50:A100">
    <sortCondition descending="1" ref="A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D10" sqref="D10"/>
    </sheetView>
  </sheetViews>
  <sheetFormatPr defaultRowHeight="14.4" x14ac:dyDescent="0.3"/>
  <cols>
    <col min="1" max="1" width="36.44140625" bestFit="1" customWidth="1"/>
    <col min="2" max="2" width="11.21875" customWidth="1"/>
    <col min="3" max="8" width="16.5546875" customWidth="1"/>
    <col min="9" max="12" width="16.88671875" customWidth="1"/>
    <col min="13" max="13" width="17.6640625" customWidth="1"/>
  </cols>
  <sheetData>
    <row r="1" spans="1:13" x14ac:dyDescent="0.3">
      <c r="A1" t="s">
        <v>34</v>
      </c>
      <c r="B1" s="5">
        <f>1/10</f>
        <v>0.1</v>
      </c>
    </row>
    <row r="2" spans="1:13" x14ac:dyDescent="0.3">
      <c r="A2" t="s">
        <v>40</v>
      </c>
      <c r="B2" s="5">
        <f>1/7</f>
        <v>0.14285714285714285</v>
      </c>
    </row>
    <row r="3" spans="1:13" x14ac:dyDescent="0.3">
      <c r="A3" t="s">
        <v>41</v>
      </c>
      <c r="B3" s="5">
        <f>1/5</f>
        <v>0.2</v>
      </c>
      <c r="D3" t="s">
        <v>66</v>
      </c>
    </row>
    <row r="5" spans="1:13" x14ac:dyDescent="0.3">
      <c r="A5" t="s">
        <v>35</v>
      </c>
      <c r="B5">
        <v>20</v>
      </c>
    </row>
    <row r="6" spans="1:13" x14ac:dyDescent="0.3">
      <c r="A6" t="s">
        <v>36</v>
      </c>
      <c r="B6">
        <v>1000</v>
      </c>
    </row>
    <row r="7" spans="1:13" x14ac:dyDescent="0.3">
      <c r="A7" t="s">
        <v>38</v>
      </c>
      <c r="B7" s="9">
        <v>0.9</v>
      </c>
      <c r="C7" s="58">
        <f>_xlfn.NORM.INV(B7/2 + 0.5,0,1)</f>
        <v>1.6448536269514715</v>
      </c>
    </row>
    <row r="9" spans="1:13" x14ac:dyDescent="0.3">
      <c r="B9" s="2" t="s">
        <v>67</v>
      </c>
      <c r="C9" s="2" t="s">
        <v>68</v>
      </c>
      <c r="D9" s="2" t="s">
        <v>69</v>
      </c>
    </row>
    <row r="10" spans="1:13" x14ac:dyDescent="0.3">
      <c r="A10" t="s">
        <v>37</v>
      </c>
      <c r="B10" s="5">
        <f ca="1">AVERAGE(M16:M35)</f>
        <v>36.523431776819095</v>
      </c>
      <c r="C10" s="5">
        <f>'Ch6Ex16-AvgTime'!J5</f>
        <v>31.57700843757695</v>
      </c>
      <c r="D10" s="57" t="str">
        <f>"+/- "&amp;TEXT(C7*'Ch6Ex16-AvgTime'!M5,"0.00")</f>
        <v>+/- 0.70</v>
      </c>
    </row>
    <row r="11" spans="1:13" x14ac:dyDescent="0.3">
      <c r="A11" t="s">
        <v>42</v>
      </c>
      <c r="B11" s="7">
        <f ca="1">AVERAGE(E16:E35)</f>
        <v>16.420996759565433</v>
      </c>
      <c r="C11" s="5">
        <f>'Ch6Ex16-AvgMT'!J5</f>
        <v>9.8208612831918511</v>
      </c>
      <c r="D11" s="57" t="str">
        <f>"+/- "&amp;TEXT(C7*'Ch6Ex16-AvgMT'!M5,"0.00")</f>
        <v>+/- 0.48</v>
      </c>
    </row>
    <row r="12" spans="1:13" x14ac:dyDescent="0.3">
      <c r="A12" t="s">
        <v>43</v>
      </c>
      <c r="B12" s="7">
        <f ca="1">AVERAGE(I16:I35)</f>
        <v>4.0183494824272632</v>
      </c>
      <c r="C12" s="5">
        <f>'Ch6Ex16-AvgAP'!J5</f>
        <v>8.1155067165070633</v>
      </c>
      <c r="D12" s="57" t="str">
        <f>"+/- "&amp;TEXT(C7*'Ch6Ex16-AvgAP'!M5,"0.00")</f>
        <v>+/- 0.43</v>
      </c>
    </row>
    <row r="14" spans="1:13" x14ac:dyDescent="0.3">
      <c r="B14" s="2" t="s">
        <v>39</v>
      </c>
      <c r="C14" s="2" t="s">
        <v>13</v>
      </c>
      <c r="D14" s="2" t="s">
        <v>14</v>
      </c>
      <c r="E14" s="2" t="s">
        <v>44</v>
      </c>
      <c r="F14" s="2" t="s">
        <v>48</v>
      </c>
      <c r="G14" s="2" t="s">
        <v>49</v>
      </c>
      <c r="H14" s="2" t="s">
        <v>45</v>
      </c>
      <c r="I14" s="2" t="s">
        <v>46</v>
      </c>
      <c r="J14" s="2" t="s">
        <v>47</v>
      </c>
      <c r="K14" s="2" t="s">
        <v>49</v>
      </c>
      <c r="L14" s="2" t="s">
        <v>45</v>
      </c>
      <c r="M14" s="2" t="s">
        <v>50</v>
      </c>
    </row>
    <row r="15" spans="1:13" x14ac:dyDescent="0.3">
      <c r="B15">
        <v>0</v>
      </c>
      <c r="C15" s="2"/>
      <c r="D15" s="2"/>
      <c r="E15" s="2"/>
      <c r="F15" s="2"/>
      <c r="G15" s="2"/>
      <c r="H15" s="2"/>
      <c r="I15" s="2"/>
      <c r="J15" s="2"/>
      <c r="K15" s="2"/>
    </row>
    <row r="16" spans="1:13" x14ac:dyDescent="0.3">
      <c r="B16">
        <v>0</v>
      </c>
      <c r="C16" s="7">
        <f ca="1">-LN(1-RAND())/$B$1</f>
        <v>3.1965016384240528</v>
      </c>
      <c r="D16" s="7">
        <f ca="1">C16</f>
        <v>3.1965016384240528</v>
      </c>
      <c r="E16" s="7">
        <f t="shared" ref="E16:E35" ca="1" si="0">F16-D16</f>
        <v>0</v>
      </c>
      <c r="F16" s="7">
        <f t="shared" ref="F16:F35" ca="1" si="1">MAXA(D16,H15)</f>
        <v>3.1965016384240528</v>
      </c>
      <c r="G16" s="5">
        <f ca="1">-LN(1-RAND())/$B$2</f>
        <v>0.76542753079312464</v>
      </c>
      <c r="H16" s="5">
        <f ca="1">F16+G16</f>
        <v>3.9619291692171776</v>
      </c>
      <c r="I16" s="7">
        <f ca="1">J16-H16</f>
        <v>0</v>
      </c>
      <c r="J16" s="7">
        <f ca="1">MAXA(H16,L15)</f>
        <v>3.9619291692171776</v>
      </c>
      <c r="K16" s="5">
        <f ca="1">-LN(1-RAND())/$B$2</f>
        <v>1.1095675653890049</v>
      </c>
      <c r="L16" s="5">
        <f ca="1">J16+K16</f>
        <v>5.0714967346061828</v>
      </c>
      <c r="M16" s="5">
        <f ca="1">L16-D16</f>
        <v>1.87499509618213</v>
      </c>
    </row>
    <row r="17" spans="2:13" x14ac:dyDescent="0.3">
      <c r="B17">
        <v>0</v>
      </c>
      <c r="C17" s="7">
        <f t="shared" ref="C17:C35" ca="1" si="2">-LN(1-RAND())/$B$1</f>
        <v>4.0967746559539622</v>
      </c>
      <c r="D17" s="7">
        <f ca="1">D16+C17</f>
        <v>7.2932762943780149</v>
      </c>
      <c r="E17" s="7">
        <f t="shared" ca="1" si="0"/>
        <v>0</v>
      </c>
      <c r="F17" s="7">
        <f t="shared" ca="1" si="1"/>
        <v>7.2932762943780149</v>
      </c>
      <c r="G17" s="5">
        <f t="shared" ref="G17:G35" ca="1" si="3">-LN(1-RAND())/$B$2</f>
        <v>0.79389008163774322</v>
      </c>
      <c r="H17" s="5">
        <f t="shared" ref="H17:H35" ca="1" si="4">F17+G17</f>
        <v>8.0871663760157588</v>
      </c>
      <c r="I17" s="7">
        <f t="shared" ref="I17:I35" ca="1" si="5">J17-H17</f>
        <v>0</v>
      </c>
      <c r="J17" s="7">
        <f t="shared" ref="J17:J35" ca="1" si="6">MAXA(H17,L16)</f>
        <v>8.0871663760157588</v>
      </c>
      <c r="K17" s="5">
        <f t="shared" ref="K17:K35" ca="1" si="7">-LN(1-RAND())/$B$2</f>
        <v>16.8850592022287</v>
      </c>
      <c r="L17" s="5">
        <f t="shared" ref="L17:L35" ca="1" si="8">J17+K17</f>
        <v>24.972225578244458</v>
      </c>
      <c r="M17" s="5">
        <f t="shared" ref="M17:M35" ca="1" si="9">L17-D17</f>
        <v>17.678949283866444</v>
      </c>
    </row>
    <row r="18" spans="2:13" x14ac:dyDescent="0.3">
      <c r="B18">
        <v>0</v>
      </c>
      <c r="C18" s="7">
        <f t="shared" ca="1" si="2"/>
        <v>2.1624145892175148</v>
      </c>
      <c r="D18" s="7">
        <f t="shared" ref="D18:D35" ca="1" si="10">D17+C18</f>
        <v>9.4556908835955298</v>
      </c>
      <c r="E18" s="7">
        <f t="shared" ca="1" si="0"/>
        <v>0</v>
      </c>
      <c r="F18" s="7">
        <f t="shared" ca="1" si="1"/>
        <v>9.4556908835955298</v>
      </c>
      <c r="G18" s="5">
        <f t="shared" ca="1" si="3"/>
        <v>2.3862447359544086</v>
      </c>
      <c r="H18" s="5">
        <f t="shared" ca="1" si="4"/>
        <v>11.841935619549938</v>
      </c>
      <c r="I18" s="7">
        <f t="shared" ca="1" si="5"/>
        <v>13.130289958694521</v>
      </c>
      <c r="J18" s="7">
        <f t="shared" ca="1" si="6"/>
        <v>24.972225578244458</v>
      </c>
      <c r="K18" s="5">
        <f t="shared" ca="1" si="7"/>
        <v>10.851017407063262</v>
      </c>
      <c r="L18" s="5">
        <f t="shared" ca="1" si="8"/>
        <v>35.823242985307722</v>
      </c>
      <c r="M18" s="5">
        <f t="shared" ca="1" si="9"/>
        <v>26.367552101712192</v>
      </c>
    </row>
    <row r="19" spans="2:13" x14ac:dyDescent="0.3">
      <c r="B19">
        <v>0</v>
      </c>
      <c r="C19" s="7">
        <f t="shared" ca="1" si="2"/>
        <v>30.129100023017489</v>
      </c>
      <c r="D19" s="7">
        <f t="shared" ca="1" si="10"/>
        <v>39.584790906613023</v>
      </c>
      <c r="E19" s="7">
        <f t="shared" ca="1" si="0"/>
        <v>0</v>
      </c>
      <c r="F19" s="7">
        <f t="shared" ca="1" si="1"/>
        <v>39.584790906613023</v>
      </c>
      <c r="G19" s="5">
        <f t="shared" ca="1" si="3"/>
        <v>8.0804939257842765</v>
      </c>
      <c r="H19" s="5">
        <f t="shared" ca="1" si="4"/>
        <v>47.665284832397298</v>
      </c>
      <c r="I19" s="7">
        <f t="shared" ca="1" si="5"/>
        <v>0</v>
      </c>
      <c r="J19" s="7">
        <f t="shared" ca="1" si="6"/>
        <v>47.665284832397298</v>
      </c>
      <c r="K19" s="5">
        <f t="shared" ca="1" si="7"/>
        <v>11.50585542442226</v>
      </c>
      <c r="L19" s="5">
        <f t="shared" ca="1" si="8"/>
        <v>59.171140256819555</v>
      </c>
      <c r="M19" s="5">
        <f t="shared" ca="1" si="9"/>
        <v>19.586349350206532</v>
      </c>
    </row>
    <row r="20" spans="2:13" x14ac:dyDescent="0.3">
      <c r="B20">
        <v>0</v>
      </c>
      <c r="C20" s="7">
        <f t="shared" ca="1" si="2"/>
        <v>22.561489956234244</v>
      </c>
      <c r="D20" s="7">
        <f t="shared" ca="1" si="10"/>
        <v>62.146280862847263</v>
      </c>
      <c r="E20" s="7">
        <f t="shared" ca="1" si="0"/>
        <v>0</v>
      </c>
      <c r="F20" s="7">
        <f t="shared" ca="1" si="1"/>
        <v>62.146280862847263</v>
      </c>
      <c r="G20" s="5">
        <f t="shared" ca="1" si="3"/>
        <v>2.6994836044238073</v>
      </c>
      <c r="H20" s="5">
        <f t="shared" ca="1" si="4"/>
        <v>64.845764467271067</v>
      </c>
      <c r="I20" s="7">
        <f t="shared" ca="1" si="5"/>
        <v>0</v>
      </c>
      <c r="J20" s="7">
        <f t="shared" ca="1" si="6"/>
        <v>64.845764467271067</v>
      </c>
      <c r="K20" s="5">
        <f t="shared" ca="1" si="7"/>
        <v>21.829987019988579</v>
      </c>
      <c r="L20" s="5">
        <f t="shared" ca="1" si="8"/>
        <v>86.675751487259646</v>
      </c>
      <c r="M20" s="5">
        <f t="shared" ca="1" si="9"/>
        <v>24.529470624412383</v>
      </c>
    </row>
    <row r="21" spans="2:13" x14ac:dyDescent="0.3">
      <c r="B21">
        <v>0</v>
      </c>
      <c r="C21" s="7">
        <f t="shared" ca="1" si="2"/>
        <v>5.4226481752213278</v>
      </c>
      <c r="D21" s="7">
        <f t="shared" ca="1" si="10"/>
        <v>67.568929038068589</v>
      </c>
      <c r="E21" s="7">
        <f t="shared" ca="1" si="0"/>
        <v>0</v>
      </c>
      <c r="F21" s="7">
        <f t="shared" ca="1" si="1"/>
        <v>67.568929038068589</v>
      </c>
      <c r="G21" s="5">
        <f t="shared" ca="1" si="3"/>
        <v>22.493013202316096</v>
      </c>
      <c r="H21" s="5">
        <f t="shared" ca="1" si="4"/>
        <v>90.061942240384681</v>
      </c>
      <c r="I21" s="7">
        <f t="shared" ca="1" si="5"/>
        <v>0</v>
      </c>
      <c r="J21" s="7">
        <f t="shared" ca="1" si="6"/>
        <v>90.061942240384681</v>
      </c>
      <c r="K21" s="5">
        <f t="shared" ca="1" si="7"/>
        <v>1.6823359552984414</v>
      </c>
      <c r="L21" s="5">
        <f t="shared" ca="1" si="8"/>
        <v>91.744278195683123</v>
      </c>
      <c r="M21" s="5">
        <f t="shared" ca="1" si="9"/>
        <v>24.175349157614534</v>
      </c>
    </row>
    <row r="22" spans="2:13" x14ac:dyDescent="0.3">
      <c r="B22">
        <v>7</v>
      </c>
      <c r="C22" s="7">
        <f t="shared" ca="1" si="2"/>
        <v>4.9640979121645863</v>
      </c>
      <c r="D22" s="7">
        <f t="shared" ca="1" si="10"/>
        <v>72.533026950233179</v>
      </c>
      <c r="E22" s="7">
        <f t="shared" ca="1" si="0"/>
        <v>17.528915290151502</v>
      </c>
      <c r="F22" s="7">
        <f t="shared" ca="1" si="1"/>
        <v>90.061942240384681</v>
      </c>
      <c r="G22" s="5">
        <f t="shared" ca="1" si="3"/>
        <v>4.935794295862638</v>
      </c>
      <c r="H22" s="5">
        <f t="shared" ca="1" si="4"/>
        <v>94.997736536247317</v>
      </c>
      <c r="I22" s="7">
        <f t="shared" ca="1" si="5"/>
        <v>0</v>
      </c>
      <c r="J22" s="7">
        <f t="shared" ca="1" si="6"/>
        <v>94.997736536247317</v>
      </c>
      <c r="K22" s="5">
        <f t="shared" ca="1" si="7"/>
        <v>11.75838781971918</v>
      </c>
      <c r="L22" s="5">
        <f t="shared" ca="1" si="8"/>
        <v>106.75612435596649</v>
      </c>
      <c r="M22" s="5">
        <f t="shared" ca="1" si="9"/>
        <v>34.223097405733313</v>
      </c>
    </row>
    <row r="23" spans="2:13" x14ac:dyDescent="0.3">
      <c r="B23">
        <v>8</v>
      </c>
      <c r="C23" s="7">
        <f t="shared" ca="1" si="2"/>
        <v>2.7473720579540384</v>
      </c>
      <c r="D23" s="7">
        <f t="shared" ca="1" si="10"/>
        <v>75.280399008187217</v>
      </c>
      <c r="E23" s="7">
        <f t="shared" ca="1" si="0"/>
        <v>19.717337528060099</v>
      </c>
      <c r="F23" s="7">
        <f t="shared" ca="1" si="1"/>
        <v>94.997736536247317</v>
      </c>
      <c r="G23" s="5">
        <f t="shared" ca="1" si="3"/>
        <v>1.2401553990782959</v>
      </c>
      <c r="H23" s="5">
        <f t="shared" ca="1" si="4"/>
        <v>96.237891935325607</v>
      </c>
      <c r="I23" s="7">
        <f t="shared" ca="1" si="5"/>
        <v>10.518232420640885</v>
      </c>
      <c r="J23" s="7">
        <f t="shared" ca="1" si="6"/>
        <v>106.75612435596649</v>
      </c>
      <c r="K23" s="5">
        <f t="shared" ca="1" si="7"/>
        <v>10.548886155557037</v>
      </c>
      <c r="L23" s="5">
        <f t="shared" ca="1" si="8"/>
        <v>117.30501051152353</v>
      </c>
      <c r="M23" s="5">
        <f t="shared" ca="1" si="9"/>
        <v>42.024611503336317</v>
      </c>
    </row>
    <row r="24" spans="2:13" x14ac:dyDescent="0.3">
      <c r="B24">
        <v>9</v>
      </c>
      <c r="C24" s="7">
        <f t="shared" ca="1" si="2"/>
        <v>16.422663176415046</v>
      </c>
      <c r="D24" s="7">
        <f t="shared" ca="1" si="10"/>
        <v>91.70306218460226</v>
      </c>
      <c r="E24" s="7">
        <f t="shared" ca="1" si="0"/>
        <v>4.5348297507233468</v>
      </c>
      <c r="F24" s="7">
        <f t="shared" ca="1" si="1"/>
        <v>96.237891935325607</v>
      </c>
      <c r="G24" s="5">
        <f t="shared" ca="1" si="3"/>
        <v>4.2013655266673489</v>
      </c>
      <c r="H24" s="5">
        <f t="shared" ca="1" si="4"/>
        <v>100.43925746199295</v>
      </c>
      <c r="I24" s="7">
        <f t="shared" ca="1" si="5"/>
        <v>16.865753049530582</v>
      </c>
      <c r="J24" s="7">
        <f t="shared" ca="1" si="6"/>
        <v>117.30501051152353</v>
      </c>
      <c r="K24" s="5">
        <f t="shared" ca="1" si="7"/>
        <v>9.0066376725740263</v>
      </c>
      <c r="L24" s="5">
        <f t="shared" ca="1" si="8"/>
        <v>126.31164818409756</v>
      </c>
      <c r="M24" s="5">
        <f t="shared" ca="1" si="9"/>
        <v>34.608585999495304</v>
      </c>
    </row>
    <row r="25" spans="2:13" x14ac:dyDescent="0.3">
      <c r="B25">
        <v>10</v>
      </c>
      <c r="C25" s="7">
        <f t="shared" ca="1" si="2"/>
        <v>5.2356397455054475</v>
      </c>
      <c r="D25" s="7">
        <f t="shared" ca="1" si="10"/>
        <v>96.938701930107712</v>
      </c>
      <c r="E25" s="7">
        <f t="shared" ca="1" si="0"/>
        <v>3.5005555318852402</v>
      </c>
      <c r="F25" s="7">
        <f t="shared" ca="1" si="1"/>
        <v>100.43925746199295</v>
      </c>
      <c r="G25" s="5">
        <f t="shared" ca="1" si="3"/>
        <v>9.6958071383985818</v>
      </c>
      <c r="H25" s="5">
        <f t="shared" ca="1" si="4"/>
        <v>110.13506460039153</v>
      </c>
      <c r="I25" s="7">
        <f t="shared" ca="1" si="5"/>
        <v>16.176583583706034</v>
      </c>
      <c r="J25" s="7">
        <f t="shared" ca="1" si="6"/>
        <v>126.31164818409756</v>
      </c>
      <c r="K25" s="5">
        <f t="shared" ca="1" si="7"/>
        <v>11.480594051240359</v>
      </c>
      <c r="L25" s="5">
        <f t="shared" ca="1" si="8"/>
        <v>137.79224223533794</v>
      </c>
      <c r="M25" s="5">
        <f t="shared" ca="1" si="9"/>
        <v>40.853540305230226</v>
      </c>
    </row>
    <row r="26" spans="2:13" x14ac:dyDescent="0.3">
      <c r="B26">
        <v>11</v>
      </c>
      <c r="C26" s="7">
        <f t="shared" ca="1" si="2"/>
        <v>30.27886875651803</v>
      </c>
      <c r="D26" s="7">
        <f t="shared" ca="1" si="10"/>
        <v>127.21757068662575</v>
      </c>
      <c r="E26" s="7">
        <f t="shared" ca="1" si="0"/>
        <v>0</v>
      </c>
      <c r="F26" s="7">
        <f t="shared" ca="1" si="1"/>
        <v>127.21757068662575</v>
      </c>
      <c r="G26" s="5">
        <f t="shared" ca="1" si="3"/>
        <v>2.8508646120688654</v>
      </c>
      <c r="H26" s="5">
        <f t="shared" ca="1" si="4"/>
        <v>130.06843529869462</v>
      </c>
      <c r="I26" s="7">
        <f t="shared" ca="1" si="5"/>
        <v>7.7238069366433137</v>
      </c>
      <c r="J26" s="7">
        <f t="shared" ca="1" si="6"/>
        <v>137.79224223533794</v>
      </c>
      <c r="K26" s="5">
        <f t="shared" ca="1" si="7"/>
        <v>0.64898109857355946</v>
      </c>
      <c r="L26" s="5">
        <f t="shared" ca="1" si="8"/>
        <v>138.44122333391149</v>
      </c>
      <c r="M26" s="5">
        <f t="shared" ca="1" si="9"/>
        <v>11.223652647285746</v>
      </c>
    </row>
    <row r="27" spans="2:13" x14ac:dyDescent="0.3">
      <c r="B27">
        <v>12</v>
      </c>
      <c r="C27" s="7">
        <f t="shared" ca="1" si="2"/>
        <v>5.979233789093759</v>
      </c>
      <c r="D27" s="7">
        <f t="shared" ca="1" si="10"/>
        <v>133.19680447571952</v>
      </c>
      <c r="E27" s="7">
        <f t="shared" ca="1" si="0"/>
        <v>0</v>
      </c>
      <c r="F27" s="7">
        <f t="shared" ca="1" si="1"/>
        <v>133.19680447571952</v>
      </c>
      <c r="G27" s="5">
        <f t="shared" ca="1" si="3"/>
        <v>43.826083859087625</v>
      </c>
      <c r="H27" s="5">
        <f t="shared" ca="1" si="4"/>
        <v>177.02288833480713</v>
      </c>
      <c r="I27" s="7">
        <f t="shared" ca="1" si="5"/>
        <v>0</v>
      </c>
      <c r="J27" s="7">
        <f t="shared" ca="1" si="6"/>
        <v>177.02288833480713</v>
      </c>
      <c r="K27" s="5">
        <f t="shared" ca="1" si="7"/>
        <v>1.0958630662686395</v>
      </c>
      <c r="L27" s="5">
        <f t="shared" ca="1" si="8"/>
        <v>178.11875140107577</v>
      </c>
      <c r="M27" s="5">
        <f t="shared" ca="1" si="9"/>
        <v>44.921946925356252</v>
      </c>
    </row>
    <row r="28" spans="2:13" x14ac:dyDescent="0.3">
      <c r="B28">
        <v>13</v>
      </c>
      <c r="C28" s="7">
        <f t="shared" ca="1" si="2"/>
        <v>9.9539636494677843</v>
      </c>
      <c r="D28" s="7">
        <f t="shared" ca="1" si="10"/>
        <v>143.15076812518731</v>
      </c>
      <c r="E28" s="7">
        <f t="shared" ca="1" si="0"/>
        <v>33.872120209619823</v>
      </c>
      <c r="F28" s="7">
        <f t="shared" ca="1" si="1"/>
        <v>177.02288833480713</v>
      </c>
      <c r="G28" s="5">
        <f t="shared" ca="1" si="3"/>
        <v>1.1575579068592743</v>
      </c>
      <c r="H28" s="5">
        <f t="shared" ca="1" si="4"/>
        <v>178.1804462416664</v>
      </c>
      <c r="I28" s="7">
        <f t="shared" ca="1" si="5"/>
        <v>0</v>
      </c>
      <c r="J28" s="7">
        <f t="shared" ca="1" si="6"/>
        <v>178.1804462416664</v>
      </c>
      <c r="K28" s="5">
        <f t="shared" ca="1" si="7"/>
        <v>8.4871507558062138</v>
      </c>
      <c r="L28" s="5">
        <f t="shared" ca="1" si="8"/>
        <v>186.66759699747263</v>
      </c>
      <c r="M28" s="5">
        <f t="shared" ca="1" si="9"/>
        <v>43.516828872285316</v>
      </c>
    </row>
    <row r="29" spans="2:13" x14ac:dyDescent="0.3">
      <c r="B29">
        <v>14</v>
      </c>
      <c r="C29" s="7">
        <f t="shared" ca="1" si="2"/>
        <v>8.1983370737306061</v>
      </c>
      <c r="D29" s="7">
        <f t="shared" ca="1" si="10"/>
        <v>151.34910519891793</v>
      </c>
      <c r="E29" s="7">
        <f t="shared" ca="1" si="0"/>
        <v>26.831341042748477</v>
      </c>
      <c r="F29" s="7">
        <f t="shared" ca="1" si="1"/>
        <v>178.1804462416664</v>
      </c>
      <c r="G29" s="5">
        <f t="shared" ca="1" si="3"/>
        <v>4.3148165863436185</v>
      </c>
      <c r="H29" s="5">
        <f t="shared" ca="1" si="4"/>
        <v>182.49526282801003</v>
      </c>
      <c r="I29" s="7">
        <f t="shared" ca="1" si="5"/>
        <v>4.1723341694626015</v>
      </c>
      <c r="J29" s="7">
        <f t="shared" ca="1" si="6"/>
        <v>186.66759699747263</v>
      </c>
      <c r="K29" s="5">
        <f t="shared" ca="1" si="7"/>
        <v>11.116360268748425</v>
      </c>
      <c r="L29" s="5">
        <f t="shared" ca="1" si="8"/>
        <v>197.78395726622105</v>
      </c>
      <c r="M29" s="5">
        <f t="shared" ca="1" si="9"/>
        <v>46.434852067303126</v>
      </c>
    </row>
    <row r="30" spans="2:13" x14ac:dyDescent="0.3">
      <c r="B30">
        <v>15</v>
      </c>
      <c r="C30" s="7">
        <f t="shared" ca="1" si="2"/>
        <v>5.3740952500043626</v>
      </c>
      <c r="D30" s="7">
        <f t="shared" ca="1" si="10"/>
        <v>156.72320044892228</v>
      </c>
      <c r="E30" s="7">
        <f t="shared" ca="1" si="0"/>
        <v>25.772062379087743</v>
      </c>
      <c r="F30" s="7">
        <f t="shared" ca="1" si="1"/>
        <v>182.49526282801003</v>
      </c>
      <c r="G30" s="5">
        <f t="shared" ca="1" si="3"/>
        <v>22.899980805450213</v>
      </c>
      <c r="H30" s="5">
        <f t="shared" ca="1" si="4"/>
        <v>205.39524363346024</v>
      </c>
      <c r="I30" s="7">
        <f t="shared" ca="1" si="5"/>
        <v>0</v>
      </c>
      <c r="J30" s="7">
        <f t="shared" ca="1" si="6"/>
        <v>205.39524363346024</v>
      </c>
      <c r="K30" s="5">
        <f t="shared" ca="1" si="7"/>
        <v>10.323712065920185</v>
      </c>
      <c r="L30" s="5">
        <f t="shared" ca="1" si="8"/>
        <v>215.71895569938042</v>
      </c>
      <c r="M30" s="5">
        <f t="shared" ca="1" si="9"/>
        <v>58.995755250458132</v>
      </c>
    </row>
    <row r="31" spans="2:13" x14ac:dyDescent="0.3">
      <c r="B31">
        <v>16</v>
      </c>
      <c r="C31" s="7">
        <f t="shared" ca="1" si="2"/>
        <v>4.0522153655049449</v>
      </c>
      <c r="D31" s="7">
        <f t="shared" ca="1" si="10"/>
        <v>160.77541581442722</v>
      </c>
      <c r="E31" s="7">
        <f t="shared" ca="1" si="0"/>
        <v>44.61982781903302</v>
      </c>
      <c r="F31" s="7">
        <f t="shared" ca="1" si="1"/>
        <v>205.39524363346024</v>
      </c>
      <c r="G31" s="5">
        <f t="shared" ca="1" si="3"/>
        <v>17.690793190627254</v>
      </c>
      <c r="H31" s="5">
        <f t="shared" ca="1" si="4"/>
        <v>223.0860368240875</v>
      </c>
      <c r="I31" s="7">
        <f t="shared" ca="1" si="5"/>
        <v>0</v>
      </c>
      <c r="J31" s="7">
        <f t="shared" ca="1" si="6"/>
        <v>223.0860368240875</v>
      </c>
      <c r="K31" s="5">
        <f t="shared" ca="1" si="7"/>
        <v>0.87222126220819041</v>
      </c>
      <c r="L31" s="5">
        <f t="shared" ca="1" si="8"/>
        <v>223.9582580862957</v>
      </c>
      <c r="M31" s="5">
        <f t="shared" ca="1" si="9"/>
        <v>63.182842271868481</v>
      </c>
    </row>
    <row r="32" spans="2:13" x14ac:dyDescent="0.3">
      <c r="B32">
        <v>17</v>
      </c>
      <c r="C32" s="7">
        <f t="shared" ca="1" si="2"/>
        <v>4.0125653661712093</v>
      </c>
      <c r="D32" s="7">
        <f t="shared" ca="1" si="10"/>
        <v>164.78798118059842</v>
      </c>
      <c r="E32" s="7">
        <f t="shared" ca="1" si="0"/>
        <v>58.298055643489079</v>
      </c>
      <c r="F32" s="7">
        <f t="shared" ca="1" si="1"/>
        <v>223.0860368240875</v>
      </c>
      <c r="G32" s="5">
        <f t="shared" ca="1" si="3"/>
        <v>5.3909292681309013</v>
      </c>
      <c r="H32" s="5">
        <f t="shared" ca="1" si="4"/>
        <v>228.47696609221839</v>
      </c>
      <c r="I32" s="7">
        <f t="shared" ca="1" si="5"/>
        <v>0</v>
      </c>
      <c r="J32" s="7">
        <f t="shared" ca="1" si="6"/>
        <v>228.47696609221839</v>
      </c>
      <c r="K32" s="5">
        <f t="shared" ca="1" si="7"/>
        <v>9.5873294921229799E-3</v>
      </c>
      <c r="L32" s="5">
        <f t="shared" ca="1" si="8"/>
        <v>228.48655342171051</v>
      </c>
      <c r="M32" s="5">
        <f t="shared" ca="1" si="9"/>
        <v>63.698572241112089</v>
      </c>
    </row>
    <row r="33" spans="2:13" x14ac:dyDescent="0.3">
      <c r="B33">
        <v>18</v>
      </c>
      <c r="C33" s="7">
        <f t="shared" ca="1" si="2"/>
        <v>17.899092580099808</v>
      </c>
      <c r="D33" s="7">
        <f t="shared" ca="1" si="10"/>
        <v>182.68707376069824</v>
      </c>
      <c r="E33" s="7">
        <f t="shared" ca="1" si="0"/>
        <v>45.78989233152015</v>
      </c>
      <c r="F33" s="7">
        <f t="shared" ca="1" si="1"/>
        <v>228.47696609221839</v>
      </c>
      <c r="G33" s="5">
        <f t="shared" ca="1" si="3"/>
        <v>4.5225214565492537</v>
      </c>
      <c r="H33" s="5">
        <f t="shared" ca="1" si="4"/>
        <v>232.99948754876763</v>
      </c>
      <c r="I33" s="7">
        <f t="shared" ca="1" si="5"/>
        <v>0</v>
      </c>
      <c r="J33" s="7">
        <f t="shared" ca="1" si="6"/>
        <v>232.99948754876763</v>
      </c>
      <c r="K33" s="5">
        <f t="shared" ca="1" si="7"/>
        <v>7.7265051504431259</v>
      </c>
      <c r="L33" s="5">
        <f t="shared" ca="1" si="8"/>
        <v>240.72599269921076</v>
      </c>
      <c r="M33" s="5">
        <f t="shared" ca="1" si="9"/>
        <v>58.038918938512523</v>
      </c>
    </row>
    <row r="34" spans="2:13" x14ac:dyDescent="0.3">
      <c r="B34">
        <v>19</v>
      </c>
      <c r="C34" s="7">
        <f t="shared" ca="1" si="2"/>
        <v>11.612592280129427</v>
      </c>
      <c r="D34" s="7">
        <f t="shared" ca="1" si="10"/>
        <v>194.29966604082767</v>
      </c>
      <c r="E34" s="7">
        <f t="shared" ca="1" si="0"/>
        <v>38.699821507939959</v>
      </c>
      <c r="F34" s="7">
        <f t="shared" ca="1" si="1"/>
        <v>232.99948754876763</v>
      </c>
      <c r="G34" s="5">
        <f t="shared" ca="1" si="3"/>
        <v>3.3893593938851936</v>
      </c>
      <c r="H34" s="5">
        <f t="shared" ca="1" si="4"/>
        <v>236.38884694265283</v>
      </c>
      <c r="I34" s="7">
        <f t="shared" ca="1" si="5"/>
        <v>4.3371457565579306</v>
      </c>
      <c r="J34" s="7">
        <f t="shared" ca="1" si="6"/>
        <v>240.72599269921076</v>
      </c>
      <c r="K34" s="5">
        <f t="shared" ca="1" si="7"/>
        <v>3.9578829210386943</v>
      </c>
      <c r="L34" s="5">
        <f t="shared" ca="1" si="8"/>
        <v>244.68387562024947</v>
      </c>
      <c r="M34" s="5">
        <f t="shared" ca="1" si="9"/>
        <v>50.384209579421793</v>
      </c>
    </row>
    <row r="35" spans="2:13" x14ac:dyDescent="0.3">
      <c r="B35">
        <v>20</v>
      </c>
      <c r="C35" s="7">
        <f t="shared" ca="1" si="2"/>
        <v>32.834004744774958</v>
      </c>
      <c r="D35" s="7">
        <f t="shared" ca="1" si="10"/>
        <v>227.13367078560265</v>
      </c>
      <c r="E35" s="7">
        <f t="shared" ca="1" si="0"/>
        <v>9.2551761570501867</v>
      </c>
      <c r="F35" s="7">
        <f t="shared" ca="1" si="1"/>
        <v>236.38884694265283</v>
      </c>
      <c r="G35" s="5">
        <f t="shared" ca="1" si="3"/>
        <v>0.85218490428724114</v>
      </c>
      <c r="H35" s="5">
        <f t="shared" ca="1" si="4"/>
        <v>237.24103184694007</v>
      </c>
      <c r="I35" s="7">
        <f t="shared" ca="1" si="5"/>
        <v>7.4428437733093915</v>
      </c>
      <c r="J35" s="7">
        <f t="shared" ca="1" si="6"/>
        <v>244.68387562024947</v>
      </c>
      <c r="K35" s="5">
        <f t="shared" ca="1" si="7"/>
        <v>6.5983510803422361</v>
      </c>
      <c r="L35" s="5">
        <f t="shared" ca="1" si="8"/>
        <v>251.28222670059171</v>
      </c>
      <c r="M35" s="5">
        <f t="shared" ca="1" si="9"/>
        <v>24.148555914989061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N103"/>
  <sheetViews>
    <sheetView showGridLines="0" workbookViewId="0">
      <selection activeCell="L5" sqref="L5:M5"/>
    </sheetView>
  </sheetViews>
  <sheetFormatPr defaultColWidth="10" defaultRowHeight="15.6" x14ac:dyDescent="0.3"/>
  <cols>
    <col min="1" max="1" width="8.88671875" style="23" customWidth="1"/>
    <col min="2" max="2" width="11.77734375" style="13" customWidth="1"/>
    <col min="3" max="3" width="11.77734375" style="14" customWidth="1"/>
    <col min="4" max="4" width="8.44140625" style="14" customWidth="1"/>
    <col min="5" max="5" width="8.44140625" style="15" customWidth="1"/>
    <col min="6" max="6" width="12.88671875" style="16" customWidth="1"/>
    <col min="7" max="7" width="10" style="15"/>
    <col min="8" max="8" width="6.5546875" style="15" customWidth="1"/>
    <col min="9" max="14" width="10.21875" style="15" customWidth="1"/>
    <col min="15" max="17" width="10" style="15"/>
    <col min="18" max="19" width="10" style="14"/>
    <col min="20" max="20" width="15.77734375" style="14" customWidth="1"/>
    <col min="21" max="22" width="12.44140625" style="14" customWidth="1"/>
    <col min="23" max="24" width="10" style="14"/>
    <col min="25" max="26" width="9.77734375" style="17" customWidth="1"/>
    <col min="27" max="33" width="10" style="14"/>
    <col min="34" max="43" width="10" style="15"/>
    <col min="44" max="50" width="10" style="14"/>
    <col min="51" max="256" width="10" style="15"/>
    <col min="257" max="257" width="8.88671875" style="15" customWidth="1"/>
    <col min="258" max="259" width="11.77734375" style="15" customWidth="1"/>
    <col min="260" max="261" width="8.44140625" style="15" customWidth="1"/>
    <col min="262" max="262" width="12.88671875" style="15" customWidth="1"/>
    <col min="263" max="263" width="10" style="15"/>
    <col min="264" max="264" width="6.5546875" style="15" customWidth="1"/>
    <col min="265" max="270" width="10.21875" style="15" customWidth="1"/>
    <col min="271" max="275" width="10" style="15"/>
    <col min="276" max="276" width="15.77734375" style="15" customWidth="1"/>
    <col min="277" max="278" width="12.44140625" style="15" customWidth="1"/>
    <col min="279" max="280" width="10" style="15"/>
    <col min="281" max="282" width="9.77734375" style="15" customWidth="1"/>
    <col min="283" max="512" width="10" style="15"/>
    <col min="513" max="513" width="8.88671875" style="15" customWidth="1"/>
    <col min="514" max="515" width="11.77734375" style="15" customWidth="1"/>
    <col min="516" max="517" width="8.44140625" style="15" customWidth="1"/>
    <col min="518" max="518" width="12.88671875" style="15" customWidth="1"/>
    <col min="519" max="519" width="10" style="15"/>
    <col min="520" max="520" width="6.5546875" style="15" customWidth="1"/>
    <col min="521" max="526" width="10.21875" style="15" customWidth="1"/>
    <col min="527" max="531" width="10" style="15"/>
    <col min="532" max="532" width="15.77734375" style="15" customWidth="1"/>
    <col min="533" max="534" width="12.44140625" style="15" customWidth="1"/>
    <col min="535" max="536" width="10" style="15"/>
    <col min="537" max="538" width="9.77734375" style="15" customWidth="1"/>
    <col min="539" max="768" width="10" style="15"/>
    <col min="769" max="769" width="8.88671875" style="15" customWidth="1"/>
    <col min="770" max="771" width="11.77734375" style="15" customWidth="1"/>
    <col min="772" max="773" width="8.44140625" style="15" customWidth="1"/>
    <col min="774" max="774" width="12.88671875" style="15" customWidth="1"/>
    <col min="775" max="775" width="10" style="15"/>
    <col min="776" max="776" width="6.5546875" style="15" customWidth="1"/>
    <col min="777" max="782" width="10.21875" style="15" customWidth="1"/>
    <col min="783" max="787" width="10" style="15"/>
    <col min="788" max="788" width="15.77734375" style="15" customWidth="1"/>
    <col min="789" max="790" width="12.44140625" style="15" customWidth="1"/>
    <col min="791" max="792" width="10" style="15"/>
    <col min="793" max="794" width="9.77734375" style="15" customWidth="1"/>
    <col min="795" max="1024" width="10" style="15"/>
    <col min="1025" max="1025" width="8.88671875" style="15" customWidth="1"/>
    <col min="1026" max="1027" width="11.77734375" style="15" customWidth="1"/>
    <col min="1028" max="1029" width="8.44140625" style="15" customWidth="1"/>
    <col min="1030" max="1030" width="12.88671875" style="15" customWidth="1"/>
    <col min="1031" max="1031" width="10" style="15"/>
    <col min="1032" max="1032" width="6.5546875" style="15" customWidth="1"/>
    <col min="1033" max="1038" width="10.21875" style="15" customWidth="1"/>
    <col min="1039" max="1043" width="10" style="15"/>
    <col min="1044" max="1044" width="15.77734375" style="15" customWidth="1"/>
    <col min="1045" max="1046" width="12.44140625" style="15" customWidth="1"/>
    <col min="1047" max="1048" width="10" style="15"/>
    <col min="1049" max="1050" width="9.77734375" style="15" customWidth="1"/>
    <col min="1051" max="1280" width="10" style="15"/>
    <col min="1281" max="1281" width="8.88671875" style="15" customWidth="1"/>
    <col min="1282" max="1283" width="11.77734375" style="15" customWidth="1"/>
    <col min="1284" max="1285" width="8.44140625" style="15" customWidth="1"/>
    <col min="1286" max="1286" width="12.88671875" style="15" customWidth="1"/>
    <col min="1287" max="1287" width="10" style="15"/>
    <col min="1288" max="1288" width="6.5546875" style="15" customWidth="1"/>
    <col min="1289" max="1294" width="10.21875" style="15" customWidth="1"/>
    <col min="1295" max="1299" width="10" style="15"/>
    <col min="1300" max="1300" width="15.77734375" style="15" customWidth="1"/>
    <col min="1301" max="1302" width="12.44140625" style="15" customWidth="1"/>
    <col min="1303" max="1304" width="10" style="15"/>
    <col min="1305" max="1306" width="9.77734375" style="15" customWidth="1"/>
    <col min="1307" max="1536" width="10" style="15"/>
    <col min="1537" max="1537" width="8.88671875" style="15" customWidth="1"/>
    <col min="1538" max="1539" width="11.77734375" style="15" customWidth="1"/>
    <col min="1540" max="1541" width="8.44140625" style="15" customWidth="1"/>
    <col min="1542" max="1542" width="12.88671875" style="15" customWidth="1"/>
    <col min="1543" max="1543" width="10" style="15"/>
    <col min="1544" max="1544" width="6.5546875" style="15" customWidth="1"/>
    <col min="1545" max="1550" width="10.21875" style="15" customWidth="1"/>
    <col min="1551" max="1555" width="10" style="15"/>
    <col min="1556" max="1556" width="15.77734375" style="15" customWidth="1"/>
    <col min="1557" max="1558" width="12.44140625" style="15" customWidth="1"/>
    <col min="1559" max="1560" width="10" style="15"/>
    <col min="1561" max="1562" width="9.77734375" style="15" customWidth="1"/>
    <col min="1563" max="1792" width="10" style="15"/>
    <col min="1793" max="1793" width="8.88671875" style="15" customWidth="1"/>
    <col min="1794" max="1795" width="11.77734375" style="15" customWidth="1"/>
    <col min="1796" max="1797" width="8.44140625" style="15" customWidth="1"/>
    <col min="1798" max="1798" width="12.88671875" style="15" customWidth="1"/>
    <col min="1799" max="1799" width="10" style="15"/>
    <col min="1800" max="1800" width="6.5546875" style="15" customWidth="1"/>
    <col min="1801" max="1806" width="10.21875" style="15" customWidth="1"/>
    <col min="1807" max="1811" width="10" style="15"/>
    <col min="1812" max="1812" width="15.77734375" style="15" customWidth="1"/>
    <col min="1813" max="1814" width="12.44140625" style="15" customWidth="1"/>
    <col min="1815" max="1816" width="10" style="15"/>
    <col min="1817" max="1818" width="9.77734375" style="15" customWidth="1"/>
    <col min="1819" max="2048" width="10" style="15"/>
    <col min="2049" max="2049" width="8.88671875" style="15" customWidth="1"/>
    <col min="2050" max="2051" width="11.77734375" style="15" customWidth="1"/>
    <col min="2052" max="2053" width="8.44140625" style="15" customWidth="1"/>
    <col min="2054" max="2054" width="12.88671875" style="15" customWidth="1"/>
    <col min="2055" max="2055" width="10" style="15"/>
    <col min="2056" max="2056" width="6.5546875" style="15" customWidth="1"/>
    <col min="2057" max="2062" width="10.21875" style="15" customWidth="1"/>
    <col min="2063" max="2067" width="10" style="15"/>
    <col min="2068" max="2068" width="15.77734375" style="15" customWidth="1"/>
    <col min="2069" max="2070" width="12.44140625" style="15" customWidth="1"/>
    <col min="2071" max="2072" width="10" style="15"/>
    <col min="2073" max="2074" width="9.77734375" style="15" customWidth="1"/>
    <col min="2075" max="2304" width="10" style="15"/>
    <col min="2305" max="2305" width="8.88671875" style="15" customWidth="1"/>
    <col min="2306" max="2307" width="11.77734375" style="15" customWidth="1"/>
    <col min="2308" max="2309" width="8.44140625" style="15" customWidth="1"/>
    <col min="2310" max="2310" width="12.88671875" style="15" customWidth="1"/>
    <col min="2311" max="2311" width="10" style="15"/>
    <col min="2312" max="2312" width="6.5546875" style="15" customWidth="1"/>
    <col min="2313" max="2318" width="10.21875" style="15" customWidth="1"/>
    <col min="2319" max="2323" width="10" style="15"/>
    <col min="2324" max="2324" width="15.77734375" style="15" customWidth="1"/>
    <col min="2325" max="2326" width="12.44140625" style="15" customWidth="1"/>
    <col min="2327" max="2328" width="10" style="15"/>
    <col min="2329" max="2330" width="9.77734375" style="15" customWidth="1"/>
    <col min="2331" max="2560" width="10" style="15"/>
    <col min="2561" max="2561" width="8.88671875" style="15" customWidth="1"/>
    <col min="2562" max="2563" width="11.77734375" style="15" customWidth="1"/>
    <col min="2564" max="2565" width="8.44140625" style="15" customWidth="1"/>
    <col min="2566" max="2566" width="12.88671875" style="15" customWidth="1"/>
    <col min="2567" max="2567" width="10" style="15"/>
    <col min="2568" max="2568" width="6.5546875" style="15" customWidth="1"/>
    <col min="2569" max="2574" width="10.21875" style="15" customWidth="1"/>
    <col min="2575" max="2579" width="10" style="15"/>
    <col min="2580" max="2580" width="15.77734375" style="15" customWidth="1"/>
    <col min="2581" max="2582" width="12.44140625" style="15" customWidth="1"/>
    <col min="2583" max="2584" width="10" style="15"/>
    <col min="2585" max="2586" width="9.77734375" style="15" customWidth="1"/>
    <col min="2587" max="2816" width="10" style="15"/>
    <col min="2817" max="2817" width="8.88671875" style="15" customWidth="1"/>
    <col min="2818" max="2819" width="11.77734375" style="15" customWidth="1"/>
    <col min="2820" max="2821" width="8.44140625" style="15" customWidth="1"/>
    <col min="2822" max="2822" width="12.88671875" style="15" customWidth="1"/>
    <col min="2823" max="2823" width="10" style="15"/>
    <col min="2824" max="2824" width="6.5546875" style="15" customWidth="1"/>
    <col min="2825" max="2830" width="10.21875" style="15" customWidth="1"/>
    <col min="2831" max="2835" width="10" style="15"/>
    <col min="2836" max="2836" width="15.77734375" style="15" customWidth="1"/>
    <col min="2837" max="2838" width="12.44140625" style="15" customWidth="1"/>
    <col min="2839" max="2840" width="10" style="15"/>
    <col min="2841" max="2842" width="9.77734375" style="15" customWidth="1"/>
    <col min="2843" max="3072" width="10" style="15"/>
    <col min="3073" max="3073" width="8.88671875" style="15" customWidth="1"/>
    <col min="3074" max="3075" width="11.77734375" style="15" customWidth="1"/>
    <col min="3076" max="3077" width="8.44140625" style="15" customWidth="1"/>
    <col min="3078" max="3078" width="12.88671875" style="15" customWidth="1"/>
    <col min="3079" max="3079" width="10" style="15"/>
    <col min="3080" max="3080" width="6.5546875" style="15" customWidth="1"/>
    <col min="3081" max="3086" width="10.21875" style="15" customWidth="1"/>
    <col min="3087" max="3091" width="10" style="15"/>
    <col min="3092" max="3092" width="15.77734375" style="15" customWidth="1"/>
    <col min="3093" max="3094" width="12.44140625" style="15" customWidth="1"/>
    <col min="3095" max="3096" width="10" style="15"/>
    <col min="3097" max="3098" width="9.77734375" style="15" customWidth="1"/>
    <col min="3099" max="3328" width="10" style="15"/>
    <col min="3329" max="3329" width="8.88671875" style="15" customWidth="1"/>
    <col min="3330" max="3331" width="11.77734375" style="15" customWidth="1"/>
    <col min="3332" max="3333" width="8.44140625" style="15" customWidth="1"/>
    <col min="3334" max="3334" width="12.88671875" style="15" customWidth="1"/>
    <col min="3335" max="3335" width="10" style="15"/>
    <col min="3336" max="3336" width="6.5546875" style="15" customWidth="1"/>
    <col min="3337" max="3342" width="10.21875" style="15" customWidth="1"/>
    <col min="3343" max="3347" width="10" style="15"/>
    <col min="3348" max="3348" width="15.77734375" style="15" customWidth="1"/>
    <col min="3349" max="3350" width="12.44140625" style="15" customWidth="1"/>
    <col min="3351" max="3352" width="10" style="15"/>
    <col min="3353" max="3354" width="9.77734375" style="15" customWidth="1"/>
    <col min="3355" max="3584" width="10" style="15"/>
    <col min="3585" max="3585" width="8.88671875" style="15" customWidth="1"/>
    <col min="3586" max="3587" width="11.77734375" style="15" customWidth="1"/>
    <col min="3588" max="3589" width="8.44140625" style="15" customWidth="1"/>
    <col min="3590" max="3590" width="12.88671875" style="15" customWidth="1"/>
    <col min="3591" max="3591" width="10" style="15"/>
    <col min="3592" max="3592" width="6.5546875" style="15" customWidth="1"/>
    <col min="3593" max="3598" width="10.21875" style="15" customWidth="1"/>
    <col min="3599" max="3603" width="10" style="15"/>
    <col min="3604" max="3604" width="15.77734375" style="15" customWidth="1"/>
    <col min="3605" max="3606" width="12.44140625" style="15" customWidth="1"/>
    <col min="3607" max="3608" width="10" style="15"/>
    <col min="3609" max="3610" width="9.77734375" style="15" customWidth="1"/>
    <col min="3611" max="3840" width="10" style="15"/>
    <col min="3841" max="3841" width="8.88671875" style="15" customWidth="1"/>
    <col min="3842" max="3843" width="11.77734375" style="15" customWidth="1"/>
    <col min="3844" max="3845" width="8.44140625" style="15" customWidth="1"/>
    <col min="3846" max="3846" width="12.88671875" style="15" customWidth="1"/>
    <col min="3847" max="3847" width="10" style="15"/>
    <col min="3848" max="3848" width="6.5546875" style="15" customWidth="1"/>
    <col min="3849" max="3854" width="10.21875" style="15" customWidth="1"/>
    <col min="3855" max="3859" width="10" style="15"/>
    <col min="3860" max="3860" width="15.77734375" style="15" customWidth="1"/>
    <col min="3861" max="3862" width="12.44140625" style="15" customWidth="1"/>
    <col min="3863" max="3864" width="10" style="15"/>
    <col min="3865" max="3866" width="9.77734375" style="15" customWidth="1"/>
    <col min="3867" max="4096" width="10" style="15"/>
    <col min="4097" max="4097" width="8.88671875" style="15" customWidth="1"/>
    <col min="4098" max="4099" width="11.77734375" style="15" customWidth="1"/>
    <col min="4100" max="4101" width="8.44140625" style="15" customWidth="1"/>
    <col min="4102" max="4102" width="12.88671875" style="15" customWidth="1"/>
    <col min="4103" max="4103" width="10" style="15"/>
    <col min="4104" max="4104" width="6.5546875" style="15" customWidth="1"/>
    <col min="4105" max="4110" width="10.21875" style="15" customWidth="1"/>
    <col min="4111" max="4115" width="10" style="15"/>
    <col min="4116" max="4116" width="15.77734375" style="15" customWidth="1"/>
    <col min="4117" max="4118" width="12.44140625" style="15" customWidth="1"/>
    <col min="4119" max="4120" width="10" style="15"/>
    <col min="4121" max="4122" width="9.77734375" style="15" customWidth="1"/>
    <col min="4123" max="4352" width="10" style="15"/>
    <col min="4353" max="4353" width="8.88671875" style="15" customWidth="1"/>
    <col min="4354" max="4355" width="11.77734375" style="15" customWidth="1"/>
    <col min="4356" max="4357" width="8.44140625" style="15" customWidth="1"/>
    <col min="4358" max="4358" width="12.88671875" style="15" customWidth="1"/>
    <col min="4359" max="4359" width="10" style="15"/>
    <col min="4360" max="4360" width="6.5546875" style="15" customWidth="1"/>
    <col min="4361" max="4366" width="10.21875" style="15" customWidth="1"/>
    <col min="4367" max="4371" width="10" style="15"/>
    <col min="4372" max="4372" width="15.77734375" style="15" customWidth="1"/>
    <col min="4373" max="4374" width="12.44140625" style="15" customWidth="1"/>
    <col min="4375" max="4376" width="10" style="15"/>
    <col min="4377" max="4378" width="9.77734375" style="15" customWidth="1"/>
    <col min="4379" max="4608" width="10" style="15"/>
    <col min="4609" max="4609" width="8.88671875" style="15" customWidth="1"/>
    <col min="4610" max="4611" width="11.77734375" style="15" customWidth="1"/>
    <col min="4612" max="4613" width="8.44140625" style="15" customWidth="1"/>
    <col min="4614" max="4614" width="12.88671875" style="15" customWidth="1"/>
    <col min="4615" max="4615" width="10" style="15"/>
    <col min="4616" max="4616" width="6.5546875" style="15" customWidth="1"/>
    <col min="4617" max="4622" width="10.21875" style="15" customWidth="1"/>
    <col min="4623" max="4627" width="10" style="15"/>
    <col min="4628" max="4628" width="15.77734375" style="15" customWidth="1"/>
    <col min="4629" max="4630" width="12.44140625" style="15" customWidth="1"/>
    <col min="4631" max="4632" width="10" style="15"/>
    <col min="4633" max="4634" width="9.77734375" style="15" customWidth="1"/>
    <col min="4635" max="4864" width="10" style="15"/>
    <col min="4865" max="4865" width="8.88671875" style="15" customWidth="1"/>
    <col min="4866" max="4867" width="11.77734375" style="15" customWidth="1"/>
    <col min="4868" max="4869" width="8.44140625" style="15" customWidth="1"/>
    <col min="4870" max="4870" width="12.88671875" style="15" customWidth="1"/>
    <col min="4871" max="4871" width="10" style="15"/>
    <col min="4872" max="4872" width="6.5546875" style="15" customWidth="1"/>
    <col min="4873" max="4878" width="10.21875" style="15" customWidth="1"/>
    <col min="4879" max="4883" width="10" style="15"/>
    <col min="4884" max="4884" width="15.77734375" style="15" customWidth="1"/>
    <col min="4885" max="4886" width="12.44140625" style="15" customWidth="1"/>
    <col min="4887" max="4888" width="10" style="15"/>
    <col min="4889" max="4890" width="9.77734375" style="15" customWidth="1"/>
    <col min="4891" max="5120" width="10" style="15"/>
    <col min="5121" max="5121" width="8.88671875" style="15" customWidth="1"/>
    <col min="5122" max="5123" width="11.77734375" style="15" customWidth="1"/>
    <col min="5124" max="5125" width="8.44140625" style="15" customWidth="1"/>
    <col min="5126" max="5126" width="12.88671875" style="15" customWidth="1"/>
    <col min="5127" max="5127" width="10" style="15"/>
    <col min="5128" max="5128" width="6.5546875" style="15" customWidth="1"/>
    <col min="5129" max="5134" width="10.21875" style="15" customWidth="1"/>
    <col min="5135" max="5139" width="10" style="15"/>
    <col min="5140" max="5140" width="15.77734375" style="15" customWidth="1"/>
    <col min="5141" max="5142" width="12.44140625" style="15" customWidth="1"/>
    <col min="5143" max="5144" width="10" style="15"/>
    <col min="5145" max="5146" width="9.77734375" style="15" customWidth="1"/>
    <col min="5147" max="5376" width="10" style="15"/>
    <col min="5377" max="5377" width="8.88671875" style="15" customWidth="1"/>
    <col min="5378" max="5379" width="11.77734375" style="15" customWidth="1"/>
    <col min="5380" max="5381" width="8.44140625" style="15" customWidth="1"/>
    <col min="5382" max="5382" width="12.88671875" style="15" customWidth="1"/>
    <col min="5383" max="5383" width="10" style="15"/>
    <col min="5384" max="5384" width="6.5546875" style="15" customWidth="1"/>
    <col min="5385" max="5390" width="10.21875" style="15" customWidth="1"/>
    <col min="5391" max="5395" width="10" style="15"/>
    <col min="5396" max="5396" width="15.77734375" style="15" customWidth="1"/>
    <col min="5397" max="5398" width="12.44140625" style="15" customWidth="1"/>
    <col min="5399" max="5400" width="10" style="15"/>
    <col min="5401" max="5402" width="9.77734375" style="15" customWidth="1"/>
    <col min="5403" max="5632" width="10" style="15"/>
    <col min="5633" max="5633" width="8.88671875" style="15" customWidth="1"/>
    <col min="5634" max="5635" width="11.77734375" style="15" customWidth="1"/>
    <col min="5636" max="5637" width="8.44140625" style="15" customWidth="1"/>
    <col min="5638" max="5638" width="12.88671875" style="15" customWidth="1"/>
    <col min="5639" max="5639" width="10" style="15"/>
    <col min="5640" max="5640" width="6.5546875" style="15" customWidth="1"/>
    <col min="5641" max="5646" width="10.21875" style="15" customWidth="1"/>
    <col min="5647" max="5651" width="10" style="15"/>
    <col min="5652" max="5652" width="15.77734375" style="15" customWidth="1"/>
    <col min="5653" max="5654" width="12.44140625" style="15" customWidth="1"/>
    <col min="5655" max="5656" width="10" style="15"/>
    <col min="5657" max="5658" width="9.77734375" style="15" customWidth="1"/>
    <col min="5659" max="5888" width="10" style="15"/>
    <col min="5889" max="5889" width="8.88671875" style="15" customWidth="1"/>
    <col min="5890" max="5891" width="11.77734375" style="15" customWidth="1"/>
    <col min="5892" max="5893" width="8.44140625" style="15" customWidth="1"/>
    <col min="5894" max="5894" width="12.88671875" style="15" customWidth="1"/>
    <col min="5895" max="5895" width="10" style="15"/>
    <col min="5896" max="5896" width="6.5546875" style="15" customWidth="1"/>
    <col min="5897" max="5902" width="10.21875" style="15" customWidth="1"/>
    <col min="5903" max="5907" width="10" style="15"/>
    <col min="5908" max="5908" width="15.77734375" style="15" customWidth="1"/>
    <col min="5909" max="5910" width="12.44140625" style="15" customWidth="1"/>
    <col min="5911" max="5912" width="10" style="15"/>
    <col min="5913" max="5914" width="9.77734375" style="15" customWidth="1"/>
    <col min="5915" max="6144" width="10" style="15"/>
    <col min="6145" max="6145" width="8.88671875" style="15" customWidth="1"/>
    <col min="6146" max="6147" width="11.77734375" style="15" customWidth="1"/>
    <col min="6148" max="6149" width="8.44140625" style="15" customWidth="1"/>
    <col min="6150" max="6150" width="12.88671875" style="15" customWidth="1"/>
    <col min="6151" max="6151" width="10" style="15"/>
    <col min="6152" max="6152" width="6.5546875" style="15" customWidth="1"/>
    <col min="6153" max="6158" width="10.21875" style="15" customWidth="1"/>
    <col min="6159" max="6163" width="10" style="15"/>
    <col min="6164" max="6164" width="15.77734375" style="15" customWidth="1"/>
    <col min="6165" max="6166" width="12.44140625" style="15" customWidth="1"/>
    <col min="6167" max="6168" width="10" style="15"/>
    <col min="6169" max="6170" width="9.77734375" style="15" customWidth="1"/>
    <col min="6171" max="6400" width="10" style="15"/>
    <col min="6401" max="6401" width="8.88671875" style="15" customWidth="1"/>
    <col min="6402" max="6403" width="11.77734375" style="15" customWidth="1"/>
    <col min="6404" max="6405" width="8.44140625" style="15" customWidth="1"/>
    <col min="6406" max="6406" width="12.88671875" style="15" customWidth="1"/>
    <col min="6407" max="6407" width="10" style="15"/>
    <col min="6408" max="6408" width="6.5546875" style="15" customWidth="1"/>
    <col min="6409" max="6414" width="10.21875" style="15" customWidth="1"/>
    <col min="6415" max="6419" width="10" style="15"/>
    <col min="6420" max="6420" width="15.77734375" style="15" customWidth="1"/>
    <col min="6421" max="6422" width="12.44140625" style="15" customWidth="1"/>
    <col min="6423" max="6424" width="10" style="15"/>
    <col min="6425" max="6426" width="9.77734375" style="15" customWidth="1"/>
    <col min="6427" max="6656" width="10" style="15"/>
    <col min="6657" max="6657" width="8.88671875" style="15" customWidth="1"/>
    <col min="6658" max="6659" width="11.77734375" style="15" customWidth="1"/>
    <col min="6660" max="6661" width="8.44140625" style="15" customWidth="1"/>
    <col min="6662" max="6662" width="12.88671875" style="15" customWidth="1"/>
    <col min="6663" max="6663" width="10" style="15"/>
    <col min="6664" max="6664" width="6.5546875" style="15" customWidth="1"/>
    <col min="6665" max="6670" width="10.21875" style="15" customWidth="1"/>
    <col min="6671" max="6675" width="10" style="15"/>
    <col min="6676" max="6676" width="15.77734375" style="15" customWidth="1"/>
    <col min="6677" max="6678" width="12.44140625" style="15" customWidth="1"/>
    <col min="6679" max="6680" width="10" style="15"/>
    <col min="6681" max="6682" width="9.77734375" style="15" customWidth="1"/>
    <col min="6683" max="6912" width="10" style="15"/>
    <col min="6913" max="6913" width="8.88671875" style="15" customWidth="1"/>
    <col min="6914" max="6915" width="11.77734375" style="15" customWidth="1"/>
    <col min="6916" max="6917" width="8.44140625" style="15" customWidth="1"/>
    <col min="6918" max="6918" width="12.88671875" style="15" customWidth="1"/>
    <col min="6919" max="6919" width="10" style="15"/>
    <col min="6920" max="6920" width="6.5546875" style="15" customWidth="1"/>
    <col min="6921" max="6926" width="10.21875" style="15" customWidth="1"/>
    <col min="6927" max="6931" width="10" style="15"/>
    <col min="6932" max="6932" width="15.77734375" style="15" customWidth="1"/>
    <col min="6933" max="6934" width="12.44140625" style="15" customWidth="1"/>
    <col min="6935" max="6936" width="10" style="15"/>
    <col min="6937" max="6938" width="9.77734375" style="15" customWidth="1"/>
    <col min="6939" max="7168" width="10" style="15"/>
    <col min="7169" max="7169" width="8.88671875" style="15" customWidth="1"/>
    <col min="7170" max="7171" width="11.77734375" style="15" customWidth="1"/>
    <col min="7172" max="7173" width="8.44140625" style="15" customWidth="1"/>
    <col min="7174" max="7174" width="12.88671875" style="15" customWidth="1"/>
    <col min="7175" max="7175" width="10" style="15"/>
    <col min="7176" max="7176" width="6.5546875" style="15" customWidth="1"/>
    <col min="7177" max="7182" width="10.21875" style="15" customWidth="1"/>
    <col min="7183" max="7187" width="10" style="15"/>
    <col min="7188" max="7188" width="15.77734375" style="15" customWidth="1"/>
    <col min="7189" max="7190" width="12.44140625" style="15" customWidth="1"/>
    <col min="7191" max="7192" width="10" style="15"/>
    <col min="7193" max="7194" width="9.77734375" style="15" customWidth="1"/>
    <col min="7195" max="7424" width="10" style="15"/>
    <col min="7425" max="7425" width="8.88671875" style="15" customWidth="1"/>
    <col min="7426" max="7427" width="11.77734375" style="15" customWidth="1"/>
    <col min="7428" max="7429" width="8.44140625" style="15" customWidth="1"/>
    <col min="7430" max="7430" width="12.88671875" style="15" customWidth="1"/>
    <col min="7431" max="7431" width="10" style="15"/>
    <col min="7432" max="7432" width="6.5546875" style="15" customWidth="1"/>
    <col min="7433" max="7438" width="10.21875" style="15" customWidth="1"/>
    <col min="7439" max="7443" width="10" style="15"/>
    <col min="7444" max="7444" width="15.77734375" style="15" customWidth="1"/>
    <col min="7445" max="7446" width="12.44140625" style="15" customWidth="1"/>
    <col min="7447" max="7448" width="10" style="15"/>
    <col min="7449" max="7450" width="9.77734375" style="15" customWidth="1"/>
    <col min="7451" max="7680" width="10" style="15"/>
    <col min="7681" max="7681" width="8.88671875" style="15" customWidth="1"/>
    <col min="7682" max="7683" width="11.77734375" style="15" customWidth="1"/>
    <col min="7684" max="7685" width="8.44140625" style="15" customWidth="1"/>
    <col min="7686" max="7686" width="12.88671875" style="15" customWidth="1"/>
    <col min="7687" max="7687" width="10" style="15"/>
    <col min="7688" max="7688" width="6.5546875" style="15" customWidth="1"/>
    <col min="7689" max="7694" width="10.21875" style="15" customWidth="1"/>
    <col min="7695" max="7699" width="10" style="15"/>
    <col min="7700" max="7700" width="15.77734375" style="15" customWidth="1"/>
    <col min="7701" max="7702" width="12.44140625" style="15" customWidth="1"/>
    <col min="7703" max="7704" width="10" style="15"/>
    <col min="7705" max="7706" width="9.77734375" style="15" customWidth="1"/>
    <col min="7707" max="7936" width="10" style="15"/>
    <col min="7937" max="7937" width="8.88671875" style="15" customWidth="1"/>
    <col min="7938" max="7939" width="11.77734375" style="15" customWidth="1"/>
    <col min="7940" max="7941" width="8.44140625" style="15" customWidth="1"/>
    <col min="7942" max="7942" width="12.88671875" style="15" customWidth="1"/>
    <col min="7943" max="7943" width="10" style="15"/>
    <col min="7944" max="7944" width="6.5546875" style="15" customWidth="1"/>
    <col min="7945" max="7950" width="10.21875" style="15" customWidth="1"/>
    <col min="7951" max="7955" width="10" style="15"/>
    <col min="7956" max="7956" width="15.77734375" style="15" customWidth="1"/>
    <col min="7957" max="7958" width="12.44140625" style="15" customWidth="1"/>
    <col min="7959" max="7960" width="10" style="15"/>
    <col min="7961" max="7962" width="9.77734375" style="15" customWidth="1"/>
    <col min="7963" max="8192" width="10" style="15"/>
    <col min="8193" max="8193" width="8.88671875" style="15" customWidth="1"/>
    <col min="8194" max="8195" width="11.77734375" style="15" customWidth="1"/>
    <col min="8196" max="8197" width="8.44140625" style="15" customWidth="1"/>
    <col min="8198" max="8198" width="12.88671875" style="15" customWidth="1"/>
    <col min="8199" max="8199" width="10" style="15"/>
    <col min="8200" max="8200" width="6.5546875" style="15" customWidth="1"/>
    <col min="8201" max="8206" width="10.21875" style="15" customWidth="1"/>
    <col min="8207" max="8211" width="10" style="15"/>
    <col min="8212" max="8212" width="15.77734375" style="15" customWidth="1"/>
    <col min="8213" max="8214" width="12.44140625" style="15" customWidth="1"/>
    <col min="8215" max="8216" width="10" style="15"/>
    <col min="8217" max="8218" width="9.77734375" style="15" customWidth="1"/>
    <col min="8219" max="8448" width="10" style="15"/>
    <col min="8449" max="8449" width="8.88671875" style="15" customWidth="1"/>
    <col min="8450" max="8451" width="11.77734375" style="15" customWidth="1"/>
    <col min="8452" max="8453" width="8.44140625" style="15" customWidth="1"/>
    <col min="8454" max="8454" width="12.88671875" style="15" customWidth="1"/>
    <col min="8455" max="8455" width="10" style="15"/>
    <col min="8456" max="8456" width="6.5546875" style="15" customWidth="1"/>
    <col min="8457" max="8462" width="10.21875" style="15" customWidth="1"/>
    <col min="8463" max="8467" width="10" style="15"/>
    <col min="8468" max="8468" width="15.77734375" style="15" customWidth="1"/>
    <col min="8469" max="8470" width="12.44140625" style="15" customWidth="1"/>
    <col min="8471" max="8472" width="10" style="15"/>
    <col min="8473" max="8474" width="9.77734375" style="15" customWidth="1"/>
    <col min="8475" max="8704" width="10" style="15"/>
    <col min="8705" max="8705" width="8.88671875" style="15" customWidth="1"/>
    <col min="8706" max="8707" width="11.77734375" style="15" customWidth="1"/>
    <col min="8708" max="8709" width="8.44140625" style="15" customWidth="1"/>
    <col min="8710" max="8710" width="12.88671875" style="15" customWidth="1"/>
    <col min="8711" max="8711" width="10" style="15"/>
    <col min="8712" max="8712" width="6.5546875" style="15" customWidth="1"/>
    <col min="8713" max="8718" width="10.21875" style="15" customWidth="1"/>
    <col min="8719" max="8723" width="10" style="15"/>
    <col min="8724" max="8724" width="15.77734375" style="15" customWidth="1"/>
    <col min="8725" max="8726" width="12.44140625" style="15" customWidth="1"/>
    <col min="8727" max="8728" width="10" style="15"/>
    <col min="8729" max="8730" width="9.77734375" style="15" customWidth="1"/>
    <col min="8731" max="8960" width="10" style="15"/>
    <col min="8961" max="8961" width="8.88671875" style="15" customWidth="1"/>
    <col min="8962" max="8963" width="11.77734375" style="15" customWidth="1"/>
    <col min="8964" max="8965" width="8.44140625" style="15" customWidth="1"/>
    <col min="8966" max="8966" width="12.88671875" style="15" customWidth="1"/>
    <col min="8967" max="8967" width="10" style="15"/>
    <col min="8968" max="8968" width="6.5546875" style="15" customWidth="1"/>
    <col min="8969" max="8974" width="10.21875" style="15" customWidth="1"/>
    <col min="8975" max="8979" width="10" style="15"/>
    <col min="8980" max="8980" width="15.77734375" style="15" customWidth="1"/>
    <col min="8981" max="8982" width="12.44140625" style="15" customWidth="1"/>
    <col min="8983" max="8984" width="10" style="15"/>
    <col min="8985" max="8986" width="9.77734375" style="15" customWidth="1"/>
    <col min="8987" max="9216" width="10" style="15"/>
    <col min="9217" max="9217" width="8.88671875" style="15" customWidth="1"/>
    <col min="9218" max="9219" width="11.77734375" style="15" customWidth="1"/>
    <col min="9220" max="9221" width="8.44140625" style="15" customWidth="1"/>
    <col min="9222" max="9222" width="12.88671875" style="15" customWidth="1"/>
    <col min="9223" max="9223" width="10" style="15"/>
    <col min="9224" max="9224" width="6.5546875" style="15" customWidth="1"/>
    <col min="9225" max="9230" width="10.21875" style="15" customWidth="1"/>
    <col min="9231" max="9235" width="10" style="15"/>
    <col min="9236" max="9236" width="15.77734375" style="15" customWidth="1"/>
    <col min="9237" max="9238" width="12.44140625" style="15" customWidth="1"/>
    <col min="9239" max="9240" width="10" style="15"/>
    <col min="9241" max="9242" width="9.77734375" style="15" customWidth="1"/>
    <col min="9243" max="9472" width="10" style="15"/>
    <col min="9473" max="9473" width="8.88671875" style="15" customWidth="1"/>
    <col min="9474" max="9475" width="11.77734375" style="15" customWidth="1"/>
    <col min="9476" max="9477" width="8.44140625" style="15" customWidth="1"/>
    <col min="9478" max="9478" width="12.88671875" style="15" customWidth="1"/>
    <col min="9479" max="9479" width="10" style="15"/>
    <col min="9480" max="9480" width="6.5546875" style="15" customWidth="1"/>
    <col min="9481" max="9486" width="10.21875" style="15" customWidth="1"/>
    <col min="9487" max="9491" width="10" style="15"/>
    <col min="9492" max="9492" width="15.77734375" style="15" customWidth="1"/>
    <col min="9493" max="9494" width="12.44140625" style="15" customWidth="1"/>
    <col min="9495" max="9496" width="10" style="15"/>
    <col min="9497" max="9498" width="9.77734375" style="15" customWidth="1"/>
    <col min="9499" max="9728" width="10" style="15"/>
    <col min="9729" max="9729" width="8.88671875" style="15" customWidth="1"/>
    <col min="9730" max="9731" width="11.77734375" style="15" customWidth="1"/>
    <col min="9732" max="9733" width="8.44140625" style="15" customWidth="1"/>
    <col min="9734" max="9734" width="12.88671875" style="15" customWidth="1"/>
    <col min="9735" max="9735" width="10" style="15"/>
    <col min="9736" max="9736" width="6.5546875" style="15" customWidth="1"/>
    <col min="9737" max="9742" width="10.21875" style="15" customWidth="1"/>
    <col min="9743" max="9747" width="10" style="15"/>
    <col min="9748" max="9748" width="15.77734375" style="15" customWidth="1"/>
    <col min="9749" max="9750" width="12.44140625" style="15" customWidth="1"/>
    <col min="9751" max="9752" width="10" style="15"/>
    <col min="9753" max="9754" width="9.77734375" style="15" customWidth="1"/>
    <col min="9755" max="9984" width="10" style="15"/>
    <col min="9985" max="9985" width="8.88671875" style="15" customWidth="1"/>
    <col min="9986" max="9987" width="11.77734375" style="15" customWidth="1"/>
    <col min="9988" max="9989" width="8.44140625" style="15" customWidth="1"/>
    <col min="9990" max="9990" width="12.88671875" style="15" customWidth="1"/>
    <col min="9991" max="9991" width="10" style="15"/>
    <col min="9992" max="9992" width="6.5546875" style="15" customWidth="1"/>
    <col min="9993" max="9998" width="10.21875" style="15" customWidth="1"/>
    <col min="9999" max="10003" width="10" style="15"/>
    <col min="10004" max="10004" width="15.77734375" style="15" customWidth="1"/>
    <col min="10005" max="10006" width="12.44140625" style="15" customWidth="1"/>
    <col min="10007" max="10008" width="10" style="15"/>
    <col min="10009" max="10010" width="9.77734375" style="15" customWidth="1"/>
    <col min="10011" max="10240" width="10" style="15"/>
    <col min="10241" max="10241" width="8.88671875" style="15" customWidth="1"/>
    <col min="10242" max="10243" width="11.77734375" style="15" customWidth="1"/>
    <col min="10244" max="10245" width="8.44140625" style="15" customWidth="1"/>
    <col min="10246" max="10246" width="12.88671875" style="15" customWidth="1"/>
    <col min="10247" max="10247" width="10" style="15"/>
    <col min="10248" max="10248" width="6.5546875" style="15" customWidth="1"/>
    <col min="10249" max="10254" width="10.21875" style="15" customWidth="1"/>
    <col min="10255" max="10259" width="10" style="15"/>
    <col min="10260" max="10260" width="15.77734375" style="15" customWidth="1"/>
    <col min="10261" max="10262" width="12.44140625" style="15" customWidth="1"/>
    <col min="10263" max="10264" width="10" style="15"/>
    <col min="10265" max="10266" width="9.77734375" style="15" customWidth="1"/>
    <col min="10267" max="10496" width="10" style="15"/>
    <col min="10497" max="10497" width="8.88671875" style="15" customWidth="1"/>
    <col min="10498" max="10499" width="11.77734375" style="15" customWidth="1"/>
    <col min="10500" max="10501" width="8.44140625" style="15" customWidth="1"/>
    <col min="10502" max="10502" width="12.88671875" style="15" customWidth="1"/>
    <col min="10503" max="10503" width="10" style="15"/>
    <col min="10504" max="10504" width="6.5546875" style="15" customWidth="1"/>
    <col min="10505" max="10510" width="10.21875" style="15" customWidth="1"/>
    <col min="10511" max="10515" width="10" style="15"/>
    <col min="10516" max="10516" width="15.77734375" style="15" customWidth="1"/>
    <col min="10517" max="10518" width="12.44140625" style="15" customWidth="1"/>
    <col min="10519" max="10520" width="10" style="15"/>
    <col min="10521" max="10522" width="9.77734375" style="15" customWidth="1"/>
    <col min="10523" max="10752" width="10" style="15"/>
    <col min="10753" max="10753" width="8.88671875" style="15" customWidth="1"/>
    <col min="10754" max="10755" width="11.77734375" style="15" customWidth="1"/>
    <col min="10756" max="10757" width="8.44140625" style="15" customWidth="1"/>
    <col min="10758" max="10758" width="12.88671875" style="15" customWidth="1"/>
    <col min="10759" max="10759" width="10" style="15"/>
    <col min="10760" max="10760" width="6.5546875" style="15" customWidth="1"/>
    <col min="10761" max="10766" width="10.21875" style="15" customWidth="1"/>
    <col min="10767" max="10771" width="10" style="15"/>
    <col min="10772" max="10772" width="15.77734375" style="15" customWidth="1"/>
    <col min="10773" max="10774" width="12.44140625" style="15" customWidth="1"/>
    <col min="10775" max="10776" width="10" style="15"/>
    <col min="10777" max="10778" width="9.77734375" style="15" customWidth="1"/>
    <col min="10779" max="11008" width="10" style="15"/>
    <col min="11009" max="11009" width="8.88671875" style="15" customWidth="1"/>
    <col min="11010" max="11011" width="11.77734375" style="15" customWidth="1"/>
    <col min="11012" max="11013" width="8.44140625" style="15" customWidth="1"/>
    <col min="11014" max="11014" width="12.88671875" style="15" customWidth="1"/>
    <col min="11015" max="11015" width="10" style="15"/>
    <col min="11016" max="11016" width="6.5546875" style="15" customWidth="1"/>
    <col min="11017" max="11022" width="10.21875" style="15" customWidth="1"/>
    <col min="11023" max="11027" width="10" style="15"/>
    <col min="11028" max="11028" width="15.77734375" style="15" customWidth="1"/>
    <col min="11029" max="11030" width="12.44140625" style="15" customWidth="1"/>
    <col min="11031" max="11032" width="10" style="15"/>
    <col min="11033" max="11034" width="9.77734375" style="15" customWidth="1"/>
    <col min="11035" max="11264" width="10" style="15"/>
    <col min="11265" max="11265" width="8.88671875" style="15" customWidth="1"/>
    <col min="11266" max="11267" width="11.77734375" style="15" customWidth="1"/>
    <col min="11268" max="11269" width="8.44140625" style="15" customWidth="1"/>
    <col min="11270" max="11270" width="12.88671875" style="15" customWidth="1"/>
    <col min="11271" max="11271" width="10" style="15"/>
    <col min="11272" max="11272" width="6.5546875" style="15" customWidth="1"/>
    <col min="11273" max="11278" width="10.21875" style="15" customWidth="1"/>
    <col min="11279" max="11283" width="10" style="15"/>
    <col min="11284" max="11284" width="15.77734375" style="15" customWidth="1"/>
    <col min="11285" max="11286" width="12.44140625" style="15" customWidth="1"/>
    <col min="11287" max="11288" width="10" style="15"/>
    <col min="11289" max="11290" width="9.77734375" style="15" customWidth="1"/>
    <col min="11291" max="11520" width="10" style="15"/>
    <col min="11521" max="11521" width="8.88671875" style="15" customWidth="1"/>
    <col min="11522" max="11523" width="11.77734375" style="15" customWidth="1"/>
    <col min="11524" max="11525" width="8.44140625" style="15" customWidth="1"/>
    <col min="11526" max="11526" width="12.88671875" style="15" customWidth="1"/>
    <col min="11527" max="11527" width="10" style="15"/>
    <col min="11528" max="11528" width="6.5546875" style="15" customWidth="1"/>
    <col min="11529" max="11534" width="10.21875" style="15" customWidth="1"/>
    <col min="11535" max="11539" width="10" style="15"/>
    <col min="11540" max="11540" width="15.77734375" style="15" customWidth="1"/>
    <col min="11541" max="11542" width="12.44140625" style="15" customWidth="1"/>
    <col min="11543" max="11544" width="10" style="15"/>
    <col min="11545" max="11546" width="9.77734375" style="15" customWidth="1"/>
    <col min="11547" max="11776" width="10" style="15"/>
    <col min="11777" max="11777" width="8.88671875" style="15" customWidth="1"/>
    <col min="11778" max="11779" width="11.77734375" style="15" customWidth="1"/>
    <col min="11780" max="11781" width="8.44140625" style="15" customWidth="1"/>
    <col min="11782" max="11782" width="12.88671875" style="15" customWidth="1"/>
    <col min="11783" max="11783" width="10" style="15"/>
    <col min="11784" max="11784" width="6.5546875" style="15" customWidth="1"/>
    <col min="11785" max="11790" width="10.21875" style="15" customWidth="1"/>
    <col min="11791" max="11795" width="10" style="15"/>
    <col min="11796" max="11796" width="15.77734375" style="15" customWidth="1"/>
    <col min="11797" max="11798" width="12.44140625" style="15" customWidth="1"/>
    <col min="11799" max="11800" width="10" style="15"/>
    <col min="11801" max="11802" width="9.77734375" style="15" customWidth="1"/>
    <col min="11803" max="12032" width="10" style="15"/>
    <col min="12033" max="12033" width="8.88671875" style="15" customWidth="1"/>
    <col min="12034" max="12035" width="11.77734375" style="15" customWidth="1"/>
    <col min="12036" max="12037" width="8.44140625" style="15" customWidth="1"/>
    <col min="12038" max="12038" width="12.88671875" style="15" customWidth="1"/>
    <col min="12039" max="12039" width="10" style="15"/>
    <col min="12040" max="12040" width="6.5546875" style="15" customWidth="1"/>
    <col min="12041" max="12046" width="10.21875" style="15" customWidth="1"/>
    <col min="12047" max="12051" width="10" style="15"/>
    <col min="12052" max="12052" width="15.77734375" style="15" customWidth="1"/>
    <col min="12053" max="12054" width="12.44140625" style="15" customWidth="1"/>
    <col min="12055" max="12056" width="10" style="15"/>
    <col min="12057" max="12058" width="9.77734375" style="15" customWidth="1"/>
    <col min="12059" max="12288" width="10" style="15"/>
    <col min="12289" max="12289" width="8.88671875" style="15" customWidth="1"/>
    <col min="12290" max="12291" width="11.77734375" style="15" customWidth="1"/>
    <col min="12292" max="12293" width="8.44140625" style="15" customWidth="1"/>
    <col min="12294" max="12294" width="12.88671875" style="15" customWidth="1"/>
    <col min="12295" max="12295" width="10" style="15"/>
    <col min="12296" max="12296" width="6.5546875" style="15" customWidth="1"/>
    <col min="12297" max="12302" width="10.21875" style="15" customWidth="1"/>
    <col min="12303" max="12307" width="10" style="15"/>
    <col min="12308" max="12308" width="15.77734375" style="15" customWidth="1"/>
    <col min="12309" max="12310" width="12.44140625" style="15" customWidth="1"/>
    <col min="12311" max="12312" width="10" style="15"/>
    <col min="12313" max="12314" width="9.77734375" style="15" customWidth="1"/>
    <col min="12315" max="12544" width="10" style="15"/>
    <col min="12545" max="12545" width="8.88671875" style="15" customWidth="1"/>
    <col min="12546" max="12547" width="11.77734375" style="15" customWidth="1"/>
    <col min="12548" max="12549" width="8.44140625" style="15" customWidth="1"/>
    <col min="12550" max="12550" width="12.88671875" style="15" customWidth="1"/>
    <col min="12551" max="12551" width="10" style="15"/>
    <col min="12552" max="12552" width="6.5546875" style="15" customWidth="1"/>
    <col min="12553" max="12558" width="10.21875" style="15" customWidth="1"/>
    <col min="12559" max="12563" width="10" style="15"/>
    <col min="12564" max="12564" width="15.77734375" style="15" customWidth="1"/>
    <col min="12565" max="12566" width="12.44140625" style="15" customWidth="1"/>
    <col min="12567" max="12568" width="10" style="15"/>
    <col min="12569" max="12570" width="9.77734375" style="15" customWidth="1"/>
    <col min="12571" max="12800" width="10" style="15"/>
    <col min="12801" max="12801" width="8.88671875" style="15" customWidth="1"/>
    <col min="12802" max="12803" width="11.77734375" style="15" customWidth="1"/>
    <col min="12804" max="12805" width="8.44140625" style="15" customWidth="1"/>
    <col min="12806" max="12806" width="12.88671875" style="15" customWidth="1"/>
    <col min="12807" max="12807" width="10" style="15"/>
    <col min="12808" max="12808" width="6.5546875" style="15" customWidth="1"/>
    <col min="12809" max="12814" width="10.21875" style="15" customWidth="1"/>
    <col min="12815" max="12819" width="10" style="15"/>
    <col min="12820" max="12820" width="15.77734375" style="15" customWidth="1"/>
    <col min="12821" max="12822" width="12.44140625" style="15" customWidth="1"/>
    <col min="12823" max="12824" width="10" style="15"/>
    <col min="12825" max="12826" width="9.77734375" style="15" customWidth="1"/>
    <col min="12827" max="13056" width="10" style="15"/>
    <col min="13057" max="13057" width="8.88671875" style="15" customWidth="1"/>
    <col min="13058" max="13059" width="11.77734375" style="15" customWidth="1"/>
    <col min="13060" max="13061" width="8.44140625" style="15" customWidth="1"/>
    <col min="13062" max="13062" width="12.88671875" style="15" customWidth="1"/>
    <col min="13063" max="13063" width="10" style="15"/>
    <col min="13064" max="13064" width="6.5546875" style="15" customWidth="1"/>
    <col min="13065" max="13070" width="10.21875" style="15" customWidth="1"/>
    <col min="13071" max="13075" width="10" style="15"/>
    <col min="13076" max="13076" width="15.77734375" style="15" customWidth="1"/>
    <col min="13077" max="13078" width="12.44140625" style="15" customWidth="1"/>
    <col min="13079" max="13080" width="10" style="15"/>
    <col min="13081" max="13082" width="9.77734375" style="15" customWidth="1"/>
    <col min="13083" max="13312" width="10" style="15"/>
    <col min="13313" max="13313" width="8.88671875" style="15" customWidth="1"/>
    <col min="13314" max="13315" width="11.77734375" style="15" customWidth="1"/>
    <col min="13316" max="13317" width="8.44140625" style="15" customWidth="1"/>
    <col min="13318" max="13318" width="12.88671875" style="15" customWidth="1"/>
    <col min="13319" max="13319" width="10" style="15"/>
    <col min="13320" max="13320" width="6.5546875" style="15" customWidth="1"/>
    <col min="13321" max="13326" width="10.21875" style="15" customWidth="1"/>
    <col min="13327" max="13331" width="10" style="15"/>
    <col min="13332" max="13332" width="15.77734375" style="15" customWidth="1"/>
    <col min="13333" max="13334" width="12.44140625" style="15" customWidth="1"/>
    <col min="13335" max="13336" width="10" style="15"/>
    <col min="13337" max="13338" width="9.77734375" style="15" customWidth="1"/>
    <col min="13339" max="13568" width="10" style="15"/>
    <col min="13569" max="13569" width="8.88671875" style="15" customWidth="1"/>
    <col min="13570" max="13571" width="11.77734375" style="15" customWidth="1"/>
    <col min="13572" max="13573" width="8.44140625" style="15" customWidth="1"/>
    <col min="13574" max="13574" width="12.88671875" style="15" customWidth="1"/>
    <col min="13575" max="13575" width="10" style="15"/>
    <col min="13576" max="13576" width="6.5546875" style="15" customWidth="1"/>
    <col min="13577" max="13582" width="10.21875" style="15" customWidth="1"/>
    <col min="13583" max="13587" width="10" style="15"/>
    <col min="13588" max="13588" width="15.77734375" style="15" customWidth="1"/>
    <col min="13589" max="13590" width="12.44140625" style="15" customWidth="1"/>
    <col min="13591" max="13592" width="10" style="15"/>
    <col min="13593" max="13594" width="9.77734375" style="15" customWidth="1"/>
    <col min="13595" max="13824" width="10" style="15"/>
    <col min="13825" max="13825" width="8.88671875" style="15" customWidth="1"/>
    <col min="13826" max="13827" width="11.77734375" style="15" customWidth="1"/>
    <col min="13828" max="13829" width="8.44140625" style="15" customWidth="1"/>
    <col min="13830" max="13830" width="12.88671875" style="15" customWidth="1"/>
    <col min="13831" max="13831" width="10" style="15"/>
    <col min="13832" max="13832" width="6.5546875" style="15" customWidth="1"/>
    <col min="13833" max="13838" width="10.21875" style="15" customWidth="1"/>
    <col min="13839" max="13843" width="10" style="15"/>
    <col min="13844" max="13844" width="15.77734375" style="15" customWidth="1"/>
    <col min="13845" max="13846" width="12.44140625" style="15" customWidth="1"/>
    <col min="13847" max="13848" width="10" style="15"/>
    <col min="13849" max="13850" width="9.77734375" style="15" customWidth="1"/>
    <col min="13851" max="14080" width="10" style="15"/>
    <col min="14081" max="14081" width="8.88671875" style="15" customWidth="1"/>
    <col min="14082" max="14083" width="11.77734375" style="15" customWidth="1"/>
    <col min="14084" max="14085" width="8.44140625" style="15" customWidth="1"/>
    <col min="14086" max="14086" width="12.88671875" style="15" customWidth="1"/>
    <col min="14087" max="14087" width="10" style="15"/>
    <col min="14088" max="14088" width="6.5546875" style="15" customWidth="1"/>
    <col min="14089" max="14094" width="10.21875" style="15" customWidth="1"/>
    <col min="14095" max="14099" width="10" style="15"/>
    <col min="14100" max="14100" width="15.77734375" style="15" customWidth="1"/>
    <col min="14101" max="14102" width="12.44140625" style="15" customWidth="1"/>
    <col min="14103" max="14104" width="10" style="15"/>
    <col min="14105" max="14106" width="9.77734375" style="15" customWidth="1"/>
    <col min="14107" max="14336" width="10" style="15"/>
    <col min="14337" max="14337" width="8.88671875" style="15" customWidth="1"/>
    <col min="14338" max="14339" width="11.77734375" style="15" customWidth="1"/>
    <col min="14340" max="14341" width="8.44140625" style="15" customWidth="1"/>
    <col min="14342" max="14342" width="12.88671875" style="15" customWidth="1"/>
    <col min="14343" max="14343" width="10" style="15"/>
    <col min="14344" max="14344" width="6.5546875" style="15" customWidth="1"/>
    <col min="14345" max="14350" width="10.21875" style="15" customWidth="1"/>
    <col min="14351" max="14355" width="10" style="15"/>
    <col min="14356" max="14356" width="15.77734375" style="15" customWidth="1"/>
    <col min="14357" max="14358" width="12.44140625" style="15" customWidth="1"/>
    <col min="14359" max="14360" width="10" style="15"/>
    <col min="14361" max="14362" width="9.77734375" style="15" customWidth="1"/>
    <col min="14363" max="14592" width="10" style="15"/>
    <col min="14593" max="14593" width="8.88671875" style="15" customWidth="1"/>
    <col min="14594" max="14595" width="11.77734375" style="15" customWidth="1"/>
    <col min="14596" max="14597" width="8.44140625" style="15" customWidth="1"/>
    <col min="14598" max="14598" width="12.88671875" style="15" customWidth="1"/>
    <col min="14599" max="14599" width="10" style="15"/>
    <col min="14600" max="14600" width="6.5546875" style="15" customWidth="1"/>
    <col min="14601" max="14606" width="10.21875" style="15" customWidth="1"/>
    <col min="14607" max="14611" width="10" style="15"/>
    <col min="14612" max="14612" width="15.77734375" style="15" customWidth="1"/>
    <col min="14613" max="14614" width="12.44140625" style="15" customWidth="1"/>
    <col min="14615" max="14616" width="10" style="15"/>
    <col min="14617" max="14618" width="9.77734375" style="15" customWidth="1"/>
    <col min="14619" max="14848" width="10" style="15"/>
    <col min="14849" max="14849" width="8.88671875" style="15" customWidth="1"/>
    <col min="14850" max="14851" width="11.77734375" style="15" customWidth="1"/>
    <col min="14852" max="14853" width="8.44140625" style="15" customWidth="1"/>
    <col min="14854" max="14854" width="12.88671875" style="15" customWidth="1"/>
    <col min="14855" max="14855" width="10" style="15"/>
    <col min="14856" max="14856" width="6.5546875" style="15" customWidth="1"/>
    <col min="14857" max="14862" width="10.21875" style="15" customWidth="1"/>
    <col min="14863" max="14867" width="10" style="15"/>
    <col min="14868" max="14868" width="15.77734375" style="15" customWidth="1"/>
    <col min="14869" max="14870" width="12.44140625" style="15" customWidth="1"/>
    <col min="14871" max="14872" width="10" style="15"/>
    <col min="14873" max="14874" width="9.77734375" style="15" customWidth="1"/>
    <col min="14875" max="15104" width="10" style="15"/>
    <col min="15105" max="15105" width="8.88671875" style="15" customWidth="1"/>
    <col min="15106" max="15107" width="11.77734375" style="15" customWidth="1"/>
    <col min="15108" max="15109" width="8.44140625" style="15" customWidth="1"/>
    <col min="15110" max="15110" width="12.88671875" style="15" customWidth="1"/>
    <col min="15111" max="15111" width="10" style="15"/>
    <col min="15112" max="15112" width="6.5546875" style="15" customWidth="1"/>
    <col min="15113" max="15118" width="10.21875" style="15" customWidth="1"/>
    <col min="15119" max="15123" width="10" style="15"/>
    <col min="15124" max="15124" width="15.77734375" style="15" customWidth="1"/>
    <col min="15125" max="15126" width="12.44140625" style="15" customWidth="1"/>
    <col min="15127" max="15128" width="10" style="15"/>
    <col min="15129" max="15130" width="9.77734375" style="15" customWidth="1"/>
    <col min="15131" max="15360" width="10" style="15"/>
    <col min="15361" max="15361" width="8.88671875" style="15" customWidth="1"/>
    <col min="15362" max="15363" width="11.77734375" style="15" customWidth="1"/>
    <col min="15364" max="15365" width="8.44140625" style="15" customWidth="1"/>
    <col min="15366" max="15366" width="12.88671875" style="15" customWidth="1"/>
    <col min="15367" max="15367" width="10" style="15"/>
    <col min="15368" max="15368" width="6.5546875" style="15" customWidth="1"/>
    <col min="15369" max="15374" width="10.21875" style="15" customWidth="1"/>
    <col min="15375" max="15379" width="10" style="15"/>
    <col min="15380" max="15380" width="15.77734375" style="15" customWidth="1"/>
    <col min="15381" max="15382" width="12.44140625" style="15" customWidth="1"/>
    <col min="15383" max="15384" width="10" style="15"/>
    <col min="15385" max="15386" width="9.77734375" style="15" customWidth="1"/>
    <col min="15387" max="15616" width="10" style="15"/>
    <col min="15617" max="15617" width="8.88671875" style="15" customWidth="1"/>
    <col min="15618" max="15619" width="11.77734375" style="15" customWidth="1"/>
    <col min="15620" max="15621" width="8.44140625" style="15" customWidth="1"/>
    <col min="15622" max="15622" width="12.88671875" style="15" customWidth="1"/>
    <col min="15623" max="15623" width="10" style="15"/>
    <col min="15624" max="15624" width="6.5546875" style="15" customWidth="1"/>
    <col min="15625" max="15630" width="10.21875" style="15" customWidth="1"/>
    <col min="15631" max="15635" width="10" style="15"/>
    <col min="15636" max="15636" width="15.77734375" style="15" customWidth="1"/>
    <col min="15637" max="15638" width="12.44140625" style="15" customWidth="1"/>
    <col min="15639" max="15640" width="10" style="15"/>
    <col min="15641" max="15642" width="9.77734375" style="15" customWidth="1"/>
    <col min="15643" max="15872" width="10" style="15"/>
    <col min="15873" max="15873" width="8.88671875" style="15" customWidth="1"/>
    <col min="15874" max="15875" width="11.77734375" style="15" customWidth="1"/>
    <col min="15876" max="15877" width="8.44140625" style="15" customWidth="1"/>
    <col min="15878" max="15878" width="12.88671875" style="15" customWidth="1"/>
    <col min="15879" max="15879" width="10" style="15"/>
    <col min="15880" max="15880" width="6.5546875" style="15" customWidth="1"/>
    <col min="15881" max="15886" width="10.21875" style="15" customWidth="1"/>
    <col min="15887" max="15891" width="10" style="15"/>
    <col min="15892" max="15892" width="15.77734375" style="15" customWidth="1"/>
    <col min="15893" max="15894" width="12.44140625" style="15" customWidth="1"/>
    <col min="15895" max="15896" width="10" style="15"/>
    <col min="15897" max="15898" width="9.77734375" style="15" customWidth="1"/>
    <col min="15899" max="16128" width="10" style="15"/>
    <col min="16129" max="16129" width="8.88671875" style="15" customWidth="1"/>
    <col min="16130" max="16131" width="11.77734375" style="15" customWidth="1"/>
    <col min="16132" max="16133" width="8.44140625" style="15" customWidth="1"/>
    <col min="16134" max="16134" width="12.88671875" style="15" customWidth="1"/>
    <col min="16135" max="16135" width="10" style="15"/>
    <col min="16136" max="16136" width="6.5546875" style="15" customWidth="1"/>
    <col min="16137" max="16142" width="10.21875" style="15" customWidth="1"/>
    <col min="16143" max="16147" width="10" style="15"/>
    <col min="16148" max="16148" width="15.77734375" style="15" customWidth="1"/>
    <col min="16149" max="16150" width="12.44140625" style="15" customWidth="1"/>
    <col min="16151" max="16152" width="10" style="15"/>
    <col min="16153" max="16154" width="9.77734375" style="15" customWidth="1"/>
    <col min="16155" max="16384" width="10" style="15"/>
  </cols>
  <sheetData>
    <row r="1" spans="1:66" ht="31.2" thickBot="1" x14ac:dyDescent="0.6">
      <c r="A1" s="12" t="s">
        <v>51</v>
      </c>
      <c r="I1" s="14"/>
      <c r="J1" s="14"/>
      <c r="K1" s="14"/>
      <c r="L1" s="14"/>
      <c r="M1" s="14"/>
      <c r="N1" s="14"/>
      <c r="O1" s="14"/>
      <c r="Q1" s="14"/>
      <c r="AH1" s="14"/>
      <c r="AI1" s="14"/>
      <c r="AJ1" s="14"/>
      <c r="AK1" s="14">
        <v>0</v>
      </c>
      <c r="AL1" s="14" t="s">
        <v>63</v>
      </c>
      <c r="AM1" s="14"/>
      <c r="AN1" s="14"/>
      <c r="AO1" s="14"/>
      <c r="AP1" s="14"/>
      <c r="AQ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</row>
    <row r="2" spans="1:66" s="21" customFormat="1" ht="42" customHeight="1" thickBot="1" x14ac:dyDescent="0.35">
      <c r="A2" s="18" t="s">
        <v>52</v>
      </c>
      <c r="B2" s="19" t="s">
        <v>63</v>
      </c>
      <c r="C2" s="14"/>
      <c r="D2" s="14"/>
      <c r="E2" s="20"/>
      <c r="F2" s="59" t="s">
        <v>53</v>
      </c>
      <c r="G2" s="60"/>
      <c r="I2" s="22"/>
      <c r="J2" s="22"/>
      <c r="K2" s="22"/>
      <c r="L2" s="22"/>
      <c r="M2" s="22"/>
      <c r="N2" s="22"/>
      <c r="O2" s="22"/>
      <c r="Q2" s="22"/>
      <c r="R2" s="14"/>
      <c r="S2" s="14"/>
      <c r="T2" s="14"/>
      <c r="U2" s="14"/>
      <c r="V2" s="14"/>
      <c r="W2" s="22"/>
      <c r="X2" s="22"/>
      <c r="Y2" s="17"/>
      <c r="Z2" s="17"/>
      <c r="AA2" s="22"/>
      <c r="AB2" s="22"/>
      <c r="AC2" s="22"/>
      <c r="AD2" s="22"/>
      <c r="AE2" s="22"/>
      <c r="AF2" s="22"/>
      <c r="AG2" s="22"/>
      <c r="AH2" s="22">
        <v>0</v>
      </c>
      <c r="AI2" s="22"/>
      <c r="AJ2" s="22"/>
      <c r="AK2" s="22">
        <v>7.5</v>
      </c>
      <c r="AL2" s="22">
        <v>0</v>
      </c>
      <c r="AM2" s="22"/>
      <c r="AN2" s="22"/>
      <c r="AO2" s="22"/>
      <c r="AP2" s="22"/>
      <c r="AQ2" s="22"/>
      <c r="AR2" s="14"/>
      <c r="AS2" s="14"/>
      <c r="AT2" s="14"/>
      <c r="AU2" s="14"/>
      <c r="AV2" s="14"/>
      <c r="AW2" s="14"/>
      <c r="AX2" s="14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</row>
    <row r="3" spans="1:66" ht="16.2" thickBot="1" x14ac:dyDescent="0.35">
      <c r="A3" s="23">
        <v>1</v>
      </c>
      <c r="B3" s="24">
        <v>43.570752629207234</v>
      </c>
      <c r="E3" s="25"/>
      <c r="F3" s="26">
        <v>1000</v>
      </c>
      <c r="G3" s="27" t="s">
        <v>54</v>
      </c>
      <c r="AH3" s="14">
        <v>0.12903225421905518</v>
      </c>
      <c r="AI3" s="14">
        <v>0</v>
      </c>
      <c r="AJ3" s="14"/>
      <c r="AK3" s="14">
        <v>7.5</v>
      </c>
      <c r="AL3" s="14">
        <v>1</v>
      </c>
      <c r="AM3" s="14"/>
      <c r="AN3" s="14"/>
      <c r="AO3" s="14"/>
      <c r="AP3" s="14"/>
      <c r="AQ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</row>
    <row r="4" spans="1:66" ht="16.2" thickBot="1" x14ac:dyDescent="0.35">
      <c r="A4" s="23">
        <v>2</v>
      </c>
      <c r="B4" s="24">
        <v>23.103793007352401</v>
      </c>
      <c r="E4" s="25"/>
      <c r="F4" s="28">
        <v>3.0000000726431608</v>
      </c>
      <c r="G4" s="29" t="s">
        <v>55</v>
      </c>
      <c r="I4" s="61" t="s">
        <v>56</v>
      </c>
      <c r="J4" s="62"/>
      <c r="K4" s="63"/>
      <c r="L4" s="64" t="s">
        <v>57</v>
      </c>
      <c r="M4" s="64"/>
      <c r="N4" s="65"/>
      <c r="P4" s="30"/>
      <c r="AH4" s="14">
        <v>0.25806450843811035</v>
      </c>
      <c r="AI4" s="14">
        <v>3</v>
      </c>
      <c r="AJ4" s="14"/>
      <c r="AK4" s="14">
        <v>10</v>
      </c>
      <c r="AL4" s="14">
        <v>1</v>
      </c>
      <c r="AM4" s="14"/>
      <c r="AN4" s="14"/>
      <c r="AO4" s="14"/>
      <c r="AP4" s="14"/>
      <c r="AQ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</row>
    <row r="5" spans="1:66" x14ac:dyDescent="0.3">
      <c r="A5" s="23">
        <v>3</v>
      </c>
      <c r="B5" s="24">
        <v>13.892805268575433</v>
      </c>
      <c r="E5" s="31"/>
      <c r="F5" s="32"/>
      <c r="G5" s="31"/>
      <c r="I5" s="33" t="s">
        <v>58</v>
      </c>
      <c r="J5" s="34">
        <v>31.57700843757695</v>
      </c>
      <c r="K5" s="35"/>
      <c r="L5" s="36" t="s">
        <v>70</v>
      </c>
      <c r="M5" s="37">
        <f>J6/SQRT(F3)</f>
        <v>0.42546684844124971</v>
      </c>
      <c r="N5" s="38"/>
      <c r="P5" s="30"/>
      <c r="AH5" s="14">
        <v>0.38709676265716553</v>
      </c>
      <c r="AI5" s="14">
        <v>4</v>
      </c>
      <c r="AJ5" s="14"/>
      <c r="AK5" s="14">
        <v>10</v>
      </c>
      <c r="AL5" s="14">
        <v>3</v>
      </c>
      <c r="AM5" s="14"/>
      <c r="AN5" s="14"/>
      <c r="AO5" s="14"/>
      <c r="AP5" s="14"/>
      <c r="AQ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</row>
    <row r="6" spans="1:66" x14ac:dyDescent="0.3">
      <c r="A6" s="23">
        <v>4</v>
      </c>
      <c r="B6" s="24">
        <v>47.844311385452322</v>
      </c>
      <c r="I6" s="39" t="s">
        <v>59</v>
      </c>
      <c r="J6" s="40">
        <v>13.454443099680097</v>
      </c>
      <c r="K6" s="41"/>
      <c r="L6" s="42"/>
      <c r="M6" s="43"/>
      <c r="N6" s="41"/>
      <c r="AH6" s="14">
        <v>0.5161290168762207</v>
      </c>
      <c r="AI6" s="14">
        <v>8</v>
      </c>
      <c r="AJ6" s="14"/>
      <c r="AK6" s="14">
        <v>12.5</v>
      </c>
      <c r="AL6" s="14">
        <v>3</v>
      </c>
      <c r="AM6" s="14"/>
      <c r="AN6" s="14"/>
      <c r="AO6" s="14"/>
      <c r="AP6" s="14"/>
      <c r="AQ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</row>
    <row r="7" spans="1:66" x14ac:dyDescent="0.3">
      <c r="A7" s="23">
        <v>5</v>
      </c>
      <c r="B7" s="24">
        <v>42.022140350561877</v>
      </c>
      <c r="F7" s="44"/>
      <c r="I7" s="45" t="s">
        <v>60</v>
      </c>
      <c r="J7" s="46">
        <v>116.18999645954814</v>
      </c>
      <c r="K7" s="35"/>
      <c r="L7" s="47"/>
      <c r="M7" s="25"/>
      <c r="N7" s="41"/>
      <c r="AH7" s="14">
        <v>0.64516127109527588</v>
      </c>
      <c r="AI7" s="14">
        <v>4</v>
      </c>
      <c r="AJ7" s="14"/>
      <c r="AK7" s="14">
        <v>12.5</v>
      </c>
      <c r="AL7" s="14">
        <v>30</v>
      </c>
      <c r="AM7" s="14"/>
      <c r="AN7" s="14"/>
      <c r="AO7" s="14"/>
      <c r="AP7" s="14"/>
      <c r="AQ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</row>
    <row r="8" spans="1:66" ht="16.2" thickBot="1" x14ac:dyDescent="0.35">
      <c r="A8" s="23">
        <v>6</v>
      </c>
      <c r="B8" s="24">
        <v>45.834826512214647</v>
      </c>
      <c r="F8" s="44"/>
      <c r="I8" s="48" t="s">
        <v>61</v>
      </c>
      <c r="J8" s="49">
        <v>8.9141634772328793</v>
      </c>
      <c r="K8" s="50"/>
      <c r="L8" s="51"/>
      <c r="M8" s="52"/>
      <c r="N8" s="53"/>
      <c r="AH8" s="14">
        <v>0.77419352531433105</v>
      </c>
      <c r="AI8" s="14">
        <v>9</v>
      </c>
      <c r="AJ8" s="14"/>
      <c r="AK8" s="14">
        <v>15</v>
      </c>
      <c r="AL8" s="14">
        <v>30</v>
      </c>
      <c r="AM8" s="14"/>
      <c r="AN8" s="14"/>
      <c r="AO8" s="14"/>
      <c r="AP8" s="14"/>
      <c r="AQ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</row>
    <row r="9" spans="1:66" x14ac:dyDescent="0.3">
      <c r="A9" s="23">
        <v>7</v>
      </c>
      <c r="B9" s="24">
        <v>31.677197931555423</v>
      </c>
      <c r="F9" s="44"/>
      <c r="I9" s="31"/>
      <c r="J9" s="54"/>
      <c r="K9" s="31"/>
      <c r="L9" s="31"/>
      <c r="M9" s="31"/>
      <c r="N9" s="31"/>
      <c r="AH9" s="14">
        <v>0.90322577953338623</v>
      </c>
      <c r="AI9" s="14">
        <v>9</v>
      </c>
      <c r="AJ9" s="14"/>
      <c r="AK9" s="14">
        <v>15</v>
      </c>
      <c r="AL9" s="14">
        <v>56</v>
      </c>
      <c r="AM9" s="14"/>
      <c r="AN9" s="14"/>
      <c r="AO9" s="14"/>
      <c r="AP9" s="14"/>
      <c r="AQ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</row>
    <row r="10" spans="1:66" x14ac:dyDescent="0.3">
      <c r="A10" s="23">
        <v>8</v>
      </c>
      <c r="B10" s="24">
        <v>22.910707091210959</v>
      </c>
      <c r="F10" s="44"/>
      <c r="I10" s="25"/>
      <c r="J10" s="54"/>
      <c r="K10" s="31"/>
      <c r="L10" s="31"/>
      <c r="M10" s="31"/>
      <c r="N10" s="31"/>
      <c r="P10" s="30"/>
      <c r="AH10" s="14">
        <v>1.0322580337524414</v>
      </c>
      <c r="AI10" s="14">
        <v>12</v>
      </c>
      <c r="AJ10" s="14"/>
      <c r="AK10" s="14">
        <v>17.5</v>
      </c>
      <c r="AL10" s="14">
        <v>56</v>
      </c>
      <c r="AM10" s="14"/>
      <c r="AN10" s="14"/>
      <c r="AO10" s="14"/>
      <c r="AP10" s="14"/>
      <c r="AQ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</row>
    <row r="11" spans="1:66" x14ac:dyDescent="0.3">
      <c r="A11" s="23">
        <v>9</v>
      </c>
      <c r="B11" s="24">
        <v>39.507977546783032</v>
      </c>
      <c r="I11" s="31"/>
      <c r="J11" s="54"/>
      <c r="K11" s="31"/>
      <c r="L11" s="31"/>
      <c r="M11" s="31"/>
      <c r="N11" s="31"/>
      <c r="P11" s="30"/>
      <c r="AH11" s="14">
        <v>1.1612902879714966</v>
      </c>
      <c r="AI11" s="14">
        <v>8</v>
      </c>
      <c r="AJ11" s="14"/>
      <c r="AK11" s="14">
        <v>17.5</v>
      </c>
      <c r="AL11" s="14">
        <v>78</v>
      </c>
      <c r="AM11" s="14"/>
      <c r="AN11" s="14"/>
      <c r="AO11" s="14"/>
      <c r="AP11" s="14"/>
      <c r="AQ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</row>
    <row r="12" spans="1:66" x14ac:dyDescent="0.3">
      <c r="A12" s="23">
        <v>10</v>
      </c>
      <c r="B12" s="24">
        <v>33.59566027465651</v>
      </c>
      <c r="I12" s="31"/>
      <c r="J12" s="31"/>
      <c r="K12" s="31"/>
      <c r="L12" s="31"/>
      <c r="M12" s="31"/>
      <c r="N12" s="31"/>
      <c r="P12" s="30"/>
      <c r="AH12" s="14">
        <v>1.2903225421905518</v>
      </c>
      <c r="AI12" s="14">
        <v>3</v>
      </c>
      <c r="AJ12" s="14"/>
      <c r="AK12" s="14">
        <v>20</v>
      </c>
      <c r="AL12" s="14">
        <v>78</v>
      </c>
      <c r="AM12" s="14"/>
      <c r="AN12" s="14"/>
      <c r="AO12" s="14"/>
      <c r="AP12" s="14"/>
      <c r="AQ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</row>
    <row r="13" spans="1:66" x14ac:dyDescent="0.3">
      <c r="A13" s="23">
        <v>11</v>
      </c>
      <c r="B13" s="24">
        <v>39.346147902770767</v>
      </c>
      <c r="I13" s="31"/>
      <c r="J13" s="31"/>
      <c r="K13" s="31"/>
      <c r="L13" s="31"/>
      <c r="M13" s="31"/>
      <c r="N13" s="31"/>
      <c r="AH13" s="14">
        <v>1.4193547964096069</v>
      </c>
      <c r="AI13" s="14">
        <v>6</v>
      </c>
      <c r="AJ13" s="14"/>
      <c r="AK13" s="14">
        <v>20</v>
      </c>
      <c r="AL13" s="14">
        <v>105</v>
      </c>
      <c r="AM13" s="14"/>
      <c r="AN13" s="14"/>
      <c r="AO13" s="14"/>
      <c r="AP13" s="14"/>
      <c r="AQ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66" x14ac:dyDescent="0.3">
      <c r="A14" s="23">
        <v>12</v>
      </c>
      <c r="B14" s="24">
        <v>20.468747101908104</v>
      </c>
      <c r="E14" s="55"/>
      <c r="I14" s="31"/>
      <c r="J14" s="31"/>
      <c r="K14" s="31"/>
      <c r="L14" s="31"/>
      <c r="M14" s="31"/>
      <c r="N14" s="31"/>
      <c r="AH14" s="14">
        <v>1.5483870506286621</v>
      </c>
      <c r="AI14" s="14">
        <v>7</v>
      </c>
      <c r="AJ14" s="14"/>
      <c r="AK14" s="14">
        <v>22.5</v>
      </c>
      <c r="AL14" s="14">
        <v>105</v>
      </c>
      <c r="AM14" s="14"/>
      <c r="AN14" s="14"/>
      <c r="AO14" s="14"/>
      <c r="AP14" s="14"/>
      <c r="AQ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66" x14ac:dyDescent="0.3">
      <c r="A15" s="23">
        <v>13</v>
      </c>
      <c r="B15" s="24">
        <v>47.296601284919959</v>
      </c>
      <c r="E15" s="55"/>
      <c r="I15" s="31"/>
      <c r="J15" s="31"/>
      <c r="K15" s="31"/>
      <c r="L15" s="31"/>
      <c r="M15" s="31"/>
      <c r="N15" s="31"/>
      <c r="AH15" s="14">
        <v>1.6774193048477173</v>
      </c>
      <c r="AI15" s="14">
        <v>6</v>
      </c>
      <c r="AJ15" s="14"/>
      <c r="AK15" s="14">
        <v>22.5</v>
      </c>
      <c r="AL15" s="14">
        <v>88</v>
      </c>
      <c r="AM15" s="14"/>
      <c r="AN15" s="14"/>
      <c r="AO15" s="14"/>
      <c r="AP15" s="14"/>
      <c r="AQ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</row>
    <row r="16" spans="1:66" x14ac:dyDescent="0.3">
      <c r="A16" s="23">
        <v>14</v>
      </c>
      <c r="B16" s="24">
        <v>20.688272367000884</v>
      </c>
      <c r="E16" s="55"/>
      <c r="I16" s="31"/>
      <c r="J16" s="31"/>
      <c r="K16" s="31"/>
      <c r="L16" s="31"/>
      <c r="M16" s="31"/>
      <c r="N16" s="31"/>
      <c r="AH16" s="14">
        <v>1.8064515590667725</v>
      </c>
      <c r="AI16" s="14">
        <v>6</v>
      </c>
      <c r="AJ16" s="14"/>
      <c r="AK16" s="14">
        <v>25</v>
      </c>
      <c r="AL16" s="14">
        <v>88</v>
      </c>
      <c r="AM16" s="14"/>
      <c r="AN16" s="14"/>
      <c r="AO16" s="14"/>
      <c r="AP16" s="14"/>
      <c r="AQ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x14ac:dyDescent="0.3">
      <c r="A17" s="23">
        <v>15</v>
      </c>
      <c r="B17" s="24">
        <v>24.825405521251763</v>
      </c>
      <c r="I17" s="31"/>
      <c r="J17" s="31"/>
      <c r="K17" s="31"/>
      <c r="L17" s="31"/>
      <c r="M17" s="31"/>
      <c r="N17" s="31"/>
      <c r="AH17" s="14">
        <v>1.9354838132858276</v>
      </c>
      <c r="AI17" s="14">
        <v>2</v>
      </c>
      <c r="AJ17" s="14"/>
      <c r="AK17" s="14">
        <v>25</v>
      </c>
      <c r="AL17" s="14">
        <v>95</v>
      </c>
      <c r="AM17" s="14"/>
      <c r="AN17" s="14"/>
      <c r="AO17" s="14"/>
      <c r="AP17" s="14"/>
      <c r="AQ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</row>
    <row r="18" spans="1:66" x14ac:dyDescent="0.3">
      <c r="A18" s="23">
        <v>16</v>
      </c>
      <c r="B18" s="24">
        <v>21.871411376594057</v>
      </c>
      <c r="I18" s="31"/>
      <c r="J18" s="31"/>
      <c r="K18" s="31"/>
      <c r="L18" s="31"/>
      <c r="M18" s="31"/>
      <c r="N18" s="31"/>
      <c r="AH18" s="14">
        <v>2.0645160675048828</v>
      </c>
      <c r="AI18" s="14">
        <v>5</v>
      </c>
      <c r="AJ18" s="14"/>
      <c r="AK18" s="14">
        <v>27.5</v>
      </c>
      <c r="AL18" s="14">
        <v>95</v>
      </c>
      <c r="AM18" s="14"/>
      <c r="AN18" s="14"/>
      <c r="AO18" s="14"/>
      <c r="AP18" s="14"/>
      <c r="AQ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1:66" x14ac:dyDescent="0.3">
      <c r="A19" s="23">
        <v>17</v>
      </c>
      <c r="B19" s="24">
        <v>34.383999212750155</v>
      </c>
      <c r="I19" s="31"/>
      <c r="J19" s="31"/>
      <c r="K19" s="31"/>
      <c r="L19" s="31"/>
      <c r="M19" s="31"/>
      <c r="N19" s="31"/>
      <c r="AH19" s="14">
        <v>2.193548321723938</v>
      </c>
      <c r="AI19" s="14">
        <v>2</v>
      </c>
      <c r="AJ19" s="14"/>
      <c r="AK19" s="14">
        <v>27.5</v>
      </c>
      <c r="AL19" s="14">
        <v>91</v>
      </c>
      <c r="AM19" s="14"/>
      <c r="AN19" s="14"/>
      <c r="AO19" s="14"/>
      <c r="AP19" s="14"/>
      <c r="AQ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x14ac:dyDescent="0.3">
      <c r="A20" s="23">
        <v>18</v>
      </c>
      <c r="B20" s="24">
        <v>33.735969210142741</v>
      </c>
      <c r="I20" s="31"/>
      <c r="J20" s="31"/>
      <c r="K20" s="31"/>
      <c r="L20" s="31"/>
      <c r="M20" s="31"/>
      <c r="N20" s="31"/>
      <c r="AH20" s="14">
        <v>2.3225805759429932</v>
      </c>
      <c r="AI20" s="14">
        <v>3</v>
      </c>
      <c r="AJ20" s="14"/>
      <c r="AK20" s="14">
        <v>30</v>
      </c>
      <c r="AL20" s="14">
        <v>91</v>
      </c>
      <c r="AM20" s="14"/>
      <c r="AN20" s="14"/>
      <c r="AO20" s="14"/>
      <c r="AP20" s="14"/>
      <c r="AQ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x14ac:dyDescent="0.3">
      <c r="A21" s="23">
        <v>19</v>
      </c>
      <c r="B21" s="24">
        <v>63.970022343177632</v>
      </c>
      <c r="I21" s="31"/>
      <c r="J21" s="31"/>
      <c r="K21" s="31"/>
      <c r="L21" s="31"/>
      <c r="M21" s="31"/>
      <c r="N21" s="31"/>
      <c r="AH21" s="14">
        <v>2.4516128301620483</v>
      </c>
      <c r="AI21" s="14">
        <v>2</v>
      </c>
      <c r="AJ21" s="14"/>
      <c r="AK21" s="14">
        <v>30</v>
      </c>
      <c r="AL21" s="14">
        <v>82</v>
      </c>
      <c r="AM21" s="14"/>
      <c r="AN21" s="14"/>
      <c r="AO21" s="14"/>
      <c r="AP21" s="14"/>
      <c r="AQ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</row>
    <row r="22" spans="1:66" x14ac:dyDescent="0.3">
      <c r="A22" s="23">
        <v>20</v>
      </c>
      <c r="B22" s="24">
        <v>16.914992716262873</v>
      </c>
      <c r="I22" s="31"/>
      <c r="J22" s="31"/>
      <c r="K22" s="31"/>
      <c r="L22" s="31"/>
      <c r="M22" s="31"/>
      <c r="N22" s="31"/>
      <c r="AH22" s="14">
        <v>2.5806450843811035</v>
      </c>
      <c r="AI22" s="14">
        <v>1</v>
      </c>
      <c r="AJ22" s="14"/>
      <c r="AK22" s="14">
        <v>32.5</v>
      </c>
      <c r="AL22" s="14">
        <v>82</v>
      </c>
      <c r="AM22" s="14"/>
      <c r="AN22" s="14"/>
      <c r="AO22" s="14"/>
      <c r="AP22" s="14"/>
      <c r="AQ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</row>
    <row r="23" spans="1:66" x14ac:dyDescent="0.3">
      <c r="A23" s="23">
        <v>21</v>
      </c>
      <c r="B23" s="24">
        <v>25.784895063060866</v>
      </c>
      <c r="AH23" s="14">
        <v>2.7096773386001587</v>
      </c>
      <c r="AI23" s="14">
        <v>0</v>
      </c>
      <c r="AJ23" s="14"/>
      <c r="AK23" s="14">
        <v>32.5</v>
      </c>
      <c r="AL23" s="14">
        <v>61</v>
      </c>
      <c r="AM23" s="14"/>
      <c r="AN23" s="14"/>
      <c r="AO23" s="14"/>
      <c r="AP23" s="14"/>
      <c r="AQ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</row>
    <row r="24" spans="1:66" x14ac:dyDescent="0.3">
      <c r="A24" s="23">
        <v>22</v>
      </c>
      <c r="B24" s="24">
        <v>18.468235697445245</v>
      </c>
      <c r="AH24" s="14">
        <v>2.8387095928192139</v>
      </c>
      <c r="AI24" s="14">
        <v>0</v>
      </c>
      <c r="AJ24" s="14"/>
      <c r="AK24" s="14">
        <v>35</v>
      </c>
      <c r="AL24" s="14">
        <v>61</v>
      </c>
      <c r="AM24" s="14"/>
      <c r="AN24" s="14"/>
      <c r="AO24" s="14"/>
      <c r="AP24" s="14"/>
      <c r="AQ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</row>
    <row r="25" spans="1:66" x14ac:dyDescent="0.3">
      <c r="A25" s="23">
        <v>23</v>
      </c>
      <c r="B25" s="24">
        <v>22.82783915372438</v>
      </c>
      <c r="AH25" s="14">
        <v>2.967741847038269</v>
      </c>
      <c r="AI25" s="14">
        <v>0</v>
      </c>
      <c r="AJ25" s="14"/>
      <c r="AK25" s="14">
        <v>35</v>
      </c>
      <c r="AL25" s="14">
        <v>54</v>
      </c>
      <c r="AM25" s="14"/>
      <c r="AN25" s="14"/>
      <c r="AO25" s="14"/>
      <c r="AP25" s="14"/>
      <c r="AQ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</row>
    <row r="26" spans="1:66" x14ac:dyDescent="0.3">
      <c r="A26" s="23">
        <v>24</v>
      </c>
      <c r="B26" s="24">
        <v>45.590668809164754</v>
      </c>
      <c r="AH26" s="14">
        <v>3.0967741012573242</v>
      </c>
      <c r="AI26" s="14">
        <v>0</v>
      </c>
      <c r="AJ26" s="14"/>
      <c r="AK26" s="14">
        <v>37.5</v>
      </c>
      <c r="AL26" s="14">
        <v>54</v>
      </c>
      <c r="AM26" s="14"/>
      <c r="AN26" s="14"/>
      <c r="AO26" s="14"/>
      <c r="AP26" s="14"/>
      <c r="AQ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</row>
    <row r="27" spans="1:66" x14ac:dyDescent="0.3">
      <c r="A27" s="23">
        <v>25</v>
      </c>
      <c r="B27" s="24">
        <v>40.519922218989066</v>
      </c>
      <c r="AH27" s="14">
        <v>3.2258063554763794</v>
      </c>
      <c r="AI27" s="14">
        <v>0</v>
      </c>
      <c r="AJ27" s="14"/>
      <c r="AK27" s="14">
        <v>37.5</v>
      </c>
      <c r="AL27" s="14">
        <v>40</v>
      </c>
      <c r="AM27" s="14"/>
      <c r="AN27" s="14"/>
      <c r="AO27" s="14"/>
      <c r="AP27" s="14"/>
      <c r="AQ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</row>
    <row r="28" spans="1:66" x14ac:dyDescent="0.3">
      <c r="A28" s="23">
        <v>26</v>
      </c>
      <c r="B28" s="24">
        <v>14.256329553827493</v>
      </c>
      <c r="AH28" s="14">
        <v>3.3548386096954346</v>
      </c>
      <c r="AI28" s="14">
        <v>0</v>
      </c>
      <c r="AJ28" s="14"/>
      <c r="AK28" s="14">
        <v>40</v>
      </c>
      <c r="AL28" s="14">
        <v>40</v>
      </c>
      <c r="AM28" s="14"/>
      <c r="AN28" s="14"/>
      <c r="AO28" s="14"/>
      <c r="AP28" s="14"/>
      <c r="AQ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</row>
    <row r="29" spans="1:66" x14ac:dyDescent="0.3">
      <c r="A29" s="23">
        <v>27</v>
      </c>
      <c r="B29" s="24">
        <v>32.076101266838371</v>
      </c>
      <c r="AH29" s="14">
        <v>3.4838708639144897</v>
      </c>
      <c r="AI29" s="14">
        <v>0</v>
      </c>
      <c r="AJ29" s="14"/>
      <c r="AK29" s="14">
        <v>40</v>
      </c>
      <c r="AL29" s="14">
        <v>37</v>
      </c>
      <c r="AM29" s="14"/>
      <c r="AN29" s="14"/>
      <c r="AO29" s="14"/>
      <c r="AP29" s="14"/>
      <c r="AQ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</row>
    <row r="30" spans="1:66" x14ac:dyDescent="0.3">
      <c r="A30" s="23">
        <v>28</v>
      </c>
      <c r="B30" s="24">
        <v>21.489114679384492</v>
      </c>
      <c r="AH30" s="14">
        <v>3.6129031181335449</v>
      </c>
      <c r="AI30" s="14">
        <v>0</v>
      </c>
      <c r="AJ30" s="14"/>
      <c r="AK30" s="14">
        <v>42.5</v>
      </c>
      <c r="AL30" s="14">
        <v>37</v>
      </c>
      <c r="AM30" s="14"/>
      <c r="AN30" s="14"/>
      <c r="AO30" s="14"/>
      <c r="AP30" s="14"/>
      <c r="AQ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</row>
    <row r="31" spans="1:66" x14ac:dyDescent="0.3">
      <c r="A31" s="23">
        <v>29</v>
      </c>
      <c r="B31" s="24">
        <v>17.996305966545428</v>
      </c>
      <c r="AH31" s="14">
        <v>3.7419353723526001</v>
      </c>
      <c r="AI31" s="14">
        <v>0</v>
      </c>
      <c r="AJ31" s="14"/>
      <c r="AK31" s="14">
        <v>42.5</v>
      </c>
      <c r="AL31" s="14">
        <v>39</v>
      </c>
      <c r="AM31" s="14"/>
      <c r="AN31" s="14"/>
      <c r="AO31" s="14"/>
      <c r="AP31" s="14"/>
      <c r="AQ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</row>
    <row r="32" spans="1:66" x14ac:dyDescent="0.3">
      <c r="A32" s="23">
        <v>30</v>
      </c>
      <c r="B32" s="24">
        <v>16.471509174349972</v>
      </c>
      <c r="AH32" s="14">
        <v>3.8709676265716553</v>
      </c>
      <c r="AI32" s="14">
        <v>0</v>
      </c>
      <c r="AJ32" s="14"/>
      <c r="AK32" s="14">
        <v>45</v>
      </c>
      <c r="AL32" s="14">
        <v>39</v>
      </c>
      <c r="AM32" s="14"/>
      <c r="AN32" s="14"/>
      <c r="AO32" s="14"/>
      <c r="AP32" s="14"/>
      <c r="AQ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 spans="1:66" x14ac:dyDescent="0.3">
      <c r="A33" s="23">
        <v>31</v>
      </c>
      <c r="B33" s="24">
        <v>20.450168221101841</v>
      </c>
      <c r="AH33" s="14">
        <v>3.9999998807907104</v>
      </c>
      <c r="AI33" s="14">
        <v>0</v>
      </c>
      <c r="AJ33" s="14"/>
      <c r="AK33" s="14">
        <v>45</v>
      </c>
      <c r="AL33" s="14">
        <v>24</v>
      </c>
      <c r="AM33" s="14"/>
      <c r="AN33" s="14"/>
      <c r="AO33" s="14"/>
      <c r="AP33" s="14"/>
      <c r="AQ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</row>
    <row r="34" spans="1:66" x14ac:dyDescent="0.3">
      <c r="A34" s="23">
        <v>32</v>
      </c>
      <c r="B34" s="24">
        <v>33.122807154027406</v>
      </c>
      <c r="AH34" s="14"/>
      <c r="AI34" s="14"/>
      <c r="AJ34" s="14"/>
      <c r="AK34" s="14">
        <v>47.5</v>
      </c>
      <c r="AL34" s="14">
        <v>24</v>
      </c>
      <c r="AM34" s="14"/>
      <c r="AN34" s="14"/>
      <c r="AO34" s="14"/>
      <c r="AP34" s="14"/>
      <c r="AQ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</row>
    <row r="35" spans="1:66" x14ac:dyDescent="0.3">
      <c r="A35" s="23">
        <v>33</v>
      </c>
      <c r="B35" s="24">
        <v>19.639989179171636</v>
      </c>
      <c r="AH35" s="14"/>
      <c r="AI35" s="14"/>
      <c r="AJ35" s="14"/>
      <c r="AK35" s="14">
        <v>47.5</v>
      </c>
      <c r="AL35" s="14">
        <v>19</v>
      </c>
      <c r="AM35" s="14"/>
      <c r="AN35" s="14"/>
      <c r="AO35" s="14"/>
      <c r="AP35" s="14"/>
      <c r="AQ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 spans="1:66" x14ac:dyDescent="0.3">
      <c r="A36" s="23">
        <v>34</v>
      </c>
      <c r="B36" s="24">
        <v>28.226319279973417</v>
      </c>
      <c r="AH36" s="14"/>
      <c r="AI36" s="14"/>
      <c r="AJ36" s="14"/>
      <c r="AK36" s="14">
        <v>50</v>
      </c>
      <c r="AL36" s="14">
        <v>19</v>
      </c>
      <c r="AM36" s="14"/>
      <c r="AN36" s="14"/>
      <c r="AO36" s="14"/>
      <c r="AP36" s="14"/>
      <c r="AQ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 spans="1:66" x14ac:dyDescent="0.3">
      <c r="A37" s="23">
        <v>35</v>
      </c>
      <c r="B37" s="24">
        <v>33.712370651227715</v>
      </c>
      <c r="AH37" s="14"/>
      <c r="AI37" s="14"/>
      <c r="AJ37" s="14"/>
      <c r="AK37" s="14">
        <v>50</v>
      </c>
      <c r="AL37" s="14">
        <v>21</v>
      </c>
      <c r="AM37" s="14"/>
      <c r="AN37" s="14"/>
      <c r="AO37" s="14"/>
      <c r="AP37" s="14"/>
      <c r="AQ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 spans="1:66" x14ac:dyDescent="0.3">
      <c r="A38" s="23">
        <v>36</v>
      </c>
      <c r="B38" s="24">
        <v>26.295693820358441</v>
      </c>
      <c r="AH38" s="14"/>
      <c r="AI38" s="14"/>
      <c r="AJ38" s="14"/>
      <c r="AK38" s="14">
        <v>52.5</v>
      </c>
      <c r="AL38" s="14">
        <v>21</v>
      </c>
      <c r="AM38" s="14"/>
      <c r="AN38" s="14"/>
      <c r="AO38" s="14"/>
      <c r="AP38" s="14"/>
      <c r="AQ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 spans="1:66" x14ac:dyDescent="0.3">
      <c r="A39" s="23">
        <v>37</v>
      </c>
      <c r="B39" s="24">
        <v>40.127898433222505</v>
      </c>
      <c r="AH39" s="14"/>
      <c r="AI39" s="14"/>
      <c r="AJ39" s="14"/>
      <c r="AK39" s="14">
        <v>52.5</v>
      </c>
      <c r="AL39" s="14">
        <v>15</v>
      </c>
      <c r="AM39" s="14"/>
      <c r="AN39" s="14"/>
      <c r="AO39" s="14"/>
      <c r="AP39" s="14"/>
      <c r="AQ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 spans="1:66" x14ac:dyDescent="0.3">
      <c r="A40" s="23">
        <v>38</v>
      </c>
      <c r="B40" s="24">
        <v>18.144890948117112</v>
      </c>
      <c r="AH40" s="14"/>
      <c r="AI40" s="14"/>
      <c r="AJ40" s="14"/>
      <c r="AK40" s="14">
        <v>55</v>
      </c>
      <c r="AL40" s="14">
        <v>15</v>
      </c>
      <c r="AM40" s="14"/>
      <c r="AN40" s="14"/>
      <c r="AO40" s="14"/>
      <c r="AP40" s="14"/>
      <c r="AQ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 spans="1:66" x14ac:dyDescent="0.3">
      <c r="A41" s="23">
        <v>39</v>
      </c>
      <c r="B41" s="24">
        <v>57.278592847918389</v>
      </c>
      <c r="AH41" s="14"/>
      <c r="AI41" s="14"/>
      <c r="AJ41" s="14"/>
      <c r="AK41" s="14">
        <v>55</v>
      </c>
      <c r="AL41" s="14">
        <v>10</v>
      </c>
      <c r="AM41" s="14"/>
      <c r="AN41" s="14"/>
      <c r="AO41" s="14"/>
      <c r="AP41" s="14"/>
      <c r="AQ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 spans="1:66" x14ac:dyDescent="0.3">
      <c r="A42" s="23">
        <v>40</v>
      </c>
      <c r="B42" s="24">
        <v>19.948074277109754</v>
      </c>
      <c r="AH42" s="14"/>
      <c r="AI42" s="14"/>
      <c r="AJ42" s="14"/>
      <c r="AK42" s="14">
        <v>57.5</v>
      </c>
      <c r="AL42" s="14">
        <v>10</v>
      </c>
      <c r="AM42" s="14"/>
      <c r="AN42" s="14"/>
      <c r="AO42" s="14"/>
      <c r="AP42" s="14"/>
      <c r="AQ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</row>
    <row r="43" spans="1:66" x14ac:dyDescent="0.3">
      <c r="A43" s="23">
        <v>41</v>
      </c>
      <c r="B43" s="24">
        <v>31.668203997733393</v>
      </c>
      <c r="AH43" s="14"/>
      <c r="AI43" s="14"/>
      <c r="AJ43" s="14"/>
      <c r="AK43" s="14">
        <v>57.5</v>
      </c>
      <c r="AL43" s="14">
        <v>10</v>
      </c>
      <c r="AM43" s="14"/>
      <c r="AN43" s="14"/>
      <c r="AO43" s="14"/>
      <c r="AP43" s="14"/>
      <c r="AQ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 spans="1:66" x14ac:dyDescent="0.3">
      <c r="A44" s="23">
        <v>42</v>
      </c>
      <c r="B44" s="24">
        <v>28.365622516995881</v>
      </c>
      <c r="AH44" s="14"/>
      <c r="AI44" s="14"/>
      <c r="AJ44" s="14"/>
      <c r="AK44" s="14">
        <v>60</v>
      </c>
      <c r="AL44" s="14">
        <v>10</v>
      </c>
      <c r="AM44" s="14"/>
      <c r="AN44" s="14"/>
      <c r="AO44" s="14"/>
      <c r="AP44" s="14"/>
      <c r="AQ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</row>
    <row r="45" spans="1:66" x14ac:dyDescent="0.3">
      <c r="A45" s="23">
        <v>43</v>
      </c>
      <c r="B45" s="24">
        <v>31.389789676582733</v>
      </c>
      <c r="AH45" s="14"/>
      <c r="AI45" s="14"/>
      <c r="AJ45" s="14"/>
      <c r="AK45" s="14">
        <v>60</v>
      </c>
      <c r="AL45" s="14">
        <v>8</v>
      </c>
      <c r="AM45" s="14"/>
      <c r="AN45" s="14"/>
      <c r="AO45" s="14"/>
      <c r="AP45" s="14"/>
      <c r="AQ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</row>
    <row r="46" spans="1:66" x14ac:dyDescent="0.3">
      <c r="A46" s="23">
        <v>44</v>
      </c>
      <c r="B46" s="24">
        <v>27.28620949266146</v>
      </c>
      <c r="AH46" s="14"/>
      <c r="AI46" s="14"/>
      <c r="AJ46" s="14"/>
      <c r="AK46" s="14">
        <v>62.5</v>
      </c>
      <c r="AL46" s="14">
        <v>8</v>
      </c>
      <c r="AM46" s="14"/>
      <c r="AN46" s="14"/>
      <c r="AO46" s="14"/>
      <c r="AP46" s="14"/>
      <c r="AQ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</row>
    <row r="47" spans="1:66" x14ac:dyDescent="0.3">
      <c r="A47" s="23">
        <v>45</v>
      </c>
      <c r="B47" s="24">
        <v>44.581438027378361</v>
      </c>
      <c r="AH47" s="14"/>
      <c r="AI47" s="14"/>
      <c r="AJ47" s="14"/>
      <c r="AK47" s="14">
        <v>62.5</v>
      </c>
      <c r="AL47" s="14">
        <v>7</v>
      </c>
      <c r="AM47" s="14"/>
      <c r="AN47" s="14"/>
      <c r="AO47" s="14"/>
      <c r="AP47" s="14"/>
      <c r="AQ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</row>
    <row r="48" spans="1:66" x14ac:dyDescent="0.3">
      <c r="A48" s="23">
        <v>46</v>
      </c>
      <c r="B48" s="24">
        <v>27.195224313164061</v>
      </c>
      <c r="AH48" s="14"/>
      <c r="AI48" s="14"/>
      <c r="AJ48" s="14"/>
      <c r="AK48" s="14">
        <v>65</v>
      </c>
      <c r="AL48" s="14">
        <v>7</v>
      </c>
      <c r="AM48" s="14"/>
      <c r="AN48" s="14"/>
      <c r="AO48" s="14"/>
      <c r="AP48" s="14"/>
      <c r="AQ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</row>
    <row r="49" spans="1:66" x14ac:dyDescent="0.3">
      <c r="A49" s="23">
        <v>47</v>
      </c>
      <c r="B49" s="24">
        <v>26.878971822367919</v>
      </c>
      <c r="AH49" s="14"/>
      <c r="AI49" s="14"/>
      <c r="AJ49" s="14"/>
      <c r="AK49" s="14">
        <v>65</v>
      </c>
      <c r="AL49" s="14">
        <v>8</v>
      </c>
      <c r="AM49" s="14"/>
      <c r="AN49" s="14"/>
      <c r="AO49" s="14"/>
      <c r="AP49" s="14"/>
      <c r="AQ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</row>
    <row r="50" spans="1:66" x14ac:dyDescent="0.3">
      <c r="A50" s="23">
        <v>48</v>
      </c>
      <c r="B50" s="24">
        <v>22.218049090135075</v>
      </c>
      <c r="AH50" s="14"/>
      <c r="AI50" s="14"/>
      <c r="AJ50" s="14"/>
      <c r="AK50" s="14">
        <v>67.5</v>
      </c>
      <c r="AL50" s="14">
        <v>8</v>
      </c>
      <c r="AM50" s="14"/>
      <c r="AN50" s="14"/>
      <c r="AO50" s="14"/>
      <c r="AP50" s="14"/>
      <c r="AQ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</row>
    <row r="51" spans="1:66" x14ac:dyDescent="0.3">
      <c r="A51" s="23">
        <v>49</v>
      </c>
      <c r="B51" s="24">
        <v>25.299622201427077</v>
      </c>
      <c r="AH51" s="14"/>
      <c r="AI51" s="14"/>
      <c r="AJ51" s="14"/>
      <c r="AK51" s="14">
        <v>67.5</v>
      </c>
      <c r="AL51" s="14">
        <v>4</v>
      </c>
      <c r="AM51" s="14"/>
      <c r="AN51" s="14"/>
      <c r="AO51" s="14"/>
      <c r="AP51" s="14"/>
      <c r="AQ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</row>
    <row r="52" spans="1:66" x14ac:dyDescent="0.3">
      <c r="A52" s="23">
        <v>50</v>
      </c>
      <c r="B52" s="24">
        <v>53.975186165740432</v>
      </c>
      <c r="AH52" s="14"/>
      <c r="AI52" s="14"/>
      <c r="AJ52" s="14"/>
      <c r="AK52" s="14">
        <v>70</v>
      </c>
      <c r="AL52" s="14">
        <v>4</v>
      </c>
      <c r="AM52" s="14"/>
      <c r="AN52" s="14"/>
      <c r="AO52" s="14"/>
      <c r="AP52" s="14"/>
      <c r="AQ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</row>
    <row r="53" spans="1:66" x14ac:dyDescent="0.3">
      <c r="A53" s="23">
        <v>51</v>
      </c>
      <c r="B53" s="24">
        <v>41.469114211570748</v>
      </c>
      <c r="AH53" s="14"/>
      <c r="AI53" s="14"/>
      <c r="AJ53" s="14"/>
      <c r="AK53" s="14">
        <v>70</v>
      </c>
      <c r="AL53" s="14">
        <v>1</v>
      </c>
      <c r="AM53" s="14"/>
      <c r="AN53" s="14"/>
      <c r="AO53" s="14"/>
      <c r="AP53" s="14"/>
      <c r="AQ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</row>
    <row r="54" spans="1:66" x14ac:dyDescent="0.3">
      <c r="A54" s="23">
        <v>52</v>
      </c>
      <c r="B54" s="24">
        <v>24.532411937285836</v>
      </c>
      <c r="AH54" s="14"/>
      <c r="AI54" s="14"/>
      <c r="AJ54" s="14"/>
      <c r="AK54" s="14">
        <v>72.5</v>
      </c>
      <c r="AL54" s="14">
        <v>1</v>
      </c>
      <c r="AM54" s="14"/>
      <c r="AN54" s="14"/>
      <c r="AO54" s="14"/>
      <c r="AP54" s="14"/>
      <c r="AQ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</row>
    <row r="55" spans="1:66" x14ac:dyDescent="0.3">
      <c r="A55" s="23">
        <v>53</v>
      </c>
      <c r="B55" s="24">
        <v>20.303078801865126</v>
      </c>
      <c r="AH55" s="14"/>
      <c r="AI55" s="14"/>
      <c r="AJ55" s="14"/>
      <c r="AK55" s="14">
        <v>72.5</v>
      </c>
      <c r="AL55" s="14">
        <v>2</v>
      </c>
      <c r="AM55" s="14"/>
      <c r="AN55" s="14"/>
      <c r="AO55" s="14"/>
      <c r="AP55" s="14"/>
      <c r="AQ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</row>
    <row r="56" spans="1:66" x14ac:dyDescent="0.3">
      <c r="A56" s="23">
        <v>54</v>
      </c>
      <c r="B56" s="24">
        <v>49.476796627183646</v>
      </c>
      <c r="AH56" s="14"/>
      <c r="AI56" s="14"/>
      <c r="AJ56" s="14"/>
      <c r="AK56" s="14">
        <v>75</v>
      </c>
      <c r="AL56" s="14">
        <v>2</v>
      </c>
      <c r="AM56" s="14"/>
      <c r="AN56" s="14"/>
      <c r="AO56" s="14"/>
      <c r="AP56" s="14"/>
      <c r="AQ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</row>
    <row r="57" spans="1:66" x14ac:dyDescent="0.3">
      <c r="A57" s="23">
        <v>55</v>
      </c>
      <c r="B57" s="24">
        <v>54.500333033199112</v>
      </c>
      <c r="AH57" s="14"/>
      <c r="AI57" s="14"/>
      <c r="AJ57" s="14"/>
      <c r="AK57" s="14">
        <v>75</v>
      </c>
      <c r="AL57" s="14">
        <v>1</v>
      </c>
      <c r="AM57" s="14"/>
      <c r="AN57" s="14"/>
      <c r="AO57" s="14"/>
      <c r="AP57" s="14"/>
      <c r="AQ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</row>
    <row r="58" spans="1:66" x14ac:dyDescent="0.3">
      <c r="A58" s="23">
        <v>56</v>
      </c>
      <c r="B58" s="24">
        <v>24.879806776652103</v>
      </c>
      <c r="AH58" s="14"/>
      <c r="AI58" s="14"/>
      <c r="AJ58" s="14"/>
      <c r="AK58" s="14">
        <v>77.5</v>
      </c>
      <c r="AL58" s="14">
        <v>1</v>
      </c>
      <c r="AM58" s="14"/>
      <c r="AN58" s="14"/>
      <c r="AO58" s="14"/>
      <c r="AP58" s="14"/>
      <c r="AQ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</row>
    <row r="59" spans="1:66" x14ac:dyDescent="0.3">
      <c r="A59" s="23">
        <v>57</v>
      </c>
      <c r="B59" s="24">
        <v>13.30565301452811</v>
      </c>
      <c r="AH59" s="14"/>
      <c r="AI59" s="14"/>
      <c r="AJ59" s="14"/>
      <c r="AK59" s="14">
        <v>77.5</v>
      </c>
      <c r="AL59" s="14">
        <v>3</v>
      </c>
      <c r="AM59" s="14"/>
      <c r="AN59" s="14"/>
      <c r="AO59" s="14"/>
      <c r="AP59" s="14"/>
      <c r="AQ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</row>
    <row r="60" spans="1:66" x14ac:dyDescent="0.3">
      <c r="A60" s="23">
        <v>58</v>
      </c>
      <c r="B60" s="24">
        <v>37.903770345248411</v>
      </c>
      <c r="AH60" s="14"/>
      <c r="AI60" s="14"/>
      <c r="AJ60" s="14"/>
      <c r="AK60" s="14">
        <v>80</v>
      </c>
      <c r="AL60" s="14">
        <v>3</v>
      </c>
      <c r="AM60" s="14"/>
      <c r="AN60" s="14"/>
      <c r="AO60" s="14"/>
      <c r="AP60" s="14"/>
      <c r="AQ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</row>
    <row r="61" spans="1:66" x14ac:dyDescent="0.3">
      <c r="A61" s="23">
        <v>59</v>
      </c>
      <c r="B61" s="24">
        <v>27.549264473927963</v>
      </c>
      <c r="AH61" s="14"/>
      <c r="AI61" s="14"/>
      <c r="AJ61" s="14"/>
      <c r="AK61" s="14">
        <v>80</v>
      </c>
      <c r="AL61" s="14">
        <v>0</v>
      </c>
      <c r="AM61" s="14"/>
      <c r="AN61" s="14"/>
      <c r="AO61" s="14"/>
      <c r="AP61" s="14"/>
      <c r="AQ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</row>
    <row r="62" spans="1:66" x14ac:dyDescent="0.3">
      <c r="A62" s="23">
        <v>60</v>
      </c>
      <c r="B62" s="24">
        <v>66.63779089587122</v>
      </c>
      <c r="AH62" s="14"/>
      <c r="AI62" s="14"/>
      <c r="AJ62" s="14"/>
      <c r="AK62" s="14">
        <v>82.5</v>
      </c>
      <c r="AL62" s="14">
        <v>0</v>
      </c>
      <c r="AM62" s="14"/>
      <c r="AN62" s="14"/>
      <c r="AO62" s="14"/>
      <c r="AP62" s="14"/>
      <c r="AQ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</row>
    <row r="63" spans="1:66" x14ac:dyDescent="0.3">
      <c r="A63" s="23">
        <v>61</v>
      </c>
      <c r="B63" s="24">
        <v>29.254094018361126</v>
      </c>
      <c r="AH63" s="14"/>
      <c r="AI63" s="14"/>
      <c r="AJ63" s="14"/>
      <c r="AK63" s="14">
        <v>82.5</v>
      </c>
      <c r="AL63" s="14">
        <v>1</v>
      </c>
      <c r="AM63" s="14"/>
      <c r="AN63" s="14"/>
      <c r="AO63" s="14"/>
      <c r="AP63" s="14"/>
      <c r="AQ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x14ac:dyDescent="0.3">
      <c r="A64" s="23">
        <v>62</v>
      </c>
      <c r="B64" s="24">
        <v>32.638624151544676</v>
      </c>
      <c r="AH64" s="14"/>
      <c r="AI64" s="14"/>
      <c r="AJ64" s="14"/>
      <c r="AK64" s="14">
        <v>85</v>
      </c>
      <c r="AL64" s="14">
        <v>1</v>
      </c>
      <c r="AM64" s="14"/>
      <c r="AN64" s="14"/>
      <c r="AO64" s="14"/>
      <c r="AP64" s="14"/>
      <c r="AQ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</row>
    <row r="65" spans="1:66" x14ac:dyDescent="0.3">
      <c r="A65" s="23">
        <v>63</v>
      </c>
      <c r="B65" s="24">
        <v>33.974548738029753</v>
      </c>
      <c r="AH65" s="14"/>
      <c r="AI65" s="14"/>
      <c r="AJ65" s="14"/>
      <c r="AK65" s="14">
        <v>85</v>
      </c>
      <c r="AL65" s="14">
        <v>2</v>
      </c>
      <c r="AM65" s="14"/>
      <c r="AN65" s="14"/>
      <c r="AO65" s="14"/>
      <c r="AP65" s="14"/>
      <c r="AQ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</row>
    <row r="66" spans="1:66" x14ac:dyDescent="0.3">
      <c r="A66" s="23">
        <v>64</v>
      </c>
      <c r="B66" s="24">
        <v>31.863913612107059</v>
      </c>
      <c r="AH66" s="14"/>
      <c r="AI66" s="14"/>
      <c r="AJ66" s="14"/>
      <c r="AK66" s="14">
        <v>87.5</v>
      </c>
      <c r="AL66" s="14">
        <v>2</v>
      </c>
      <c r="AM66" s="14"/>
      <c r="AN66" s="14"/>
      <c r="AO66" s="14"/>
      <c r="AP66" s="14"/>
      <c r="AQ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</row>
    <row r="67" spans="1:66" x14ac:dyDescent="0.3">
      <c r="A67" s="23">
        <v>65</v>
      </c>
      <c r="B67" s="24">
        <v>21.726852288372935</v>
      </c>
      <c r="AH67" s="14"/>
      <c r="AI67" s="14"/>
      <c r="AJ67" s="14"/>
      <c r="AK67" s="14">
        <v>87.5</v>
      </c>
      <c r="AL67" s="14">
        <v>2</v>
      </c>
      <c r="AM67" s="14"/>
      <c r="AN67" s="14"/>
      <c r="AO67" s="14"/>
      <c r="AP67" s="14"/>
      <c r="AQ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</row>
    <row r="68" spans="1:66" x14ac:dyDescent="0.3">
      <c r="A68" s="23">
        <v>66</v>
      </c>
      <c r="B68" s="24">
        <v>31.783537869112433</v>
      </c>
      <c r="AH68" s="14"/>
      <c r="AI68" s="14"/>
      <c r="AJ68" s="14"/>
      <c r="AK68" s="14">
        <v>90</v>
      </c>
      <c r="AL68" s="14">
        <v>2</v>
      </c>
      <c r="AM68" s="14"/>
      <c r="AN68" s="14"/>
      <c r="AO68" s="14"/>
      <c r="AP68" s="14"/>
      <c r="AQ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</row>
    <row r="69" spans="1:66" x14ac:dyDescent="0.3">
      <c r="A69" s="23">
        <v>67</v>
      </c>
      <c r="B69" s="24">
        <v>62.677669601714499</v>
      </c>
      <c r="AH69" s="14"/>
      <c r="AI69" s="14"/>
      <c r="AJ69" s="14"/>
      <c r="AK69" s="14">
        <v>90</v>
      </c>
      <c r="AL69" s="14">
        <v>0</v>
      </c>
      <c r="AM69" s="14"/>
      <c r="AN69" s="14"/>
      <c r="AO69" s="14"/>
      <c r="AP69" s="14"/>
      <c r="AQ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</row>
    <row r="70" spans="1:66" x14ac:dyDescent="0.3">
      <c r="A70" s="23">
        <v>68</v>
      </c>
      <c r="B70" s="24">
        <v>38.221530807407348</v>
      </c>
      <c r="AH70" s="14"/>
      <c r="AI70" s="14"/>
      <c r="AJ70" s="14"/>
      <c r="AK70" s="14">
        <v>92.5</v>
      </c>
      <c r="AL70" s="14">
        <v>0</v>
      </c>
      <c r="AM70" s="14"/>
      <c r="AN70" s="14"/>
      <c r="AO70" s="14"/>
      <c r="AP70" s="14"/>
      <c r="AQ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</row>
    <row r="71" spans="1:66" x14ac:dyDescent="0.3">
      <c r="A71" s="23">
        <v>69</v>
      </c>
      <c r="B71" s="24">
        <v>40.323219615342367</v>
      </c>
      <c r="AH71" s="14"/>
      <c r="AI71" s="14"/>
      <c r="AJ71" s="14"/>
      <c r="AK71" s="14">
        <v>92.5</v>
      </c>
      <c r="AL71" s="14">
        <v>0</v>
      </c>
      <c r="AM71" s="14"/>
      <c r="AN71" s="14"/>
      <c r="AO71" s="14"/>
      <c r="AP71" s="14"/>
      <c r="AQ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</row>
    <row r="72" spans="1:66" x14ac:dyDescent="0.3">
      <c r="A72" s="23">
        <v>70</v>
      </c>
      <c r="B72" s="24">
        <v>30.944814635708997</v>
      </c>
      <c r="AH72" s="14"/>
      <c r="AI72" s="14"/>
      <c r="AJ72" s="14"/>
      <c r="AK72" s="14">
        <v>95</v>
      </c>
      <c r="AL72" s="14">
        <v>0</v>
      </c>
      <c r="AM72" s="14"/>
      <c r="AN72" s="14"/>
      <c r="AO72" s="14"/>
      <c r="AP72" s="14"/>
      <c r="AQ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</row>
    <row r="73" spans="1:66" x14ac:dyDescent="0.3">
      <c r="A73" s="23">
        <v>71</v>
      </c>
      <c r="B73" s="24">
        <v>20.631589391998386</v>
      </c>
      <c r="AH73" s="14"/>
      <c r="AI73" s="14"/>
      <c r="AJ73" s="14"/>
      <c r="AK73" s="14">
        <v>95</v>
      </c>
      <c r="AL73" s="14">
        <v>0</v>
      </c>
      <c r="AM73" s="14"/>
      <c r="AN73" s="14"/>
      <c r="AO73" s="14"/>
      <c r="AP73" s="14"/>
      <c r="AQ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</row>
    <row r="74" spans="1:66" x14ac:dyDescent="0.3">
      <c r="A74" s="23">
        <v>72</v>
      </c>
      <c r="B74" s="24">
        <v>19.792052712329255</v>
      </c>
      <c r="AH74" s="14"/>
      <c r="AI74" s="14"/>
      <c r="AJ74" s="14"/>
      <c r="AK74" s="14">
        <v>97.5</v>
      </c>
      <c r="AL74" s="14">
        <v>0</v>
      </c>
      <c r="AM74" s="14"/>
      <c r="AN74" s="14"/>
      <c r="AO74" s="14"/>
      <c r="AP74" s="14"/>
      <c r="AQ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</row>
    <row r="75" spans="1:66" x14ac:dyDescent="0.3">
      <c r="A75" s="23">
        <v>73</v>
      </c>
      <c r="B75" s="24">
        <v>24.98337500152379</v>
      </c>
      <c r="AH75" s="14"/>
      <c r="AI75" s="14"/>
      <c r="AJ75" s="14"/>
      <c r="AK75" s="14">
        <v>97.5</v>
      </c>
      <c r="AL75" s="14">
        <v>0</v>
      </c>
      <c r="AM75" s="14"/>
      <c r="AN75" s="14"/>
      <c r="AO75" s="14"/>
      <c r="AP75" s="14"/>
      <c r="AQ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</row>
    <row r="76" spans="1:66" x14ac:dyDescent="0.3">
      <c r="A76" s="23">
        <v>74</v>
      </c>
      <c r="B76" s="24">
        <v>23.382804067527807</v>
      </c>
      <c r="AH76" s="14"/>
      <c r="AI76" s="14"/>
      <c r="AJ76" s="14"/>
      <c r="AK76" s="14">
        <v>100</v>
      </c>
      <c r="AL76" s="14">
        <v>0</v>
      </c>
      <c r="AM76" s="14"/>
      <c r="AN76" s="14"/>
      <c r="AO76" s="14"/>
      <c r="AP76" s="14"/>
      <c r="AQ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</row>
    <row r="77" spans="1:66" x14ac:dyDescent="0.3">
      <c r="A77" s="23">
        <v>75</v>
      </c>
      <c r="B77" s="24">
        <v>23.222495904474975</v>
      </c>
      <c r="AH77" s="14"/>
      <c r="AI77" s="14"/>
      <c r="AJ77" s="14"/>
      <c r="AK77" s="14">
        <v>100</v>
      </c>
      <c r="AL77" s="14">
        <v>0</v>
      </c>
      <c r="AM77" s="14"/>
      <c r="AN77" s="14"/>
      <c r="AO77" s="14"/>
      <c r="AP77" s="14"/>
      <c r="AQ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</row>
    <row r="78" spans="1:66" x14ac:dyDescent="0.3">
      <c r="A78" s="23">
        <v>76</v>
      </c>
      <c r="B78" s="24">
        <v>22.629294395554304</v>
      </c>
      <c r="AH78" s="14"/>
      <c r="AI78" s="14"/>
      <c r="AJ78" s="14"/>
      <c r="AK78" s="14">
        <v>102.5</v>
      </c>
      <c r="AL78" s="14">
        <v>0</v>
      </c>
      <c r="AM78" s="14"/>
      <c r="AN78" s="14"/>
      <c r="AO78" s="14"/>
      <c r="AP78" s="14"/>
      <c r="AQ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</row>
    <row r="79" spans="1:66" x14ac:dyDescent="0.3">
      <c r="A79" s="23">
        <v>77</v>
      </c>
      <c r="B79" s="24">
        <v>32.344278880713347</v>
      </c>
      <c r="AH79" s="14"/>
      <c r="AI79" s="14"/>
      <c r="AJ79" s="14"/>
      <c r="AK79" s="14">
        <v>102.5</v>
      </c>
      <c r="AL79" s="14">
        <v>1</v>
      </c>
      <c r="AM79" s="14"/>
      <c r="AN79" s="14"/>
      <c r="AO79" s="14"/>
      <c r="AP79" s="14"/>
      <c r="AQ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</row>
    <row r="80" spans="1:66" x14ac:dyDescent="0.3">
      <c r="A80" s="23">
        <v>78</v>
      </c>
      <c r="B80" s="24">
        <v>44.689445341971563</v>
      </c>
      <c r="AH80" s="14"/>
      <c r="AI80" s="14"/>
      <c r="AJ80" s="14"/>
      <c r="AK80" s="14">
        <v>105</v>
      </c>
      <c r="AL80" s="14">
        <v>1</v>
      </c>
      <c r="AM80" s="14"/>
      <c r="AN80" s="14"/>
      <c r="AO80" s="14"/>
      <c r="AP80" s="14"/>
      <c r="AQ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</row>
    <row r="81" spans="1:66" x14ac:dyDescent="0.3">
      <c r="A81" s="23">
        <v>79</v>
      </c>
      <c r="B81" s="24">
        <v>24.746992621234611</v>
      </c>
      <c r="AH81" s="14"/>
      <c r="AI81" s="14"/>
      <c r="AJ81" s="14"/>
      <c r="AK81" s="14">
        <v>105</v>
      </c>
      <c r="AL81" s="14">
        <v>0</v>
      </c>
      <c r="AM81" s="14"/>
      <c r="AN81" s="14"/>
      <c r="AO81" s="14"/>
      <c r="AP81" s="14"/>
      <c r="AQ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</row>
    <row r="82" spans="1:66" x14ac:dyDescent="0.3">
      <c r="A82" s="23">
        <v>80</v>
      </c>
      <c r="B82" s="24">
        <v>33.098878855168962</v>
      </c>
      <c r="AH82" s="14"/>
      <c r="AI82" s="14"/>
      <c r="AJ82" s="14"/>
      <c r="AK82" s="14">
        <v>107.5</v>
      </c>
      <c r="AL82" s="14">
        <v>0</v>
      </c>
      <c r="AM82" s="14"/>
      <c r="AN82" s="14"/>
      <c r="AO82" s="14"/>
      <c r="AP82" s="14"/>
      <c r="AQ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</row>
    <row r="83" spans="1:66" x14ac:dyDescent="0.3">
      <c r="A83" s="23">
        <v>81</v>
      </c>
      <c r="B83" s="24">
        <v>28.989842494196445</v>
      </c>
      <c r="AH83" s="14"/>
      <c r="AI83" s="14"/>
      <c r="AJ83" s="14"/>
      <c r="AK83" s="14">
        <v>107.5</v>
      </c>
      <c r="AL83" s="14">
        <v>0</v>
      </c>
      <c r="AM83" s="14"/>
      <c r="AN83" s="14"/>
      <c r="AO83" s="14"/>
      <c r="AP83" s="14"/>
      <c r="AQ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</row>
    <row r="84" spans="1:66" x14ac:dyDescent="0.3">
      <c r="A84" s="23">
        <v>82</v>
      </c>
      <c r="B84" s="24">
        <v>45.222887736115624</v>
      </c>
      <c r="AH84" s="14"/>
      <c r="AI84" s="14"/>
      <c r="AJ84" s="14"/>
      <c r="AK84" s="14">
        <v>110</v>
      </c>
      <c r="AL84" s="14">
        <v>0</v>
      </c>
      <c r="AM84" s="14"/>
      <c r="AN84" s="14"/>
      <c r="AO84" s="14"/>
      <c r="AP84" s="14"/>
      <c r="AQ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</row>
    <row r="85" spans="1:66" x14ac:dyDescent="0.3">
      <c r="A85" s="23">
        <v>83</v>
      </c>
      <c r="B85" s="24">
        <v>29.854318625378603</v>
      </c>
      <c r="AH85" s="14"/>
      <c r="AI85" s="14"/>
      <c r="AJ85" s="14"/>
      <c r="AK85" s="14">
        <v>110</v>
      </c>
      <c r="AL85" s="14">
        <v>0</v>
      </c>
      <c r="AM85" s="14"/>
      <c r="AN85" s="14"/>
      <c r="AO85" s="14"/>
      <c r="AP85" s="14"/>
      <c r="AQ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</row>
    <row r="86" spans="1:66" x14ac:dyDescent="0.3">
      <c r="A86" s="23">
        <v>84</v>
      </c>
      <c r="B86" s="24">
        <v>38.665901226209456</v>
      </c>
      <c r="AH86" s="14"/>
      <c r="AI86" s="14"/>
      <c r="AJ86" s="14"/>
      <c r="AK86" s="14">
        <v>112.5</v>
      </c>
      <c r="AL86" s="14">
        <v>0</v>
      </c>
      <c r="AM86" s="14"/>
      <c r="AN86" s="14"/>
      <c r="AO86" s="14"/>
      <c r="AP86" s="14"/>
      <c r="AQ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</row>
    <row r="87" spans="1:66" x14ac:dyDescent="0.3">
      <c r="A87" s="23">
        <v>85</v>
      </c>
      <c r="B87" s="24">
        <v>36.205544527870714</v>
      </c>
      <c r="AH87" s="14"/>
      <c r="AI87" s="14"/>
      <c r="AJ87" s="14"/>
      <c r="AK87" s="14">
        <v>112.5</v>
      </c>
      <c r="AL87" s="14">
        <v>0</v>
      </c>
      <c r="AM87" s="14"/>
      <c r="AN87" s="14"/>
      <c r="AO87" s="14"/>
      <c r="AP87" s="14"/>
      <c r="AQ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</row>
    <row r="88" spans="1:66" x14ac:dyDescent="0.3">
      <c r="A88" s="23">
        <v>86</v>
      </c>
      <c r="B88" s="24">
        <v>37.91791220671147</v>
      </c>
      <c r="AH88" s="14"/>
      <c r="AI88" s="14"/>
      <c r="AJ88" s="14"/>
      <c r="AK88" s="14">
        <v>115</v>
      </c>
      <c r="AL88" s="14">
        <v>0</v>
      </c>
      <c r="AM88" s="14"/>
      <c r="AN88" s="14"/>
      <c r="AO88" s="14"/>
      <c r="AP88" s="14"/>
      <c r="AQ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</row>
    <row r="89" spans="1:66" x14ac:dyDescent="0.3">
      <c r="A89" s="23">
        <v>87</v>
      </c>
      <c r="B89" s="24">
        <v>25.03870767266681</v>
      </c>
      <c r="AH89" s="14"/>
      <c r="AI89" s="14"/>
      <c r="AJ89" s="14"/>
      <c r="AK89" s="14">
        <v>115</v>
      </c>
      <c r="AL89" s="14">
        <v>1</v>
      </c>
      <c r="AM89" s="14"/>
      <c r="AN89" s="14"/>
      <c r="AO89" s="14"/>
      <c r="AP89" s="14"/>
      <c r="AQ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</row>
    <row r="90" spans="1:66" x14ac:dyDescent="0.3">
      <c r="A90" s="23">
        <v>88</v>
      </c>
      <c r="B90" s="24">
        <v>16.021216438991466</v>
      </c>
      <c r="AH90" s="14"/>
      <c r="AI90" s="14"/>
      <c r="AJ90" s="14"/>
      <c r="AK90" s="14">
        <v>117.5</v>
      </c>
      <c r="AL90" s="14">
        <v>1</v>
      </c>
      <c r="AM90" s="14"/>
      <c r="AN90" s="14"/>
      <c r="AO90" s="14"/>
      <c r="AP90" s="14"/>
      <c r="AQ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</row>
    <row r="91" spans="1:66" x14ac:dyDescent="0.3">
      <c r="A91" s="23">
        <v>89</v>
      </c>
      <c r="B91" s="24">
        <v>28.742177484672492</v>
      </c>
      <c r="AH91" s="14"/>
      <c r="AI91" s="14"/>
      <c r="AJ91" s="14"/>
      <c r="AK91" s="14">
        <v>117.5</v>
      </c>
      <c r="AL91" s="14">
        <v>0</v>
      </c>
      <c r="AM91" s="14"/>
      <c r="AN91" s="14"/>
      <c r="AO91" s="14"/>
      <c r="AP91" s="14"/>
      <c r="AQ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</row>
    <row r="92" spans="1:66" x14ac:dyDescent="0.3">
      <c r="A92" s="23">
        <v>90</v>
      </c>
      <c r="B92" s="24">
        <v>30.246177784492907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</row>
    <row r="93" spans="1:66" x14ac:dyDescent="0.3">
      <c r="A93" s="23">
        <v>91</v>
      </c>
      <c r="B93" s="24">
        <v>20.289768315327628</v>
      </c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</row>
    <row r="94" spans="1:66" x14ac:dyDescent="0.3">
      <c r="A94" s="23">
        <v>92</v>
      </c>
      <c r="B94" s="24">
        <v>11.332602838725551</v>
      </c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</row>
    <row r="95" spans="1:66" x14ac:dyDescent="0.3">
      <c r="A95" s="23">
        <v>93</v>
      </c>
      <c r="B95" s="24">
        <v>38.401292681401699</v>
      </c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</row>
    <row r="96" spans="1:66" x14ac:dyDescent="0.3">
      <c r="A96" s="23">
        <v>94</v>
      </c>
      <c r="B96" s="24">
        <v>16.923981753126839</v>
      </c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</row>
    <row r="97" spans="1:66" x14ac:dyDescent="0.3">
      <c r="A97" s="23">
        <v>95</v>
      </c>
      <c r="B97" s="24">
        <v>40.212497115462256</v>
      </c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</row>
    <row r="98" spans="1:66" x14ac:dyDescent="0.3">
      <c r="A98" s="23">
        <v>96</v>
      </c>
      <c r="B98" s="24">
        <v>24.958091553890938</v>
      </c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</row>
    <row r="99" spans="1:66" x14ac:dyDescent="0.3">
      <c r="A99" s="23">
        <v>97</v>
      </c>
      <c r="B99" s="24">
        <v>32.376795433942441</v>
      </c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</row>
    <row r="100" spans="1:66" x14ac:dyDescent="0.3">
      <c r="A100" s="23">
        <v>98</v>
      </c>
      <c r="B100" s="24">
        <v>48.525709820779888</v>
      </c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</row>
    <row r="101" spans="1:66" x14ac:dyDescent="0.3">
      <c r="A101" s="23">
        <v>99</v>
      </c>
      <c r="B101" s="24">
        <v>50.41887761760956</v>
      </c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</row>
    <row r="102" spans="1:66" x14ac:dyDescent="0.3">
      <c r="A102" s="23">
        <v>100</v>
      </c>
      <c r="B102" s="24">
        <v>71.127164993351187</v>
      </c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</row>
    <row r="103" spans="1:66" x14ac:dyDescent="0.3">
      <c r="A103" s="56" t="s">
        <v>62</v>
      </c>
    </row>
  </sheetData>
  <dataConsolidate/>
  <mergeCells count="3">
    <mergeCell ref="F2:G2"/>
    <mergeCell ref="I4:K4"/>
    <mergeCell ref="L4:N4"/>
  </mergeCells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N103"/>
  <sheetViews>
    <sheetView showGridLines="0" workbookViewId="0">
      <selection activeCell="L5" sqref="L5:M5"/>
    </sheetView>
  </sheetViews>
  <sheetFormatPr defaultColWidth="10" defaultRowHeight="15.6" x14ac:dyDescent="0.3"/>
  <cols>
    <col min="1" max="1" width="8.88671875" style="23" customWidth="1"/>
    <col min="2" max="2" width="11.77734375" style="13" customWidth="1"/>
    <col min="3" max="3" width="11.77734375" style="14" customWidth="1"/>
    <col min="4" max="4" width="8.44140625" style="14" customWidth="1"/>
    <col min="5" max="5" width="8.44140625" style="15" customWidth="1"/>
    <col min="6" max="6" width="12.88671875" style="16" customWidth="1"/>
    <col min="7" max="7" width="10" style="15"/>
    <col min="8" max="8" width="6.5546875" style="15" customWidth="1"/>
    <col min="9" max="14" width="10.21875" style="15" customWidth="1"/>
    <col min="15" max="17" width="10" style="15"/>
    <col min="18" max="19" width="10" style="14"/>
    <col min="20" max="20" width="15.77734375" style="14" customWidth="1"/>
    <col min="21" max="22" width="12.44140625" style="14" customWidth="1"/>
    <col min="23" max="24" width="10" style="14"/>
    <col min="25" max="26" width="9.77734375" style="17" customWidth="1"/>
    <col min="27" max="33" width="10" style="14"/>
    <col min="34" max="43" width="10" style="15"/>
    <col min="44" max="50" width="10" style="14"/>
    <col min="51" max="256" width="10" style="15"/>
    <col min="257" max="257" width="8.88671875" style="15" customWidth="1"/>
    <col min="258" max="259" width="11.77734375" style="15" customWidth="1"/>
    <col min="260" max="261" width="8.44140625" style="15" customWidth="1"/>
    <col min="262" max="262" width="12.88671875" style="15" customWidth="1"/>
    <col min="263" max="263" width="10" style="15"/>
    <col min="264" max="264" width="6.5546875" style="15" customWidth="1"/>
    <col min="265" max="270" width="10.21875" style="15" customWidth="1"/>
    <col min="271" max="275" width="10" style="15"/>
    <col min="276" max="276" width="15.77734375" style="15" customWidth="1"/>
    <col min="277" max="278" width="12.44140625" style="15" customWidth="1"/>
    <col min="279" max="280" width="10" style="15"/>
    <col min="281" max="282" width="9.77734375" style="15" customWidth="1"/>
    <col min="283" max="512" width="10" style="15"/>
    <col min="513" max="513" width="8.88671875" style="15" customWidth="1"/>
    <col min="514" max="515" width="11.77734375" style="15" customWidth="1"/>
    <col min="516" max="517" width="8.44140625" style="15" customWidth="1"/>
    <col min="518" max="518" width="12.88671875" style="15" customWidth="1"/>
    <col min="519" max="519" width="10" style="15"/>
    <col min="520" max="520" width="6.5546875" style="15" customWidth="1"/>
    <col min="521" max="526" width="10.21875" style="15" customWidth="1"/>
    <col min="527" max="531" width="10" style="15"/>
    <col min="532" max="532" width="15.77734375" style="15" customWidth="1"/>
    <col min="533" max="534" width="12.44140625" style="15" customWidth="1"/>
    <col min="535" max="536" width="10" style="15"/>
    <col min="537" max="538" width="9.77734375" style="15" customWidth="1"/>
    <col min="539" max="768" width="10" style="15"/>
    <col min="769" max="769" width="8.88671875" style="15" customWidth="1"/>
    <col min="770" max="771" width="11.77734375" style="15" customWidth="1"/>
    <col min="772" max="773" width="8.44140625" style="15" customWidth="1"/>
    <col min="774" max="774" width="12.88671875" style="15" customWidth="1"/>
    <col min="775" max="775" width="10" style="15"/>
    <col min="776" max="776" width="6.5546875" style="15" customWidth="1"/>
    <col min="777" max="782" width="10.21875" style="15" customWidth="1"/>
    <col min="783" max="787" width="10" style="15"/>
    <col min="788" max="788" width="15.77734375" style="15" customWidth="1"/>
    <col min="789" max="790" width="12.44140625" style="15" customWidth="1"/>
    <col min="791" max="792" width="10" style="15"/>
    <col min="793" max="794" width="9.77734375" style="15" customWidth="1"/>
    <col min="795" max="1024" width="10" style="15"/>
    <col min="1025" max="1025" width="8.88671875" style="15" customWidth="1"/>
    <col min="1026" max="1027" width="11.77734375" style="15" customWidth="1"/>
    <col min="1028" max="1029" width="8.44140625" style="15" customWidth="1"/>
    <col min="1030" max="1030" width="12.88671875" style="15" customWidth="1"/>
    <col min="1031" max="1031" width="10" style="15"/>
    <col min="1032" max="1032" width="6.5546875" style="15" customWidth="1"/>
    <col min="1033" max="1038" width="10.21875" style="15" customWidth="1"/>
    <col min="1039" max="1043" width="10" style="15"/>
    <col min="1044" max="1044" width="15.77734375" style="15" customWidth="1"/>
    <col min="1045" max="1046" width="12.44140625" style="15" customWidth="1"/>
    <col min="1047" max="1048" width="10" style="15"/>
    <col min="1049" max="1050" width="9.77734375" style="15" customWidth="1"/>
    <col min="1051" max="1280" width="10" style="15"/>
    <col min="1281" max="1281" width="8.88671875" style="15" customWidth="1"/>
    <col min="1282" max="1283" width="11.77734375" style="15" customWidth="1"/>
    <col min="1284" max="1285" width="8.44140625" style="15" customWidth="1"/>
    <col min="1286" max="1286" width="12.88671875" style="15" customWidth="1"/>
    <col min="1287" max="1287" width="10" style="15"/>
    <col min="1288" max="1288" width="6.5546875" style="15" customWidth="1"/>
    <col min="1289" max="1294" width="10.21875" style="15" customWidth="1"/>
    <col min="1295" max="1299" width="10" style="15"/>
    <col min="1300" max="1300" width="15.77734375" style="15" customWidth="1"/>
    <col min="1301" max="1302" width="12.44140625" style="15" customWidth="1"/>
    <col min="1303" max="1304" width="10" style="15"/>
    <col min="1305" max="1306" width="9.77734375" style="15" customWidth="1"/>
    <col min="1307" max="1536" width="10" style="15"/>
    <col min="1537" max="1537" width="8.88671875" style="15" customWidth="1"/>
    <col min="1538" max="1539" width="11.77734375" style="15" customWidth="1"/>
    <col min="1540" max="1541" width="8.44140625" style="15" customWidth="1"/>
    <col min="1542" max="1542" width="12.88671875" style="15" customWidth="1"/>
    <col min="1543" max="1543" width="10" style="15"/>
    <col min="1544" max="1544" width="6.5546875" style="15" customWidth="1"/>
    <col min="1545" max="1550" width="10.21875" style="15" customWidth="1"/>
    <col min="1551" max="1555" width="10" style="15"/>
    <col min="1556" max="1556" width="15.77734375" style="15" customWidth="1"/>
    <col min="1557" max="1558" width="12.44140625" style="15" customWidth="1"/>
    <col min="1559" max="1560" width="10" style="15"/>
    <col min="1561" max="1562" width="9.77734375" style="15" customWidth="1"/>
    <col min="1563" max="1792" width="10" style="15"/>
    <col min="1793" max="1793" width="8.88671875" style="15" customWidth="1"/>
    <col min="1794" max="1795" width="11.77734375" style="15" customWidth="1"/>
    <col min="1796" max="1797" width="8.44140625" style="15" customWidth="1"/>
    <col min="1798" max="1798" width="12.88671875" style="15" customWidth="1"/>
    <col min="1799" max="1799" width="10" style="15"/>
    <col min="1800" max="1800" width="6.5546875" style="15" customWidth="1"/>
    <col min="1801" max="1806" width="10.21875" style="15" customWidth="1"/>
    <col min="1807" max="1811" width="10" style="15"/>
    <col min="1812" max="1812" width="15.77734375" style="15" customWidth="1"/>
    <col min="1813" max="1814" width="12.44140625" style="15" customWidth="1"/>
    <col min="1815" max="1816" width="10" style="15"/>
    <col min="1817" max="1818" width="9.77734375" style="15" customWidth="1"/>
    <col min="1819" max="2048" width="10" style="15"/>
    <col min="2049" max="2049" width="8.88671875" style="15" customWidth="1"/>
    <col min="2050" max="2051" width="11.77734375" style="15" customWidth="1"/>
    <col min="2052" max="2053" width="8.44140625" style="15" customWidth="1"/>
    <col min="2054" max="2054" width="12.88671875" style="15" customWidth="1"/>
    <col min="2055" max="2055" width="10" style="15"/>
    <col min="2056" max="2056" width="6.5546875" style="15" customWidth="1"/>
    <col min="2057" max="2062" width="10.21875" style="15" customWidth="1"/>
    <col min="2063" max="2067" width="10" style="15"/>
    <col min="2068" max="2068" width="15.77734375" style="15" customWidth="1"/>
    <col min="2069" max="2070" width="12.44140625" style="15" customWidth="1"/>
    <col min="2071" max="2072" width="10" style="15"/>
    <col min="2073" max="2074" width="9.77734375" style="15" customWidth="1"/>
    <col min="2075" max="2304" width="10" style="15"/>
    <col min="2305" max="2305" width="8.88671875" style="15" customWidth="1"/>
    <col min="2306" max="2307" width="11.77734375" style="15" customWidth="1"/>
    <col min="2308" max="2309" width="8.44140625" style="15" customWidth="1"/>
    <col min="2310" max="2310" width="12.88671875" style="15" customWidth="1"/>
    <col min="2311" max="2311" width="10" style="15"/>
    <col min="2312" max="2312" width="6.5546875" style="15" customWidth="1"/>
    <col min="2313" max="2318" width="10.21875" style="15" customWidth="1"/>
    <col min="2319" max="2323" width="10" style="15"/>
    <col min="2324" max="2324" width="15.77734375" style="15" customWidth="1"/>
    <col min="2325" max="2326" width="12.44140625" style="15" customWidth="1"/>
    <col min="2327" max="2328" width="10" style="15"/>
    <col min="2329" max="2330" width="9.77734375" style="15" customWidth="1"/>
    <col min="2331" max="2560" width="10" style="15"/>
    <col min="2561" max="2561" width="8.88671875" style="15" customWidth="1"/>
    <col min="2562" max="2563" width="11.77734375" style="15" customWidth="1"/>
    <col min="2564" max="2565" width="8.44140625" style="15" customWidth="1"/>
    <col min="2566" max="2566" width="12.88671875" style="15" customWidth="1"/>
    <col min="2567" max="2567" width="10" style="15"/>
    <col min="2568" max="2568" width="6.5546875" style="15" customWidth="1"/>
    <col min="2569" max="2574" width="10.21875" style="15" customWidth="1"/>
    <col min="2575" max="2579" width="10" style="15"/>
    <col min="2580" max="2580" width="15.77734375" style="15" customWidth="1"/>
    <col min="2581" max="2582" width="12.44140625" style="15" customWidth="1"/>
    <col min="2583" max="2584" width="10" style="15"/>
    <col min="2585" max="2586" width="9.77734375" style="15" customWidth="1"/>
    <col min="2587" max="2816" width="10" style="15"/>
    <col min="2817" max="2817" width="8.88671875" style="15" customWidth="1"/>
    <col min="2818" max="2819" width="11.77734375" style="15" customWidth="1"/>
    <col min="2820" max="2821" width="8.44140625" style="15" customWidth="1"/>
    <col min="2822" max="2822" width="12.88671875" style="15" customWidth="1"/>
    <col min="2823" max="2823" width="10" style="15"/>
    <col min="2824" max="2824" width="6.5546875" style="15" customWidth="1"/>
    <col min="2825" max="2830" width="10.21875" style="15" customWidth="1"/>
    <col min="2831" max="2835" width="10" style="15"/>
    <col min="2836" max="2836" width="15.77734375" style="15" customWidth="1"/>
    <col min="2837" max="2838" width="12.44140625" style="15" customWidth="1"/>
    <col min="2839" max="2840" width="10" style="15"/>
    <col min="2841" max="2842" width="9.77734375" style="15" customWidth="1"/>
    <col min="2843" max="3072" width="10" style="15"/>
    <col min="3073" max="3073" width="8.88671875" style="15" customWidth="1"/>
    <col min="3074" max="3075" width="11.77734375" style="15" customWidth="1"/>
    <col min="3076" max="3077" width="8.44140625" style="15" customWidth="1"/>
    <col min="3078" max="3078" width="12.88671875" style="15" customWidth="1"/>
    <col min="3079" max="3079" width="10" style="15"/>
    <col min="3080" max="3080" width="6.5546875" style="15" customWidth="1"/>
    <col min="3081" max="3086" width="10.21875" style="15" customWidth="1"/>
    <col min="3087" max="3091" width="10" style="15"/>
    <col min="3092" max="3092" width="15.77734375" style="15" customWidth="1"/>
    <col min="3093" max="3094" width="12.44140625" style="15" customWidth="1"/>
    <col min="3095" max="3096" width="10" style="15"/>
    <col min="3097" max="3098" width="9.77734375" style="15" customWidth="1"/>
    <col min="3099" max="3328" width="10" style="15"/>
    <col min="3329" max="3329" width="8.88671875" style="15" customWidth="1"/>
    <col min="3330" max="3331" width="11.77734375" style="15" customWidth="1"/>
    <col min="3332" max="3333" width="8.44140625" style="15" customWidth="1"/>
    <col min="3334" max="3334" width="12.88671875" style="15" customWidth="1"/>
    <col min="3335" max="3335" width="10" style="15"/>
    <col min="3336" max="3336" width="6.5546875" style="15" customWidth="1"/>
    <col min="3337" max="3342" width="10.21875" style="15" customWidth="1"/>
    <col min="3343" max="3347" width="10" style="15"/>
    <col min="3348" max="3348" width="15.77734375" style="15" customWidth="1"/>
    <col min="3349" max="3350" width="12.44140625" style="15" customWidth="1"/>
    <col min="3351" max="3352" width="10" style="15"/>
    <col min="3353" max="3354" width="9.77734375" style="15" customWidth="1"/>
    <col min="3355" max="3584" width="10" style="15"/>
    <col min="3585" max="3585" width="8.88671875" style="15" customWidth="1"/>
    <col min="3586" max="3587" width="11.77734375" style="15" customWidth="1"/>
    <col min="3588" max="3589" width="8.44140625" style="15" customWidth="1"/>
    <col min="3590" max="3590" width="12.88671875" style="15" customWidth="1"/>
    <col min="3591" max="3591" width="10" style="15"/>
    <col min="3592" max="3592" width="6.5546875" style="15" customWidth="1"/>
    <col min="3593" max="3598" width="10.21875" style="15" customWidth="1"/>
    <col min="3599" max="3603" width="10" style="15"/>
    <col min="3604" max="3604" width="15.77734375" style="15" customWidth="1"/>
    <col min="3605" max="3606" width="12.44140625" style="15" customWidth="1"/>
    <col min="3607" max="3608" width="10" style="15"/>
    <col min="3609" max="3610" width="9.77734375" style="15" customWidth="1"/>
    <col min="3611" max="3840" width="10" style="15"/>
    <col min="3841" max="3841" width="8.88671875" style="15" customWidth="1"/>
    <col min="3842" max="3843" width="11.77734375" style="15" customWidth="1"/>
    <col min="3844" max="3845" width="8.44140625" style="15" customWidth="1"/>
    <col min="3846" max="3846" width="12.88671875" style="15" customWidth="1"/>
    <col min="3847" max="3847" width="10" style="15"/>
    <col min="3848" max="3848" width="6.5546875" style="15" customWidth="1"/>
    <col min="3849" max="3854" width="10.21875" style="15" customWidth="1"/>
    <col min="3855" max="3859" width="10" style="15"/>
    <col min="3860" max="3860" width="15.77734375" style="15" customWidth="1"/>
    <col min="3861" max="3862" width="12.44140625" style="15" customWidth="1"/>
    <col min="3863" max="3864" width="10" style="15"/>
    <col min="3865" max="3866" width="9.77734375" style="15" customWidth="1"/>
    <col min="3867" max="4096" width="10" style="15"/>
    <col min="4097" max="4097" width="8.88671875" style="15" customWidth="1"/>
    <col min="4098" max="4099" width="11.77734375" style="15" customWidth="1"/>
    <col min="4100" max="4101" width="8.44140625" style="15" customWidth="1"/>
    <col min="4102" max="4102" width="12.88671875" style="15" customWidth="1"/>
    <col min="4103" max="4103" width="10" style="15"/>
    <col min="4104" max="4104" width="6.5546875" style="15" customWidth="1"/>
    <col min="4105" max="4110" width="10.21875" style="15" customWidth="1"/>
    <col min="4111" max="4115" width="10" style="15"/>
    <col min="4116" max="4116" width="15.77734375" style="15" customWidth="1"/>
    <col min="4117" max="4118" width="12.44140625" style="15" customWidth="1"/>
    <col min="4119" max="4120" width="10" style="15"/>
    <col min="4121" max="4122" width="9.77734375" style="15" customWidth="1"/>
    <col min="4123" max="4352" width="10" style="15"/>
    <col min="4353" max="4353" width="8.88671875" style="15" customWidth="1"/>
    <col min="4354" max="4355" width="11.77734375" style="15" customWidth="1"/>
    <col min="4356" max="4357" width="8.44140625" style="15" customWidth="1"/>
    <col min="4358" max="4358" width="12.88671875" style="15" customWidth="1"/>
    <col min="4359" max="4359" width="10" style="15"/>
    <col min="4360" max="4360" width="6.5546875" style="15" customWidth="1"/>
    <col min="4361" max="4366" width="10.21875" style="15" customWidth="1"/>
    <col min="4367" max="4371" width="10" style="15"/>
    <col min="4372" max="4372" width="15.77734375" style="15" customWidth="1"/>
    <col min="4373" max="4374" width="12.44140625" style="15" customWidth="1"/>
    <col min="4375" max="4376" width="10" style="15"/>
    <col min="4377" max="4378" width="9.77734375" style="15" customWidth="1"/>
    <col min="4379" max="4608" width="10" style="15"/>
    <col min="4609" max="4609" width="8.88671875" style="15" customWidth="1"/>
    <col min="4610" max="4611" width="11.77734375" style="15" customWidth="1"/>
    <col min="4612" max="4613" width="8.44140625" style="15" customWidth="1"/>
    <col min="4614" max="4614" width="12.88671875" style="15" customWidth="1"/>
    <col min="4615" max="4615" width="10" style="15"/>
    <col min="4616" max="4616" width="6.5546875" style="15" customWidth="1"/>
    <col min="4617" max="4622" width="10.21875" style="15" customWidth="1"/>
    <col min="4623" max="4627" width="10" style="15"/>
    <col min="4628" max="4628" width="15.77734375" style="15" customWidth="1"/>
    <col min="4629" max="4630" width="12.44140625" style="15" customWidth="1"/>
    <col min="4631" max="4632" width="10" style="15"/>
    <col min="4633" max="4634" width="9.77734375" style="15" customWidth="1"/>
    <col min="4635" max="4864" width="10" style="15"/>
    <col min="4865" max="4865" width="8.88671875" style="15" customWidth="1"/>
    <col min="4866" max="4867" width="11.77734375" style="15" customWidth="1"/>
    <col min="4868" max="4869" width="8.44140625" style="15" customWidth="1"/>
    <col min="4870" max="4870" width="12.88671875" style="15" customWidth="1"/>
    <col min="4871" max="4871" width="10" style="15"/>
    <col min="4872" max="4872" width="6.5546875" style="15" customWidth="1"/>
    <col min="4873" max="4878" width="10.21875" style="15" customWidth="1"/>
    <col min="4879" max="4883" width="10" style="15"/>
    <col min="4884" max="4884" width="15.77734375" style="15" customWidth="1"/>
    <col min="4885" max="4886" width="12.44140625" style="15" customWidth="1"/>
    <col min="4887" max="4888" width="10" style="15"/>
    <col min="4889" max="4890" width="9.77734375" style="15" customWidth="1"/>
    <col min="4891" max="5120" width="10" style="15"/>
    <col min="5121" max="5121" width="8.88671875" style="15" customWidth="1"/>
    <col min="5122" max="5123" width="11.77734375" style="15" customWidth="1"/>
    <col min="5124" max="5125" width="8.44140625" style="15" customWidth="1"/>
    <col min="5126" max="5126" width="12.88671875" style="15" customWidth="1"/>
    <col min="5127" max="5127" width="10" style="15"/>
    <col min="5128" max="5128" width="6.5546875" style="15" customWidth="1"/>
    <col min="5129" max="5134" width="10.21875" style="15" customWidth="1"/>
    <col min="5135" max="5139" width="10" style="15"/>
    <col min="5140" max="5140" width="15.77734375" style="15" customWidth="1"/>
    <col min="5141" max="5142" width="12.44140625" style="15" customWidth="1"/>
    <col min="5143" max="5144" width="10" style="15"/>
    <col min="5145" max="5146" width="9.77734375" style="15" customWidth="1"/>
    <col min="5147" max="5376" width="10" style="15"/>
    <col min="5377" max="5377" width="8.88671875" style="15" customWidth="1"/>
    <col min="5378" max="5379" width="11.77734375" style="15" customWidth="1"/>
    <col min="5380" max="5381" width="8.44140625" style="15" customWidth="1"/>
    <col min="5382" max="5382" width="12.88671875" style="15" customWidth="1"/>
    <col min="5383" max="5383" width="10" style="15"/>
    <col min="5384" max="5384" width="6.5546875" style="15" customWidth="1"/>
    <col min="5385" max="5390" width="10.21875" style="15" customWidth="1"/>
    <col min="5391" max="5395" width="10" style="15"/>
    <col min="5396" max="5396" width="15.77734375" style="15" customWidth="1"/>
    <col min="5397" max="5398" width="12.44140625" style="15" customWidth="1"/>
    <col min="5399" max="5400" width="10" style="15"/>
    <col min="5401" max="5402" width="9.77734375" style="15" customWidth="1"/>
    <col min="5403" max="5632" width="10" style="15"/>
    <col min="5633" max="5633" width="8.88671875" style="15" customWidth="1"/>
    <col min="5634" max="5635" width="11.77734375" style="15" customWidth="1"/>
    <col min="5636" max="5637" width="8.44140625" style="15" customWidth="1"/>
    <col min="5638" max="5638" width="12.88671875" style="15" customWidth="1"/>
    <col min="5639" max="5639" width="10" style="15"/>
    <col min="5640" max="5640" width="6.5546875" style="15" customWidth="1"/>
    <col min="5641" max="5646" width="10.21875" style="15" customWidth="1"/>
    <col min="5647" max="5651" width="10" style="15"/>
    <col min="5652" max="5652" width="15.77734375" style="15" customWidth="1"/>
    <col min="5653" max="5654" width="12.44140625" style="15" customWidth="1"/>
    <col min="5655" max="5656" width="10" style="15"/>
    <col min="5657" max="5658" width="9.77734375" style="15" customWidth="1"/>
    <col min="5659" max="5888" width="10" style="15"/>
    <col min="5889" max="5889" width="8.88671875" style="15" customWidth="1"/>
    <col min="5890" max="5891" width="11.77734375" style="15" customWidth="1"/>
    <col min="5892" max="5893" width="8.44140625" style="15" customWidth="1"/>
    <col min="5894" max="5894" width="12.88671875" style="15" customWidth="1"/>
    <col min="5895" max="5895" width="10" style="15"/>
    <col min="5896" max="5896" width="6.5546875" style="15" customWidth="1"/>
    <col min="5897" max="5902" width="10.21875" style="15" customWidth="1"/>
    <col min="5903" max="5907" width="10" style="15"/>
    <col min="5908" max="5908" width="15.77734375" style="15" customWidth="1"/>
    <col min="5909" max="5910" width="12.44140625" style="15" customWidth="1"/>
    <col min="5911" max="5912" width="10" style="15"/>
    <col min="5913" max="5914" width="9.77734375" style="15" customWidth="1"/>
    <col min="5915" max="6144" width="10" style="15"/>
    <col min="6145" max="6145" width="8.88671875" style="15" customWidth="1"/>
    <col min="6146" max="6147" width="11.77734375" style="15" customWidth="1"/>
    <col min="6148" max="6149" width="8.44140625" style="15" customWidth="1"/>
    <col min="6150" max="6150" width="12.88671875" style="15" customWidth="1"/>
    <col min="6151" max="6151" width="10" style="15"/>
    <col min="6152" max="6152" width="6.5546875" style="15" customWidth="1"/>
    <col min="6153" max="6158" width="10.21875" style="15" customWidth="1"/>
    <col min="6159" max="6163" width="10" style="15"/>
    <col min="6164" max="6164" width="15.77734375" style="15" customWidth="1"/>
    <col min="6165" max="6166" width="12.44140625" style="15" customWidth="1"/>
    <col min="6167" max="6168" width="10" style="15"/>
    <col min="6169" max="6170" width="9.77734375" style="15" customWidth="1"/>
    <col min="6171" max="6400" width="10" style="15"/>
    <col min="6401" max="6401" width="8.88671875" style="15" customWidth="1"/>
    <col min="6402" max="6403" width="11.77734375" style="15" customWidth="1"/>
    <col min="6404" max="6405" width="8.44140625" style="15" customWidth="1"/>
    <col min="6406" max="6406" width="12.88671875" style="15" customWidth="1"/>
    <col min="6407" max="6407" width="10" style="15"/>
    <col min="6408" max="6408" width="6.5546875" style="15" customWidth="1"/>
    <col min="6409" max="6414" width="10.21875" style="15" customWidth="1"/>
    <col min="6415" max="6419" width="10" style="15"/>
    <col min="6420" max="6420" width="15.77734375" style="15" customWidth="1"/>
    <col min="6421" max="6422" width="12.44140625" style="15" customWidth="1"/>
    <col min="6423" max="6424" width="10" style="15"/>
    <col min="6425" max="6426" width="9.77734375" style="15" customWidth="1"/>
    <col min="6427" max="6656" width="10" style="15"/>
    <col min="6657" max="6657" width="8.88671875" style="15" customWidth="1"/>
    <col min="6658" max="6659" width="11.77734375" style="15" customWidth="1"/>
    <col min="6660" max="6661" width="8.44140625" style="15" customWidth="1"/>
    <col min="6662" max="6662" width="12.88671875" style="15" customWidth="1"/>
    <col min="6663" max="6663" width="10" style="15"/>
    <col min="6664" max="6664" width="6.5546875" style="15" customWidth="1"/>
    <col min="6665" max="6670" width="10.21875" style="15" customWidth="1"/>
    <col min="6671" max="6675" width="10" style="15"/>
    <col min="6676" max="6676" width="15.77734375" style="15" customWidth="1"/>
    <col min="6677" max="6678" width="12.44140625" style="15" customWidth="1"/>
    <col min="6679" max="6680" width="10" style="15"/>
    <col min="6681" max="6682" width="9.77734375" style="15" customWidth="1"/>
    <col min="6683" max="6912" width="10" style="15"/>
    <col min="6913" max="6913" width="8.88671875" style="15" customWidth="1"/>
    <col min="6914" max="6915" width="11.77734375" style="15" customWidth="1"/>
    <col min="6916" max="6917" width="8.44140625" style="15" customWidth="1"/>
    <col min="6918" max="6918" width="12.88671875" style="15" customWidth="1"/>
    <col min="6919" max="6919" width="10" style="15"/>
    <col min="6920" max="6920" width="6.5546875" style="15" customWidth="1"/>
    <col min="6921" max="6926" width="10.21875" style="15" customWidth="1"/>
    <col min="6927" max="6931" width="10" style="15"/>
    <col min="6932" max="6932" width="15.77734375" style="15" customWidth="1"/>
    <col min="6933" max="6934" width="12.44140625" style="15" customWidth="1"/>
    <col min="6935" max="6936" width="10" style="15"/>
    <col min="6937" max="6938" width="9.77734375" style="15" customWidth="1"/>
    <col min="6939" max="7168" width="10" style="15"/>
    <col min="7169" max="7169" width="8.88671875" style="15" customWidth="1"/>
    <col min="7170" max="7171" width="11.77734375" style="15" customWidth="1"/>
    <col min="7172" max="7173" width="8.44140625" style="15" customWidth="1"/>
    <col min="7174" max="7174" width="12.88671875" style="15" customWidth="1"/>
    <col min="7175" max="7175" width="10" style="15"/>
    <col min="7176" max="7176" width="6.5546875" style="15" customWidth="1"/>
    <col min="7177" max="7182" width="10.21875" style="15" customWidth="1"/>
    <col min="7183" max="7187" width="10" style="15"/>
    <col min="7188" max="7188" width="15.77734375" style="15" customWidth="1"/>
    <col min="7189" max="7190" width="12.44140625" style="15" customWidth="1"/>
    <col min="7191" max="7192" width="10" style="15"/>
    <col min="7193" max="7194" width="9.77734375" style="15" customWidth="1"/>
    <col min="7195" max="7424" width="10" style="15"/>
    <col min="7425" max="7425" width="8.88671875" style="15" customWidth="1"/>
    <col min="7426" max="7427" width="11.77734375" style="15" customWidth="1"/>
    <col min="7428" max="7429" width="8.44140625" style="15" customWidth="1"/>
    <col min="7430" max="7430" width="12.88671875" style="15" customWidth="1"/>
    <col min="7431" max="7431" width="10" style="15"/>
    <col min="7432" max="7432" width="6.5546875" style="15" customWidth="1"/>
    <col min="7433" max="7438" width="10.21875" style="15" customWidth="1"/>
    <col min="7439" max="7443" width="10" style="15"/>
    <col min="7444" max="7444" width="15.77734375" style="15" customWidth="1"/>
    <col min="7445" max="7446" width="12.44140625" style="15" customWidth="1"/>
    <col min="7447" max="7448" width="10" style="15"/>
    <col min="7449" max="7450" width="9.77734375" style="15" customWidth="1"/>
    <col min="7451" max="7680" width="10" style="15"/>
    <col min="7681" max="7681" width="8.88671875" style="15" customWidth="1"/>
    <col min="7682" max="7683" width="11.77734375" style="15" customWidth="1"/>
    <col min="7684" max="7685" width="8.44140625" style="15" customWidth="1"/>
    <col min="7686" max="7686" width="12.88671875" style="15" customWidth="1"/>
    <col min="7687" max="7687" width="10" style="15"/>
    <col min="7688" max="7688" width="6.5546875" style="15" customWidth="1"/>
    <col min="7689" max="7694" width="10.21875" style="15" customWidth="1"/>
    <col min="7695" max="7699" width="10" style="15"/>
    <col min="7700" max="7700" width="15.77734375" style="15" customWidth="1"/>
    <col min="7701" max="7702" width="12.44140625" style="15" customWidth="1"/>
    <col min="7703" max="7704" width="10" style="15"/>
    <col min="7705" max="7706" width="9.77734375" style="15" customWidth="1"/>
    <col min="7707" max="7936" width="10" style="15"/>
    <col min="7937" max="7937" width="8.88671875" style="15" customWidth="1"/>
    <col min="7938" max="7939" width="11.77734375" style="15" customWidth="1"/>
    <col min="7940" max="7941" width="8.44140625" style="15" customWidth="1"/>
    <col min="7942" max="7942" width="12.88671875" style="15" customWidth="1"/>
    <col min="7943" max="7943" width="10" style="15"/>
    <col min="7944" max="7944" width="6.5546875" style="15" customWidth="1"/>
    <col min="7945" max="7950" width="10.21875" style="15" customWidth="1"/>
    <col min="7951" max="7955" width="10" style="15"/>
    <col min="7956" max="7956" width="15.77734375" style="15" customWidth="1"/>
    <col min="7957" max="7958" width="12.44140625" style="15" customWidth="1"/>
    <col min="7959" max="7960" width="10" style="15"/>
    <col min="7961" max="7962" width="9.77734375" style="15" customWidth="1"/>
    <col min="7963" max="8192" width="10" style="15"/>
    <col min="8193" max="8193" width="8.88671875" style="15" customWidth="1"/>
    <col min="8194" max="8195" width="11.77734375" style="15" customWidth="1"/>
    <col min="8196" max="8197" width="8.44140625" style="15" customWidth="1"/>
    <col min="8198" max="8198" width="12.88671875" style="15" customWidth="1"/>
    <col min="8199" max="8199" width="10" style="15"/>
    <col min="8200" max="8200" width="6.5546875" style="15" customWidth="1"/>
    <col min="8201" max="8206" width="10.21875" style="15" customWidth="1"/>
    <col min="8207" max="8211" width="10" style="15"/>
    <col min="8212" max="8212" width="15.77734375" style="15" customWidth="1"/>
    <col min="8213" max="8214" width="12.44140625" style="15" customWidth="1"/>
    <col min="8215" max="8216" width="10" style="15"/>
    <col min="8217" max="8218" width="9.77734375" style="15" customWidth="1"/>
    <col min="8219" max="8448" width="10" style="15"/>
    <col min="8449" max="8449" width="8.88671875" style="15" customWidth="1"/>
    <col min="8450" max="8451" width="11.77734375" style="15" customWidth="1"/>
    <col min="8452" max="8453" width="8.44140625" style="15" customWidth="1"/>
    <col min="8454" max="8454" width="12.88671875" style="15" customWidth="1"/>
    <col min="8455" max="8455" width="10" style="15"/>
    <col min="8456" max="8456" width="6.5546875" style="15" customWidth="1"/>
    <col min="8457" max="8462" width="10.21875" style="15" customWidth="1"/>
    <col min="8463" max="8467" width="10" style="15"/>
    <col min="8468" max="8468" width="15.77734375" style="15" customWidth="1"/>
    <col min="8469" max="8470" width="12.44140625" style="15" customWidth="1"/>
    <col min="8471" max="8472" width="10" style="15"/>
    <col min="8473" max="8474" width="9.77734375" style="15" customWidth="1"/>
    <col min="8475" max="8704" width="10" style="15"/>
    <col min="8705" max="8705" width="8.88671875" style="15" customWidth="1"/>
    <col min="8706" max="8707" width="11.77734375" style="15" customWidth="1"/>
    <col min="8708" max="8709" width="8.44140625" style="15" customWidth="1"/>
    <col min="8710" max="8710" width="12.88671875" style="15" customWidth="1"/>
    <col min="8711" max="8711" width="10" style="15"/>
    <col min="8712" max="8712" width="6.5546875" style="15" customWidth="1"/>
    <col min="8713" max="8718" width="10.21875" style="15" customWidth="1"/>
    <col min="8719" max="8723" width="10" style="15"/>
    <col min="8724" max="8724" width="15.77734375" style="15" customWidth="1"/>
    <col min="8725" max="8726" width="12.44140625" style="15" customWidth="1"/>
    <col min="8727" max="8728" width="10" style="15"/>
    <col min="8729" max="8730" width="9.77734375" style="15" customWidth="1"/>
    <col min="8731" max="8960" width="10" style="15"/>
    <col min="8961" max="8961" width="8.88671875" style="15" customWidth="1"/>
    <col min="8962" max="8963" width="11.77734375" style="15" customWidth="1"/>
    <col min="8964" max="8965" width="8.44140625" style="15" customWidth="1"/>
    <col min="8966" max="8966" width="12.88671875" style="15" customWidth="1"/>
    <col min="8967" max="8967" width="10" style="15"/>
    <col min="8968" max="8968" width="6.5546875" style="15" customWidth="1"/>
    <col min="8969" max="8974" width="10.21875" style="15" customWidth="1"/>
    <col min="8975" max="8979" width="10" style="15"/>
    <col min="8980" max="8980" width="15.77734375" style="15" customWidth="1"/>
    <col min="8981" max="8982" width="12.44140625" style="15" customWidth="1"/>
    <col min="8983" max="8984" width="10" style="15"/>
    <col min="8985" max="8986" width="9.77734375" style="15" customWidth="1"/>
    <col min="8987" max="9216" width="10" style="15"/>
    <col min="9217" max="9217" width="8.88671875" style="15" customWidth="1"/>
    <col min="9218" max="9219" width="11.77734375" style="15" customWidth="1"/>
    <col min="9220" max="9221" width="8.44140625" style="15" customWidth="1"/>
    <col min="9222" max="9222" width="12.88671875" style="15" customWidth="1"/>
    <col min="9223" max="9223" width="10" style="15"/>
    <col min="9224" max="9224" width="6.5546875" style="15" customWidth="1"/>
    <col min="9225" max="9230" width="10.21875" style="15" customWidth="1"/>
    <col min="9231" max="9235" width="10" style="15"/>
    <col min="9236" max="9236" width="15.77734375" style="15" customWidth="1"/>
    <col min="9237" max="9238" width="12.44140625" style="15" customWidth="1"/>
    <col min="9239" max="9240" width="10" style="15"/>
    <col min="9241" max="9242" width="9.77734375" style="15" customWidth="1"/>
    <col min="9243" max="9472" width="10" style="15"/>
    <col min="9473" max="9473" width="8.88671875" style="15" customWidth="1"/>
    <col min="9474" max="9475" width="11.77734375" style="15" customWidth="1"/>
    <col min="9476" max="9477" width="8.44140625" style="15" customWidth="1"/>
    <col min="9478" max="9478" width="12.88671875" style="15" customWidth="1"/>
    <col min="9479" max="9479" width="10" style="15"/>
    <col min="9480" max="9480" width="6.5546875" style="15" customWidth="1"/>
    <col min="9481" max="9486" width="10.21875" style="15" customWidth="1"/>
    <col min="9487" max="9491" width="10" style="15"/>
    <col min="9492" max="9492" width="15.77734375" style="15" customWidth="1"/>
    <col min="9493" max="9494" width="12.44140625" style="15" customWidth="1"/>
    <col min="9495" max="9496" width="10" style="15"/>
    <col min="9497" max="9498" width="9.77734375" style="15" customWidth="1"/>
    <col min="9499" max="9728" width="10" style="15"/>
    <col min="9729" max="9729" width="8.88671875" style="15" customWidth="1"/>
    <col min="9730" max="9731" width="11.77734375" style="15" customWidth="1"/>
    <col min="9732" max="9733" width="8.44140625" style="15" customWidth="1"/>
    <col min="9734" max="9734" width="12.88671875" style="15" customWidth="1"/>
    <col min="9735" max="9735" width="10" style="15"/>
    <col min="9736" max="9736" width="6.5546875" style="15" customWidth="1"/>
    <col min="9737" max="9742" width="10.21875" style="15" customWidth="1"/>
    <col min="9743" max="9747" width="10" style="15"/>
    <col min="9748" max="9748" width="15.77734375" style="15" customWidth="1"/>
    <col min="9749" max="9750" width="12.44140625" style="15" customWidth="1"/>
    <col min="9751" max="9752" width="10" style="15"/>
    <col min="9753" max="9754" width="9.77734375" style="15" customWidth="1"/>
    <col min="9755" max="9984" width="10" style="15"/>
    <col min="9985" max="9985" width="8.88671875" style="15" customWidth="1"/>
    <col min="9986" max="9987" width="11.77734375" style="15" customWidth="1"/>
    <col min="9988" max="9989" width="8.44140625" style="15" customWidth="1"/>
    <col min="9990" max="9990" width="12.88671875" style="15" customWidth="1"/>
    <col min="9991" max="9991" width="10" style="15"/>
    <col min="9992" max="9992" width="6.5546875" style="15" customWidth="1"/>
    <col min="9993" max="9998" width="10.21875" style="15" customWidth="1"/>
    <col min="9999" max="10003" width="10" style="15"/>
    <col min="10004" max="10004" width="15.77734375" style="15" customWidth="1"/>
    <col min="10005" max="10006" width="12.44140625" style="15" customWidth="1"/>
    <col min="10007" max="10008" width="10" style="15"/>
    <col min="10009" max="10010" width="9.77734375" style="15" customWidth="1"/>
    <col min="10011" max="10240" width="10" style="15"/>
    <col min="10241" max="10241" width="8.88671875" style="15" customWidth="1"/>
    <col min="10242" max="10243" width="11.77734375" style="15" customWidth="1"/>
    <col min="10244" max="10245" width="8.44140625" style="15" customWidth="1"/>
    <col min="10246" max="10246" width="12.88671875" style="15" customWidth="1"/>
    <col min="10247" max="10247" width="10" style="15"/>
    <col min="10248" max="10248" width="6.5546875" style="15" customWidth="1"/>
    <col min="10249" max="10254" width="10.21875" style="15" customWidth="1"/>
    <col min="10255" max="10259" width="10" style="15"/>
    <col min="10260" max="10260" width="15.77734375" style="15" customWidth="1"/>
    <col min="10261" max="10262" width="12.44140625" style="15" customWidth="1"/>
    <col min="10263" max="10264" width="10" style="15"/>
    <col min="10265" max="10266" width="9.77734375" style="15" customWidth="1"/>
    <col min="10267" max="10496" width="10" style="15"/>
    <col min="10497" max="10497" width="8.88671875" style="15" customWidth="1"/>
    <col min="10498" max="10499" width="11.77734375" style="15" customWidth="1"/>
    <col min="10500" max="10501" width="8.44140625" style="15" customWidth="1"/>
    <col min="10502" max="10502" width="12.88671875" style="15" customWidth="1"/>
    <col min="10503" max="10503" width="10" style="15"/>
    <col min="10504" max="10504" width="6.5546875" style="15" customWidth="1"/>
    <col min="10505" max="10510" width="10.21875" style="15" customWidth="1"/>
    <col min="10511" max="10515" width="10" style="15"/>
    <col min="10516" max="10516" width="15.77734375" style="15" customWidth="1"/>
    <col min="10517" max="10518" width="12.44140625" style="15" customWidth="1"/>
    <col min="10519" max="10520" width="10" style="15"/>
    <col min="10521" max="10522" width="9.77734375" style="15" customWidth="1"/>
    <col min="10523" max="10752" width="10" style="15"/>
    <col min="10753" max="10753" width="8.88671875" style="15" customWidth="1"/>
    <col min="10754" max="10755" width="11.77734375" style="15" customWidth="1"/>
    <col min="10756" max="10757" width="8.44140625" style="15" customWidth="1"/>
    <col min="10758" max="10758" width="12.88671875" style="15" customWidth="1"/>
    <col min="10759" max="10759" width="10" style="15"/>
    <col min="10760" max="10760" width="6.5546875" style="15" customWidth="1"/>
    <col min="10761" max="10766" width="10.21875" style="15" customWidth="1"/>
    <col min="10767" max="10771" width="10" style="15"/>
    <col min="10772" max="10772" width="15.77734375" style="15" customWidth="1"/>
    <col min="10773" max="10774" width="12.44140625" style="15" customWidth="1"/>
    <col min="10775" max="10776" width="10" style="15"/>
    <col min="10777" max="10778" width="9.77734375" style="15" customWidth="1"/>
    <col min="10779" max="11008" width="10" style="15"/>
    <col min="11009" max="11009" width="8.88671875" style="15" customWidth="1"/>
    <col min="11010" max="11011" width="11.77734375" style="15" customWidth="1"/>
    <col min="11012" max="11013" width="8.44140625" style="15" customWidth="1"/>
    <col min="11014" max="11014" width="12.88671875" style="15" customWidth="1"/>
    <col min="11015" max="11015" width="10" style="15"/>
    <col min="11016" max="11016" width="6.5546875" style="15" customWidth="1"/>
    <col min="11017" max="11022" width="10.21875" style="15" customWidth="1"/>
    <col min="11023" max="11027" width="10" style="15"/>
    <col min="11028" max="11028" width="15.77734375" style="15" customWidth="1"/>
    <col min="11029" max="11030" width="12.44140625" style="15" customWidth="1"/>
    <col min="11031" max="11032" width="10" style="15"/>
    <col min="11033" max="11034" width="9.77734375" style="15" customWidth="1"/>
    <col min="11035" max="11264" width="10" style="15"/>
    <col min="11265" max="11265" width="8.88671875" style="15" customWidth="1"/>
    <col min="11266" max="11267" width="11.77734375" style="15" customWidth="1"/>
    <col min="11268" max="11269" width="8.44140625" style="15" customWidth="1"/>
    <col min="11270" max="11270" width="12.88671875" style="15" customWidth="1"/>
    <col min="11271" max="11271" width="10" style="15"/>
    <col min="11272" max="11272" width="6.5546875" style="15" customWidth="1"/>
    <col min="11273" max="11278" width="10.21875" style="15" customWidth="1"/>
    <col min="11279" max="11283" width="10" style="15"/>
    <col min="11284" max="11284" width="15.77734375" style="15" customWidth="1"/>
    <col min="11285" max="11286" width="12.44140625" style="15" customWidth="1"/>
    <col min="11287" max="11288" width="10" style="15"/>
    <col min="11289" max="11290" width="9.77734375" style="15" customWidth="1"/>
    <col min="11291" max="11520" width="10" style="15"/>
    <col min="11521" max="11521" width="8.88671875" style="15" customWidth="1"/>
    <col min="11522" max="11523" width="11.77734375" style="15" customWidth="1"/>
    <col min="11524" max="11525" width="8.44140625" style="15" customWidth="1"/>
    <col min="11526" max="11526" width="12.88671875" style="15" customWidth="1"/>
    <col min="11527" max="11527" width="10" style="15"/>
    <col min="11528" max="11528" width="6.5546875" style="15" customWidth="1"/>
    <col min="11529" max="11534" width="10.21875" style="15" customWidth="1"/>
    <col min="11535" max="11539" width="10" style="15"/>
    <col min="11540" max="11540" width="15.77734375" style="15" customWidth="1"/>
    <col min="11541" max="11542" width="12.44140625" style="15" customWidth="1"/>
    <col min="11543" max="11544" width="10" style="15"/>
    <col min="11545" max="11546" width="9.77734375" style="15" customWidth="1"/>
    <col min="11547" max="11776" width="10" style="15"/>
    <col min="11777" max="11777" width="8.88671875" style="15" customWidth="1"/>
    <col min="11778" max="11779" width="11.77734375" style="15" customWidth="1"/>
    <col min="11780" max="11781" width="8.44140625" style="15" customWidth="1"/>
    <col min="11782" max="11782" width="12.88671875" style="15" customWidth="1"/>
    <col min="11783" max="11783" width="10" style="15"/>
    <col min="11784" max="11784" width="6.5546875" style="15" customWidth="1"/>
    <col min="11785" max="11790" width="10.21875" style="15" customWidth="1"/>
    <col min="11791" max="11795" width="10" style="15"/>
    <col min="11796" max="11796" width="15.77734375" style="15" customWidth="1"/>
    <col min="11797" max="11798" width="12.44140625" style="15" customWidth="1"/>
    <col min="11799" max="11800" width="10" style="15"/>
    <col min="11801" max="11802" width="9.77734375" style="15" customWidth="1"/>
    <col min="11803" max="12032" width="10" style="15"/>
    <col min="12033" max="12033" width="8.88671875" style="15" customWidth="1"/>
    <col min="12034" max="12035" width="11.77734375" style="15" customWidth="1"/>
    <col min="12036" max="12037" width="8.44140625" style="15" customWidth="1"/>
    <col min="12038" max="12038" width="12.88671875" style="15" customWidth="1"/>
    <col min="12039" max="12039" width="10" style="15"/>
    <col min="12040" max="12040" width="6.5546875" style="15" customWidth="1"/>
    <col min="12041" max="12046" width="10.21875" style="15" customWidth="1"/>
    <col min="12047" max="12051" width="10" style="15"/>
    <col min="12052" max="12052" width="15.77734375" style="15" customWidth="1"/>
    <col min="12053" max="12054" width="12.44140625" style="15" customWidth="1"/>
    <col min="12055" max="12056" width="10" style="15"/>
    <col min="12057" max="12058" width="9.77734375" style="15" customWidth="1"/>
    <col min="12059" max="12288" width="10" style="15"/>
    <col min="12289" max="12289" width="8.88671875" style="15" customWidth="1"/>
    <col min="12290" max="12291" width="11.77734375" style="15" customWidth="1"/>
    <col min="12292" max="12293" width="8.44140625" style="15" customWidth="1"/>
    <col min="12294" max="12294" width="12.88671875" style="15" customWidth="1"/>
    <col min="12295" max="12295" width="10" style="15"/>
    <col min="12296" max="12296" width="6.5546875" style="15" customWidth="1"/>
    <col min="12297" max="12302" width="10.21875" style="15" customWidth="1"/>
    <col min="12303" max="12307" width="10" style="15"/>
    <col min="12308" max="12308" width="15.77734375" style="15" customWidth="1"/>
    <col min="12309" max="12310" width="12.44140625" style="15" customWidth="1"/>
    <col min="12311" max="12312" width="10" style="15"/>
    <col min="12313" max="12314" width="9.77734375" style="15" customWidth="1"/>
    <col min="12315" max="12544" width="10" style="15"/>
    <col min="12545" max="12545" width="8.88671875" style="15" customWidth="1"/>
    <col min="12546" max="12547" width="11.77734375" style="15" customWidth="1"/>
    <col min="12548" max="12549" width="8.44140625" style="15" customWidth="1"/>
    <col min="12550" max="12550" width="12.88671875" style="15" customWidth="1"/>
    <col min="12551" max="12551" width="10" style="15"/>
    <col min="12552" max="12552" width="6.5546875" style="15" customWidth="1"/>
    <col min="12553" max="12558" width="10.21875" style="15" customWidth="1"/>
    <col min="12559" max="12563" width="10" style="15"/>
    <col min="12564" max="12564" width="15.77734375" style="15" customWidth="1"/>
    <col min="12565" max="12566" width="12.44140625" style="15" customWidth="1"/>
    <col min="12567" max="12568" width="10" style="15"/>
    <col min="12569" max="12570" width="9.77734375" style="15" customWidth="1"/>
    <col min="12571" max="12800" width="10" style="15"/>
    <col min="12801" max="12801" width="8.88671875" style="15" customWidth="1"/>
    <col min="12802" max="12803" width="11.77734375" style="15" customWidth="1"/>
    <col min="12804" max="12805" width="8.44140625" style="15" customWidth="1"/>
    <col min="12806" max="12806" width="12.88671875" style="15" customWidth="1"/>
    <col min="12807" max="12807" width="10" style="15"/>
    <col min="12808" max="12808" width="6.5546875" style="15" customWidth="1"/>
    <col min="12809" max="12814" width="10.21875" style="15" customWidth="1"/>
    <col min="12815" max="12819" width="10" style="15"/>
    <col min="12820" max="12820" width="15.77734375" style="15" customWidth="1"/>
    <col min="12821" max="12822" width="12.44140625" style="15" customWidth="1"/>
    <col min="12823" max="12824" width="10" style="15"/>
    <col min="12825" max="12826" width="9.77734375" style="15" customWidth="1"/>
    <col min="12827" max="13056" width="10" style="15"/>
    <col min="13057" max="13057" width="8.88671875" style="15" customWidth="1"/>
    <col min="13058" max="13059" width="11.77734375" style="15" customWidth="1"/>
    <col min="13060" max="13061" width="8.44140625" style="15" customWidth="1"/>
    <col min="13062" max="13062" width="12.88671875" style="15" customWidth="1"/>
    <col min="13063" max="13063" width="10" style="15"/>
    <col min="13064" max="13064" width="6.5546875" style="15" customWidth="1"/>
    <col min="13065" max="13070" width="10.21875" style="15" customWidth="1"/>
    <col min="13071" max="13075" width="10" style="15"/>
    <col min="13076" max="13076" width="15.77734375" style="15" customWidth="1"/>
    <col min="13077" max="13078" width="12.44140625" style="15" customWidth="1"/>
    <col min="13079" max="13080" width="10" style="15"/>
    <col min="13081" max="13082" width="9.77734375" style="15" customWidth="1"/>
    <col min="13083" max="13312" width="10" style="15"/>
    <col min="13313" max="13313" width="8.88671875" style="15" customWidth="1"/>
    <col min="13314" max="13315" width="11.77734375" style="15" customWidth="1"/>
    <col min="13316" max="13317" width="8.44140625" style="15" customWidth="1"/>
    <col min="13318" max="13318" width="12.88671875" style="15" customWidth="1"/>
    <col min="13319" max="13319" width="10" style="15"/>
    <col min="13320" max="13320" width="6.5546875" style="15" customWidth="1"/>
    <col min="13321" max="13326" width="10.21875" style="15" customWidth="1"/>
    <col min="13327" max="13331" width="10" style="15"/>
    <col min="13332" max="13332" width="15.77734375" style="15" customWidth="1"/>
    <col min="13333" max="13334" width="12.44140625" style="15" customWidth="1"/>
    <col min="13335" max="13336" width="10" style="15"/>
    <col min="13337" max="13338" width="9.77734375" style="15" customWidth="1"/>
    <col min="13339" max="13568" width="10" style="15"/>
    <col min="13569" max="13569" width="8.88671875" style="15" customWidth="1"/>
    <col min="13570" max="13571" width="11.77734375" style="15" customWidth="1"/>
    <col min="13572" max="13573" width="8.44140625" style="15" customWidth="1"/>
    <col min="13574" max="13574" width="12.88671875" style="15" customWidth="1"/>
    <col min="13575" max="13575" width="10" style="15"/>
    <col min="13576" max="13576" width="6.5546875" style="15" customWidth="1"/>
    <col min="13577" max="13582" width="10.21875" style="15" customWidth="1"/>
    <col min="13583" max="13587" width="10" style="15"/>
    <col min="13588" max="13588" width="15.77734375" style="15" customWidth="1"/>
    <col min="13589" max="13590" width="12.44140625" style="15" customWidth="1"/>
    <col min="13591" max="13592" width="10" style="15"/>
    <col min="13593" max="13594" width="9.77734375" style="15" customWidth="1"/>
    <col min="13595" max="13824" width="10" style="15"/>
    <col min="13825" max="13825" width="8.88671875" style="15" customWidth="1"/>
    <col min="13826" max="13827" width="11.77734375" style="15" customWidth="1"/>
    <col min="13828" max="13829" width="8.44140625" style="15" customWidth="1"/>
    <col min="13830" max="13830" width="12.88671875" style="15" customWidth="1"/>
    <col min="13831" max="13831" width="10" style="15"/>
    <col min="13832" max="13832" width="6.5546875" style="15" customWidth="1"/>
    <col min="13833" max="13838" width="10.21875" style="15" customWidth="1"/>
    <col min="13839" max="13843" width="10" style="15"/>
    <col min="13844" max="13844" width="15.77734375" style="15" customWidth="1"/>
    <col min="13845" max="13846" width="12.44140625" style="15" customWidth="1"/>
    <col min="13847" max="13848" width="10" style="15"/>
    <col min="13849" max="13850" width="9.77734375" style="15" customWidth="1"/>
    <col min="13851" max="14080" width="10" style="15"/>
    <col min="14081" max="14081" width="8.88671875" style="15" customWidth="1"/>
    <col min="14082" max="14083" width="11.77734375" style="15" customWidth="1"/>
    <col min="14084" max="14085" width="8.44140625" style="15" customWidth="1"/>
    <col min="14086" max="14086" width="12.88671875" style="15" customWidth="1"/>
    <col min="14087" max="14087" width="10" style="15"/>
    <col min="14088" max="14088" width="6.5546875" style="15" customWidth="1"/>
    <col min="14089" max="14094" width="10.21875" style="15" customWidth="1"/>
    <col min="14095" max="14099" width="10" style="15"/>
    <col min="14100" max="14100" width="15.77734375" style="15" customWidth="1"/>
    <col min="14101" max="14102" width="12.44140625" style="15" customWidth="1"/>
    <col min="14103" max="14104" width="10" style="15"/>
    <col min="14105" max="14106" width="9.77734375" style="15" customWidth="1"/>
    <col min="14107" max="14336" width="10" style="15"/>
    <col min="14337" max="14337" width="8.88671875" style="15" customWidth="1"/>
    <col min="14338" max="14339" width="11.77734375" style="15" customWidth="1"/>
    <col min="14340" max="14341" width="8.44140625" style="15" customWidth="1"/>
    <col min="14342" max="14342" width="12.88671875" style="15" customWidth="1"/>
    <col min="14343" max="14343" width="10" style="15"/>
    <col min="14344" max="14344" width="6.5546875" style="15" customWidth="1"/>
    <col min="14345" max="14350" width="10.21875" style="15" customWidth="1"/>
    <col min="14351" max="14355" width="10" style="15"/>
    <col min="14356" max="14356" width="15.77734375" style="15" customWidth="1"/>
    <col min="14357" max="14358" width="12.44140625" style="15" customWidth="1"/>
    <col min="14359" max="14360" width="10" style="15"/>
    <col min="14361" max="14362" width="9.77734375" style="15" customWidth="1"/>
    <col min="14363" max="14592" width="10" style="15"/>
    <col min="14593" max="14593" width="8.88671875" style="15" customWidth="1"/>
    <col min="14594" max="14595" width="11.77734375" style="15" customWidth="1"/>
    <col min="14596" max="14597" width="8.44140625" style="15" customWidth="1"/>
    <col min="14598" max="14598" width="12.88671875" style="15" customWidth="1"/>
    <col min="14599" max="14599" width="10" style="15"/>
    <col min="14600" max="14600" width="6.5546875" style="15" customWidth="1"/>
    <col min="14601" max="14606" width="10.21875" style="15" customWidth="1"/>
    <col min="14607" max="14611" width="10" style="15"/>
    <col min="14612" max="14612" width="15.77734375" style="15" customWidth="1"/>
    <col min="14613" max="14614" width="12.44140625" style="15" customWidth="1"/>
    <col min="14615" max="14616" width="10" style="15"/>
    <col min="14617" max="14618" width="9.77734375" style="15" customWidth="1"/>
    <col min="14619" max="14848" width="10" style="15"/>
    <col min="14849" max="14849" width="8.88671875" style="15" customWidth="1"/>
    <col min="14850" max="14851" width="11.77734375" style="15" customWidth="1"/>
    <col min="14852" max="14853" width="8.44140625" style="15" customWidth="1"/>
    <col min="14854" max="14854" width="12.88671875" style="15" customWidth="1"/>
    <col min="14855" max="14855" width="10" style="15"/>
    <col min="14856" max="14856" width="6.5546875" style="15" customWidth="1"/>
    <col min="14857" max="14862" width="10.21875" style="15" customWidth="1"/>
    <col min="14863" max="14867" width="10" style="15"/>
    <col min="14868" max="14868" width="15.77734375" style="15" customWidth="1"/>
    <col min="14869" max="14870" width="12.44140625" style="15" customWidth="1"/>
    <col min="14871" max="14872" width="10" style="15"/>
    <col min="14873" max="14874" width="9.77734375" style="15" customWidth="1"/>
    <col min="14875" max="15104" width="10" style="15"/>
    <col min="15105" max="15105" width="8.88671875" style="15" customWidth="1"/>
    <col min="15106" max="15107" width="11.77734375" style="15" customWidth="1"/>
    <col min="15108" max="15109" width="8.44140625" style="15" customWidth="1"/>
    <col min="15110" max="15110" width="12.88671875" style="15" customWidth="1"/>
    <col min="15111" max="15111" width="10" style="15"/>
    <col min="15112" max="15112" width="6.5546875" style="15" customWidth="1"/>
    <col min="15113" max="15118" width="10.21875" style="15" customWidth="1"/>
    <col min="15119" max="15123" width="10" style="15"/>
    <col min="15124" max="15124" width="15.77734375" style="15" customWidth="1"/>
    <col min="15125" max="15126" width="12.44140625" style="15" customWidth="1"/>
    <col min="15127" max="15128" width="10" style="15"/>
    <col min="15129" max="15130" width="9.77734375" style="15" customWidth="1"/>
    <col min="15131" max="15360" width="10" style="15"/>
    <col min="15361" max="15361" width="8.88671875" style="15" customWidth="1"/>
    <col min="15362" max="15363" width="11.77734375" style="15" customWidth="1"/>
    <col min="15364" max="15365" width="8.44140625" style="15" customWidth="1"/>
    <col min="15366" max="15366" width="12.88671875" style="15" customWidth="1"/>
    <col min="15367" max="15367" width="10" style="15"/>
    <col min="15368" max="15368" width="6.5546875" style="15" customWidth="1"/>
    <col min="15369" max="15374" width="10.21875" style="15" customWidth="1"/>
    <col min="15375" max="15379" width="10" style="15"/>
    <col min="15380" max="15380" width="15.77734375" style="15" customWidth="1"/>
    <col min="15381" max="15382" width="12.44140625" style="15" customWidth="1"/>
    <col min="15383" max="15384" width="10" style="15"/>
    <col min="15385" max="15386" width="9.77734375" style="15" customWidth="1"/>
    <col min="15387" max="15616" width="10" style="15"/>
    <col min="15617" max="15617" width="8.88671875" style="15" customWidth="1"/>
    <col min="15618" max="15619" width="11.77734375" style="15" customWidth="1"/>
    <col min="15620" max="15621" width="8.44140625" style="15" customWidth="1"/>
    <col min="15622" max="15622" width="12.88671875" style="15" customWidth="1"/>
    <col min="15623" max="15623" width="10" style="15"/>
    <col min="15624" max="15624" width="6.5546875" style="15" customWidth="1"/>
    <col min="15625" max="15630" width="10.21875" style="15" customWidth="1"/>
    <col min="15631" max="15635" width="10" style="15"/>
    <col min="15636" max="15636" width="15.77734375" style="15" customWidth="1"/>
    <col min="15637" max="15638" width="12.44140625" style="15" customWidth="1"/>
    <col min="15639" max="15640" width="10" style="15"/>
    <col min="15641" max="15642" width="9.77734375" style="15" customWidth="1"/>
    <col min="15643" max="15872" width="10" style="15"/>
    <col min="15873" max="15873" width="8.88671875" style="15" customWidth="1"/>
    <col min="15874" max="15875" width="11.77734375" style="15" customWidth="1"/>
    <col min="15876" max="15877" width="8.44140625" style="15" customWidth="1"/>
    <col min="15878" max="15878" width="12.88671875" style="15" customWidth="1"/>
    <col min="15879" max="15879" width="10" style="15"/>
    <col min="15880" max="15880" width="6.5546875" style="15" customWidth="1"/>
    <col min="15881" max="15886" width="10.21875" style="15" customWidth="1"/>
    <col min="15887" max="15891" width="10" style="15"/>
    <col min="15892" max="15892" width="15.77734375" style="15" customWidth="1"/>
    <col min="15893" max="15894" width="12.44140625" style="15" customWidth="1"/>
    <col min="15895" max="15896" width="10" style="15"/>
    <col min="15897" max="15898" width="9.77734375" style="15" customWidth="1"/>
    <col min="15899" max="16128" width="10" style="15"/>
    <col min="16129" max="16129" width="8.88671875" style="15" customWidth="1"/>
    <col min="16130" max="16131" width="11.77734375" style="15" customWidth="1"/>
    <col min="16132" max="16133" width="8.44140625" style="15" customWidth="1"/>
    <col min="16134" max="16134" width="12.88671875" style="15" customWidth="1"/>
    <col min="16135" max="16135" width="10" style="15"/>
    <col min="16136" max="16136" width="6.5546875" style="15" customWidth="1"/>
    <col min="16137" max="16142" width="10.21875" style="15" customWidth="1"/>
    <col min="16143" max="16147" width="10" style="15"/>
    <col min="16148" max="16148" width="15.77734375" style="15" customWidth="1"/>
    <col min="16149" max="16150" width="12.44140625" style="15" customWidth="1"/>
    <col min="16151" max="16152" width="10" style="15"/>
    <col min="16153" max="16154" width="9.77734375" style="15" customWidth="1"/>
    <col min="16155" max="16384" width="10" style="15"/>
  </cols>
  <sheetData>
    <row r="1" spans="1:66" ht="31.2" thickBot="1" x14ac:dyDescent="0.6">
      <c r="A1" s="12" t="s">
        <v>51</v>
      </c>
      <c r="I1" s="14"/>
      <c r="J1" s="14"/>
      <c r="K1" s="14"/>
      <c r="L1" s="14"/>
      <c r="M1" s="14"/>
      <c r="N1" s="14"/>
      <c r="O1" s="14"/>
      <c r="Q1" s="14"/>
      <c r="AH1" s="14"/>
      <c r="AI1" s="14"/>
      <c r="AJ1" s="14"/>
      <c r="AK1" s="14">
        <v>0</v>
      </c>
      <c r="AL1" s="14" t="s">
        <v>64</v>
      </c>
      <c r="AM1" s="14"/>
      <c r="AN1" s="14"/>
      <c r="AO1" s="14"/>
      <c r="AP1" s="14"/>
      <c r="AQ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</row>
    <row r="2" spans="1:66" s="21" customFormat="1" ht="42" customHeight="1" thickBot="1" x14ac:dyDescent="0.35">
      <c r="A2" s="18" t="s">
        <v>52</v>
      </c>
      <c r="B2" s="19" t="s">
        <v>64</v>
      </c>
      <c r="C2" s="14"/>
      <c r="D2" s="14"/>
      <c r="E2" s="20"/>
      <c r="F2" s="59" t="s">
        <v>53</v>
      </c>
      <c r="G2" s="60"/>
      <c r="I2" s="22"/>
      <c r="J2" s="22"/>
      <c r="K2" s="22"/>
      <c r="L2" s="22"/>
      <c r="M2" s="22"/>
      <c r="N2" s="22"/>
      <c r="O2" s="22"/>
      <c r="Q2" s="22"/>
      <c r="R2" s="14"/>
      <c r="S2" s="14"/>
      <c r="T2" s="14"/>
      <c r="U2" s="14"/>
      <c r="V2" s="14"/>
      <c r="W2" s="22"/>
      <c r="X2" s="22"/>
      <c r="Y2" s="17"/>
      <c r="Z2" s="17"/>
      <c r="AA2" s="22"/>
      <c r="AB2" s="22"/>
      <c r="AC2" s="22"/>
      <c r="AD2" s="22"/>
      <c r="AE2" s="22"/>
      <c r="AF2" s="22"/>
      <c r="AG2" s="22"/>
      <c r="AH2" s="22">
        <v>0</v>
      </c>
      <c r="AI2" s="22"/>
      <c r="AJ2" s="22"/>
      <c r="AK2" s="22">
        <v>0</v>
      </c>
      <c r="AL2" s="22">
        <v>0</v>
      </c>
      <c r="AM2" s="22"/>
      <c r="AN2" s="22"/>
      <c r="AO2" s="22"/>
      <c r="AP2" s="22"/>
      <c r="AQ2" s="22"/>
      <c r="AR2" s="14"/>
      <c r="AS2" s="14"/>
      <c r="AT2" s="14"/>
      <c r="AU2" s="14"/>
      <c r="AV2" s="14"/>
      <c r="AW2" s="14"/>
      <c r="AX2" s="14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</row>
    <row r="3" spans="1:66" ht="16.2" thickBot="1" x14ac:dyDescent="0.35">
      <c r="A3" s="23">
        <v>1</v>
      </c>
      <c r="B3" s="24">
        <v>2.6467482994892655</v>
      </c>
      <c r="E3" s="25"/>
      <c r="F3" s="26">
        <v>1000</v>
      </c>
      <c r="G3" s="27" t="s">
        <v>54</v>
      </c>
      <c r="AH3" s="14">
        <v>0.12903225421905518</v>
      </c>
      <c r="AI3" s="14">
        <v>0</v>
      </c>
      <c r="AJ3" s="14"/>
      <c r="AK3" s="14">
        <v>0</v>
      </c>
      <c r="AL3" s="14">
        <v>82</v>
      </c>
      <c r="AM3" s="14"/>
      <c r="AN3" s="14"/>
      <c r="AO3" s="14"/>
      <c r="AP3" s="14"/>
      <c r="AQ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</row>
    <row r="4" spans="1:66" ht="16.2" thickBot="1" x14ac:dyDescent="0.35">
      <c r="A4" s="23">
        <v>2</v>
      </c>
      <c r="B4" s="24">
        <v>5.8680804068910062</v>
      </c>
      <c r="E4" s="25"/>
      <c r="F4" s="28">
        <v>1.9999998388811946</v>
      </c>
      <c r="G4" s="29" t="s">
        <v>55</v>
      </c>
      <c r="I4" s="61" t="s">
        <v>56</v>
      </c>
      <c r="J4" s="62"/>
      <c r="K4" s="63"/>
      <c r="L4" s="64" t="s">
        <v>57</v>
      </c>
      <c r="M4" s="64"/>
      <c r="N4" s="65"/>
      <c r="P4" s="30"/>
      <c r="AH4" s="14">
        <v>0.25806450843811035</v>
      </c>
      <c r="AI4" s="14">
        <v>3</v>
      </c>
      <c r="AJ4" s="14"/>
      <c r="AK4" s="14">
        <v>2</v>
      </c>
      <c r="AL4" s="14">
        <v>82</v>
      </c>
      <c r="AM4" s="14"/>
      <c r="AN4" s="14"/>
      <c r="AO4" s="14"/>
      <c r="AP4" s="14"/>
      <c r="AQ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</row>
    <row r="5" spans="1:66" x14ac:dyDescent="0.3">
      <c r="A5" s="23">
        <v>3</v>
      </c>
      <c r="B5" s="24">
        <v>6.2924939527760149</v>
      </c>
      <c r="E5" s="31"/>
      <c r="F5" s="32"/>
      <c r="G5" s="31"/>
      <c r="I5" s="33" t="s">
        <v>58</v>
      </c>
      <c r="J5" s="34">
        <v>9.8208612831918511</v>
      </c>
      <c r="K5" s="35"/>
      <c r="L5" s="36" t="s">
        <v>70</v>
      </c>
      <c r="M5" s="37">
        <f>J6/SQRT(F3)</f>
        <v>0.29029210749674611</v>
      </c>
      <c r="N5" s="38"/>
      <c r="P5" s="30"/>
      <c r="AH5" s="14">
        <v>0.38709676265716553</v>
      </c>
      <c r="AI5" s="14">
        <v>4</v>
      </c>
      <c r="AJ5" s="14"/>
      <c r="AK5" s="14">
        <v>2</v>
      </c>
      <c r="AL5" s="14">
        <v>196</v>
      </c>
      <c r="AM5" s="14"/>
      <c r="AN5" s="14"/>
      <c r="AO5" s="14"/>
      <c r="AP5" s="14"/>
      <c r="AQ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</row>
    <row r="6" spans="1:66" x14ac:dyDescent="0.3">
      <c r="A6" s="23">
        <v>4</v>
      </c>
      <c r="B6" s="24">
        <v>5.8633335131004287</v>
      </c>
      <c r="I6" s="39" t="s">
        <v>59</v>
      </c>
      <c r="J6" s="40">
        <v>9.1798424646015793</v>
      </c>
      <c r="K6" s="41"/>
      <c r="L6" s="42"/>
      <c r="M6" s="43"/>
      <c r="N6" s="41"/>
      <c r="AH6" s="14">
        <v>0.5161290168762207</v>
      </c>
      <c r="AI6" s="14">
        <v>8</v>
      </c>
      <c r="AJ6" s="14"/>
      <c r="AK6" s="14">
        <v>4</v>
      </c>
      <c r="AL6" s="14">
        <v>196</v>
      </c>
      <c r="AM6" s="14"/>
      <c r="AN6" s="14"/>
      <c r="AO6" s="14"/>
      <c r="AP6" s="14"/>
      <c r="AQ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</row>
    <row r="7" spans="1:66" x14ac:dyDescent="0.3">
      <c r="A7" s="23">
        <v>5</v>
      </c>
      <c r="B7" s="24">
        <v>2.2598554214576563</v>
      </c>
      <c r="F7" s="44"/>
      <c r="I7" s="45" t="s">
        <v>60</v>
      </c>
      <c r="J7" s="46">
        <v>63.549386026159276</v>
      </c>
      <c r="K7" s="35"/>
      <c r="L7" s="47"/>
      <c r="M7" s="25"/>
      <c r="N7" s="41"/>
      <c r="AH7" s="14">
        <v>0.64516127109527588</v>
      </c>
      <c r="AI7" s="14">
        <v>4</v>
      </c>
      <c r="AJ7" s="14"/>
      <c r="AK7" s="14">
        <v>4</v>
      </c>
      <c r="AL7" s="14">
        <v>167</v>
      </c>
      <c r="AM7" s="14"/>
      <c r="AN7" s="14"/>
      <c r="AO7" s="14"/>
      <c r="AP7" s="14"/>
      <c r="AQ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</row>
    <row r="8" spans="1:66" ht="16.2" thickBot="1" x14ac:dyDescent="0.35">
      <c r="A8" s="23">
        <v>6</v>
      </c>
      <c r="B8" s="24">
        <v>6.6580032463478691</v>
      </c>
      <c r="F8" s="44"/>
      <c r="I8" s="48" t="s">
        <v>61</v>
      </c>
      <c r="J8" s="49">
        <v>0.20382947423891623</v>
      </c>
      <c r="K8" s="50"/>
      <c r="L8" s="51"/>
      <c r="M8" s="52"/>
      <c r="N8" s="53"/>
      <c r="AH8" s="14">
        <v>0.77419352531433105</v>
      </c>
      <c r="AI8" s="14">
        <v>9</v>
      </c>
      <c r="AJ8" s="14"/>
      <c r="AK8" s="14">
        <v>6</v>
      </c>
      <c r="AL8" s="14">
        <v>167</v>
      </c>
      <c r="AM8" s="14"/>
      <c r="AN8" s="14"/>
      <c r="AO8" s="14"/>
      <c r="AP8" s="14"/>
      <c r="AQ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</row>
    <row r="9" spans="1:66" x14ac:dyDescent="0.3">
      <c r="A9" s="23">
        <v>7</v>
      </c>
      <c r="B9" s="24">
        <v>25.162006149345331</v>
      </c>
      <c r="F9" s="44"/>
      <c r="I9" s="31"/>
      <c r="J9" s="54"/>
      <c r="K9" s="31"/>
      <c r="L9" s="31"/>
      <c r="M9" s="31"/>
      <c r="N9" s="31"/>
      <c r="AH9" s="14">
        <v>0.90322577953338623</v>
      </c>
      <c r="AI9" s="14">
        <v>9</v>
      </c>
      <c r="AJ9" s="14"/>
      <c r="AK9" s="14">
        <v>6</v>
      </c>
      <c r="AL9" s="14">
        <v>130</v>
      </c>
      <c r="AM9" s="14"/>
      <c r="AN9" s="14"/>
      <c r="AO9" s="14"/>
      <c r="AP9" s="14"/>
      <c r="AQ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</row>
    <row r="10" spans="1:66" x14ac:dyDescent="0.3">
      <c r="A10" s="23">
        <v>8</v>
      </c>
      <c r="B10" s="24">
        <v>14.326450667875354</v>
      </c>
      <c r="F10" s="44"/>
      <c r="I10" s="25"/>
      <c r="J10" s="54"/>
      <c r="K10" s="31"/>
      <c r="L10" s="31"/>
      <c r="M10" s="31"/>
      <c r="N10" s="31"/>
      <c r="P10" s="30"/>
      <c r="AH10" s="14">
        <v>1.0322580337524414</v>
      </c>
      <c r="AI10" s="14">
        <v>12</v>
      </c>
      <c r="AJ10" s="14"/>
      <c r="AK10" s="14">
        <v>8</v>
      </c>
      <c r="AL10" s="14">
        <v>130</v>
      </c>
      <c r="AM10" s="14"/>
      <c r="AN10" s="14"/>
      <c r="AO10" s="14"/>
      <c r="AP10" s="14"/>
      <c r="AQ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</row>
    <row r="11" spans="1:66" x14ac:dyDescent="0.3">
      <c r="A11" s="23">
        <v>9</v>
      </c>
      <c r="B11" s="24">
        <v>21.875951730578898</v>
      </c>
      <c r="I11" s="31"/>
      <c r="J11" s="54"/>
      <c r="K11" s="31"/>
      <c r="L11" s="31"/>
      <c r="M11" s="31"/>
      <c r="N11" s="31"/>
      <c r="P11" s="30"/>
      <c r="AH11" s="14">
        <v>1.1612902879714966</v>
      </c>
      <c r="AI11" s="14">
        <v>8</v>
      </c>
      <c r="AJ11" s="14"/>
      <c r="AK11" s="14">
        <v>8</v>
      </c>
      <c r="AL11" s="14">
        <v>83</v>
      </c>
      <c r="AM11" s="14"/>
      <c r="AN11" s="14"/>
      <c r="AO11" s="14"/>
      <c r="AP11" s="14"/>
      <c r="AQ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</row>
    <row r="12" spans="1:66" x14ac:dyDescent="0.3">
      <c r="A12" s="23">
        <v>10</v>
      </c>
      <c r="B12" s="24">
        <v>4.5955486506448056</v>
      </c>
      <c r="I12" s="31"/>
      <c r="J12" s="31"/>
      <c r="K12" s="31"/>
      <c r="L12" s="31"/>
      <c r="M12" s="31"/>
      <c r="N12" s="31"/>
      <c r="P12" s="30"/>
      <c r="AH12" s="14">
        <v>1.2903225421905518</v>
      </c>
      <c r="AI12" s="14">
        <v>3</v>
      </c>
      <c r="AJ12" s="14"/>
      <c r="AK12" s="14">
        <v>10</v>
      </c>
      <c r="AL12" s="14">
        <v>83</v>
      </c>
      <c r="AM12" s="14"/>
      <c r="AN12" s="14"/>
      <c r="AO12" s="14"/>
      <c r="AP12" s="14"/>
      <c r="AQ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</row>
    <row r="13" spans="1:66" x14ac:dyDescent="0.3">
      <c r="A13" s="23">
        <v>11</v>
      </c>
      <c r="B13" s="24">
        <v>22.822374351677713</v>
      </c>
      <c r="I13" s="31"/>
      <c r="J13" s="31"/>
      <c r="K13" s="31"/>
      <c r="L13" s="31"/>
      <c r="M13" s="31"/>
      <c r="N13" s="31"/>
      <c r="AH13" s="14">
        <v>1.4193547964096069</v>
      </c>
      <c r="AI13" s="14">
        <v>6</v>
      </c>
      <c r="AJ13" s="14"/>
      <c r="AK13" s="14">
        <v>10</v>
      </c>
      <c r="AL13" s="14">
        <v>68</v>
      </c>
      <c r="AM13" s="14"/>
      <c r="AN13" s="14"/>
      <c r="AO13" s="14"/>
      <c r="AP13" s="14"/>
      <c r="AQ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66" x14ac:dyDescent="0.3">
      <c r="A14" s="23">
        <v>12</v>
      </c>
      <c r="B14" s="24">
        <v>9.4515160784565744</v>
      </c>
      <c r="E14" s="55"/>
      <c r="I14" s="31"/>
      <c r="J14" s="31"/>
      <c r="K14" s="31"/>
      <c r="L14" s="31"/>
      <c r="M14" s="31"/>
      <c r="N14" s="31"/>
      <c r="AH14" s="14">
        <v>1.5483870506286621</v>
      </c>
      <c r="AI14" s="14">
        <v>7</v>
      </c>
      <c r="AJ14" s="14"/>
      <c r="AK14" s="14">
        <v>12</v>
      </c>
      <c r="AL14" s="14">
        <v>68</v>
      </c>
      <c r="AM14" s="14"/>
      <c r="AN14" s="14"/>
      <c r="AO14" s="14"/>
      <c r="AP14" s="14"/>
      <c r="AQ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66" x14ac:dyDescent="0.3">
      <c r="A15" s="23">
        <v>13</v>
      </c>
      <c r="B15" s="24">
        <v>17.553834898198591</v>
      </c>
      <c r="E15" s="55"/>
      <c r="I15" s="31"/>
      <c r="J15" s="31"/>
      <c r="K15" s="31"/>
      <c r="L15" s="31"/>
      <c r="M15" s="31"/>
      <c r="N15" s="31"/>
      <c r="AH15" s="14">
        <v>1.6774193048477173</v>
      </c>
      <c r="AI15" s="14">
        <v>6</v>
      </c>
      <c r="AJ15" s="14"/>
      <c r="AK15" s="14">
        <v>12</v>
      </c>
      <c r="AL15" s="14">
        <v>51</v>
      </c>
      <c r="AM15" s="14"/>
      <c r="AN15" s="14"/>
      <c r="AO15" s="14"/>
      <c r="AP15" s="14"/>
      <c r="AQ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</row>
    <row r="16" spans="1:66" x14ac:dyDescent="0.3">
      <c r="A16" s="23">
        <v>14</v>
      </c>
      <c r="B16" s="24">
        <v>7.4478332191114287</v>
      </c>
      <c r="E16" s="55"/>
      <c r="I16" s="31"/>
      <c r="J16" s="31"/>
      <c r="K16" s="31"/>
      <c r="L16" s="31"/>
      <c r="M16" s="31"/>
      <c r="N16" s="31"/>
      <c r="AH16" s="14">
        <v>1.8064515590667725</v>
      </c>
      <c r="AI16" s="14">
        <v>6</v>
      </c>
      <c r="AJ16" s="14"/>
      <c r="AK16" s="14">
        <v>14</v>
      </c>
      <c r="AL16" s="14">
        <v>51</v>
      </c>
      <c r="AM16" s="14"/>
      <c r="AN16" s="14"/>
      <c r="AO16" s="14"/>
      <c r="AP16" s="14"/>
      <c r="AQ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x14ac:dyDescent="0.3">
      <c r="A17" s="23">
        <v>15</v>
      </c>
      <c r="B17" s="24">
        <v>6.4187645687305332</v>
      </c>
      <c r="I17" s="31"/>
      <c r="J17" s="31"/>
      <c r="K17" s="31"/>
      <c r="L17" s="31"/>
      <c r="M17" s="31"/>
      <c r="N17" s="31"/>
      <c r="AH17" s="14">
        <v>1.9354838132858276</v>
      </c>
      <c r="AI17" s="14">
        <v>2</v>
      </c>
      <c r="AJ17" s="14"/>
      <c r="AK17" s="14">
        <v>14</v>
      </c>
      <c r="AL17" s="14">
        <v>48</v>
      </c>
      <c r="AM17" s="14"/>
      <c r="AN17" s="14"/>
      <c r="AO17" s="14"/>
      <c r="AP17" s="14"/>
      <c r="AQ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</row>
    <row r="18" spans="1:66" x14ac:dyDescent="0.3">
      <c r="A18" s="23">
        <v>16</v>
      </c>
      <c r="B18" s="24">
        <v>2.3202235313780499</v>
      </c>
      <c r="I18" s="31"/>
      <c r="J18" s="31"/>
      <c r="K18" s="31"/>
      <c r="L18" s="31"/>
      <c r="M18" s="31"/>
      <c r="N18" s="31"/>
      <c r="AH18" s="14">
        <v>2.0645160675048828</v>
      </c>
      <c r="AI18" s="14">
        <v>5</v>
      </c>
      <c r="AJ18" s="14"/>
      <c r="AK18" s="14">
        <v>16</v>
      </c>
      <c r="AL18" s="14">
        <v>48</v>
      </c>
      <c r="AM18" s="14"/>
      <c r="AN18" s="14"/>
      <c r="AO18" s="14"/>
      <c r="AP18" s="14"/>
      <c r="AQ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1:66" x14ac:dyDescent="0.3">
      <c r="A19" s="23">
        <v>17</v>
      </c>
      <c r="B19" s="24">
        <v>10.999621637980818</v>
      </c>
      <c r="I19" s="31"/>
      <c r="J19" s="31"/>
      <c r="K19" s="31"/>
      <c r="L19" s="31"/>
      <c r="M19" s="31"/>
      <c r="N19" s="31"/>
      <c r="AH19" s="14">
        <v>2.193548321723938</v>
      </c>
      <c r="AI19" s="14">
        <v>2</v>
      </c>
      <c r="AJ19" s="14"/>
      <c r="AK19" s="14">
        <v>16</v>
      </c>
      <c r="AL19" s="14">
        <v>39</v>
      </c>
      <c r="AM19" s="14"/>
      <c r="AN19" s="14"/>
      <c r="AO19" s="14"/>
      <c r="AP19" s="14"/>
      <c r="AQ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x14ac:dyDescent="0.3">
      <c r="A20" s="23">
        <v>18</v>
      </c>
      <c r="B20" s="24">
        <v>12.80938389850904</v>
      </c>
      <c r="I20" s="31"/>
      <c r="J20" s="31"/>
      <c r="K20" s="31"/>
      <c r="L20" s="31"/>
      <c r="M20" s="31"/>
      <c r="N20" s="31"/>
      <c r="AH20" s="14">
        <v>2.3225805759429932</v>
      </c>
      <c r="AI20" s="14">
        <v>3</v>
      </c>
      <c r="AJ20" s="14"/>
      <c r="AK20" s="14">
        <v>18</v>
      </c>
      <c r="AL20" s="14">
        <v>39</v>
      </c>
      <c r="AM20" s="14"/>
      <c r="AN20" s="14"/>
      <c r="AO20" s="14"/>
      <c r="AP20" s="14"/>
      <c r="AQ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x14ac:dyDescent="0.3">
      <c r="A21" s="23">
        <v>19</v>
      </c>
      <c r="B21" s="24">
        <v>11.237213584698242</v>
      </c>
      <c r="I21" s="31"/>
      <c r="J21" s="31"/>
      <c r="K21" s="31"/>
      <c r="L21" s="31"/>
      <c r="M21" s="31"/>
      <c r="N21" s="31"/>
      <c r="AH21" s="14">
        <v>2.4516128301620483</v>
      </c>
      <c r="AI21" s="14">
        <v>2</v>
      </c>
      <c r="AJ21" s="14"/>
      <c r="AK21" s="14">
        <v>18</v>
      </c>
      <c r="AL21" s="14">
        <v>28</v>
      </c>
      <c r="AM21" s="14"/>
      <c r="AN21" s="14"/>
      <c r="AO21" s="14"/>
      <c r="AP21" s="14"/>
      <c r="AQ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</row>
    <row r="22" spans="1:66" x14ac:dyDescent="0.3">
      <c r="A22" s="23">
        <v>20</v>
      </c>
      <c r="B22" s="24">
        <v>4.3163374136327022</v>
      </c>
      <c r="I22" s="31"/>
      <c r="J22" s="31"/>
      <c r="K22" s="31"/>
      <c r="L22" s="31"/>
      <c r="M22" s="31"/>
      <c r="N22" s="31"/>
      <c r="AH22" s="14">
        <v>2.5806450843811035</v>
      </c>
      <c r="AI22" s="14">
        <v>1</v>
      </c>
      <c r="AJ22" s="14"/>
      <c r="AK22" s="14">
        <v>20</v>
      </c>
      <c r="AL22" s="14">
        <v>28</v>
      </c>
      <c r="AM22" s="14"/>
      <c r="AN22" s="14"/>
      <c r="AO22" s="14"/>
      <c r="AP22" s="14"/>
      <c r="AQ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</row>
    <row r="23" spans="1:66" x14ac:dyDescent="0.3">
      <c r="A23" s="23">
        <v>21</v>
      </c>
      <c r="B23" s="24">
        <v>5.5297922743116903</v>
      </c>
      <c r="AH23" s="14">
        <v>2.7096773386001587</v>
      </c>
      <c r="AI23" s="14">
        <v>0</v>
      </c>
      <c r="AJ23" s="14"/>
      <c r="AK23" s="14">
        <v>20</v>
      </c>
      <c r="AL23" s="14">
        <v>22</v>
      </c>
      <c r="AM23" s="14"/>
      <c r="AN23" s="14"/>
      <c r="AO23" s="14"/>
      <c r="AP23" s="14"/>
      <c r="AQ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</row>
    <row r="24" spans="1:66" x14ac:dyDescent="0.3">
      <c r="A24" s="23">
        <v>22</v>
      </c>
      <c r="B24" s="24">
        <v>2.2683877744565302</v>
      </c>
      <c r="AH24" s="14">
        <v>2.8387095928192139</v>
      </c>
      <c r="AI24" s="14">
        <v>0</v>
      </c>
      <c r="AJ24" s="14"/>
      <c r="AK24" s="14">
        <v>22</v>
      </c>
      <c r="AL24" s="14">
        <v>22</v>
      </c>
      <c r="AM24" s="14"/>
      <c r="AN24" s="14"/>
      <c r="AO24" s="14"/>
      <c r="AP24" s="14"/>
      <c r="AQ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</row>
    <row r="25" spans="1:66" x14ac:dyDescent="0.3">
      <c r="A25" s="23">
        <v>23</v>
      </c>
      <c r="B25" s="24">
        <v>3.9901872632598328</v>
      </c>
      <c r="AH25" s="14">
        <v>2.967741847038269</v>
      </c>
      <c r="AI25" s="14">
        <v>0</v>
      </c>
      <c r="AJ25" s="14"/>
      <c r="AK25" s="14">
        <v>22</v>
      </c>
      <c r="AL25" s="14">
        <v>10</v>
      </c>
      <c r="AM25" s="14"/>
      <c r="AN25" s="14"/>
      <c r="AO25" s="14"/>
      <c r="AP25" s="14"/>
      <c r="AQ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</row>
    <row r="26" spans="1:66" x14ac:dyDescent="0.3">
      <c r="A26" s="23">
        <v>24</v>
      </c>
      <c r="B26" s="24">
        <v>5.5794187460363354</v>
      </c>
      <c r="AH26" s="14">
        <v>3.0967741012573242</v>
      </c>
      <c r="AI26" s="14">
        <v>0</v>
      </c>
      <c r="AJ26" s="14"/>
      <c r="AK26" s="14">
        <v>24</v>
      </c>
      <c r="AL26" s="14">
        <v>10</v>
      </c>
      <c r="AM26" s="14"/>
      <c r="AN26" s="14"/>
      <c r="AO26" s="14"/>
      <c r="AP26" s="14"/>
      <c r="AQ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</row>
    <row r="27" spans="1:66" x14ac:dyDescent="0.3">
      <c r="A27" s="23">
        <v>25</v>
      </c>
      <c r="B27" s="24">
        <v>7.6114945692178653</v>
      </c>
      <c r="AH27" s="14">
        <v>3.2258063554763794</v>
      </c>
      <c r="AI27" s="14">
        <v>0</v>
      </c>
      <c r="AJ27" s="14"/>
      <c r="AK27" s="14">
        <v>24</v>
      </c>
      <c r="AL27" s="14">
        <v>13</v>
      </c>
      <c r="AM27" s="14"/>
      <c r="AN27" s="14"/>
      <c r="AO27" s="14"/>
      <c r="AP27" s="14"/>
      <c r="AQ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</row>
    <row r="28" spans="1:66" x14ac:dyDescent="0.3">
      <c r="A28" s="23">
        <v>26</v>
      </c>
      <c r="B28" s="24">
        <v>2.9456404380140304</v>
      </c>
      <c r="AH28" s="14">
        <v>3.3548386096954346</v>
      </c>
      <c r="AI28" s="14">
        <v>0</v>
      </c>
      <c r="AJ28" s="14"/>
      <c r="AK28" s="14">
        <v>26</v>
      </c>
      <c r="AL28" s="14">
        <v>13</v>
      </c>
      <c r="AM28" s="14"/>
      <c r="AN28" s="14"/>
      <c r="AO28" s="14"/>
      <c r="AP28" s="14"/>
      <c r="AQ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</row>
    <row r="29" spans="1:66" x14ac:dyDescent="0.3">
      <c r="A29" s="23">
        <v>27</v>
      </c>
      <c r="B29" s="24">
        <v>7.8131704654006615</v>
      </c>
      <c r="AH29" s="14">
        <v>3.4838708639144897</v>
      </c>
      <c r="AI29" s="14">
        <v>0</v>
      </c>
      <c r="AJ29" s="14"/>
      <c r="AK29" s="14">
        <v>26</v>
      </c>
      <c r="AL29" s="14">
        <v>7</v>
      </c>
      <c r="AM29" s="14"/>
      <c r="AN29" s="14"/>
      <c r="AO29" s="14"/>
      <c r="AP29" s="14"/>
      <c r="AQ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</row>
    <row r="30" spans="1:66" x14ac:dyDescent="0.3">
      <c r="A30" s="23">
        <v>28</v>
      </c>
      <c r="B30" s="24">
        <v>7.1856411771771294</v>
      </c>
      <c r="AH30" s="14">
        <v>3.6129031181335449</v>
      </c>
      <c r="AI30" s="14">
        <v>0</v>
      </c>
      <c r="AJ30" s="14"/>
      <c r="AK30" s="14">
        <v>28</v>
      </c>
      <c r="AL30" s="14">
        <v>7</v>
      </c>
      <c r="AM30" s="14"/>
      <c r="AN30" s="14"/>
      <c r="AO30" s="14"/>
      <c r="AP30" s="14"/>
      <c r="AQ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</row>
    <row r="31" spans="1:66" x14ac:dyDescent="0.3">
      <c r="A31" s="23">
        <v>29</v>
      </c>
      <c r="B31" s="24">
        <v>23.024824657441162</v>
      </c>
      <c r="AH31" s="14">
        <v>3.7419353723526001</v>
      </c>
      <c r="AI31" s="14">
        <v>0</v>
      </c>
      <c r="AJ31" s="14"/>
      <c r="AK31" s="14">
        <v>28</v>
      </c>
      <c r="AL31" s="14">
        <v>12</v>
      </c>
      <c r="AM31" s="14"/>
      <c r="AN31" s="14"/>
      <c r="AO31" s="14"/>
      <c r="AP31" s="14"/>
      <c r="AQ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</row>
    <row r="32" spans="1:66" x14ac:dyDescent="0.3">
      <c r="A32" s="23">
        <v>30</v>
      </c>
      <c r="B32" s="24">
        <v>6.1457130091573733</v>
      </c>
      <c r="AH32" s="14">
        <v>3.8709676265716553</v>
      </c>
      <c r="AI32" s="14">
        <v>0</v>
      </c>
      <c r="AJ32" s="14"/>
      <c r="AK32" s="14">
        <v>30</v>
      </c>
      <c r="AL32" s="14">
        <v>12</v>
      </c>
      <c r="AM32" s="14"/>
      <c r="AN32" s="14"/>
      <c r="AO32" s="14"/>
      <c r="AP32" s="14"/>
      <c r="AQ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 spans="1:66" x14ac:dyDescent="0.3">
      <c r="A33" s="23">
        <v>31</v>
      </c>
      <c r="B33" s="24">
        <v>2.8752981013095864</v>
      </c>
      <c r="AH33" s="14">
        <v>3.9999998807907104</v>
      </c>
      <c r="AI33" s="14">
        <v>0</v>
      </c>
      <c r="AJ33" s="14"/>
      <c r="AK33" s="14">
        <v>30</v>
      </c>
      <c r="AL33" s="14">
        <v>9</v>
      </c>
      <c r="AM33" s="14"/>
      <c r="AN33" s="14"/>
      <c r="AO33" s="14"/>
      <c r="AP33" s="14"/>
      <c r="AQ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</row>
    <row r="34" spans="1:66" x14ac:dyDescent="0.3">
      <c r="A34" s="23">
        <v>32</v>
      </c>
      <c r="B34" s="24">
        <v>13.02611694116759</v>
      </c>
      <c r="AH34" s="14"/>
      <c r="AI34" s="14"/>
      <c r="AJ34" s="14"/>
      <c r="AK34" s="14">
        <v>32</v>
      </c>
      <c r="AL34" s="14">
        <v>9</v>
      </c>
      <c r="AM34" s="14"/>
      <c r="AN34" s="14"/>
      <c r="AO34" s="14"/>
      <c r="AP34" s="14"/>
      <c r="AQ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</row>
    <row r="35" spans="1:66" x14ac:dyDescent="0.3">
      <c r="A35" s="23">
        <v>33</v>
      </c>
      <c r="B35" s="24">
        <v>1.8787777960616878</v>
      </c>
      <c r="AH35" s="14"/>
      <c r="AI35" s="14"/>
      <c r="AJ35" s="14"/>
      <c r="AK35" s="14">
        <v>32</v>
      </c>
      <c r="AL35" s="14">
        <v>4</v>
      </c>
      <c r="AM35" s="14"/>
      <c r="AN35" s="14"/>
      <c r="AO35" s="14"/>
      <c r="AP35" s="14"/>
      <c r="AQ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 spans="1:66" x14ac:dyDescent="0.3">
      <c r="A36" s="23">
        <v>34</v>
      </c>
      <c r="B36" s="24">
        <v>2.7246880874713484</v>
      </c>
      <c r="AH36" s="14"/>
      <c r="AI36" s="14"/>
      <c r="AJ36" s="14"/>
      <c r="AK36" s="14">
        <v>34</v>
      </c>
      <c r="AL36" s="14">
        <v>4</v>
      </c>
      <c r="AM36" s="14"/>
      <c r="AN36" s="14"/>
      <c r="AO36" s="14"/>
      <c r="AP36" s="14"/>
      <c r="AQ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 spans="1:66" x14ac:dyDescent="0.3">
      <c r="A37" s="23">
        <v>35</v>
      </c>
      <c r="B37" s="24">
        <v>31.82040681624148</v>
      </c>
      <c r="AH37" s="14"/>
      <c r="AI37" s="14"/>
      <c r="AJ37" s="14"/>
      <c r="AK37" s="14">
        <v>34</v>
      </c>
      <c r="AL37" s="14">
        <v>4</v>
      </c>
      <c r="AM37" s="14"/>
      <c r="AN37" s="14"/>
      <c r="AO37" s="14"/>
      <c r="AP37" s="14"/>
      <c r="AQ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 spans="1:66" x14ac:dyDescent="0.3">
      <c r="A38" s="23">
        <v>36</v>
      </c>
      <c r="B38" s="24">
        <v>2.7864022598955054</v>
      </c>
      <c r="AH38" s="14"/>
      <c r="AI38" s="14"/>
      <c r="AJ38" s="14"/>
      <c r="AK38" s="14">
        <v>36</v>
      </c>
      <c r="AL38" s="14">
        <v>4</v>
      </c>
      <c r="AM38" s="14"/>
      <c r="AN38" s="14"/>
      <c r="AO38" s="14"/>
      <c r="AP38" s="14"/>
      <c r="AQ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 spans="1:66" x14ac:dyDescent="0.3">
      <c r="A39" s="23">
        <v>37</v>
      </c>
      <c r="B39" s="24">
        <v>7.8110477405732865</v>
      </c>
      <c r="AH39" s="14"/>
      <c r="AI39" s="14"/>
      <c r="AJ39" s="14"/>
      <c r="AK39" s="14">
        <v>36</v>
      </c>
      <c r="AL39" s="14">
        <v>2</v>
      </c>
      <c r="AM39" s="14"/>
      <c r="AN39" s="14"/>
      <c r="AO39" s="14"/>
      <c r="AP39" s="14"/>
      <c r="AQ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 spans="1:66" x14ac:dyDescent="0.3">
      <c r="A40" s="23">
        <v>38</v>
      </c>
      <c r="B40" s="24">
        <v>4.9537468696950215</v>
      </c>
      <c r="AH40" s="14"/>
      <c r="AI40" s="14"/>
      <c r="AJ40" s="14"/>
      <c r="AK40" s="14">
        <v>38</v>
      </c>
      <c r="AL40" s="14">
        <v>2</v>
      </c>
      <c r="AM40" s="14"/>
      <c r="AN40" s="14"/>
      <c r="AO40" s="14"/>
      <c r="AP40" s="14"/>
      <c r="AQ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 spans="1:66" x14ac:dyDescent="0.3">
      <c r="A41" s="23">
        <v>39</v>
      </c>
      <c r="B41" s="24">
        <v>10.795791195633601</v>
      </c>
      <c r="AH41" s="14"/>
      <c r="AI41" s="14"/>
      <c r="AJ41" s="14"/>
      <c r="AK41" s="14">
        <v>38</v>
      </c>
      <c r="AL41" s="14">
        <v>7</v>
      </c>
      <c r="AM41" s="14"/>
      <c r="AN41" s="14"/>
      <c r="AO41" s="14"/>
      <c r="AP41" s="14"/>
      <c r="AQ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 spans="1:66" x14ac:dyDescent="0.3">
      <c r="A42" s="23">
        <v>40</v>
      </c>
      <c r="B42" s="24">
        <v>1.7867937394411926</v>
      </c>
      <c r="AH42" s="14"/>
      <c r="AI42" s="14"/>
      <c r="AJ42" s="14"/>
      <c r="AK42" s="14">
        <v>40</v>
      </c>
      <c r="AL42" s="14">
        <v>7</v>
      </c>
      <c r="AM42" s="14"/>
      <c r="AN42" s="14"/>
      <c r="AO42" s="14"/>
      <c r="AP42" s="14"/>
      <c r="AQ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</row>
    <row r="43" spans="1:66" x14ac:dyDescent="0.3">
      <c r="A43" s="23">
        <v>41</v>
      </c>
      <c r="B43" s="24">
        <v>3.3857567025773414</v>
      </c>
      <c r="AH43" s="14"/>
      <c r="AI43" s="14"/>
      <c r="AJ43" s="14"/>
      <c r="AK43" s="14">
        <v>40</v>
      </c>
      <c r="AL43" s="14">
        <v>3</v>
      </c>
      <c r="AM43" s="14"/>
      <c r="AN43" s="14"/>
      <c r="AO43" s="14"/>
      <c r="AP43" s="14"/>
      <c r="AQ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 spans="1:66" x14ac:dyDescent="0.3">
      <c r="A44" s="23">
        <v>42</v>
      </c>
      <c r="B44" s="24">
        <v>20.428823391816358</v>
      </c>
      <c r="AH44" s="14"/>
      <c r="AI44" s="14"/>
      <c r="AJ44" s="14"/>
      <c r="AK44" s="14">
        <v>42</v>
      </c>
      <c r="AL44" s="14">
        <v>3</v>
      </c>
      <c r="AM44" s="14"/>
      <c r="AN44" s="14"/>
      <c r="AO44" s="14"/>
      <c r="AP44" s="14"/>
      <c r="AQ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</row>
    <row r="45" spans="1:66" x14ac:dyDescent="0.3">
      <c r="A45" s="23">
        <v>43</v>
      </c>
      <c r="B45" s="24">
        <v>14.525573996822066</v>
      </c>
      <c r="AH45" s="14"/>
      <c r="AI45" s="14"/>
      <c r="AJ45" s="14"/>
      <c r="AK45" s="14">
        <v>42</v>
      </c>
      <c r="AL45" s="14">
        <v>2</v>
      </c>
      <c r="AM45" s="14"/>
      <c r="AN45" s="14"/>
      <c r="AO45" s="14"/>
      <c r="AP45" s="14"/>
      <c r="AQ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</row>
    <row r="46" spans="1:66" x14ac:dyDescent="0.3">
      <c r="A46" s="23">
        <v>44</v>
      </c>
      <c r="B46" s="24">
        <v>4.5426922481834033</v>
      </c>
      <c r="AH46" s="14"/>
      <c r="AI46" s="14"/>
      <c r="AJ46" s="14"/>
      <c r="AK46" s="14">
        <v>44</v>
      </c>
      <c r="AL46" s="14">
        <v>2</v>
      </c>
      <c r="AM46" s="14"/>
      <c r="AN46" s="14"/>
      <c r="AO46" s="14"/>
      <c r="AP46" s="14"/>
      <c r="AQ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</row>
    <row r="47" spans="1:66" x14ac:dyDescent="0.3">
      <c r="A47" s="23">
        <v>45</v>
      </c>
      <c r="B47" s="24">
        <v>17.796692744177488</v>
      </c>
      <c r="AH47" s="14"/>
      <c r="AI47" s="14"/>
      <c r="AJ47" s="14"/>
      <c r="AK47" s="14">
        <v>44</v>
      </c>
      <c r="AL47" s="14">
        <v>4</v>
      </c>
      <c r="AM47" s="14"/>
      <c r="AN47" s="14"/>
      <c r="AO47" s="14"/>
      <c r="AP47" s="14"/>
      <c r="AQ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</row>
    <row r="48" spans="1:66" x14ac:dyDescent="0.3">
      <c r="A48" s="23">
        <v>46</v>
      </c>
      <c r="B48" s="24">
        <v>19.621805239542304</v>
      </c>
      <c r="AH48" s="14"/>
      <c r="AI48" s="14"/>
      <c r="AJ48" s="14"/>
      <c r="AK48" s="14">
        <v>46</v>
      </c>
      <c r="AL48" s="14">
        <v>4</v>
      </c>
      <c r="AM48" s="14"/>
      <c r="AN48" s="14"/>
      <c r="AO48" s="14"/>
      <c r="AP48" s="14"/>
      <c r="AQ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</row>
    <row r="49" spans="1:66" x14ac:dyDescent="0.3">
      <c r="A49" s="23">
        <v>47</v>
      </c>
      <c r="B49" s="24">
        <v>4.8918153531997941</v>
      </c>
      <c r="AH49" s="14"/>
      <c r="AI49" s="14"/>
      <c r="AJ49" s="14"/>
      <c r="AK49" s="14">
        <v>46</v>
      </c>
      <c r="AL49" s="14">
        <v>1</v>
      </c>
      <c r="AM49" s="14"/>
      <c r="AN49" s="14"/>
      <c r="AO49" s="14"/>
      <c r="AP49" s="14"/>
      <c r="AQ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</row>
    <row r="50" spans="1:66" x14ac:dyDescent="0.3">
      <c r="A50" s="23">
        <v>48</v>
      </c>
      <c r="B50" s="24">
        <v>3.8024663011587174</v>
      </c>
      <c r="AH50" s="14"/>
      <c r="AI50" s="14"/>
      <c r="AJ50" s="14"/>
      <c r="AK50" s="14">
        <v>48</v>
      </c>
      <c r="AL50" s="14">
        <v>1</v>
      </c>
      <c r="AM50" s="14"/>
      <c r="AN50" s="14"/>
      <c r="AO50" s="14"/>
      <c r="AP50" s="14"/>
      <c r="AQ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</row>
    <row r="51" spans="1:66" x14ac:dyDescent="0.3">
      <c r="A51" s="23">
        <v>49</v>
      </c>
      <c r="B51" s="24">
        <v>1.81226480506766</v>
      </c>
      <c r="AH51" s="14"/>
      <c r="AI51" s="14"/>
      <c r="AJ51" s="14"/>
      <c r="AK51" s="14">
        <v>48</v>
      </c>
      <c r="AL51" s="14">
        <v>3</v>
      </c>
      <c r="AM51" s="14"/>
      <c r="AN51" s="14"/>
      <c r="AO51" s="14"/>
      <c r="AP51" s="14"/>
      <c r="AQ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</row>
    <row r="52" spans="1:66" x14ac:dyDescent="0.3">
      <c r="A52" s="23">
        <v>50</v>
      </c>
      <c r="B52" s="24">
        <v>9.4802691282564151</v>
      </c>
      <c r="AH52" s="14"/>
      <c r="AI52" s="14"/>
      <c r="AJ52" s="14"/>
      <c r="AK52" s="14">
        <v>50</v>
      </c>
      <c r="AL52" s="14">
        <v>3</v>
      </c>
      <c r="AM52" s="14"/>
      <c r="AN52" s="14"/>
      <c r="AO52" s="14"/>
      <c r="AP52" s="14"/>
      <c r="AQ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</row>
    <row r="53" spans="1:66" x14ac:dyDescent="0.3">
      <c r="A53" s="23">
        <v>51</v>
      </c>
      <c r="B53" s="24">
        <v>7.5849897917398197</v>
      </c>
      <c r="AH53" s="14"/>
      <c r="AI53" s="14"/>
      <c r="AJ53" s="14"/>
      <c r="AK53" s="14">
        <v>50</v>
      </c>
      <c r="AL53" s="14">
        <v>1</v>
      </c>
      <c r="AM53" s="14"/>
      <c r="AN53" s="14"/>
      <c r="AO53" s="14"/>
      <c r="AP53" s="14"/>
      <c r="AQ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</row>
    <row r="54" spans="1:66" x14ac:dyDescent="0.3">
      <c r="A54" s="23">
        <v>52</v>
      </c>
      <c r="B54" s="24">
        <v>5.4851301663984069</v>
      </c>
      <c r="AH54" s="14"/>
      <c r="AI54" s="14"/>
      <c r="AJ54" s="14"/>
      <c r="AK54" s="14">
        <v>52</v>
      </c>
      <c r="AL54" s="14">
        <v>1</v>
      </c>
      <c r="AM54" s="14"/>
      <c r="AN54" s="14"/>
      <c r="AO54" s="14"/>
      <c r="AP54" s="14"/>
      <c r="AQ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</row>
    <row r="55" spans="1:66" x14ac:dyDescent="0.3">
      <c r="A55" s="23">
        <v>53</v>
      </c>
      <c r="B55" s="24">
        <v>2.6579283952479451</v>
      </c>
      <c r="AH55" s="14"/>
      <c r="AI55" s="14"/>
      <c r="AJ55" s="14"/>
      <c r="AK55" s="14">
        <v>52</v>
      </c>
      <c r="AL55" s="14">
        <v>0</v>
      </c>
      <c r="AM55" s="14"/>
      <c r="AN55" s="14"/>
      <c r="AO55" s="14"/>
      <c r="AP55" s="14"/>
      <c r="AQ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</row>
    <row r="56" spans="1:66" x14ac:dyDescent="0.3">
      <c r="A56" s="23">
        <v>54</v>
      </c>
      <c r="B56" s="24">
        <v>18.631967482458716</v>
      </c>
      <c r="AH56" s="14"/>
      <c r="AI56" s="14"/>
      <c r="AJ56" s="14"/>
      <c r="AK56" s="14">
        <v>54</v>
      </c>
      <c r="AL56" s="14">
        <v>0</v>
      </c>
      <c r="AM56" s="14"/>
      <c r="AN56" s="14"/>
      <c r="AO56" s="14"/>
      <c r="AP56" s="14"/>
      <c r="AQ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</row>
    <row r="57" spans="1:66" x14ac:dyDescent="0.3">
      <c r="A57" s="23">
        <v>55</v>
      </c>
      <c r="B57" s="24">
        <v>4.5278200772824695</v>
      </c>
      <c r="AH57" s="14"/>
      <c r="AI57" s="14"/>
      <c r="AJ57" s="14"/>
      <c r="AK57" s="14">
        <v>54</v>
      </c>
      <c r="AL57" s="14">
        <v>1</v>
      </c>
      <c r="AM57" s="14"/>
      <c r="AN57" s="14"/>
      <c r="AO57" s="14"/>
      <c r="AP57" s="14"/>
      <c r="AQ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</row>
    <row r="58" spans="1:66" x14ac:dyDescent="0.3">
      <c r="A58" s="23">
        <v>56</v>
      </c>
      <c r="B58" s="24">
        <v>18.161833206752142</v>
      </c>
      <c r="AH58" s="14"/>
      <c r="AI58" s="14"/>
      <c r="AJ58" s="14"/>
      <c r="AK58" s="14">
        <v>56</v>
      </c>
      <c r="AL58" s="14">
        <v>1</v>
      </c>
      <c r="AM58" s="14"/>
      <c r="AN58" s="14"/>
      <c r="AO58" s="14"/>
      <c r="AP58" s="14"/>
      <c r="AQ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</row>
    <row r="59" spans="1:66" x14ac:dyDescent="0.3">
      <c r="A59" s="23">
        <v>57</v>
      </c>
      <c r="B59" s="24">
        <v>2.3426487736517476</v>
      </c>
      <c r="AH59" s="14"/>
      <c r="AI59" s="14"/>
      <c r="AJ59" s="14"/>
      <c r="AK59" s="14">
        <v>56</v>
      </c>
      <c r="AL59" s="14">
        <v>0</v>
      </c>
      <c r="AM59" s="14"/>
      <c r="AN59" s="14"/>
      <c r="AO59" s="14"/>
      <c r="AP59" s="14"/>
      <c r="AQ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</row>
    <row r="60" spans="1:66" x14ac:dyDescent="0.3">
      <c r="A60" s="23">
        <v>58</v>
      </c>
      <c r="B60" s="24">
        <v>7.7020048057954114</v>
      </c>
      <c r="AH60" s="14"/>
      <c r="AI60" s="14"/>
      <c r="AJ60" s="14"/>
      <c r="AK60" s="14">
        <v>58</v>
      </c>
      <c r="AL60" s="14">
        <v>0</v>
      </c>
      <c r="AM60" s="14"/>
      <c r="AN60" s="14"/>
      <c r="AO60" s="14"/>
      <c r="AP60" s="14"/>
      <c r="AQ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</row>
    <row r="61" spans="1:66" x14ac:dyDescent="0.3">
      <c r="A61" s="23">
        <v>59</v>
      </c>
      <c r="B61" s="24">
        <v>3.3441756175230637</v>
      </c>
      <c r="AH61" s="14"/>
      <c r="AI61" s="14"/>
      <c r="AJ61" s="14"/>
      <c r="AK61" s="14">
        <v>58</v>
      </c>
      <c r="AL61" s="14">
        <v>0</v>
      </c>
      <c r="AM61" s="14"/>
      <c r="AN61" s="14"/>
      <c r="AO61" s="14"/>
      <c r="AP61" s="14"/>
      <c r="AQ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</row>
    <row r="62" spans="1:66" x14ac:dyDescent="0.3">
      <c r="A62" s="23">
        <v>60</v>
      </c>
      <c r="B62" s="24">
        <v>2.5439929405378714</v>
      </c>
      <c r="AH62" s="14"/>
      <c r="AI62" s="14"/>
      <c r="AJ62" s="14"/>
      <c r="AK62" s="14">
        <v>60</v>
      </c>
      <c r="AL62" s="14">
        <v>0</v>
      </c>
      <c r="AM62" s="14"/>
      <c r="AN62" s="14"/>
      <c r="AO62" s="14"/>
      <c r="AP62" s="14"/>
      <c r="AQ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</row>
    <row r="63" spans="1:66" x14ac:dyDescent="0.3">
      <c r="A63" s="23">
        <v>61</v>
      </c>
      <c r="B63" s="24">
        <v>10.680757860940806</v>
      </c>
      <c r="AH63" s="14"/>
      <c r="AI63" s="14"/>
      <c r="AJ63" s="14"/>
      <c r="AK63" s="14">
        <v>60</v>
      </c>
      <c r="AL63" s="14">
        <v>2</v>
      </c>
      <c r="AM63" s="14"/>
      <c r="AN63" s="14"/>
      <c r="AO63" s="14"/>
      <c r="AP63" s="14"/>
      <c r="AQ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x14ac:dyDescent="0.3">
      <c r="A64" s="23">
        <v>62</v>
      </c>
      <c r="B64" s="24">
        <v>5.2571944785283096</v>
      </c>
      <c r="AH64" s="14"/>
      <c r="AI64" s="14"/>
      <c r="AJ64" s="14"/>
      <c r="AK64" s="14">
        <v>62</v>
      </c>
      <c r="AL64" s="14">
        <v>2</v>
      </c>
      <c r="AM64" s="14"/>
      <c r="AN64" s="14"/>
      <c r="AO64" s="14"/>
      <c r="AP64" s="14"/>
      <c r="AQ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</row>
    <row r="65" spans="1:66" x14ac:dyDescent="0.3">
      <c r="A65" s="23">
        <v>63</v>
      </c>
      <c r="B65" s="24">
        <v>11.28168028010322</v>
      </c>
      <c r="AH65" s="14"/>
      <c r="AI65" s="14"/>
      <c r="AJ65" s="14"/>
      <c r="AK65" s="14">
        <v>62</v>
      </c>
      <c r="AL65" s="14">
        <v>1</v>
      </c>
      <c r="AM65" s="14"/>
      <c r="AN65" s="14"/>
      <c r="AO65" s="14"/>
      <c r="AP65" s="14"/>
      <c r="AQ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</row>
    <row r="66" spans="1:66" x14ac:dyDescent="0.3">
      <c r="A66" s="23">
        <v>64</v>
      </c>
      <c r="B66" s="24">
        <v>14.541583726989193</v>
      </c>
      <c r="AH66" s="14"/>
      <c r="AI66" s="14"/>
      <c r="AJ66" s="14"/>
      <c r="AK66" s="14">
        <v>64</v>
      </c>
      <c r="AL66" s="14">
        <v>1</v>
      </c>
      <c r="AM66" s="14"/>
      <c r="AN66" s="14"/>
      <c r="AO66" s="14"/>
      <c r="AP66" s="14"/>
      <c r="AQ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</row>
    <row r="67" spans="1:66" x14ac:dyDescent="0.3">
      <c r="A67" s="23">
        <v>65</v>
      </c>
      <c r="B67" s="24">
        <v>16.555715787097874</v>
      </c>
      <c r="AH67" s="14"/>
      <c r="AI67" s="14"/>
      <c r="AJ67" s="14"/>
      <c r="AK67" s="14">
        <v>64</v>
      </c>
      <c r="AL67" s="14">
        <v>0</v>
      </c>
      <c r="AM67" s="14"/>
      <c r="AN67" s="14"/>
      <c r="AO67" s="14"/>
      <c r="AP67" s="14"/>
      <c r="AQ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</row>
    <row r="68" spans="1:66" x14ac:dyDescent="0.3">
      <c r="A68" s="23">
        <v>66</v>
      </c>
      <c r="B68" s="24">
        <v>5.655644515822086</v>
      </c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</row>
    <row r="69" spans="1:66" x14ac:dyDescent="0.3">
      <c r="A69" s="23">
        <v>67</v>
      </c>
      <c r="B69" s="24">
        <v>12.643745602520728</v>
      </c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</row>
    <row r="70" spans="1:66" x14ac:dyDescent="0.3">
      <c r="A70" s="23">
        <v>68</v>
      </c>
      <c r="B70" s="24">
        <v>3.3125521502889028</v>
      </c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</row>
    <row r="71" spans="1:66" x14ac:dyDescent="0.3">
      <c r="A71" s="23">
        <v>69</v>
      </c>
      <c r="B71" s="24">
        <v>1.6770623469459707</v>
      </c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</row>
    <row r="72" spans="1:66" x14ac:dyDescent="0.3">
      <c r="A72" s="23">
        <v>70</v>
      </c>
      <c r="B72" s="24">
        <v>22.14420350662683</v>
      </c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</row>
    <row r="73" spans="1:66" x14ac:dyDescent="0.3">
      <c r="A73" s="23">
        <v>71</v>
      </c>
      <c r="B73" s="24">
        <v>3.1879551076835742</v>
      </c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</row>
    <row r="74" spans="1:66" x14ac:dyDescent="0.3">
      <c r="A74" s="23">
        <v>72</v>
      </c>
      <c r="B74" s="24">
        <v>29.419064140233502</v>
      </c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</row>
    <row r="75" spans="1:66" x14ac:dyDescent="0.3">
      <c r="A75" s="23">
        <v>73</v>
      </c>
      <c r="B75" s="24">
        <v>13.20873451391725</v>
      </c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</row>
    <row r="76" spans="1:66" x14ac:dyDescent="0.3">
      <c r="A76" s="23">
        <v>74</v>
      </c>
      <c r="B76" s="24">
        <v>18.615967007091101</v>
      </c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</row>
    <row r="77" spans="1:66" x14ac:dyDescent="0.3">
      <c r="A77" s="23">
        <v>75</v>
      </c>
      <c r="B77" s="24">
        <v>12.17929488088124</v>
      </c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</row>
    <row r="78" spans="1:66" x14ac:dyDescent="0.3">
      <c r="A78" s="23">
        <v>76</v>
      </c>
      <c r="B78" s="24">
        <v>17.576025781438709</v>
      </c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</row>
    <row r="79" spans="1:66" x14ac:dyDescent="0.3">
      <c r="A79" s="23">
        <v>77</v>
      </c>
      <c r="B79" s="24">
        <v>7.5064798796793024</v>
      </c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</row>
    <row r="80" spans="1:66" x14ac:dyDescent="0.3">
      <c r="A80" s="23">
        <v>78</v>
      </c>
      <c r="B80" s="24">
        <v>15.825017358628989</v>
      </c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</row>
    <row r="81" spans="1:66" x14ac:dyDescent="0.3">
      <c r="A81" s="23">
        <v>79</v>
      </c>
      <c r="B81" s="24">
        <v>11.999423411667296</v>
      </c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</row>
    <row r="82" spans="1:66" x14ac:dyDescent="0.3">
      <c r="A82" s="23">
        <v>80</v>
      </c>
      <c r="B82" s="24">
        <v>10.327910102995691</v>
      </c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</row>
    <row r="83" spans="1:66" x14ac:dyDescent="0.3">
      <c r="A83" s="23">
        <v>81</v>
      </c>
      <c r="B83" s="24">
        <v>16.373601932247858</v>
      </c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</row>
    <row r="84" spans="1:66" x14ac:dyDescent="0.3">
      <c r="A84" s="23">
        <v>82</v>
      </c>
      <c r="B84" s="24">
        <v>14.745037648920521</v>
      </c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</row>
    <row r="85" spans="1:66" x14ac:dyDescent="0.3">
      <c r="A85" s="23">
        <v>83</v>
      </c>
      <c r="B85" s="24">
        <v>8.1503041833336916</v>
      </c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</row>
    <row r="86" spans="1:66" x14ac:dyDescent="0.3">
      <c r="A86" s="23">
        <v>84</v>
      </c>
      <c r="B86" s="24">
        <v>3.5841658977761037</v>
      </c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</row>
    <row r="87" spans="1:66" x14ac:dyDescent="0.3">
      <c r="A87" s="23">
        <v>85</v>
      </c>
      <c r="B87" s="24">
        <v>3.4362804634651996</v>
      </c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</row>
    <row r="88" spans="1:66" x14ac:dyDescent="0.3">
      <c r="A88" s="23">
        <v>86</v>
      </c>
      <c r="B88" s="24">
        <v>14.027592583894597</v>
      </c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</row>
    <row r="89" spans="1:66" x14ac:dyDescent="0.3">
      <c r="A89" s="23">
        <v>87</v>
      </c>
      <c r="B89" s="24">
        <v>1.2931976184452871</v>
      </c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</row>
    <row r="90" spans="1:66" x14ac:dyDescent="0.3">
      <c r="A90" s="23">
        <v>88</v>
      </c>
      <c r="B90" s="24">
        <v>12.515620038864288</v>
      </c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</row>
    <row r="91" spans="1:66" x14ac:dyDescent="0.3">
      <c r="A91" s="23">
        <v>89</v>
      </c>
      <c r="B91" s="24">
        <v>11.777946109502171</v>
      </c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</row>
    <row r="92" spans="1:66" x14ac:dyDescent="0.3">
      <c r="A92" s="23">
        <v>90</v>
      </c>
      <c r="B92" s="24">
        <v>18.116294986139778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</row>
    <row r="93" spans="1:66" x14ac:dyDescent="0.3">
      <c r="A93" s="23">
        <v>91</v>
      </c>
      <c r="B93" s="24">
        <v>3.6990607764361014</v>
      </c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</row>
    <row r="94" spans="1:66" x14ac:dyDescent="0.3">
      <c r="A94" s="23">
        <v>92</v>
      </c>
      <c r="B94" s="24">
        <v>5.3250545571250161</v>
      </c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</row>
    <row r="95" spans="1:66" x14ac:dyDescent="0.3">
      <c r="A95" s="23">
        <v>93</v>
      </c>
      <c r="B95" s="24">
        <v>5.240153831573946</v>
      </c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</row>
    <row r="96" spans="1:66" x14ac:dyDescent="0.3">
      <c r="A96" s="23">
        <v>94</v>
      </c>
      <c r="B96" s="24">
        <v>3.5834529010886116</v>
      </c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</row>
    <row r="97" spans="1:66" x14ac:dyDescent="0.3">
      <c r="A97" s="23">
        <v>95</v>
      </c>
      <c r="B97" s="24">
        <v>21.391488058327475</v>
      </c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</row>
    <row r="98" spans="1:66" x14ac:dyDescent="0.3">
      <c r="A98" s="23">
        <v>96</v>
      </c>
      <c r="B98" s="24">
        <v>0.34364659157837502</v>
      </c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</row>
    <row r="99" spans="1:66" x14ac:dyDescent="0.3">
      <c r="A99" s="23">
        <v>97</v>
      </c>
      <c r="B99" s="24">
        <v>6.0756176580127299</v>
      </c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</row>
    <row r="100" spans="1:66" x14ac:dyDescent="0.3">
      <c r="A100" s="23">
        <v>98</v>
      </c>
      <c r="B100" s="24">
        <v>1.7181449770410784</v>
      </c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</row>
    <row r="101" spans="1:66" x14ac:dyDescent="0.3">
      <c r="A101" s="23">
        <v>99</v>
      </c>
      <c r="B101" s="24">
        <v>2.02496721164382</v>
      </c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</row>
    <row r="102" spans="1:66" x14ac:dyDescent="0.3">
      <c r="A102" s="23">
        <v>100</v>
      </c>
      <c r="B102" s="24">
        <v>4.9191815969712875</v>
      </c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</row>
    <row r="103" spans="1:66" x14ac:dyDescent="0.3">
      <c r="A103" s="56" t="s">
        <v>62</v>
      </c>
    </row>
  </sheetData>
  <dataConsolidate/>
  <mergeCells count="3">
    <mergeCell ref="F2:G2"/>
    <mergeCell ref="I4:K4"/>
    <mergeCell ref="L4:N4"/>
  </mergeCells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N103"/>
  <sheetViews>
    <sheetView showGridLines="0" workbookViewId="0">
      <selection activeCell="G9" sqref="G9"/>
    </sheetView>
  </sheetViews>
  <sheetFormatPr defaultColWidth="10" defaultRowHeight="15.6" x14ac:dyDescent="0.3"/>
  <cols>
    <col min="1" max="1" width="8.88671875" style="23" customWidth="1"/>
    <col min="2" max="2" width="11.77734375" style="13" customWidth="1"/>
    <col min="3" max="3" width="11.77734375" style="14" customWidth="1"/>
    <col min="4" max="4" width="8.44140625" style="14" customWidth="1"/>
    <col min="5" max="5" width="8.44140625" style="15" customWidth="1"/>
    <col min="6" max="6" width="12.88671875" style="16" customWidth="1"/>
    <col min="7" max="7" width="10" style="15"/>
    <col min="8" max="8" width="6.5546875" style="15" customWidth="1"/>
    <col min="9" max="14" width="10.21875" style="15" customWidth="1"/>
    <col min="15" max="17" width="10" style="15"/>
    <col min="18" max="19" width="10" style="14"/>
    <col min="20" max="20" width="15.77734375" style="14" customWidth="1"/>
    <col min="21" max="22" width="12.44140625" style="14" customWidth="1"/>
    <col min="23" max="24" width="10" style="14"/>
    <col min="25" max="26" width="9.77734375" style="17" customWidth="1"/>
    <col min="27" max="33" width="10" style="14"/>
    <col min="34" max="43" width="10" style="15"/>
    <col min="44" max="50" width="10" style="14"/>
    <col min="51" max="256" width="10" style="15"/>
    <col min="257" max="257" width="8.88671875" style="15" customWidth="1"/>
    <col min="258" max="259" width="11.77734375" style="15" customWidth="1"/>
    <col min="260" max="261" width="8.44140625" style="15" customWidth="1"/>
    <col min="262" max="262" width="12.88671875" style="15" customWidth="1"/>
    <col min="263" max="263" width="10" style="15"/>
    <col min="264" max="264" width="6.5546875" style="15" customWidth="1"/>
    <col min="265" max="270" width="10.21875" style="15" customWidth="1"/>
    <col min="271" max="275" width="10" style="15"/>
    <col min="276" max="276" width="15.77734375" style="15" customWidth="1"/>
    <col min="277" max="278" width="12.44140625" style="15" customWidth="1"/>
    <col min="279" max="280" width="10" style="15"/>
    <col min="281" max="282" width="9.77734375" style="15" customWidth="1"/>
    <col min="283" max="512" width="10" style="15"/>
    <col min="513" max="513" width="8.88671875" style="15" customWidth="1"/>
    <col min="514" max="515" width="11.77734375" style="15" customWidth="1"/>
    <col min="516" max="517" width="8.44140625" style="15" customWidth="1"/>
    <col min="518" max="518" width="12.88671875" style="15" customWidth="1"/>
    <col min="519" max="519" width="10" style="15"/>
    <col min="520" max="520" width="6.5546875" style="15" customWidth="1"/>
    <col min="521" max="526" width="10.21875" style="15" customWidth="1"/>
    <col min="527" max="531" width="10" style="15"/>
    <col min="532" max="532" width="15.77734375" style="15" customWidth="1"/>
    <col min="533" max="534" width="12.44140625" style="15" customWidth="1"/>
    <col min="535" max="536" width="10" style="15"/>
    <col min="537" max="538" width="9.77734375" style="15" customWidth="1"/>
    <col min="539" max="768" width="10" style="15"/>
    <col min="769" max="769" width="8.88671875" style="15" customWidth="1"/>
    <col min="770" max="771" width="11.77734375" style="15" customWidth="1"/>
    <col min="772" max="773" width="8.44140625" style="15" customWidth="1"/>
    <col min="774" max="774" width="12.88671875" style="15" customWidth="1"/>
    <col min="775" max="775" width="10" style="15"/>
    <col min="776" max="776" width="6.5546875" style="15" customWidth="1"/>
    <col min="777" max="782" width="10.21875" style="15" customWidth="1"/>
    <col min="783" max="787" width="10" style="15"/>
    <col min="788" max="788" width="15.77734375" style="15" customWidth="1"/>
    <col min="789" max="790" width="12.44140625" style="15" customWidth="1"/>
    <col min="791" max="792" width="10" style="15"/>
    <col min="793" max="794" width="9.77734375" style="15" customWidth="1"/>
    <col min="795" max="1024" width="10" style="15"/>
    <col min="1025" max="1025" width="8.88671875" style="15" customWidth="1"/>
    <col min="1026" max="1027" width="11.77734375" style="15" customWidth="1"/>
    <col min="1028" max="1029" width="8.44140625" style="15" customWidth="1"/>
    <col min="1030" max="1030" width="12.88671875" style="15" customWidth="1"/>
    <col min="1031" max="1031" width="10" style="15"/>
    <col min="1032" max="1032" width="6.5546875" style="15" customWidth="1"/>
    <col min="1033" max="1038" width="10.21875" style="15" customWidth="1"/>
    <col min="1039" max="1043" width="10" style="15"/>
    <col min="1044" max="1044" width="15.77734375" style="15" customWidth="1"/>
    <col min="1045" max="1046" width="12.44140625" style="15" customWidth="1"/>
    <col min="1047" max="1048" width="10" style="15"/>
    <col min="1049" max="1050" width="9.77734375" style="15" customWidth="1"/>
    <col min="1051" max="1280" width="10" style="15"/>
    <col min="1281" max="1281" width="8.88671875" style="15" customWidth="1"/>
    <col min="1282" max="1283" width="11.77734375" style="15" customWidth="1"/>
    <col min="1284" max="1285" width="8.44140625" style="15" customWidth="1"/>
    <col min="1286" max="1286" width="12.88671875" style="15" customWidth="1"/>
    <col min="1287" max="1287" width="10" style="15"/>
    <col min="1288" max="1288" width="6.5546875" style="15" customWidth="1"/>
    <col min="1289" max="1294" width="10.21875" style="15" customWidth="1"/>
    <col min="1295" max="1299" width="10" style="15"/>
    <col min="1300" max="1300" width="15.77734375" style="15" customWidth="1"/>
    <col min="1301" max="1302" width="12.44140625" style="15" customWidth="1"/>
    <col min="1303" max="1304" width="10" style="15"/>
    <col min="1305" max="1306" width="9.77734375" style="15" customWidth="1"/>
    <col min="1307" max="1536" width="10" style="15"/>
    <col min="1537" max="1537" width="8.88671875" style="15" customWidth="1"/>
    <col min="1538" max="1539" width="11.77734375" style="15" customWidth="1"/>
    <col min="1540" max="1541" width="8.44140625" style="15" customWidth="1"/>
    <col min="1542" max="1542" width="12.88671875" style="15" customWidth="1"/>
    <col min="1543" max="1543" width="10" style="15"/>
    <col min="1544" max="1544" width="6.5546875" style="15" customWidth="1"/>
    <col min="1545" max="1550" width="10.21875" style="15" customWidth="1"/>
    <col min="1551" max="1555" width="10" style="15"/>
    <col min="1556" max="1556" width="15.77734375" style="15" customWidth="1"/>
    <col min="1557" max="1558" width="12.44140625" style="15" customWidth="1"/>
    <col min="1559" max="1560" width="10" style="15"/>
    <col min="1561" max="1562" width="9.77734375" style="15" customWidth="1"/>
    <col min="1563" max="1792" width="10" style="15"/>
    <col min="1793" max="1793" width="8.88671875" style="15" customWidth="1"/>
    <col min="1794" max="1795" width="11.77734375" style="15" customWidth="1"/>
    <col min="1796" max="1797" width="8.44140625" style="15" customWidth="1"/>
    <col min="1798" max="1798" width="12.88671875" style="15" customWidth="1"/>
    <col min="1799" max="1799" width="10" style="15"/>
    <col min="1800" max="1800" width="6.5546875" style="15" customWidth="1"/>
    <col min="1801" max="1806" width="10.21875" style="15" customWidth="1"/>
    <col min="1807" max="1811" width="10" style="15"/>
    <col min="1812" max="1812" width="15.77734375" style="15" customWidth="1"/>
    <col min="1813" max="1814" width="12.44140625" style="15" customWidth="1"/>
    <col min="1815" max="1816" width="10" style="15"/>
    <col min="1817" max="1818" width="9.77734375" style="15" customWidth="1"/>
    <col min="1819" max="2048" width="10" style="15"/>
    <col min="2049" max="2049" width="8.88671875" style="15" customWidth="1"/>
    <col min="2050" max="2051" width="11.77734375" style="15" customWidth="1"/>
    <col min="2052" max="2053" width="8.44140625" style="15" customWidth="1"/>
    <col min="2054" max="2054" width="12.88671875" style="15" customWidth="1"/>
    <col min="2055" max="2055" width="10" style="15"/>
    <col min="2056" max="2056" width="6.5546875" style="15" customWidth="1"/>
    <col min="2057" max="2062" width="10.21875" style="15" customWidth="1"/>
    <col min="2063" max="2067" width="10" style="15"/>
    <col min="2068" max="2068" width="15.77734375" style="15" customWidth="1"/>
    <col min="2069" max="2070" width="12.44140625" style="15" customWidth="1"/>
    <col min="2071" max="2072" width="10" style="15"/>
    <col min="2073" max="2074" width="9.77734375" style="15" customWidth="1"/>
    <col min="2075" max="2304" width="10" style="15"/>
    <col min="2305" max="2305" width="8.88671875" style="15" customWidth="1"/>
    <col min="2306" max="2307" width="11.77734375" style="15" customWidth="1"/>
    <col min="2308" max="2309" width="8.44140625" style="15" customWidth="1"/>
    <col min="2310" max="2310" width="12.88671875" style="15" customWidth="1"/>
    <col min="2311" max="2311" width="10" style="15"/>
    <col min="2312" max="2312" width="6.5546875" style="15" customWidth="1"/>
    <col min="2313" max="2318" width="10.21875" style="15" customWidth="1"/>
    <col min="2319" max="2323" width="10" style="15"/>
    <col min="2324" max="2324" width="15.77734375" style="15" customWidth="1"/>
    <col min="2325" max="2326" width="12.44140625" style="15" customWidth="1"/>
    <col min="2327" max="2328" width="10" style="15"/>
    <col min="2329" max="2330" width="9.77734375" style="15" customWidth="1"/>
    <col min="2331" max="2560" width="10" style="15"/>
    <col min="2561" max="2561" width="8.88671875" style="15" customWidth="1"/>
    <col min="2562" max="2563" width="11.77734375" style="15" customWidth="1"/>
    <col min="2564" max="2565" width="8.44140625" style="15" customWidth="1"/>
    <col min="2566" max="2566" width="12.88671875" style="15" customWidth="1"/>
    <col min="2567" max="2567" width="10" style="15"/>
    <col min="2568" max="2568" width="6.5546875" style="15" customWidth="1"/>
    <col min="2569" max="2574" width="10.21875" style="15" customWidth="1"/>
    <col min="2575" max="2579" width="10" style="15"/>
    <col min="2580" max="2580" width="15.77734375" style="15" customWidth="1"/>
    <col min="2581" max="2582" width="12.44140625" style="15" customWidth="1"/>
    <col min="2583" max="2584" width="10" style="15"/>
    <col min="2585" max="2586" width="9.77734375" style="15" customWidth="1"/>
    <col min="2587" max="2816" width="10" style="15"/>
    <col min="2817" max="2817" width="8.88671875" style="15" customWidth="1"/>
    <col min="2818" max="2819" width="11.77734375" style="15" customWidth="1"/>
    <col min="2820" max="2821" width="8.44140625" style="15" customWidth="1"/>
    <col min="2822" max="2822" width="12.88671875" style="15" customWidth="1"/>
    <col min="2823" max="2823" width="10" style="15"/>
    <col min="2824" max="2824" width="6.5546875" style="15" customWidth="1"/>
    <col min="2825" max="2830" width="10.21875" style="15" customWidth="1"/>
    <col min="2831" max="2835" width="10" style="15"/>
    <col min="2836" max="2836" width="15.77734375" style="15" customWidth="1"/>
    <col min="2837" max="2838" width="12.44140625" style="15" customWidth="1"/>
    <col min="2839" max="2840" width="10" style="15"/>
    <col min="2841" max="2842" width="9.77734375" style="15" customWidth="1"/>
    <col min="2843" max="3072" width="10" style="15"/>
    <col min="3073" max="3073" width="8.88671875" style="15" customWidth="1"/>
    <col min="3074" max="3075" width="11.77734375" style="15" customWidth="1"/>
    <col min="3076" max="3077" width="8.44140625" style="15" customWidth="1"/>
    <col min="3078" max="3078" width="12.88671875" style="15" customWidth="1"/>
    <col min="3079" max="3079" width="10" style="15"/>
    <col min="3080" max="3080" width="6.5546875" style="15" customWidth="1"/>
    <col min="3081" max="3086" width="10.21875" style="15" customWidth="1"/>
    <col min="3087" max="3091" width="10" style="15"/>
    <col min="3092" max="3092" width="15.77734375" style="15" customWidth="1"/>
    <col min="3093" max="3094" width="12.44140625" style="15" customWidth="1"/>
    <col min="3095" max="3096" width="10" style="15"/>
    <col min="3097" max="3098" width="9.77734375" style="15" customWidth="1"/>
    <col min="3099" max="3328" width="10" style="15"/>
    <col min="3329" max="3329" width="8.88671875" style="15" customWidth="1"/>
    <col min="3330" max="3331" width="11.77734375" style="15" customWidth="1"/>
    <col min="3332" max="3333" width="8.44140625" style="15" customWidth="1"/>
    <col min="3334" max="3334" width="12.88671875" style="15" customWidth="1"/>
    <col min="3335" max="3335" width="10" style="15"/>
    <col min="3336" max="3336" width="6.5546875" style="15" customWidth="1"/>
    <col min="3337" max="3342" width="10.21875" style="15" customWidth="1"/>
    <col min="3343" max="3347" width="10" style="15"/>
    <col min="3348" max="3348" width="15.77734375" style="15" customWidth="1"/>
    <col min="3349" max="3350" width="12.44140625" style="15" customWidth="1"/>
    <col min="3351" max="3352" width="10" style="15"/>
    <col min="3353" max="3354" width="9.77734375" style="15" customWidth="1"/>
    <col min="3355" max="3584" width="10" style="15"/>
    <col min="3585" max="3585" width="8.88671875" style="15" customWidth="1"/>
    <col min="3586" max="3587" width="11.77734375" style="15" customWidth="1"/>
    <col min="3588" max="3589" width="8.44140625" style="15" customWidth="1"/>
    <col min="3590" max="3590" width="12.88671875" style="15" customWidth="1"/>
    <col min="3591" max="3591" width="10" style="15"/>
    <col min="3592" max="3592" width="6.5546875" style="15" customWidth="1"/>
    <col min="3593" max="3598" width="10.21875" style="15" customWidth="1"/>
    <col min="3599" max="3603" width="10" style="15"/>
    <col min="3604" max="3604" width="15.77734375" style="15" customWidth="1"/>
    <col min="3605" max="3606" width="12.44140625" style="15" customWidth="1"/>
    <col min="3607" max="3608" width="10" style="15"/>
    <col min="3609" max="3610" width="9.77734375" style="15" customWidth="1"/>
    <col min="3611" max="3840" width="10" style="15"/>
    <col min="3841" max="3841" width="8.88671875" style="15" customWidth="1"/>
    <col min="3842" max="3843" width="11.77734375" style="15" customWidth="1"/>
    <col min="3844" max="3845" width="8.44140625" style="15" customWidth="1"/>
    <col min="3846" max="3846" width="12.88671875" style="15" customWidth="1"/>
    <col min="3847" max="3847" width="10" style="15"/>
    <col min="3848" max="3848" width="6.5546875" style="15" customWidth="1"/>
    <col min="3849" max="3854" width="10.21875" style="15" customWidth="1"/>
    <col min="3855" max="3859" width="10" style="15"/>
    <col min="3860" max="3860" width="15.77734375" style="15" customWidth="1"/>
    <col min="3861" max="3862" width="12.44140625" style="15" customWidth="1"/>
    <col min="3863" max="3864" width="10" style="15"/>
    <col min="3865" max="3866" width="9.77734375" style="15" customWidth="1"/>
    <col min="3867" max="4096" width="10" style="15"/>
    <col min="4097" max="4097" width="8.88671875" style="15" customWidth="1"/>
    <col min="4098" max="4099" width="11.77734375" style="15" customWidth="1"/>
    <col min="4100" max="4101" width="8.44140625" style="15" customWidth="1"/>
    <col min="4102" max="4102" width="12.88671875" style="15" customWidth="1"/>
    <col min="4103" max="4103" width="10" style="15"/>
    <col min="4104" max="4104" width="6.5546875" style="15" customWidth="1"/>
    <col min="4105" max="4110" width="10.21875" style="15" customWidth="1"/>
    <col min="4111" max="4115" width="10" style="15"/>
    <col min="4116" max="4116" width="15.77734375" style="15" customWidth="1"/>
    <col min="4117" max="4118" width="12.44140625" style="15" customWidth="1"/>
    <col min="4119" max="4120" width="10" style="15"/>
    <col min="4121" max="4122" width="9.77734375" style="15" customWidth="1"/>
    <col min="4123" max="4352" width="10" style="15"/>
    <col min="4353" max="4353" width="8.88671875" style="15" customWidth="1"/>
    <col min="4354" max="4355" width="11.77734375" style="15" customWidth="1"/>
    <col min="4356" max="4357" width="8.44140625" style="15" customWidth="1"/>
    <col min="4358" max="4358" width="12.88671875" style="15" customWidth="1"/>
    <col min="4359" max="4359" width="10" style="15"/>
    <col min="4360" max="4360" width="6.5546875" style="15" customWidth="1"/>
    <col min="4361" max="4366" width="10.21875" style="15" customWidth="1"/>
    <col min="4367" max="4371" width="10" style="15"/>
    <col min="4372" max="4372" width="15.77734375" style="15" customWidth="1"/>
    <col min="4373" max="4374" width="12.44140625" style="15" customWidth="1"/>
    <col min="4375" max="4376" width="10" style="15"/>
    <col min="4377" max="4378" width="9.77734375" style="15" customWidth="1"/>
    <col min="4379" max="4608" width="10" style="15"/>
    <col min="4609" max="4609" width="8.88671875" style="15" customWidth="1"/>
    <col min="4610" max="4611" width="11.77734375" style="15" customWidth="1"/>
    <col min="4612" max="4613" width="8.44140625" style="15" customWidth="1"/>
    <col min="4614" max="4614" width="12.88671875" style="15" customWidth="1"/>
    <col min="4615" max="4615" width="10" style="15"/>
    <col min="4616" max="4616" width="6.5546875" style="15" customWidth="1"/>
    <col min="4617" max="4622" width="10.21875" style="15" customWidth="1"/>
    <col min="4623" max="4627" width="10" style="15"/>
    <col min="4628" max="4628" width="15.77734375" style="15" customWidth="1"/>
    <col min="4629" max="4630" width="12.44140625" style="15" customWidth="1"/>
    <col min="4631" max="4632" width="10" style="15"/>
    <col min="4633" max="4634" width="9.77734375" style="15" customWidth="1"/>
    <col min="4635" max="4864" width="10" style="15"/>
    <col min="4865" max="4865" width="8.88671875" style="15" customWidth="1"/>
    <col min="4866" max="4867" width="11.77734375" style="15" customWidth="1"/>
    <col min="4868" max="4869" width="8.44140625" style="15" customWidth="1"/>
    <col min="4870" max="4870" width="12.88671875" style="15" customWidth="1"/>
    <col min="4871" max="4871" width="10" style="15"/>
    <col min="4872" max="4872" width="6.5546875" style="15" customWidth="1"/>
    <col min="4873" max="4878" width="10.21875" style="15" customWidth="1"/>
    <col min="4879" max="4883" width="10" style="15"/>
    <col min="4884" max="4884" width="15.77734375" style="15" customWidth="1"/>
    <col min="4885" max="4886" width="12.44140625" style="15" customWidth="1"/>
    <col min="4887" max="4888" width="10" style="15"/>
    <col min="4889" max="4890" width="9.77734375" style="15" customWidth="1"/>
    <col min="4891" max="5120" width="10" style="15"/>
    <col min="5121" max="5121" width="8.88671875" style="15" customWidth="1"/>
    <col min="5122" max="5123" width="11.77734375" style="15" customWidth="1"/>
    <col min="5124" max="5125" width="8.44140625" style="15" customWidth="1"/>
    <col min="5126" max="5126" width="12.88671875" style="15" customWidth="1"/>
    <col min="5127" max="5127" width="10" style="15"/>
    <col min="5128" max="5128" width="6.5546875" style="15" customWidth="1"/>
    <col min="5129" max="5134" width="10.21875" style="15" customWidth="1"/>
    <col min="5135" max="5139" width="10" style="15"/>
    <col min="5140" max="5140" width="15.77734375" style="15" customWidth="1"/>
    <col min="5141" max="5142" width="12.44140625" style="15" customWidth="1"/>
    <col min="5143" max="5144" width="10" style="15"/>
    <col min="5145" max="5146" width="9.77734375" style="15" customWidth="1"/>
    <col min="5147" max="5376" width="10" style="15"/>
    <col min="5377" max="5377" width="8.88671875" style="15" customWidth="1"/>
    <col min="5378" max="5379" width="11.77734375" style="15" customWidth="1"/>
    <col min="5380" max="5381" width="8.44140625" style="15" customWidth="1"/>
    <col min="5382" max="5382" width="12.88671875" style="15" customWidth="1"/>
    <col min="5383" max="5383" width="10" style="15"/>
    <col min="5384" max="5384" width="6.5546875" style="15" customWidth="1"/>
    <col min="5385" max="5390" width="10.21875" style="15" customWidth="1"/>
    <col min="5391" max="5395" width="10" style="15"/>
    <col min="5396" max="5396" width="15.77734375" style="15" customWidth="1"/>
    <col min="5397" max="5398" width="12.44140625" style="15" customWidth="1"/>
    <col min="5399" max="5400" width="10" style="15"/>
    <col min="5401" max="5402" width="9.77734375" style="15" customWidth="1"/>
    <col min="5403" max="5632" width="10" style="15"/>
    <col min="5633" max="5633" width="8.88671875" style="15" customWidth="1"/>
    <col min="5634" max="5635" width="11.77734375" style="15" customWidth="1"/>
    <col min="5636" max="5637" width="8.44140625" style="15" customWidth="1"/>
    <col min="5638" max="5638" width="12.88671875" style="15" customWidth="1"/>
    <col min="5639" max="5639" width="10" style="15"/>
    <col min="5640" max="5640" width="6.5546875" style="15" customWidth="1"/>
    <col min="5641" max="5646" width="10.21875" style="15" customWidth="1"/>
    <col min="5647" max="5651" width="10" style="15"/>
    <col min="5652" max="5652" width="15.77734375" style="15" customWidth="1"/>
    <col min="5653" max="5654" width="12.44140625" style="15" customWidth="1"/>
    <col min="5655" max="5656" width="10" style="15"/>
    <col min="5657" max="5658" width="9.77734375" style="15" customWidth="1"/>
    <col min="5659" max="5888" width="10" style="15"/>
    <col min="5889" max="5889" width="8.88671875" style="15" customWidth="1"/>
    <col min="5890" max="5891" width="11.77734375" style="15" customWidth="1"/>
    <col min="5892" max="5893" width="8.44140625" style="15" customWidth="1"/>
    <col min="5894" max="5894" width="12.88671875" style="15" customWidth="1"/>
    <col min="5895" max="5895" width="10" style="15"/>
    <col min="5896" max="5896" width="6.5546875" style="15" customWidth="1"/>
    <col min="5897" max="5902" width="10.21875" style="15" customWidth="1"/>
    <col min="5903" max="5907" width="10" style="15"/>
    <col min="5908" max="5908" width="15.77734375" style="15" customWidth="1"/>
    <col min="5909" max="5910" width="12.44140625" style="15" customWidth="1"/>
    <col min="5911" max="5912" width="10" style="15"/>
    <col min="5913" max="5914" width="9.77734375" style="15" customWidth="1"/>
    <col min="5915" max="6144" width="10" style="15"/>
    <col min="6145" max="6145" width="8.88671875" style="15" customWidth="1"/>
    <col min="6146" max="6147" width="11.77734375" style="15" customWidth="1"/>
    <col min="6148" max="6149" width="8.44140625" style="15" customWidth="1"/>
    <col min="6150" max="6150" width="12.88671875" style="15" customWidth="1"/>
    <col min="6151" max="6151" width="10" style="15"/>
    <col min="6152" max="6152" width="6.5546875" style="15" customWidth="1"/>
    <col min="6153" max="6158" width="10.21875" style="15" customWidth="1"/>
    <col min="6159" max="6163" width="10" style="15"/>
    <col min="6164" max="6164" width="15.77734375" style="15" customWidth="1"/>
    <col min="6165" max="6166" width="12.44140625" style="15" customWidth="1"/>
    <col min="6167" max="6168" width="10" style="15"/>
    <col min="6169" max="6170" width="9.77734375" style="15" customWidth="1"/>
    <col min="6171" max="6400" width="10" style="15"/>
    <col min="6401" max="6401" width="8.88671875" style="15" customWidth="1"/>
    <col min="6402" max="6403" width="11.77734375" style="15" customWidth="1"/>
    <col min="6404" max="6405" width="8.44140625" style="15" customWidth="1"/>
    <col min="6406" max="6406" width="12.88671875" style="15" customWidth="1"/>
    <col min="6407" max="6407" width="10" style="15"/>
    <col min="6408" max="6408" width="6.5546875" style="15" customWidth="1"/>
    <col min="6409" max="6414" width="10.21875" style="15" customWidth="1"/>
    <col min="6415" max="6419" width="10" style="15"/>
    <col min="6420" max="6420" width="15.77734375" style="15" customWidth="1"/>
    <col min="6421" max="6422" width="12.44140625" style="15" customWidth="1"/>
    <col min="6423" max="6424" width="10" style="15"/>
    <col min="6425" max="6426" width="9.77734375" style="15" customWidth="1"/>
    <col min="6427" max="6656" width="10" style="15"/>
    <col min="6657" max="6657" width="8.88671875" style="15" customWidth="1"/>
    <col min="6658" max="6659" width="11.77734375" style="15" customWidth="1"/>
    <col min="6660" max="6661" width="8.44140625" style="15" customWidth="1"/>
    <col min="6662" max="6662" width="12.88671875" style="15" customWidth="1"/>
    <col min="6663" max="6663" width="10" style="15"/>
    <col min="6664" max="6664" width="6.5546875" style="15" customWidth="1"/>
    <col min="6665" max="6670" width="10.21875" style="15" customWidth="1"/>
    <col min="6671" max="6675" width="10" style="15"/>
    <col min="6676" max="6676" width="15.77734375" style="15" customWidth="1"/>
    <col min="6677" max="6678" width="12.44140625" style="15" customWidth="1"/>
    <col min="6679" max="6680" width="10" style="15"/>
    <col min="6681" max="6682" width="9.77734375" style="15" customWidth="1"/>
    <col min="6683" max="6912" width="10" style="15"/>
    <col min="6913" max="6913" width="8.88671875" style="15" customWidth="1"/>
    <col min="6914" max="6915" width="11.77734375" style="15" customWidth="1"/>
    <col min="6916" max="6917" width="8.44140625" style="15" customWidth="1"/>
    <col min="6918" max="6918" width="12.88671875" style="15" customWidth="1"/>
    <col min="6919" max="6919" width="10" style="15"/>
    <col min="6920" max="6920" width="6.5546875" style="15" customWidth="1"/>
    <col min="6921" max="6926" width="10.21875" style="15" customWidth="1"/>
    <col min="6927" max="6931" width="10" style="15"/>
    <col min="6932" max="6932" width="15.77734375" style="15" customWidth="1"/>
    <col min="6933" max="6934" width="12.44140625" style="15" customWidth="1"/>
    <col min="6935" max="6936" width="10" style="15"/>
    <col min="6937" max="6938" width="9.77734375" style="15" customWidth="1"/>
    <col min="6939" max="7168" width="10" style="15"/>
    <col min="7169" max="7169" width="8.88671875" style="15" customWidth="1"/>
    <col min="7170" max="7171" width="11.77734375" style="15" customWidth="1"/>
    <col min="7172" max="7173" width="8.44140625" style="15" customWidth="1"/>
    <col min="7174" max="7174" width="12.88671875" style="15" customWidth="1"/>
    <col min="7175" max="7175" width="10" style="15"/>
    <col min="7176" max="7176" width="6.5546875" style="15" customWidth="1"/>
    <col min="7177" max="7182" width="10.21875" style="15" customWidth="1"/>
    <col min="7183" max="7187" width="10" style="15"/>
    <col min="7188" max="7188" width="15.77734375" style="15" customWidth="1"/>
    <col min="7189" max="7190" width="12.44140625" style="15" customWidth="1"/>
    <col min="7191" max="7192" width="10" style="15"/>
    <col min="7193" max="7194" width="9.77734375" style="15" customWidth="1"/>
    <col min="7195" max="7424" width="10" style="15"/>
    <col min="7425" max="7425" width="8.88671875" style="15" customWidth="1"/>
    <col min="7426" max="7427" width="11.77734375" style="15" customWidth="1"/>
    <col min="7428" max="7429" width="8.44140625" style="15" customWidth="1"/>
    <col min="7430" max="7430" width="12.88671875" style="15" customWidth="1"/>
    <col min="7431" max="7431" width="10" style="15"/>
    <col min="7432" max="7432" width="6.5546875" style="15" customWidth="1"/>
    <col min="7433" max="7438" width="10.21875" style="15" customWidth="1"/>
    <col min="7439" max="7443" width="10" style="15"/>
    <col min="7444" max="7444" width="15.77734375" style="15" customWidth="1"/>
    <col min="7445" max="7446" width="12.44140625" style="15" customWidth="1"/>
    <col min="7447" max="7448" width="10" style="15"/>
    <col min="7449" max="7450" width="9.77734375" style="15" customWidth="1"/>
    <col min="7451" max="7680" width="10" style="15"/>
    <col min="7681" max="7681" width="8.88671875" style="15" customWidth="1"/>
    <col min="7682" max="7683" width="11.77734375" style="15" customWidth="1"/>
    <col min="7684" max="7685" width="8.44140625" style="15" customWidth="1"/>
    <col min="7686" max="7686" width="12.88671875" style="15" customWidth="1"/>
    <col min="7687" max="7687" width="10" style="15"/>
    <col min="7688" max="7688" width="6.5546875" style="15" customWidth="1"/>
    <col min="7689" max="7694" width="10.21875" style="15" customWidth="1"/>
    <col min="7695" max="7699" width="10" style="15"/>
    <col min="7700" max="7700" width="15.77734375" style="15" customWidth="1"/>
    <col min="7701" max="7702" width="12.44140625" style="15" customWidth="1"/>
    <col min="7703" max="7704" width="10" style="15"/>
    <col min="7705" max="7706" width="9.77734375" style="15" customWidth="1"/>
    <col min="7707" max="7936" width="10" style="15"/>
    <col min="7937" max="7937" width="8.88671875" style="15" customWidth="1"/>
    <col min="7938" max="7939" width="11.77734375" style="15" customWidth="1"/>
    <col min="7940" max="7941" width="8.44140625" style="15" customWidth="1"/>
    <col min="7942" max="7942" width="12.88671875" style="15" customWidth="1"/>
    <col min="7943" max="7943" width="10" style="15"/>
    <col min="7944" max="7944" width="6.5546875" style="15" customWidth="1"/>
    <col min="7945" max="7950" width="10.21875" style="15" customWidth="1"/>
    <col min="7951" max="7955" width="10" style="15"/>
    <col min="7956" max="7956" width="15.77734375" style="15" customWidth="1"/>
    <col min="7957" max="7958" width="12.44140625" style="15" customWidth="1"/>
    <col min="7959" max="7960" width="10" style="15"/>
    <col min="7961" max="7962" width="9.77734375" style="15" customWidth="1"/>
    <col min="7963" max="8192" width="10" style="15"/>
    <col min="8193" max="8193" width="8.88671875" style="15" customWidth="1"/>
    <col min="8194" max="8195" width="11.77734375" style="15" customWidth="1"/>
    <col min="8196" max="8197" width="8.44140625" style="15" customWidth="1"/>
    <col min="8198" max="8198" width="12.88671875" style="15" customWidth="1"/>
    <col min="8199" max="8199" width="10" style="15"/>
    <col min="8200" max="8200" width="6.5546875" style="15" customWidth="1"/>
    <col min="8201" max="8206" width="10.21875" style="15" customWidth="1"/>
    <col min="8207" max="8211" width="10" style="15"/>
    <col min="8212" max="8212" width="15.77734375" style="15" customWidth="1"/>
    <col min="8213" max="8214" width="12.44140625" style="15" customWidth="1"/>
    <col min="8215" max="8216" width="10" style="15"/>
    <col min="8217" max="8218" width="9.77734375" style="15" customWidth="1"/>
    <col min="8219" max="8448" width="10" style="15"/>
    <col min="8449" max="8449" width="8.88671875" style="15" customWidth="1"/>
    <col min="8450" max="8451" width="11.77734375" style="15" customWidth="1"/>
    <col min="8452" max="8453" width="8.44140625" style="15" customWidth="1"/>
    <col min="8454" max="8454" width="12.88671875" style="15" customWidth="1"/>
    <col min="8455" max="8455" width="10" style="15"/>
    <col min="8456" max="8456" width="6.5546875" style="15" customWidth="1"/>
    <col min="8457" max="8462" width="10.21875" style="15" customWidth="1"/>
    <col min="8463" max="8467" width="10" style="15"/>
    <col min="8468" max="8468" width="15.77734375" style="15" customWidth="1"/>
    <col min="8469" max="8470" width="12.44140625" style="15" customWidth="1"/>
    <col min="8471" max="8472" width="10" style="15"/>
    <col min="8473" max="8474" width="9.77734375" style="15" customWidth="1"/>
    <col min="8475" max="8704" width="10" style="15"/>
    <col min="8705" max="8705" width="8.88671875" style="15" customWidth="1"/>
    <col min="8706" max="8707" width="11.77734375" style="15" customWidth="1"/>
    <col min="8708" max="8709" width="8.44140625" style="15" customWidth="1"/>
    <col min="8710" max="8710" width="12.88671875" style="15" customWidth="1"/>
    <col min="8711" max="8711" width="10" style="15"/>
    <col min="8712" max="8712" width="6.5546875" style="15" customWidth="1"/>
    <col min="8713" max="8718" width="10.21875" style="15" customWidth="1"/>
    <col min="8719" max="8723" width="10" style="15"/>
    <col min="8724" max="8724" width="15.77734375" style="15" customWidth="1"/>
    <col min="8725" max="8726" width="12.44140625" style="15" customWidth="1"/>
    <col min="8727" max="8728" width="10" style="15"/>
    <col min="8729" max="8730" width="9.77734375" style="15" customWidth="1"/>
    <col min="8731" max="8960" width="10" style="15"/>
    <col min="8961" max="8961" width="8.88671875" style="15" customWidth="1"/>
    <col min="8962" max="8963" width="11.77734375" style="15" customWidth="1"/>
    <col min="8964" max="8965" width="8.44140625" style="15" customWidth="1"/>
    <col min="8966" max="8966" width="12.88671875" style="15" customWidth="1"/>
    <col min="8967" max="8967" width="10" style="15"/>
    <col min="8968" max="8968" width="6.5546875" style="15" customWidth="1"/>
    <col min="8969" max="8974" width="10.21875" style="15" customWidth="1"/>
    <col min="8975" max="8979" width="10" style="15"/>
    <col min="8980" max="8980" width="15.77734375" style="15" customWidth="1"/>
    <col min="8981" max="8982" width="12.44140625" style="15" customWidth="1"/>
    <col min="8983" max="8984" width="10" style="15"/>
    <col min="8985" max="8986" width="9.77734375" style="15" customWidth="1"/>
    <col min="8987" max="9216" width="10" style="15"/>
    <col min="9217" max="9217" width="8.88671875" style="15" customWidth="1"/>
    <col min="9218" max="9219" width="11.77734375" style="15" customWidth="1"/>
    <col min="9220" max="9221" width="8.44140625" style="15" customWidth="1"/>
    <col min="9222" max="9222" width="12.88671875" style="15" customWidth="1"/>
    <col min="9223" max="9223" width="10" style="15"/>
    <col min="9224" max="9224" width="6.5546875" style="15" customWidth="1"/>
    <col min="9225" max="9230" width="10.21875" style="15" customWidth="1"/>
    <col min="9231" max="9235" width="10" style="15"/>
    <col min="9236" max="9236" width="15.77734375" style="15" customWidth="1"/>
    <col min="9237" max="9238" width="12.44140625" style="15" customWidth="1"/>
    <col min="9239" max="9240" width="10" style="15"/>
    <col min="9241" max="9242" width="9.77734375" style="15" customWidth="1"/>
    <col min="9243" max="9472" width="10" style="15"/>
    <col min="9473" max="9473" width="8.88671875" style="15" customWidth="1"/>
    <col min="9474" max="9475" width="11.77734375" style="15" customWidth="1"/>
    <col min="9476" max="9477" width="8.44140625" style="15" customWidth="1"/>
    <col min="9478" max="9478" width="12.88671875" style="15" customWidth="1"/>
    <col min="9479" max="9479" width="10" style="15"/>
    <col min="9480" max="9480" width="6.5546875" style="15" customWidth="1"/>
    <col min="9481" max="9486" width="10.21875" style="15" customWidth="1"/>
    <col min="9487" max="9491" width="10" style="15"/>
    <col min="9492" max="9492" width="15.77734375" style="15" customWidth="1"/>
    <col min="9493" max="9494" width="12.44140625" style="15" customWidth="1"/>
    <col min="9495" max="9496" width="10" style="15"/>
    <col min="9497" max="9498" width="9.77734375" style="15" customWidth="1"/>
    <col min="9499" max="9728" width="10" style="15"/>
    <col min="9729" max="9729" width="8.88671875" style="15" customWidth="1"/>
    <col min="9730" max="9731" width="11.77734375" style="15" customWidth="1"/>
    <col min="9732" max="9733" width="8.44140625" style="15" customWidth="1"/>
    <col min="9734" max="9734" width="12.88671875" style="15" customWidth="1"/>
    <col min="9735" max="9735" width="10" style="15"/>
    <col min="9736" max="9736" width="6.5546875" style="15" customWidth="1"/>
    <col min="9737" max="9742" width="10.21875" style="15" customWidth="1"/>
    <col min="9743" max="9747" width="10" style="15"/>
    <col min="9748" max="9748" width="15.77734375" style="15" customWidth="1"/>
    <col min="9749" max="9750" width="12.44140625" style="15" customWidth="1"/>
    <col min="9751" max="9752" width="10" style="15"/>
    <col min="9753" max="9754" width="9.77734375" style="15" customWidth="1"/>
    <col min="9755" max="9984" width="10" style="15"/>
    <col min="9985" max="9985" width="8.88671875" style="15" customWidth="1"/>
    <col min="9986" max="9987" width="11.77734375" style="15" customWidth="1"/>
    <col min="9988" max="9989" width="8.44140625" style="15" customWidth="1"/>
    <col min="9990" max="9990" width="12.88671875" style="15" customWidth="1"/>
    <col min="9991" max="9991" width="10" style="15"/>
    <col min="9992" max="9992" width="6.5546875" style="15" customWidth="1"/>
    <col min="9993" max="9998" width="10.21875" style="15" customWidth="1"/>
    <col min="9999" max="10003" width="10" style="15"/>
    <col min="10004" max="10004" width="15.77734375" style="15" customWidth="1"/>
    <col min="10005" max="10006" width="12.44140625" style="15" customWidth="1"/>
    <col min="10007" max="10008" width="10" style="15"/>
    <col min="10009" max="10010" width="9.77734375" style="15" customWidth="1"/>
    <col min="10011" max="10240" width="10" style="15"/>
    <col min="10241" max="10241" width="8.88671875" style="15" customWidth="1"/>
    <col min="10242" max="10243" width="11.77734375" style="15" customWidth="1"/>
    <col min="10244" max="10245" width="8.44140625" style="15" customWidth="1"/>
    <col min="10246" max="10246" width="12.88671875" style="15" customWidth="1"/>
    <col min="10247" max="10247" width="10" style="15"/>
    <col min="10248" max="10248" width="6.5546875" style="15" customWidth="1"/>
    <col min="10249" max="10254" width="10.21875" style="15" customWidth="1"/>
    <col min="10255" max="10259" width="10" style="15"/>
    <col min="10260" max="10260" width="15.77734375" style="15" customWidth="1"/>
    <col min="10261" max="10262" width="12.44140625" style="15" customWidth="1"/>
    <col min="10263" max="10264" width="10" style="15"/>
    <col min="10265" max="10266" width="9.77734375" style="15" customWidth="1"/>
    <col min="10267" max="10496" width="10" style="15"/>
    <col min="10497" max="10497" width="8.88671875" style="15" customWidth="1"/>
    <col min="10498" max="10499" width="11.77734375" style="15" customWidth="1"/>
    <col min="10500" max="10501" width="8.44140625" style="15" customWidth="1"/>
    <col min="10502" max="10502" width="12.88671875" style="15" customWidth="1"/>
    <col min="10503" max="10503" width="10" style="15"/>
    <col min="10504" max="10504" width="6.5546875" style="15" customWidth="1"/>
    <col min="10505" max="10510" width="10.21875" style="15" customWidth="1"/>
    <col min="10511" max="10515" width="10" style="15"/>
    <col min="10516" max="10516" width="15.77734375" style="15" customWidth="1"/>
    <col min="10517" max="10518" width="12.44140625" style="15" customWidth="1"/>
    <col min="10519" max="10520" width="10" style="15"/>
    <col min="10521" max="10522" width="9.77734375" style="15" customWidth="1"/>
    <col min="10523" max="10752" width="10" style="15"/>
    <col min="10753" max="10753" width="8.88671875" style="15" customWidth="1"/>
    <col min="10754" max="10755" width="11.77734375" style="15" customWidth="1"/>
    <col min="10756" max="10757" width="8.44140625" style="15" customWidth="1"/>
    <col min="10758" max="10758" width="12.88671875" style="15" customWidth="1"/>
    <col min="10759" max="10759" width="10" style="15"/>
    <col min="10760" max="10760" width="6.5546875" style="15" customWidth="1"/>
    <col min="10761" max="10766" width="10.21875" style="15" customWidth="1"/>
    <col min="10767" max="10771" width="10" style="15"/>
    <col min="10772" max="10772" width="15.77734375" style="15" customWidth="1"/>
    <col min="10773" max="10774" width="12.44140625" style="15" customWidth="1"/>
    <col min="10775" max="10776" width="10" style="15"/>
    <col min="10777" max="10778" width="9.77734375" style="15" customWidth="1"/>
    <col min="10779" max="11008" width="10" style="15"/>
    <col min="11009" max="11009" width="8.88671875" style="15" customWidth="1"/>
    <col min="11010" max="11011" width="11.77734375" style="15" customWidth="1"/>
    <col min="11012" max="11013" width="8.44140625" style="15" customWidth="1"/>
    <col min="11014" max="11014" width="12.88671875" style="15" customWidth="1"/>
    <col min="11015" max="11015" width="10" style="15"/>
    <col min="11016" max="11016" width="6.5546875" style="15" customWidth="1"/>
    <col min="11017" max="11022" width="10.21875" style="15" customWidth="1"/>
    <col min="11023" max="11027" width="10" style="15"/>
    <col min="11028" max="11028" width="15.77734375" style="15" customWidth="1"/>
    <col min="11029" max="11030" width="12.44140625" style="15" customWidth="1"/>
    <col min="11031" max="11032" width="10" style="15"/>
    <col min="11033" max="11034" width="9.77734375" style="15" customWidth="1"/>
    <col min="11035" max="11264" width="10" style="15"/>
    <col min="11265" max="11265" width="8.88671875" style="15" customWidth="1"/>
    <col min="11266" max="11267" width="11.77734375" style="15" customWidth="1"/>
    <col min="11268" max="11269" width="8.44140625" style="15" customWidth="1"/>
    <col min="11270" max="11270" width="12.88671875" style="15" customWidth="1"/>
    <col min="11271" max="11271" width="10" style="15"/>
    <col min="11272" max="11272" width="6.5546875" style="15" customWidth="1"/>
    <col min="11273" max="11278" width="10.21875" style="15" customWidth="1"/>
    <col min="11279" max="11283" width="10" style="15"/>
    <col min="11284" max="11284" width="15.77734375" style="15" customWidth="1"/>
    <col min="11285" max="11286" width="12.44140625" style="15" customWidth="1"/>
    <col min="11287" max="11288" width="10" style="15"/>
    <col min="11289" max="11290" width="9.77734375" style="15" customWidth="1"/>
    <col min="11291" max="11520" width="10" style="15"/>
    <col min="11521" max="11521" width="8.88671875" style="15" customWidth="1"/>
    <col min="11522" max="11523" width="11.77734375" style="15" customWidth="1"/>
    <col min="11524" max="11525" width="8.44140625" style="15" customWidth="1"/>
    <col min="11526" max="11526" width="12.88671875" style="15" customWidth="1"/>
    <col min="11527" max="11527" width="10" style="15"/>
    <col min="11528" max="11528" width="6.5546875" style="15" customWidth="1"/>
    <col min="11529" max="11534" width="10.21875" style="15" customWidth="1"/>
    <col min="11535" max="11539" width="10" style="15"/>
    <col min="11540" max="11540" width="15.77734375" style="15" customWidth="1"/>
    <col min="11541" max="11542" width="12.44140625" style="15" customWidth="1"/>
    <col min="11543" max="11544" width="10" style="15"/>
    <col min="11545" max="11546" width="9.77734375" style="15" customWidth="1"/>
    <col min="11547" max="11776" width="10" style="15"/>
    <col min="11777" max="11777" width="8.88671875" style="15" customWidth="1"/>
    <col min="11778" max="11779" width="11.77734375" style="15" customWidth="1"/>
    <col min="11780" max="11781" width="8.44140625" style="15" customWidth="1"/>
    <col min="11782" max="11782" width="12.88671875" style="15" customWidth="1"/>
    <col min="11783" max="11783" width="10" style="15"/>
    <col min="11784" max="11784" width="6.5546875" style="15" customWidth="1"/>
    <col min="11785" max="11790" width="10.21875" style="15" customWidth="1"/>
    <col min="11791" max="11795" width="10" style="15"/>
    <col min="11796" max="11796" width="15.77734375" style="15" customWidth="1"/>
    <col min="11797" max="11798" width="12.44140625" style="15" customWidth="1"/>
    <col min="11799" max="11800" width="10" style="15"/>
    <col min="11801" max="11802" width="9.77734375" style="15" customWidth="1"/>
    <col min="11803" max="12032" width="10" style="15"/>
    <col min="12033" max="12033" width="8.88671875" style="15" customWidth="1"/>
    <col min="12034" max="12035" width="11.77734375" style="15" customWidth="1"/>
    <col min="12036" max="12037" width="8.44140625" style="15" customWidth="1"/>
    <col min="12038" max="12038" width="12.88671875" style="15" customWidth="1"/>
    <col min="12039" max="12039" width="10" style="15"/>
    <col min="12040" max="12040" width="6.5546875" style="15" customWidth="1"/>
    <col min="12041" max="12046" width="10.21875" style="15" customWidth="1"/>
    <col min="12047" max="12051" width="10" style="15"/>
    <col min="12052" max="12052" width="15.77734375" style="15" customWidth="1"/>
    <col min="12053" max="12054" width="12.44140625" style="15" customWidth="1"/>
    <col min="12055" max="12056" width="10" style="15"/>
    <col min="12057" max="12058" width="9.77734375" style="15" customWidth="1"/>
    <col min="12059" max="12288" width="10" style="15"/>
    <col min="12289" max="12289" width="8.88671875" style="15" customWidth="1"/>
    <col min="12290" max="12291" width="11.77734375" style="15" customWidth="1"/>
    <col min="12292" max="12293" width="8.44140625" style="15" customWidth="1"/>
    <col min="12294" max="12294" width="12.88671875" style="15" customWidth="1"/>
    <col min="12295" max="12295" width="10" style="15"/>
    <col min="12296" max="12296" width="6.5546875" style="15" customWidth="1"/>
    <col min="12297" max="12302" width="10.21875" style="15" customWidth="1"/>
    <col min="12303" max="12307" width="10" style="15"/>
    <col min="12308" max="12308" width="15.77734375" style="15" customWidth="1"/>
    <col min="12309" max="12310" width="12.44140625" style="15" customWidth="1"/>
    <col min="12311" max="12312" width="10" style="15"/>
    <col min="12313" max="12314" width="9.77734375" style="15" customWidth="1"/>
    <col min="12315" max="12544" width="10" style="15"/>
    <col min="12545" max="12545" width="8.88671875" style="15" customWidth="1"/>
    <col min="12546" max="12547" width="11.77734375" style="15" customWidth="1"/>
    <col min="12548" max="12549" width="8.44140625" style="15" customWidth="1"/>
    <col min="12550" max="12550" width="12.88671875" style="15" customWidth="1"/>
    <col min="12551" max="12551" width="10" style="15"/>
    <col min="12552" max="12552" width="6.5546875" style="15" customWidth="1"/>
    <col min="12553" max="12558" width="10.21875" style="15" customWidth="1"/>
    <col min="12559" max="12563" width="10" style="15"/>
    <col min="12564" max="12564" width="15.77734375" style="15" customWidth="1"/>
    <col min="12565" max="12566" width="12.44140625" style="15" customWidth="1"/>
    <col min="12567" max="12568" width="10" style="15"/>
    <col min="12569" max="12570" width="9.77734375" style="15" customWidth="1"/>
    <col min="12571" max="12800" width="10" style="15"/>
    <col min="12801" max="12801" width="8.88671875" style="15" customWidth="1"/>
    <col min="12802" max="12803" width="11.77734375" style="15" customWidth="1"/>
    <col min="12804" max="12805" width="8.44140625" style="15" customWidth="1"/>
    <col min="12806" max="12806" width="12.88671875" style="15" customWidth="1"/>
    <col min="12807" max="12807" width="10" style="15"/>
    <col min="12808" max="12808" width="6.5546875" style="15" customWidth="1"/>
    <col min="12809" max="12814" width="10.21875" style="15" customWidth="1"/>
    <col min="12815" max="12819" width="10" style="15"/>
    <col min="12820" max="12820" width="15.77734375" style="15" customWidth="1"/>
    <col min="12821" max="12822" width="12.44140625" style="15" customWidth="1"/>
    <col min="12823" max="12824" width="10" style="15"/>
    <col min="12825" max="12826" width="9.77734375" style="15" customWidth="1"/>
    <col min="12827" max="13056" width="10" style="15"/>
    <col min="13057" max="13057" width="8.88671875" style="15" customWidth="1"/>
    <col min="13058" max="13059" width="11.77734375" style="15" customWidth="1"/>
    <col min="13060" max="13061" width="8.44140625" style="15" customWidth="1"/>
    <col min="13062" max="13062" width="12.88671875" style="15" customWidth="1"/>
    <col min="13063" max="13063" width="10" style="15"/>
    <col min="13064" max="13064" width="6.5546875" style="15" customWidth="1"/>
    <col min="13065" max="13070" width="10.21875" style="15" customWidth="1"/>
    <col min="13071" max="13075" width="10" style="15"/>
    <col min="13076" max="13076" width="15.77734375" style="15" customWidth="1"/>
    <col min="13077" max="13078" width="12.44140625" style="15" customWidth="1"/>
    <col min="13079" max="13080" width="10" style="15"/>
    <col min="13081" max="13082" width="9.77734375" style="15" customWidth="1"/>
    <col min="13083" max="13312" width="10" style="15"/>
    <col min="13313" max="13313" width="8.88671875" style="15" customWidth="1"/>
    <col min="13314" max="13315" width="11.77734375" style="15" customWidth="1"/>
    <col min="13316" max="13317" width="8.44140625" style="15" customWidth="1"/>
    <col min="13318" max="13318" width="12.88671875" style="15" customWidth="1"/>
    <col min="13319" max="13319" width="10" style="15"/>
    <col min="13320" max="13320" width="6.5546875" style="15" customWidth="1"/>
    <col min="13321" max="13326" width="10.21875" style="15" customWidth="1"/>
    <col min="13327" max="13331" width="10" style="15"/>
    <col min="13332" max="13332" width="15.77734375" style="15" customWidth="1"/>
    <col min="13333" max="13334" width="12.44140625" style="15" customWidth="1"/>
    <col min="13335" max="13336" width="10" style="15"/>
    <col min="13337" max="13338" width="9.77734375" style="15" customWidth="1"/>
    <col min="13339" max="13568" width="10" style="15"/>
    <col min="13569" max="13569" width="8.88671875" style="15" customWidth="1"/>
    <col min="13570" max="13571" width="11.77734375" style="15" customWidth="1"/>
    <col min="13572" max="13573" width="8.44140625" style="15" customWidth="1"/>
    <col min="13574" max="13574" width="12.88671875" style="15" customWidth="1"/>
    <col min="13575" max="13575" width="10" style="15"/>
    <col min="13576" max="13576" width="6.5546875" style="15" customWidth="1"/>
    <col min="13577" max="13582" width="10.21875" style="15" customWidth="1"/>
    <col min="13583" max="13587" width="10" style="15"/>
    <col min="13588" max="13588" width="15.77734375" style="15" customWidth="1"/>
    <col min="13589" max="13590" width="12.44140625" style="15" customWidth="1"/>
    <col min="13591" max="13592" width="10" style="15"/>
    <col min="13593" max="13594" width="9.77734375" style="15" customWidth="1"/>
    <col min="13595" max="13824" width="10" style="15"/>
    <col min="13825" max="13825" width="8.88671875" style="15" customWidth="1"/>
    <col min="13826" max="13827" width="11.77734375" style="15" customWidth="1"/>
    <col min="13828" max="13829" width="8.44140625" style="15" customWidth="1"/>
    <col min="13830" max="13830" width="12.88671875" style="15" customWidth="1"/>
    <col min="13831" max="13831" width="10" style="15"/>
    <col min="13832" max="13832" width="6.5546875" style="15" customWidth="1"/>
    <col min="13833" max="13838" width="10.21875" style="15" customWidth="1"/>
    <col min="13839" max="13843" width="10" style="15"/>
    <col min="13844" max="13844" width="15.77734375" style="15" customWidth="1"/>
    <col min="13845" max="13846" width="12.44140625" style="15" customWidth="1"/>
    <col min="13847" max="13848" width="10" style="15"/>
    <col min="13849" max="13850" width="9.77734375" style="15" customWidth="1"/>
    <col min="13851" max="14080" width="10" style="15"/>
    <col min="14081" max="14081" width="8.88671875" style="15" customWidth="1"/>
    <col min="14082" max="14083" width="11.77734375" style="15" customWidth="1"/>
    <col min="14084" max="14085" width="8.44140625" style="15" customWidth="1"/>
    <col min="14086" max="14086" width="12.88671875" style="15" customWidth="1"/>
    <col min="14087" max="14087" width="10" style="15"/>
    <col min="14088" max="14088" width="6.5546875" style="15" customWidth="1"/>
    <col min="14089" max="14094" width="10.21875" style="15" customWidth="1"/>
    <col min="14095" max="14099" width="10" style="15"/>
    <col min="14100" max="14100" width="15.77734375" style="15" customWidth="1"/>
    <col min="14101" max="14102" width="12.44140625" style="15" customWidth="1"/>
    <col min="14103" max="14104" width="10" style="15"/>
    <col min="14105" max="14106" width="9.77734375" style="15" customWidth="1"/>
    <col min="14107" max="14336" width="10" style="15"/>
    <col min="14337" max="14337" width="8.88671875" style="15" customWidth="1"/>
    <col min="14338" max="14339" width="11.77734375" style="15" customWidth="1"/>
    <col min="14340" max="14341" width="8.44140625" style="15" customWidth="1"/>
    <col min="14342" max="14342" width="12.88671875" style="15" customWidth="1"/>
    <col min="14343" max="14343" width="10" style="15"/>
    <col min="14344" max="14344" width="6.5546875" style="15" customWidth="1"/>
    <col min="14345" max="14350" width="10.21875" style="15" customWidth="1"/>
    <col min="14351" max="14355" width="10" style="15"/>
    <col min="14356" max="14356" width="15.77734375" style="15" customWidth="1"/>
    <col min="14357" max="14358" width="12.44140625" style="15" customWidth="1"/>
    <col min="14359" max="14360" width="10" style="15"/>
    <col min="14361" max="14362" width="9.77734375" style="15" customWidth="1"/>
    <col min="14363" max="14592" width="10" style="15"/>
    <col min="14593" max="14593" width="8.88671875" style="15" customWidth="1"/>
    <col min="14594" max="14595" width="11.77734375" style="15" customWidth="1"/>
    <col min="14596" max="14597" width="8.44140625" style="15" customWidth="1"/>
    <col min="14598" max="14598" width="12.88671875" style="15" customWidth="1"/>
    <col min="14599" max="14599" width="10" style="15"/>
    <col min="14600" max="14600" width="6.5546875" style="15" customWidth="1"/>
    <col min="14601" max="14606" width="10.21875" style="15" customWidth="1"/>
    <col min="14607" max="14611" width="10" style="15"/>
    <col min="14612" max="14612" width="15.77734375" style="15" customWidth="1"/>
    <col min="14613" max="14614" width="12.44140625" style="15" customWidth="1"/>
    <col min="14615" max="14616" width="10" style="15"/>
    <col min="14617" max="14618" width="9.77734375" style="15" customWidth="1"/>
    <col min="14619" max="14848" width="10" style="15"/>
    <col min="14849" max="14849" width="8.88671875" style="15" customWidth="1"/>
    <col min="14850" max="14851" width="11.77734375" style="15" customWidth="1"/>
    <col min="14852" max="14853" width="8.44140625" style="15" customWidth="1"/>
    <col min="14854" max="14854" width="12.88671875" style="15" customWidth="1"/>
    <col min="14855" max="14855" width="10" style="15"/>
    <col min="14856" max="14856" width="6.5546875" style="15" customWidth="1"/>
    <col min="14857" max="14862" width="10.21875" style="15" customWidth="1"/>
    <col min="14863" max="14867" width="10" style="15"/>
    <col min="14868" max="14868" width="15.77734375" style="15" customWidth="1"/>
    <col min="14869" max="14870" width="12.44140625" style="15" customWidth="1"/>
    <col min="14871" max="14872" width="10" style="15"/>
    <col min="14873" max="14874" width="9.77734375" style="15" customWidth="1"/>
    <col min="14875" max="15104" width="10" style="15"/>
    <col min="15105" max="15105" width="8.88671875" style="15" customWidth="1"/>
    <col min="15106" max="15107" width="11.77734375" style="15" customWidth="1"/>
    <col min="15108" max="15109" width="8.44140625" style="15" customWidth="1"/>
    <col min="15110" max="15110" width="12.88671875" style="15" customWidth="1"/>
    <col min="15111" max="15111" width="10" style="15"/>
    <col min="15112" max="15112" width="6.5546875" style="15" customWidth="1"/>
    <col min="15113" max="15118" width="10.21875" style="15" customWidth="1"/>
    <col min="15119" max="15123" width="10" style="15"/>
    <col min="15124" max="15124" width="15.77734375" style="15" customWidth="1"/>
    <col min="15125" max="15126" width="12.44140625" style="15" customWidth="1"/>
    <col min="15127" max="15128" width="10" style="15"/>
    <col min="15129" max="15130" width="9.77734375" style="15" customWidth="1"/>
    <col min="15131" max="15360" width="10" style="15"/>
    <col min="15361" max="15361" width="8.88671875" style="15" customWidth="1"/>
    <col min="15362" max="15363" width="11.77734375" style="15" customWidth="1"/>
    <col min="15364" max="15365" width="8.44140625" style="15" customWidth="1"/>
    <col min="15366" max="15366" width="12.88671875" style="15" customWidth="1"/>
    <col min="15367" max="15367" width="10" style="15"/>
    <col min="15368" max="15368" width="6.5546875" style="15" customWidth="1"/>
    <col min="15369" max="15374" width="10.21875" style="15" customWidth="1"/>
    <col min="15375" max="15379" width="10" style="15"/>
    <col min="15380" max="15380" width="15.77734375" style="15" customWidth="1"/>
    <col min="15381" max="15382" width="12.44140625" style="15" customWidth="1"/>
    <col min="15383" max="15384" width="10" style="15"/>
    <col min="15385" max="15386" width="9.77734375" style="15" customWidth="1"/>
    <col min="15387" max="15616" width="10" style="15"/>
    <col min="15617" max="15617" width="8.88671875" style="15" customWidth="1"/>
    <col min="15618" max="15619" width="11.77734375" style="15" customWidth="1"/>
    <col min="15620" max="15621" width="8.44140625" style="15" customWidth="1"/>
    <col min="15622" max="15622" width="12.88671875" style="15" customWidth="1"/>
    <col min="15623" max="15623" width="10" style="15"/>
    <col min="15624" max="15624" width="6.5546875" style="15" customWidth="1"/>
    <col min="15625" max="15630" width="10.21875" style="15" customWidth="1"/>
    <col min="15631" max="15635" width="10" style="15"/>
    <col min="15636" max="15636" width="15.77734375" style="15" customWidth="1"/>
    <col min="15637" max="15638" width="12.44140625" style="15" customWidth="1"/>
    <col min="15639" max="15640" width="10" style="15"/>
    <col min="15641" max="15642" width="9.77734375" style="15" customWidth="1"/>
    <col min="15643" max="15872" width="10" style="15"/>
    <col min="15873" max="15873" width="8.88671875" style="15" customWidth="1"/>
    <col min="15874" max="15875" width="11.77734375" style="15" customWidth="1"/>
    <col min="15876" max="15877" width="8.44140625" style="15" customWidth="1"/>
    <col min="15878" max="15878" width="12.88671875" style="15" customWidth="1"/>
    <col min="15879" max="15879" width="10" style="15"/>
    <col min="15880" max="15880" width="6.5546875" style="15" customWidth="1"/>
    <col min="15881" max="15886" width="10.21875" style="15" customWidth="1"/>
    <col min="15887" max="15891" width="10" style="15"/>
    <col min="15892" max="15892" width="15.77734375" style="15" customWidth="1"/>
    <col min="15893" max="15894" width="12.44140625" style="15" customWidth="1"/>
    <col min="15895" max="15896" width="10" style="15"/>
    <col min="15897" max="15898" width="9.77734375" style="15" customWidth="1"/>
    <col min="15899" max="16128" width="10" style="15"/>
    <col min="16129" max="16129" width="8.88671875" style="15" customWidth="1"/>
    <col min="16130" max="16131" width="11.77734375" style="15" customWidth="1"/>
    <col min="16132" max="16133" width="8.44140625" style="15" customWidth="1"/>
    <col min="16134" max="16134" width="12.88671875" style="15" customWidth="1"/>
    <col min="16135" max="16135" width="10" style="15"/>
    <col min="16136" max="16136" width="6.5546875" style="15" customWidth="1"/>
    <col min="16137" max="16142" width="10.21875" style="15" customWidth="1"/>
    <col min="16143" max="16147" width="10" style="15"/>
    <col min="16148" max="16148" width="15.77734375" style="15" customWidth="1"/>
    <col min="16149" max="16150" width="12.44140625" style="15" customWidth="1"/>
    <col min="16151" max="16152" width="10" style="15"/>
    <col min="16153" max="16154" width="9.77734375" style="15" customWidth="1"/>
    <col min="16155" max="16384" width="10" style="15"/>
  </cols>
  <sheetData>
    <row r="1" spans="1:66" ht="31.2" thickBot="1" x14ac:dyDescent="0.6">
      <c r="A1" s="12" t="s">
        <v>51</v>
      </c>
      <c r="I1" s="14"/>
      <c r="J1" s="14"/>
      <c r="K1" s="14"/>
      <c r="L1" s="14"/>
      <c r="M1" s="14"/>
      <c r="N1" s="14"/>
      <c r="O1" s="14"/>
      <c r="Q1" s="14"/>
      <c r="AH1" s="14"/>
      <c r="AI1" s="14"/>
      <c r="AJ1" s="14"/>
      <c r="AK1" s="14">
        <v>0</v>
      </c>
      <c r="AL1" s="14" t="s">
        <v>65</v>
      </c>
      <c r="AM1" s="14"/>
      <c r="AN1" s="14"/>
      <c r="AO1" s="14"/>
      <c r="AP1" s="14"/>
      <c r="AQ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</row>
    <row r="2" spans="1:66" s="21" customFormat="1" ht="42" customHeight="1" thickBot="1" x14ac:dyDescent="0.35">
      <c r="A2" s="18" t="s">
        <v>52</v>
      </c>
      <c r="B2" s="19" t="s">
        <v>65</v>
      </c>
      <c r="C2" s="14"/>
      <c r="D2" s="14"/>
      <c r="E2" s="20"/>
      <c r="F2" s="59" t="s">
        <v>53</v>
      </c>
      <c r="G2" s="60"/>
      <c r="I2" s="22"/>
      <c r="J2" s="22"/>
      <c r="K2" s="22"/>
      <c r="L2" s="22"/>
      <c r="M2" s="22"/>
      <c r="N2" s="22"/>
      <c r="O2" s="22"/>
      <c r="Q2" s="22"/>
      <c r="R2" s="14"/>
      <c r="S2" s="14"/>
      <c r="T2" s="14"/>
      <c r="U2" s="14"/>
      <c r="V2" s="14"/>
      <c r="W2" s="22"/>
      <c r="X2" s="22"/>
      <c r="Y2" s="17"/>
      <c r="Z2" s="17"/>
      <c r="AA2" s="22"/>
      <c r="AB2" s="22"/>
      <c r="AC2" s="22"/>
      <c r="AD2" s="22"/>
      <c r="AE2" s="22"/>
      <c r="AF2" s="22"/>
      <c r="AG2" s="22"/>
      <c r="AH2" s="22">
        <v>0</v>
      </c>
      <c r="AI2" s="22"/>
      <c r="AJ2" s="22"/>
      <c r="AK2" s="22">
        <v>0</v>
      </c>
      <c r="AL2" s="22">
        <v>0</v>
      </c>
      <c r="AM2" s="22"/>
      <c r="AN2" s="22"/>
      <c r="AO2" s="22"/>
      <c r="AP2" s="22"/>
      <c r="AQ2" s="22"/>
      <c r="AR2" s="14"/>
      <c r="AS2" s="14"/>
      <c r="AT2" s="14"/>
      <c r="AU2" s="14"/>
      <c r="AV2" s="14"/>
      <c r="AW2" s="14"/>
      <c r="AX2" s="14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</row>
    <row r="3" spans="1:66" ht="16.2" thickBot="1" x14ac:dyDescent="0.35">
      <c r="A3" s="23">
        <v>1</v>
      </c>
      <c r="B3" s="24">
        <v>9.0534463867487798</v>
      </c>
      <c r="E3" s="25"/>
      <c r="F3" s="26">
        <v>1000</v>
      </c>
      <c r="G3" s="27" t="s">
        <v>54</v>
      </c>
      <c r="AH3" s="14">
        <v>0.12903225421905518</v>
      </c>
      <c r="AI3" s="14">
        <v>0</v>
      </c>
      <c r="AJ3" s="14"/>
      <c r="AK3" s="14">
        <v>0</v>
      </c>
      <c r="AL3" s="14">
        <v>179</v>
      </c>
      <c r="AM3" s="14"/>
      <c r="AN3" s="14"/>
      <c r="AO3" s="14"/>
      <c r="AP3" s="14"/>
      <c r="AQ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</row>
    <row r="4" spans="1:66" ht="16.2" thickBot="1" x14ac:dyDescent="0.35">
      <c r="A4" s="23">
        <v>2</v>
      </c>
      <c r="B4" s="24">
        <v>12.485428409938457</v>
      </c>
      <c r="E4" s="25"/>
      <c r="F4" s="28">
        <v>1.9999998388811946</v>
      </c>
      <c r="G4" s="29" t="s">
        <v>55</v>
      </c>
      <c r="I4" s="61" t="s">
        <v>56</v>
      </c>
      <c r="J4" s="62"/>
      <c r="K4" s="63"/>
      <c r="L4" s="64" t="s">
        <v>57</v>
      </c>
      <c r="M4" s="64"/>
      <c r="N4" s="65"/>
      <c r="P4" s="30"/>
      <c r="AH4" s="14">
        <v>0.25806450843811035</v>
      </c>
      <c r="AI4" s="14">
        <v>3</v>
      </c>
      <c r="AJ4" s="14"/>
      <c r="AK4" s="14">
        <v>2.5</v>
      </c>
      <c r="AL4" s="14">
        <v>179</v>
      </c>
      <c r="AM4" s="14"/>
      <c r="AN4" s="14"/>
      <c r="AO4" s="14"/>
      <c r="AP4" s="14"/>
      <c r="AQ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</row>
    <row r="5" spans="1:66" x14ac:dyDescent="0.3">
      <c r="A5" s="23">
        <v>3</v>
      </c>
      <c r="B5" s="24">
        <v>3.8091708021224009</v>
      </c>
      <c r="E5" s="31"/>
      <c r="F5" s="32"/>
      <c r="G5" s="31"/>
      <c r="I5" s="33" t="s">
        <v>58</v>
      </c>
      <c r="J5" s="34">
        <v>8.1155067165070633</v>
      </c>
      <c r="K5" s="35"/>
      <c r="L5" s="36" t="s">
        <v>70</v>
      </c>
      <c r="M5" s="37">
        <f>J6/SQRT(F3)</f>
        <v>0.25930217890442647</v>
      </c>
      <c r="N5" s="38"/>
      <c r="P5" s="30"/>
      <c r="AH5" s="14">
        <v>0.38709676265716553</v>
      </c>
      <c r="AI5" s="14">
        <v>4</v>
      </c>
      <c r="AJ5" s="14"/>
      <c r="AK5" s="14">
        <v>2.5</v>
      </c>
      <c r="AL5" s="14">
        <v>261</v>
      </c>
      <c r="AM5" s="14"/>
      <c r="AN5" s="14"/>
      <c r="AO5" s="14"/>
      <c r="AP5" s="14"/>
      <c r="AQ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</row>
    <row r="6" spans="1:66" x14ac:dyDescent="0.3">
      <c r="A6" s="23">
        <v>4</v>
      </c>
      <c r="B6" s="24">
        <v>19.840514334740895</v>
      </c>
      <c r="I6" s="39" t="s">
        <v>59</v>
      </c>
      <c r="J6" s="40">
        <v>8.1998548758245224</v>
      </c>
      <c r="K6" s="41"/>
      <c r="L6" s="42"/>
      <c r="M6" s="43"/>
      <c r="N6" s="41"/>
      <c r="AH6" s="14">
        <v>0.5161290168762207</v>
      </c>
      <c r="AI6" s="14">
        <v>8</v>
      </c>
      <c r="AJ6" s="14"/>
      <c r="AK6" s="14">
        <v>5</v>
      </c>
      <c r="AL6" s="14">
        <v>261</v>
      </c>
      <c r="AM6" s="14"/>
      <c r="AN6" s="14"/>
      <c r="AO6" s="14"/>
      <c r="AP6" s="14"/>
      <c r="AQ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</row>
    <row r="7" spans="1:66" x14ac:dyDescent="0.3">
      <c r="A7" s="23">
        <v>5</v>
      </c>
      <c r="B7" s="24">
        <v>1.3179176227315055</v>
      </c>
      <c r="F7" s="44"/>
      <c r="I7" s="45" t="s">
        <v>60</v>
      </c>
      <c r="J7" s="46">
        <v>85.389129711166433</v>
      </c>
      <c r="K7" s="35"/>
      <c r="L7" s="47"/>
      <c r="M7" s="25"/>
      <c r="N7" s="41"/>
      <c r="AH7" s="14">
        <v>0.64516127109527588</v>
      </c>
      <c r="AI7" s="14">
        <v>4</v>
      </c>
      <c r="AJ7" s="14"/>
      <c r="AK7" s="14">
        <v>5</v>
      </c>
      <c r="AL7" s="14">
        <v>195</v>
      </c>
      <c r="AM7" s="14"/>
      <c r="AN7" s="14"/>
      <c r="AO7" s="14"/>
      <c r="AP7" s="14"/>
      <c r="AQ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</row>
    <row r="8" spans="1:66" ht="16.2" thickBot="1" x14ac:dyDescent="0.35">
      <c r="A8" s="23">
        <v>6</v>
      </c>
      <c r="B8" s="24">
        <v>7.9329036016037779</v>
      </c>
      <c r="F8" s="44"/>
      <c r="I8" s="48" t="s">
        <v>61</v>
      </c>
      <c r="J8" s="49">
        <v>0.20756651607118926</v>
      </c>
      <c r="K8" s="50"/>
      <c r="L8" s="51"/>
      <c r="M8" s="52"/>
      <c r="N8" s="53"/>
      <c r="AH8" s="14">
        <v>0.77419352531433105</v>
      </c>
      <c r="AI8" s="14">
        <v>9</v>
      </c>
      <c r="AJ8" s="14"/>
      <c r="AK8" s="14">
        <v>7.5</v>
      </c>
      <c r="AL8" s="14">
        <v>195</v>
      </c>
      <c r="AM8" s="14"/>
      <c r="AN8" s="14"/>
      <c r="AO8" s="14"/>
      <c r="AP8" s="14"/>
      <c r="AQ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</row>
    <row r="9" spans="1:66" x14ac:dyDescent="0.3">
      <c r="A9" s="23">
        <v>7</v>
      </c>
      <c r="B9" s="24">
        <v>5.7194578015385691</v>
      </c>
      <c r="F9" s="44"/>
      <c r="I9" s="31"/>
      <c r="J9" s="54"/>
      <c r="K9" s="31"/>
      <c r="L9" s="31"/>
      <c r="M9" s="31"/>
      <c r="N9" s="31"/>
      <c r="AH9" s="14">
        <v>0.90322577953338623</v>
      </c>
      <c r="AI9" s="14">
        <v>9</v>
      </c>
      <c r="AJ9" s="14"/>
      <c r="AK9" s="14">
        <v>7.5</v>
      </c>
      <c r="AL9" s="14">
        <v>108</v>
      </c>
      <c r="AM9" s="14"/>
      <c r="AN9" s="14"/>
      <c r="AO9" s="14"/>
      <c r="AP9" s="14"/>
      <c r="AQ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</row>
    <row r="10" spans="1:66" x14ac:dyDescent="0.3">
      <c r="A10" s="23">
        <v>8</v>
      </c>
      <c r="B10" s="24">
        <v>4.4458409519549722</v>
      </c>
      <c r="F10" s="44"/>
      <c r="I10" s="25"/>
      <c r="J10" s="54"/>
      <c r="K10" s="31"/>
      <c r="L10" s="31"/>
      <c r="M10" s="31"/>
      <c r="N10" s="31"/>
      <c r="P10" s="30"/>
      <c r="AH10" s="14">
        <v>1.0322580337524414</v>
      </c>
      <c r="AI10" s="14">
        <v>12</v>
      </c>
      <c r="AJ10" s="14"/>
      <c r="AK10" s="14">
        <v>10</v>
      </c>
      <c r="AL10" s="14">
        <v>108</v>
      </c>
      <c r="AM10" s="14"/>
      <c r="AN10" s="14"/>
      <c r="AO10" s="14"/>
      <c r="AP10" s="14"/>
      <c r="AQ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</row>
    <row r="11" spans="1:66" x14ac:dyDescent="0.3">
      <c r="A11" s="23">
        <v>9</v>
      </c>
      <c r="B11" s="24">
        <v>11.613182082469468</v>
      </c>
      <c r="I11" s="31"/>
      <c r="J11" s="54"/>
      <c r="K11" s="31"/>
      <c r="L11" s="31"/>
      <c r="M11" s="31"/>
      <c r="N11" s="31"/>
      <c r="P11" s="30"/>
      <c r="AH11" s="14">
        <v>1.1612902879714966</v>
      </c>
      <c r="AI11" s="14">
        <v>8</v>
      </c>
      <c r="AJ11" s="14"/>
      <c r="AK11" s="14">
        <v>10</v>
      </c>
      <c r="AL11" s="14">
        <v>77</v>
      </c>
      <c r="AM11" s="14"/>
      <c r="AN11" s="14"/>
      <c r="AO11" s="14"/>
      <c r="AP11" s="14"/>
      <c r="AQ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</row>
    <row r="12" spans="1:66" x14ac:dyDescent="0.3">
      <c r="A12" s="23">
        <v>10</v>
      </c>
      <c r="B12" s="24">
        <v>6.6558989834779911</v>
      </c>
      <c r="I12" s="31"/>
      <c r="J12" s="31"/>
      <c r="K12" s="31"/>
      <c r="L12" s="31"/>
      <c r="M12" s="31"/>
      <c r="N12" s="31"/>
      <c r="P12" s="30"/>
      <c r="AH12" s="14">
        <v>1.2903225421905518</v>
      </c>
      <c r="AI12" s="14">
        <v>3</v>
      </c>
      <c r="AJ12" s="14"/>
      <c r="AK12" s="14">
        <v>12.5</v>
      </c>
      <c r="AL12" s="14">
        <v>77</v>
      </c>
      <c r="AM12" s="14"/>
      <c r="AN12" s="14"/>
      <c r="AO12" s="14"/>
      <c r="AP12" s="14"/>
      <c r="AQ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</row>
    <row r="13" spans="1:66" x14ac:dyDescent="0.3">
      <c r="A13" s="23">
        <v>11</v>
      </c>
      <c r="B13" s="24">
        <v>1.2744976827565277</v>
      </c>
      <c r="I13" s="31"/>
      <c r="J13" s="31"/>
      <c r="K13" s="31"/>
      <c r="L13" s="31"/>
      <c r="M13" s="31"/>
      <c r="N13" s="31"/>
      <c r="AH13" s="14">
        <v>1.4193547964096069</v>
      </c>
      <c r="AI13" s="14">
        <v>6</v>
      </c>
      <c r="AJ13" s="14"/>
      <c r="AK13" s="14">
        <v>12.5</v>
      </c>
      <c r="AL13" s="14">
        <v>62</v>
      </c>
      <c r="AM13" s="14"/>
      <c r="AN13" s="14"/>
      <c r="AO13" s="14"/>
      <c r="AP13" s="14"/>
      <c r="AQ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66" x14ac:dyDescent="0.3">
      <c r="A14" s="23">
        <v>12</v>
      </c>
      <c r="B14" s="24">
        <v>3.5623748012305825</v>
      </c>
      <c r="E14" s="55"/>
      <c r="I14" s="31"/>
      <c r="J14" s="31"/>
      <c r="K14" s="31"/>
      <c r="L14" s="31"/>
      <c r="M14" s="31"/>
      <c r="N14" s="31"/>
      <c r="AH14" s="14">
        <v>1.5483870506286621</v>
      </c>
      <c r="AI14" s="14">
        <v>7</v>
      </c>
      <c r="AJ14" s="14"/>
      <c r="AK14" s="14">
        <v>15</v>
      </c>
      <c r="AL14" s="14">
        <v>62</v>
      </c>
      <c r="AM14" s="14"/>
      <c r="AN14" s="14"/>
      <c r="AO14" s="14"/>
      <c r="AP14" s="14"/>
      <c r="AQ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66" x14ac:dyDescent="0.3">
      <c r="A15" s="23">
        <v>13</v>
      </c>
      <c r="B15" s="24">
        <v>5.3298472431488175</v>
      </c>
      <c r="E15" s="55"/>
      <c r="I15" s="31"/>
      <c r="J15" s="31"/>
      <c r="K15" s="31"/>
      <c r="L15" s="31"/>
      <c r="M15" s="31"/>
      <c r="N15" s="31"/>
      <c r="AH15" s="14">
        <v>1.6774193048477173</v>
      </c>
      <c r="AI15" s="14">
        <v>6</v>
      </c>
      <c r="AJ15" s="14"/>
      <c r="AK15" s="14">
        <v>15</v>
      </c>
      <c r="AL15" s="14">
        <v>26</v>
      </c>
      <c r="AM15" s="14"/>
      <c r="AN15" s="14"/>
      <c r="AO15" s="14"/>
      <c r="AP15" s="14"/>
      <c r="AQ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</row>
    <row r="16" spans="1:66" x14ac:dyDescent="0.3">
      <c r="A16" s="23">
        <v>14</v>
      </c>
      <c r="B16" s="24">
        <v>1.1279719016142351</v>
      </c>
      <c r="E16" s="55"/>
      <c r="I16" s="31"/>
      <c r="J16" s="31"/>
      <c r="K16" s="31"/>
      <c r="L16" s="31"/>
      <c r="M16" s="31"/>
      <c r="N16" s="31"/>
      <c r="AH16" s="14">
        <v>1.8064515590667725</v>
      </c>
      <c r="AI16" s="14">
        <v>6</v>
      </c>
      <c r="AJ16" s="14"/>
      <c r="AK16" s="14">
        <v>17.5</v>
      </c>
      <c r="AL16" s="14">
        <v>26</v>
      </c>
      <c r="AM16" s="14"/>
      <c r="AN16" s="14"/>
      <c r="AO16" s="14"/>
      <c r="AP16" s="14"/>
      <c r="AQ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</row>
    <row r="17" spans="1:66" x14ac:dyDescent="0.3">
      <c r="A17" s="23">
        <v>15</v>
      </c>
      <c r="B17" s="24">
        <v>3.756075650596661</v>
      </c>
      <c r="I17" s="31"/>
      <c r="J17" s="31"/>
      <c r="K17" s="31"/>
      <c r="L17" s="31"/>
      <c r="M17" s="31"/>
      <c r="N17" s="31"/>
      <c r="AH17" s="14">
        <v>1.9354838132858276</v>
      </c>
      <c r="AI17" s="14">
        <v>2</v>
      </c>
      <c r="AJ17" s="14"/>
      <c r="AK17" s="14">
        <v>17.5</v>
      </c>
      <c r="AL17" s="14">
        <v>17</v>
      </c>
      <c r="AM17" s="14"/>
      <c r="AN17" s="14"/>
      <c r="AO17" s="14"/>
      <c r="AP17" s="14"/>
      <c r="AQ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</row>
    <row r="18" spans="1:66" x14ac:dyDescent="0.3">
      <c r="A18" s="23">
        <v>16</v>
      </c>
      <c r="B18" s="24">
        <v>4.9575599669780646</v>
      </c>
      <c r="I18" s="31"/>
      <c r="J18" s="31"/>
      <c r="K18" s="31"/>
      <c r="L18" s="31"/>
      <c r="M18" s="31"/>
      <c r="N18" s="31"/>
      <c r="AH18" s="14">
        <v>2.0645160675048828</v>
      </c>
      <c r="AI18" s="14">
        <v>5</v>
      </c>
      <c r="AJ18" s="14"/>
      <c r="AK18" s="14">
        <v>20</v>
      </c>
      <c r="AL18" s="14">
        <v>17</v>
      </c>
      <c r="AM18" s="14"/>
      <c r="AN18" s="14"/>
      <c r="AO18" s="14"/>
      <c r="AP18" s="14"/>
      <c r="AQ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</row>
    <row r="19" spans="1:66" x14ac:dyDescent="0.3">
      <c r="A19" s="23">
        <v>17</v>
      </c>
      <c r="B19" s="24">
        <v>2.5473075389303519</v>
      </c>
      <c r="I19" s="31"/>
      <c r="J19" s="31"/>
      <c r="K19" s="31"/>
      <c r="L19" s="31"/>
      <c r="M19" s="31"/>
      <c r="N19" s="31"/>
      <c r="AH19" s="14">
        <v>2.193548321723938</v>
      </c>
      <c r="AI19" s="14">
        <v>2</v>
      </c>
      <c r="AJ19" s="14"/>
      <c r="AK19" s="14">
        <v>20</v>
      </c>
      <c r="AL19" s="14">
        <v>22</v>
      </c>
      <c r="AM19" s="14"/>
      <c r="AN19" s="14"/>
      <c r="AO19" s="14"/>
      <c r="AP19" s="14"/>
      <c r="AQ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x14ac:dyDescent="0.3">
      <c r="A20" s="23">
        <v>18</v>
      </c>
      <c r="B20" s="24">
        <v>4.7656565352259888</v>
      </c>
      <c r="I20" s="31"/>
      <c r="J20" s="31"/>
      <c r="K20" s="31"/>
      <c r="L20" s="31"/>
      <c r="M20" s="31"/>
      <c r="N20" s="31"/>
      <c r="AH20" s="14">
        <v>2.3225805759429932</v>
      </c>
      <c r="AI20" s="14">
        <v>3</v>
      </c>
      <c r="AJ20" s="14"/>
      <c r="AK20" s="14">
        <v>22.5</v>
      </c>
      <c r="AL20" s="14">
        <v>22</v>
      </c>
      <c r="AM20" s="14"/>
      <c r="AN20" s="14"/>
      <c r="AO20" s="14"/>
      <c r="AP20" s="14"/>
      <c r="AQ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</row>
    <row r="21" spans="1:66" x14ac:dyDescent="0.3">
      <c r="A21" s="23">
        <v>19</v>
      </c>
      <c r="B21" s="24">
        <v>15.204660145966397</v>
      </c>
      <c r="I21" s="31"/>
      <c r="J21" s="31"/>
      <c r="K21" s="31"/>
      <c r="L21" s="31"/>
      <c r="M21" s="31"/>
      <c r="N21" s="31"/>
      <c r="AH21" s="14">
        <v>2.4516128301620483</v>
      </c>
      <c r="AI21" s="14">
        <v>2</v>
      </c>
      <c r="AJ21" s="14"/>
      <c r="AK21" s="14">
        <v>22.5</v>
      </c>
      <c r="AL21" s="14">
        <v>17</v>
      </c>
      <c r="AM21" s="14"/>
      <c r="AN21" s="14"/>
      <c r="AO21" s="14"/>
      <c r="AP21" s="14"/>
      <c r="AQ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</row>
    <row r="22" spans="1:66" x14ac:dyDescent="0.3">
      <c r="A22" s="23">
        <v>20</v>
      </c>
      <c r="B22" s="24">
        <v>9.7235723189333338</v>
      </c>
      <c r="I22" s="31"/>
      <c r="J22" s="31"/>
      <c r="K22" s="31"/>
      <c r="L22" s="31"/>
      <c r="M22" s="31"/>
      <c r="N22" s="31"/>
      <c r="AH22" s="14">
        <v>2.5806450843811035</v>
      </c>
      <c r="AI22" s="14">
        <v>1</v>
      </c>
      <c r="AJ22" s="14"/>
      <c r="AK22" s="14">
        <v>25</v>
      </c>
      <c r="AL22" s="14">
        <v>17</v>
      </c>
      <c r="AM22" s="14"/>
      <c r="AN22" s="14"/>
      <c r="AO22" s="14"/>
      <c r="AP22" s="14"/>
      <c r="AQ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</row>
    <row r="23" spans="1:66" x14ac:dyDescent="0.3">
      <c r="A23" s="23">
        <v>21</v>
      </c>
      <c r="B23" s="24">
        <v>0.89428003024840663</v>
      </c>
      <c r="AH23" s="14">
        <v>2.7096773386001587</v>
      </c>
      <c r="AI23" s="14">
        <v>0</v>
      </c>
      <c r="AJ23" s="14"/>
      <c r="AK23" s="14">
        <v>25</v>
      </c>
      <c r="AL23" s="14">
        <v>4</v>
      </c>
      <c r="AM23" s="14"/>
      <c r="AN23" s="14"/>
      <c r="AO23" s="14"/>
      <c r="AP23" s="14"/>
      <c r="AQ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</row>
    <row r="24" spans="1:66" x14ac:dyDescent="0.3">
      <c r="A24" s="23">
        <v>22</v>
      </c>
      <c r="B24" s="24">
        <v>8.9550593784250285</v>
      </c>
      <c r="AH24" s="14">
        <v>2.8387095928192139</v>
      </c>
      <c r="AI24" s="14">
        <v>0</v>
      </c>
      <c r="AJ24" s="14"/>
      <c r="AK24" s="14">
        <v>27.5</v>
      </c>
      <c r="AL24" s="14">
        <v>4</v>
      </c>
      <c r="AM24" s="14"/>
      <c r="AN24" s="14"/>
      <c r="AO24" s="14"/>
      <c r="AP24" s="14"/>
      <c r="AQ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</row>
    <row r="25" spans="1:66" x14ac:dyDescent="0.3">
      <c r="A25" s="23">
        <v>23</v>
      </c>
      <c r="B25" s="24">
        <v>7.6638599204816362</v>
      </c>
      <c r="AH25" s="14">
        <v>2.967741847038269</v>
      </c>
      <c r="AI25" s="14">
        <v>0</v>
      </c>
      <c r="AJ25" s="14"/>
      <c r="AK25" s="14">
        <v>27.5</v>
      </c>
      <c r="AL25" s="14">
        <v>6</v>
      </c>
      <c r="AM25" s="14"/>
      <c r="AN25" s="14"/>
      <c r="AO25" s="14"/>
      <c r="AP25" s="14"/>
      <c r="AQ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</row>
    <row r="26" spans="1:66" x14ac:dyDescent="0.3">
      <c r="A26" s="23">
        <v>24</v>
      </c>
      <c r="B26" s="24">
        <v>13.945858920685243</v>
      </c>
      <c r="AH26" s="14">
        <v>3.0967741012573242</v>
      </c>
      <c r="AI26" s="14">
        <v>0</v>
      </c>
      <c r="AJ26" s="14"/>
      <c r="AK26" s="14">
        <v>30</v>
      </c>
      <c r="AL26" s="14">
        <v>6</v>
      </c>
      <c r="AM26" s="14"/>
      <c r="AN26" s="14"/>
      <c r="AO26" s="14"/>
      <c r="AP26" s="14"/>
      <c r="AQ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</row>
    <row r="27" spans="1:66" x14ac:dyDescent="0.3">
      <c r="A27" s="23">
        <v>25</v>
      </c>
      <c r="B27" s="24">
        <v>6.8690140931944601</v>
      </c>
      <c r="AH27" s="14">
        <v>3.2258063554763794</v>
      </c>
      <c r="AI27" s="14">
        <v>0</v>
      </c>
      <c r="AJ27" s="14"/>
      <c r="AK27" s="14">
        <v>30</v>
      </c>
      <c r="AL27" s="14">
        <v>5</v>
      </c>
      <c r="AM27" s="14"/>
      <c r="AN27" s="14"/>
      <c r="AO27" s="14"/>
      <c r="AP27" s="14"/>
      <c r="AQ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</row>
    <row r="28" spans="1:66" x14ac:dyDescent="0.3">
      <c r="A28" s="23">
        <v>26</v>
      </c>
      <c r="B28" s="24">
        <v>13.147127875394801</v>
      </c>
      <c r="AH28" s="14">
        <v>3.3548386096954346</v>
      </c>
      <c r="AI28" s="14">
        <v>0</v>
      </c>
      <c r="AJ28" s="14"/>
      <c r="AK28" s="14">
        <v>32.5</v>
      </c>
      <c r="AL28" s="14">
        <v>5</v>
      </c>
      <c r="AM28" s="14"/>
      <c r="AN28" s="14"/>
      <c r="AO28" s="14"/>
      <c r="AP28" s="14"/>
      <c r="AQ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</row>
    <row r="29" spans="1:66" x14ac:dyDescent="0.3">
      <c r="A29" s="23">
        <v>27</v>
      </c>
      <c r="B29" s="24">
        <v>5.4375933299466919</v>
      </c>
      <c r="AH29" s="14">
        <v>3.4838708639144897</v>
      </c>
      <c r="AI29" s="14">
        <v>0</v>
      </c>
      <c r="AJ29" s="14"/>
      <c r="AK29" s="14">
        <v>32.5</v>
      </c>
      <c r="AL29" s="14">
        <v>2</v>
      </c>
      <c r="AM29" s="14"/>
      <c r="AN29" s="14"/>
      <c r="AO29" s="14"/>
      <c r="AP29" s="14"/>
      <c r="AQ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</row>
    <row r="30" spans="1:66" x14ac:dyDescent="0.3">
      <c r="A30" s="23">
        <v>28</v>
      </c>
      <c r="B30" s="24">
        <v>1.3538423776148552</v>
      </c>
      <c r="AH30" s="14">
        <v>3.6129031181335449</v>
      </c>
      <c r="AI30" s="14">
        <v>0</v>
      </c>
      <c r="AJ30" s="14"/>
      <c r="AK30" s="14">
        <v>35</v>
      </c>
      <c r="AL30" s="14">
        <v>2</v>
      </c>
      <c r="AM30" s="14"/>
      <c r="AN30" s="14"/>
      <c r="AO30" s="14"/>
      <c r="AP30" s="14"/>
      <c r="AQ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</row>
    <row r="31" spans="1:66" x14ac:dyDescent="0.3">
      <c r="A31" s="23">
        <v>29</v>
      </c>
      <c r="B31" s="24">
        <v>3.4669813347498475</v>
      </c>
      <c r="AH31" s="14">
        <v>3.7419353723526001</v>
      </c>
      <c r="AI31" s="14">
        <v>0</v>
      </c>
      <c r="AJ31" s="14"/>
      <c r="AK31" s="14">
        <v>35</v>
      </c>
      <c r="AL31" s="14">
        <v>5</v>
      </c>
      <c r="AM31" s="14"/>
      <c r="AN31" s="14"/>
      <c r="AO31" s="14"/>
      <c r="AP31" s="14"/>
      <c r="AQ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</row>
    <row r="32" spans="1:66" x14ac:dyDescent="0.3">
      <c r="A32" s="23">
        <v>30</v>
      </c>
      <c r="B32" s="24">
        <v>3.0039063800410952</v>
      </c>
      <c r="AH32" s="14">
        <v>3.8709676265716553</v>
      </c>
      <c r="AI32" s="14">
        <v>0</v>
      </c>
      <c r="AJ32" s="14"/>
      <c r="AK32" s="14">
        <v>37.5</v>
      </c>
      <c r="AL32" s="14">
        <v>5</v>
      </c>
      <c r="AM32" s="14"/>
      <c r="AN32" s="14"/>
      <c r="AO32" s="14"/>
      <c r="AP32" s="14"/>
      <c r="AQ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 spans="1:66" x14ac:dyDescent="0.3">
      <c r="A33" s="23">
        <v>31</v>
      </c>
      <c r="B33" s="24">
        <v>2.1470316976755393</v>
      </c>
      <c r="AH33" s="14">
        <v>3.9999998807907104</v>
      </c>
      <c r="AI33" s="14">
        <v>0</v>
      </c>
      <c r="AJ33" s="14"/>
      <c r="AK33" s="14">
        <v>37.5</v>
      </c>
      <c r="AL33" s="14">
        <v>3</v>
      </c>
      <c r="AM33" s="14"/>
      <c r="AN33" s="14"/>
      <c r="AO33" s="14"/>
      <c r="AP33" s="14"/>
      <c r="AQ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</row>
    <row r="34" spans="1:66" x14ac:dyDescent="0.3">
      <c r="A34" s="23">
        <v>32</v>
      </c>
      <c r="B34" s="24">
        <v>23.527476339204082</v>
      </c>
      <c r="AH34" s="14"/>
      <c r="AI34" s="14"/>
      <c r="AJ34" s="14"/>
      <c r="AK34" s="14">
        <v>40</v>
      </c>
      <c r="AL34" s="14">
        <v>3</v>
      </c>
      <c r="AM34" s="14"/>
      <c r="AN34" s="14"/>
      <c r="AO34" s="14"/>
      <c r="AP34" s="14"/>
      <c r="AQ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</row>
    <row r="35" spans="1:66" x14ac:dyDescent="0.3">
      <c r="A35" s="23">
        <v>33</v>
      </c>
      <c r="B35" s="24">
        <v>2.5743009186863177</v>
      </c>
      <c r="AH35" s="14"/>
      <c r="AI35" s="14"/>
      <c r="AJ35" s="14"/>
      <c r="AK35" s="14">
        <v>40</v>
      </c>
      <c r="AL35" s="14">
        <v>1</v>
      </c>
      <c r="AM35" s="14"/>
      <c r="AN35" s="14"/>
      <c r="AO35" s="14"/>
      <c r="AP35" s="14"/>
      <c r="AQ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 spans="1:66" x14ac:dyDescent="0.3">
      <c r="A36" s="23">
        <v>34</v>
      </c>
      <c r="B36" s="24">
        <v>2.7601140021385002</v>
      </c>
      <c r="AH36" s="14"/>
      <c r="AI36" s="14"/>
      <c r="AJ36" s="14"/>
      <c r="AK36" s="14">
        <v>42.5</v>
      </c>
      <c r="AL36" s="14">
        <v>1</v>
      </c>
      <c r="AM36" s="14"/>
      <c r="AN36" s="14"/>
      <c r="AO36" s="14"/>
      <c r="AP36" s="14"/>
      <c r="AQ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 spans="1:66" x14ac:dyDescent="0.3">
      <c r="A37" s="23">
        <v>35</v>
      </c>
      <c r="B37" s="24">
        <v>10.858057787841741</v>
      </c>
      <c r="AH37" s="14"/>
      <c r="AI37" s="14"/>
      <c r="AJ37" s="14"/>
      <c r="AK37" s="14">
        <v>42.5</v>
      </c>
      <c r="AL37" s="14">
        <v>2</v>
      </c>
      <c r="AM37" s="14"/>
      <c r="AN37" s="14"/>
      <c r="AO37" s="14"/>
      <c r="AP37" s="14"/>
      <c r="AQ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 spans="1:66" x14ac:dyDescent="0.3">
      <c r="A38" s="23">
        <v>36</v>
      </c>
      <c r="B38" s="24">
        <v>13.726920724417436</v>
      </c>
      <c r="AH38" s="14"/>
      <c r="AI38" s="14"/>
      <c r="AJ38" s="14"/>
      <c r="AK38" s="14">
        <v>45</v>
      </c>
      <c r="AL38" s="14">
        <v>2</v>
      </c>
      <c r="AM38" s="14"/>
      <c r="AN38" s="14"/>
      <c r="AO38" s="14"/>
      <c r="AP38" s="14"/>
      <c r="AQ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 spans="1:66" x14ac:dyDescent="0.3">
      <c r="A39" s="23">
        <v>37</v>
      </c>
      <c r="B39" s="24">
        <v>2.3715967303040042</v>
      </c>
      <c r="AH39" s="14"/>
      <c r="AI39" s="14"/>
      <c r="AJ39" s="14"/>
      <c r="AK39" s="14">
        <v>45</v>
      </c>
      <c r="AL39" s="14">
        <v>2</v>
      </c>
      <c r="AM39" s="14"/>
      <c r="AN39" s="14"/>
      <c r="AO39" s="14"/>
      <c r="AP39" s="14"/>
      <c r="AQ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 spans="1:66" x14ac:dyDescent="0.3">
      <c r="A40" s="23">
        <v>38</v>
      </c>
      <c r="B40" s="24">
        <v>5.4526104775500714</v>
      </c>
      <c r="AH40" s="14"/>
      <c r="AI40" s="14"/>
      <c r="AJ40" s="14"/>
      <c r="AK40" s="14">
        <v>47.5</v>
      </c>
      <c r="AL40" s="14">
        <v>2</v>
      </c>
      <c r="AM40" s="14"/>
      <c r="AN40" s="14"/>
      <c r="AO40" s="14"/>
      <c r="AP40" s="14"/>
      <c r="AQ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 spans="1:66" x14ac:dyDescent="0.3">
      <c r="A41" s="23">
        <v>39</v>
      </c>
      <c r="B41" s="24">
        <v>1.45117066984714</v>
      </c>
      <c r="AH41" s="14"/>
      <c r="AI41" s="14"/>
      <c r="AJ41" s="14"/>
      <c r="AK41" s="14">
        <v>47.5</v>
      </c>
      <c r="AL41" s="14">
        <v>1</v>
      </c>
      <c r="AM41" s="14"/>
      <c r="AN41" s="14"/>
      <c r="AO41" s="14"/>
      <c r="AP41" s="14"/>
      <c r="AQ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 spans="1:66" x14ac:dyDescent="0.3">
      <c r="A42" s="23">
        <v>40</v>
      </c>
      <c r="B42" s="24">
        <v>15.320609678352909</v>
      </c>
      <c r="AH42" s="14"/>
      <c r="AI42" s="14"/>
      <c r="AJ42" s="14"/>
      <c r="AK42" s="14">
        <v>50</v>
      </c>
      <c r="AL42" s="14">
        <v>1</v>
      </c>
      <c r="AM42" s="14"/>
      <c r="AN42" s="14"/>
      <c r="AO42" s="14"/>
      <c r="AP42" s="14"/>
      <c r="AQ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</row>
    <row r="43" spans="1:66" x14ac:dyDescent="0.3">
      <c r="A43" s="23">
        <v>41</v>
      </c>
      <c r="B43" s="24">
        <v>17.156115318149254</v>
      </c>
      <c r="AH43" s="14"/>
      <c r="AI43" s="14"/>
      <c r="AJ43" s="14"/>
      <c r="AK43" s="14">
        <v>50</v>
      </c>
      <c r="AL43" s="14">
        <v>2</v>
      </c>
      <c r="AM43" s="14"/>
      <c r="AN43" s="14"/>
      <c r="AO43" s="14"/>
      <c r="AP43" s="14"/>
      <c r="AQ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 spans="1:66" x14ac:dyDescent="0.3">
      <c r="A44" s="23">
        <v>42</v>
      </c>
      <c r="B44" s="24">
        <v>2.9284003770252163</v>
      </c>
      <c r="AH44" s="14"/>
      <c r="AI44" s="14"/>
      <c r="AJ44" s="14"/>
      <c r="AK44" s="14">
        <v>52.5</v>
      </c>
      <c r="AL44" s="14">
        <v>2</v>
      </c>
      <c r="AM44" s="14"/>
      <c r="AN44" s="14"/>
      <c r="AO44" s="14"/>
      <c r="AP44" s="14"/>
      <c r="AQ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</row>
    <row r="45" spans="1:66" x14ac:dyDescent="0.3">
      <c r="A45" s="23">
        <v>43</v>
      </c>
      <c r="B45" s="24">
        <v>2.0421782941864328</v>
      </c>
      <c r="AH45" s="14"/>
      <c r="AI45" s="14"/>
      <c r="AJ45" s="14"/>
      <c r="AK45" s="14">
        <v>52.5</v>
      </c>
      <c r="AL45" s="14">
        <v>0</v>
      </c>
      <c r="AM45" s="14"/>
      <c r="AN45" s="14"/>
      <c r="AO45" s="14"/>
      <c r="AP45" s="14"/>
      <c r="AQ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</row>
    <row r="46" spans="1:66" x14ac:dyDescent="0.3">
      <c r="A46" s="23">
        <v>44</v>
      </c>
      <c r="B46" s="24">
        <v>6.7823367518972146</v>
      </c>
      <c r="AH46" s="14"/>
      <c r="AI46" s="14"/>
      <c r="AJ46" s="14"/>
      <c r="AK46" s="14">
        <v>55</v>
      </c>
      <c r="AL46" s="14">
        <v>0</v>
      </c>
      <c r="AM46" s="14"/>
      <c r="AN46" s="14"/>
      <c r="AO46" s="14"/>
      <c r="AP46" s="14"/>
      <c r="AQ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</row>
    <row r="47" spans="1:66" x14ac:dyDescent="0.3">
      <c r="A47" s="23">
        <v>45</v>
      </c>
      <c r="B47" s="24">
        <v>2.0586247171384251</v>
      </c>
      <c r="AH47" s="14"/>
      <c r="AI47" s="14"/>
      <c r="AJ47" s="14"/>
      <c r="AK47" s="14">
        <v>55</v>
      </c>
      <c r="AL47" s="14">
        <v>0</v>
      </c>
      <c r="AM47" s="14"/>
      <c r="AN47" s="14"/>
      <c r="AO47" s="14"/>
      <c r="AP47" s="14"/>
      <c r="AQ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</row>
    <row r="48" spans="1:66" x14ac:dyDescent="0.3">
      <c r="A48" s="23">
        <v>46</v>
      </c>
      <c r="B48" s="24">
        <v>2.0034888152424117</v>
      </c>
      <c r="AH48" s="14"/>
      <c r="AI48" s="14"/>
      <c r="AJ48" s="14"/>
      <c r="AK48" s="14">
        <v>57.5</v>
      </c>
      <c r="AL48" s="14">
        <v>0</v>
      </c>
      <c r="AM48" s="14"/>
      <c r="AN48" s="14"/>
      <c r="AO48" s="14"/>
      <c r="AP48" s="14"/>
      <c r="AQ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</row>
    <row r="49" spans="1:66" x14ac:dyDescent="0.3">
      <c r="A49" s="23">
        <v>47</v>
      </c>
      <c r="B49" s="24">
        <v>9.3598735143736356</v>
      </c>
      <c r="AH49" s="14"/>
      <c r="AI49" s="14"/>
      <c r="AJ49" s="14"/>
      <c r="AK49" s="14">
        <v>57.5</v>
      </c>
      <c r="AL49" s="14">
        <v>0</v>
      </c>
      <c r="AM49" s="14"/>
      <c r="AN49" s="14"/>
      <c r="AO49" s="14"/>
      <c r="AP49" s="14"/>
      <c r="AQ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</row>
    <row r="50" spans="1:66" x14ac:dyDescent="0.3">
      <c r="A50" s="23">
        <v>48</v>
      </c>
      <c r="B50" s="24">
        <v>5.2911010957896236</v>
      </c>
      <c r="AH50" s="14"/>
      <c r="AI50" s="14"/>
      <c r="AJ50" s="14"/>
      <c r="AK50" s="14">
        <v>60</v>
      </c>
      <c r="AL50" s="14">
        <v>0</v>
      </c>
      <c r="AM50" s="14"/>
      <c r="AN50" s="14"/>
      <c r="AO50" s="14"/>
      <c r="AP50" s="14"/>
      <c r="AQ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</row>
    <row r="51" spans="1:66" x14ac:dyDescent="0.3">
      <c r="A51" s="23">
        <v>49</v>
      </c>
      <c r="B51" s="24">
        <v>1.5692258988695591</v>
      </c>
      <c r="AH51" s="14"/>
      <c r="AI51" s="14"/>
      <c r="AJ51" s="14"/>
      <c r="AK51" s="14">
        <v>60</v>
      </c>
      <c r="AL51" s="14">
        <v>0</v>
      </c>
      <c r="AM51" s="14"/>
      <c r="AN51" s="14"/>
      <c r="AO51" s="14"/>
      <c r="AP51" s="14"/>
      <c r="AQ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</row>
    <row r="52" spans="1:66" x14ac:dyDescent="0.3">
      <c r="A52" s="23">
        <v>50</v>
      </c>
      <c r="B52" s="24">
        <v>3.7767140200296394</v>
      </c>
      <c r="AH52" s="14"/>
      <c r="AI52" s="14"/>
      <c r="AJ52" s="14"/>
      <c r="AK52" s="14">
        <v>62.5</v>
      </c>
      <c r="AL52" s="14">
        <v>0</v>
      </c>
      <c r="AM52" s="14"/>
      <c r="AN52" s="14"/>
      <c r="AO52" s="14"/>
      <c r="AP52" s="14"/>
      <c r="AQ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</row>
    <row r="53" spans="1:66" x14ac:dyDescent="0.3">
      <c r="A53" s="23">
        <v>51</v>
      </c>
      <c r="B53" s="24">
        <v>5.4472431222589801</v>
      </c>
      <c r="AH53" s="14"/>
      <c r="AI53" s="14"/>
      <c r="AJ53" s="14"/>
      <c r="AK53" s="14">
        <v>62.5</v>
      </c>
      <c r="AL53" s="14">
        <v>0</v>
      </c>
      <c r="AM53" s="14"/>
      <c r="AN53" s="14"/>
      <c r="AO53" s="14"/>
      <c r="AP53" s="14"/>
      <c r="AQ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</row>
    <row r="54" spans="1:66" x14ac:dyDescent="0.3">
      <c r="A54" s="23">
        <v>52</v>
      </c>
      <c r="B54" s="24">
        <v>3.1995372353325746</v>
      </c>
      <c r="AH54" s="14"/>
      <c r="AI54" s="14"/>
      <c r="AJ54" s="14"/>
      <c r="AK54" s="14">
        <v>65</v>
      </c>
      <c r="AL54" s="14">
        <v>0</v>
      </c>
      <c r="AM54" s="14"/>
      <c r="AN54" s="14"/>
      <c r="AO54" s="14"/>
      <c r="AP54" s="14"/>
      <c r="AQ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</row>
    <row r="55" spans="1:66" x14ac:dyDescent="0.3">
      <c r="A55" s="23">
        <v>53</v>
      </c>
      <c r="B55" s="24">
        <v>8.6741660264237588</v>
      </c>
      <c r="AH55" s="14"/>
      <c r="AI55" s="14"/>
      <c r="AJ55" s="14"/>
      <c r="AK55" s="14">
        <v>65</v>
      </c>
      <c r="AL55" s="14">
        <v>2</v>
      </c>
      <c r="AM55" s="14"/>
      <c r="AN55" s="14"/>
      <c r="AO55" s="14"/>
      <c r="AP55" s="14"/>
      <c r="AQ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</row>
    <row r="56" spans="1:66" x14ac:dyDescent="0.3">
      <c r="A56" s="23">
        <v>54</v>
      </c>
      <c r="B56" s="24">
        <v>4.4300465984328286</v>
      </c>
      <c r="AH56" s="14"/>
      <c r="AI56" s="14"/>
      <c r="AJ56" s="14"/>
      <c r="AK56" s="14">
        <v>67.5</v>
      </c>
      <c r="AL56" s="14">
        <v>2</v>
      </c>
      <c r="AM56" s="14"/>
      <c r="AN56" s="14"/>
      <c r="AO56" s="14"/>
      <c r="AP56" s="14"/>
      <c r="AQ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</row>
    <row r="57" spans="1:66" x14ac:dyDescent="0.3">
      <c r="A57" s="23">
        <v>55</v>
      </c>
      <c r="B57" s="24">
        <v>4.3527439871477522</v>
      </c>
      <c r="AH57" s="14"/>
      <c r="AI57" s="14"/>
      <c r="AJ57" s="14"/>
      <c r="AK57" s="14">
        <v>67.5</v>
      </c>
      <c r="AL57" s="14">
        <v>0</v>
      </c>
      <c r="AM57" s="14"/>
      <c r="AN57" s="14"/>
      <c r="AO57" s="14"/>
      <c r="AP57" s="14"/>
      <c r="AQ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</row>
    <row r="58" spans="1:66" x14ac:dyDescent="0.3">
      <c r="A58" s="23">
        <v>56</v>
      </c>
      <c r="B58" s="24">
        <v>1.8080892623933853</v>
      </c>
      <c r="AH58" s="14"/>
      <c r="AI58" s="14"/>
      <c r="AJ58" s="14"/>
      <c r="AK58" s="14">
        <v>70</v>
      </c>
      <c r="AL58" s="14">
        <v>0</v>
      </c>
      <c r="AM58" s="14"/>
      <c r="AN58" s="14"/>
      <c r="AO58" s="14"/>
      <c r="AP58" s="14"/>
      <c r="AQ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</row>
    <row r="59" spans="1:66" x14ac:dyDescent="0.3">
      <c r="A59" s="23">
        <v>57</v>
      </c>
      <c r="B59" s="24">
        <v>1.837890821044154</v>
      </c>
      <c r="AH59" s="14"/>
      <c r="AI59" s="14"/>
      <c r="AJ59" s="14"/>
      <c r="AK59" s="14">
        <v>70</v>
      </c>
      <c r="AL59" s="14">
        <v>0</v>
      </c>
      <c r="AM59" s="14"/>
      <c r="AN59" s="14"/>
      <c r="AO59" s="14"/>
      <c r="AP59" s="14"/>
      <c r="AQ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</row>
    <row r="60" spans="1:66" x14ac:dyDescent="0.3">
      <c r="A60" s="23">
        <v>58</v>
      </c>
      <c r="B60" s="24">
        <v>10.663182031562572</v>
      </c>
      <c r="AH60" s="14"/>
      <c r="AI60" s="14"/>
      <c r="AJ60" s="14"/>
      <c r="AK60" s="14">
        <v>72.5</v>
      </c>
      <c r="AL60" s="14">
        <v>0</v>
      </c>
      <c r="AM60" s="14"/>
      <c r="AN60" s="14"/>
      <c r="AO60" s="14"/>
      <c r="AP60" s="14"/>
      <c r="AQ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</row>
    <row r="61" spans="1:66" x14ac:dyDescent="0.3">
      <c r="A61" s="23">
        <v>59</v>
      </c>
      <c r="B61" s="24">
        <v>1.8526796780554946</v>
      </c>
      <c r="AH61" s="14"/>
      <c r="AI61" s="14"/>
      <c r="AJ61" s="14"/>
      <c r="AK61" s="14">
        <v>72.5</v>
      </c>
      <c r="AL61" s="14">
        <v>0</v>
      </c>
      <c r="AM61" s="14"/>
      <c r="AN61" s="14"/>
      <c r="AO61" s="14"/>
      <c r="AP61" s="14"/>
      <c r="AQ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</row>
    <row r="62" spans="1:66" x14ac:dyDescent="0.3">
      <c r="A62" s="23">
        <v>60</v>
      </c>
      <c r="B62" s="24">
        <v>11.482016084261017</v>
      </c>
      <c r="AH62" s="14"/>
      <c r="AI62" s="14"/>
      <c r="AJ62" s="14"/>
      <c r="AK62" s="14">
        <v>75</v>
      </c>
      <c r="AL62" s="14">
        <v>0</v>
      </c>
      <c r="AM62" s="14"/>
      <c r="AN62" s="14"/>
      <c r="AO62" s="14"/>
      <c r="AP62" s="14"/>
      <c r="AQ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</row>
    <row r="63" spans="1:66" x14ac:dyDescent="0.3">
      <c r="A63" s="23">
        <v>61</v>
      </c>
      <c r="B63" s="24">
        <v>17.148292578078042</v>
      </c>
      <c r="AH63" s="14"/>
      <c r="AI63" s="14"/>
      <c r="AJ63" s="14"/>
      <c r="AK63" s="14">
        <v>75</v>
      </c>
      <c r="AL63" s="14">
        <v>0</v>
      </c>
      <c r="AM63" s="14"/>
      <c r="AN63" s="14"/>
      <c r="AO63" s="14"/>
      <c r="AP63" s="14"/>
      <c r="AQ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x14ac:dyDescent="0.3">
      <c r="A64" s="23">
        <v>62</v>
      </c>
      <c r="B64" s="24">
        <v>11.868149623361639</v>
      </c>
      <c r="AH64" s="14"/>
      <c r="AI64" s="14"/>
      <c r="AJ64" s="14"/>
      <c r="AK64" s="14">
        <v>77.5</v>
      </c>
      <c r="AL64" s="14">
        <v>0</v>
      </c>
      <c r="AM64" s="14"/>
      <c r="AN64" s="14"/>
      <c r="AO64" s="14"/>
      <c r="AP64" s="14"/>
      <c r="AQ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</row>
    <row r="65" spans="1:66" x14ac:dyDescent="0.3">
      <c r="A65" s="23">
        <v>63</v>
      </c>
      <c r="B65" s="24">
        <v>5.2726048058986397</v>
      </c>
      <c r="AH65" s="14"/>
      <c r="AI65" s="14"/>
      <c r="AJ65" s="14"/>
      <c r="AK65" s="14">
        <v>77.5</v>
      </c>
      <c r="AL65" s="14">
        <v>0</v>
      </c>
      <c r="AM65" s="14"/>
      <c r="AN65" s="14"/>
      <c r="AO65" s="14"/>
      <c r="AP65" s="14"/>
      <c r="AQ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</row>
    <row r="66" spans="1:66" x14ac:dyDescent="0.3">
      <c r="A66" s="23">
        <v>64</v>
      </c>
      <c r="B66" s="24">
        <v>10.39438990507662</v>
      </c>
      <c r="AH66" s="14"/>
      <c r="AI66" s="14"/>
      <c r="AJ66" s="14"/>
      <c r="AK66" s="14">
        <v>80</v>
      </c>
      <c r="AL66" s="14">
        <v>0</v>
      </c>
      <c r="AM66" s="14"/>
      <c r="AN66" s="14"/>
      <c r="AO66" s="14"/>
      <c r="AP66" s="14"/>
      <c r="AQ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</row>
    <row r="67" spans="1:66" x14ac:dyDescent="0.3">
      <c r="A67" s="23">
        <v>65</v>
      </c>
      <c r="B67" s="24">
        <v>5.0851221566493789</v>
      </c>
      <c r="AH67" s="14"/>
      <c r="AI67" s="14"/>
      <c r="AJ67" s="14"/>
      <c r="AK67" s="14">
        <v>80</v>
      </c>
      <c r="AL67" s="14">
        <v>0</v>
      </c>
      <c r="AM67" s="14"/>
      <c r="AN67" s="14"/>
      <c r="AO67" s="14"/>
      <c r="AP67" s="14"/>
      <c r="AQ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</row>
    <row r="68" spans="1:66" x14ac:dyDescent="0.3">
      <c r="A68" s="23">
        <v>66</v>
      </c>
      <c r="B68" s="24">
        <v>4.3282364682931993</v>
      </c>
      <c r="AH68" s="14"/>
      <c r="AI68" s="14"/>
      <c r="AJ68" s="14"/>
      <c r="AK68" s="14">
        <v>82.5</v>
      </c>
      <c r="AL68" s="14">
        <v>0</v>
      </c>
      <c r="AM68" s="14"/>
      <c r="AN68" s="14"/>
      <c r="AO68" s="14"/>
      <c r="AP68" s="14"/>
      <c r="AQ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</row>
    <row r="69" spans="1:66" x14ac:dyDescent="0.3">
      <c r="A69" s="23">
        <v>67</v>
      </c>
      <c r="B69" s="24">
        <v>1.8821371582212152</v>
      </c>
      <c r="AH69" s="14"/>
      <c r="AI69" s="14"/>
      <c r="AJ69" s="14"/>
      <c r="AK69" s="14">
        <v>82.5</v>
      </c>
      <c r="AL69" s="14">
        <v>0</v>
      </c>
      <c r="AM69" s="14"/>
      <c r="AN69" s="14"/>
      <c r="AO69" s="14"/>
      <c r="AP69" s="14"/>
      <c r="AQ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</row>
    <row r="70" spans="1:66" x14ac:dyDescent="0.3">
      <c r="A70" s="23">
        <v>68</v>
      </c>
      <c r="B70" s="24">
        <v>1.7568434244200504</v>
      </c>
      <c r="AH70" s="14"/>
      <c r="AI70" s="14"/>
      <c r="AJ70" s="14"/>
      <c r="AK70" s="14">
        <v>85</v>
      </c>
      <c r="AL70" s="14">
        <v>0</v>
      </c>
      <c r="AM70" s="14"/>
      <c r="AN70" s="14"/>
      <c r="AO70" s="14"/>
      <c r="AP70" s="14"/>
      <c r="AQ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</row>
    <row r="71" spans="1:66" x14ac:dyDescent="0.3">
      <c r="A71" s="23">
        <v>69</v>
      </c>
      <c r="B71" s="24">
        <v>21.467074804975748</v>
      </c>
      <c r="AH71" s="14"/>
      <c r="AI71" s="14"/>
      <c r="AJ71" s="14"/>
      <c r="AK71" s="14">
        <v>85</v>
      </c>
      <c r="AL71" s="14">
        <v>1</v>
      </c>
      <c r="AM71" s="14"/>
      <c r="AN71" s="14"/>
      <c r="AO71" s="14"/>
      <c r="AP71" s="14"/>
      <c r="AQ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</row>
    <row r="72" spans="1:66" x14ac:dyDescent="0.3">
      <c r="A72" s="23">
        <v>70</v>
      </c>
      <c r="B72" s="24">
        <v>8.5751327373807325</v>
      </c>
      <c r="AH72" s="14"/>
      <c r="AI72" s="14"/>
      <c r="AJ72" s="14"/>
      <c r="AK72" s="14">
        <v>87.5</v>
      </c>
      <c r="AL72" s="14">
        <v>1</v>
      </c>
      <c r="AM72" s="14"/>
      <c r="AN72" s="14"/>
      <c r="AO72" s="14"/>
      <c r="AP72" s="14"/>
      <c r="AQ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</row>
    <row r="73" spans="1:66" x14ac:dyDescent="0.3">
      <c r="A73" s="23">
        <v>71</v>
      </c>
      <c r="B73" s="24">
        <v>4.8944647091555709</v>
      </c>
      <c r="AH73" s="14"/>
      <c r="AI73" s="14"/>
      <c r="AJ73" s="14"/>
      <c r="AK73" s="14">
        <v>87.5</v>
      </c>
      <c r="AL73" s="14">
        <v>0</v>
      </c>
      <c r="AM73" s="14"/>
      <c r="AN73" s="14"/>
      <c r="AO73" s="14"/>
      <c r="AP73" s="14"/>
      <c r="AQ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</row>
    <row r="74" spans="1:66" x14ac:dyDescent="0.3">
      <c r="A74" s="23">
        <v>72</v>
      </c>
      <c r="B74" s="24">
        <v>6.9562457491495477</v>
      </c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</row>
    <row r="75" spans="1:66" x14ac:dyDescent="0.3">
      <c r="A75" s="23">
        <v>73</v>
      </c>
      <c r="B75" s="24">
        <v>9.2358101445871732</v>
      </c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</row>
    <row r="76" spans="1:66" x14ac:dyDescent="0.3">
      <c r="A76" s="23">
        <v>74</v>
      </c>
      <c r="B76" s="24">
        <v>38.779115264444314</v>
      </c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</row>
    <row r="77" spans="1:66" x14ac:dyDescent="0.3">
      <c r="A77" s="23">
        <v>75</v>
      </c>
      <c r="B77" s="24">
        <v>6.717852582892311</v>
      </c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</row>
    <row r="78" spans="1:66" x14ac:dyDescent="0.3">
      <c r="A78" s="23">
        <v>76</v>
      </c>
      <c r="B78" s="24">
        <v>8.6521588461534531</v>
      </c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</row>
    <row r="79" spans="1:66" x14ac:dyDescent="0.3">
      <c r="A79" s="23">
        <v>77</v>
      </c>
      <c r="B79" s="24">
        <v>5.6032864697644396</v>
      </c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</row>
    <row r="80" spans="1:66" x14ac:dyDescent="0.3">
      <c r="A80" s="23">
        <v>78</v>
      </c>
      <c r="B80" s="24">
        <v>10.292774103343433</v>
      </c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</row>
    <row r="81" spans="1:66" x14ac:dyDescent="0.3">
      <c r="A81" s="23">
        <v>79</v>
      </c>
      <c r="B81" s="24">
        <v>8.5937263973823512</v>
      </c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</row>
    <row r="82" spans="1:66" x14ac:dyDescent="0.3">
      <c r="A82" s="23">
        <v>80</v>
      </c>
      <c r="B82" s="24">
        <v>5.9037489241539074</v>
      </c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</row>
    <row r="83" spans="1:66" x14ac:dyDescent="0.3">
      <c r="A83" s="23">
        <v>81</v>
      </c>
      <c r="B83" s="24">
        <v>6.1491719503582143</v>
      </c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</row>
    <row r="84" spans="1:66" x14ac:dyDescent="0.3">
      <c r="A84" s="23">
        <v>82</v>
      </c>
      <c r="B84" s="24">
        <v>22.163084074654314</v>
      </c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</row>
    <row r="85" spans="1:66" x14ac:dyDescent="0.3">
      <c r="A85" s="23">
        <v>83</v>
      </c>
      <c r="B85" s="24">
        <v>19.982777534691667</v>
      </c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</row>
    <row r="86" spans="1:66" x14ac:dyDescent="0.3">
      <c r="A86" s="23">
        <v>84</v>
      </c>
      <c r="B86" s="24">
        <v>12.468410790848139</v>
      </c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</row>
    <row r="87" spans="1:66" x14ac:dyDescent="0.3">
      <c r="A87" s="23">
        <v>85</v>
      </c>
      <c r="B87" s="24">
        <v>10.331429665779506</v>
      </c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</row>
    <row r="88" spans="1:66" x14ac:dyDescent="0.3">
      <c r="A88" s="23">
        <v>86</v>
      </c>
      <c r="B88" s="24">
        <v>0.60226543923257481</v>
      </c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</row>
    <row r="89" spans="1:66" x14ac:dyDescent="0.3">
      <c r="A89" s="23">
        <v>87</v>
      </c>
      <c r="B89" s="24">
        <v>7.2447449641371522</v>
      </c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</row>
    <row r="90" spans="1:66" x14ac:dyDescent="0.3">
      <c r="A90" s="23">
        <v>88</v>
      </c>
      <c r="B90" s="24">
        <v>5.0410174008661208</v>
      </c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</row>
    <row r="91" spans="1:66" x14ac:dyDescent="0.3">
      <c r="A91" s="23">
        <v>89</v>
      </c>
      <c r="B91" s="24">
        <v>1.9488342702219703</v>
      </c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</row>
    <row r="92" spans="1:66" x14ac:dyDescent="0.3">
      <c r="A92" s="23">
        <v>90</v>
      </c>
      <c r="B92" s="24">
        <v>4.4967095367280168</v>
      </c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</row>
    <row r="93" spans="1:66" x14ac:dyDescent="0.3">
      <c r="A93" s="23">
        <v>91</v>
      </c>
      <c r="B93" s="24">
        <v>9.1364022089148271</v>
      </c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</row>
    <row r="94" spans="1:66" x14ac:dyDescent="0.3">
      <c r="A94" s="23">
        <v>92</v>
      </c>
      <c r="B94" s="24">
        <v>0.95018342995892657</v>
      </c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</row>
    <row r="95" spans="1:66" x14ac:dyDescent="0.3">
      <c r="A95" s="23">
        <v>93</v>
      </c>
      <c r="B95" s="24">
        <v>2.7723205769972488</v>
      </c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</row>
    <row r="96" spans="1:66" x14ac:dyDescent="0.3">
      <c r="A96" s="23">
        <v>94</v>
      </c>
      <c r="B96" s="24">
        <v>6.7746261576073064</v>
      </c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</row>
    <row r="97" spans="1:66" x14ac:dyDescent="0.3">
      <c r="A97" s="23">
        <v>95</v>
      </c>
      <c r="B97" s="24">
        <v>5.0178935176035822</v>
      </c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</row>
    <row r="98" spans="1:66" x14ac:dyDescent="0.3">
      <c r="A98" s="23">
        <v>96</v>
      </c>
      <c r="B98" s="24">
        <v>2.3403087047879456</v>
      </c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</row>
    <row r="99" spans="1:66" x14ac:dyDescent="0.3">
      <c r="A99" s="23">
        <v>97</v>
      </c>
      <c r="B99" s="24">
        <v>5.5518290453196304</v>
      </c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</row>
    <row r="100" spans="1:66" x14ac:dyDescent="0.3">
      <c r="A100" s="23">
        <v>98</v>
      </c>
      <c r="B100" s="24">
        <v>2.2635239026461447</v>
      </c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</row>
    <row r="101" spans="1:66" x14ac:dyDescent="0.3">
      <c r="A101" s="23">
        <v>99</v>
      </c>
      <c r="B101" s="24">
        <v>8.0731338813843738</v>
      </c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</row>
    <row r="102" spans="1:66" x14ac:dyDescent="0.3">
      <c r="A102" s="23">
        <v>100</v>
      </c>
      <c r="B102" s="24">
        <v>1.4665964497931103</v>
      </c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</row>
    <row r="103" spans="1:66" x14ac:dyDescent="0.3">
      <c r="A103" s="56" t="s">
        <v>62</v>
      </c>
    </row>
  </sheetData>
  <dataConsolidate/>
  <mergeCells count="3">
    <mergeCell ref="F2:G2"/>
    <mergeCell ref="I4:K4"/>
    <mergeCell ref="L4:N4"/>
  </mergeCells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4.4" x14ac:dyDescent="0.3"/>
  <cols>
    <col min="2" max="2" width="18.109375" bestFit="1" customWidth="1"/>
    <col min="3" max="8" width="20.21875" customWidth="1"/>
  </cols>
  <sheetData>
    <row r="1" spans="1:8" x14ac:dyDescent="0.3">
      <c r="A1" t="s">
        <v>4</v>
      </c>
    </row>
    <row r="2" spans="1:8" x14ac:dyDescent="0.3">
      <c r="A2">
        <v>1</v>
      </c>
      <c r="B2" t="s">
        <v>71</v>
      </c>
    </row>
    <row r="3" spans="1:8" x14ac:dyDescent="0.3">
      <c r="A3">
        <v>2</v>
      </c>
      <c r="B3" t="s">
        <v>72</v>
      </c>
    </row>
    <row r="5" spans="1:8" x14ac:dyDescent="0.3">
      <c r="A5" t="s">
        <v>73</v>
      </c>
    </row>
    <row r="7" spans="1:8" x14ac:dyDescent="0.3">
      <c r="A7" s="71">
        <v>1</v>
      </c>
      <c r="B7" s="71" t="s">
        <v>74</v>
      </c>
    </row>
    <row r="8" spans="1:8" x14ac:dyDescent="0.3">
      <c r="A8" s="71">
        <v>2</v>
      </c>
      <c r="B8" s="71" t="s">
        <v>75</v>
      </c>
    </row>
    <row r="10" spans="1:8" x14ac:dyDescent="0.3">
      <c r="A10" t="s">
        <v>76</v>
      </c>
    </row>
    <row r="11" spans="1:8" x14ac:dyDescent="0.3">
      <c r="E11" s="2"/>
    </row>
    <row r="12" spans="1:8" x14ac:dyDescent="0.3">
      <c r="A12" t="s">
        <v>11</v>
      </c>
      <c r="C12" s="2" t="s">
        <v>77</v>
      </c>
      <c r="D12" s="2" t="s">
        <v>78</v>
      </c>
      <c r="E12" s="2" t="s">
        <v>79</v>
      </c>
      <c r="F12" s="2" t="s">
        <v>80</v>
      </c>
      <c r="G12" s="2" t="s">
        <v>81</v>
      </c>
      <c r="H12" s="2" t="s">
        <v>82</v>
      </c>
    </row>
    <row r="13" spans="1:8" x14ac:dyDescent="0.3">
      <c r="C13" s="2">
        <v>1</v>
      </c>
      <c r="D13" s="2">
        <v>3000</v>
      </c>
      <c r="E13" s="2">
        <v>500</v>
      </c>
      <c r="F13" s="2">
        <v>50</v>
      </c>
      <c r="G13" s="2">
        <v>1</v>
      </c>
      <c r="H13" s="2">
        <v>450</v>
      </c>
    </row>
    <row r="14" spans="1:8" x14ac:dyDescent="0.3">
      <c r="C14" s="2">
        <v>2</v>
      </c>
      <c r="D14" s="2">
        <v>3500</v>
      </c>
      <c r="E14" s="2">
        <v>750</v>
      </c>
      <c r="F14" s="2">
        <v>400</v>
      </c>
      <c r="G14" s="2">
        <v>1</v>
      </c>
      <c r="H14" s="2">
        <v>350</v>
      </c>
    </row>
    <row r="15" spans="1:8" x14ac:dyDescent="0.3">
      <c r="C15" s="2">
        <v>3</v>
      </c>
      <c r="D15" s="2">
        <v>4000</v>
      </c>
      <c r="E15" s="2">
        <v>1000</v>
      </c>
      <c r="F15" s="2">
        <v>750</v>
      </c>
      <c r="G15" s="2">
        <v>1</v>
      </c>
      <c r="H15" s="2">
        <v>250</v>
      </c>
    </row>
    <row r="16" spans="1:8" x14ac:dyDescent="0.3">
      <c r="C16" s="2">
        <v>4</v>
      </c>
      <c r="D16" s="2">
        <v>4500</v>
      </c>
      <c r="E16" s="2">
        <v>1250</v>
      </c>
      <c r="F16" s="2">
        <v>1100</v>
      </c>
      <c r="G16" s="2">
        <v>1</v>
      </c>
      <c r="H16" s="2">
        <v>150</v>
      </c>
    </row>
    <row r="17" spans="3:8" x14ac:dyDescent="0.3">
      <c r="C17" s="2">
        <v>5</v>
      </c>
      <c r="D17" s="2">
        <v>5000</v>
      </c>
      <c r="E17" s="2">
        <v>1500</v>
      </c>
      <c r="F17" s="2">
        <v>1450</v>
      </c>
      <c r="G17" s="2">
        <v>1</v>
      </c>
      <c r="H17" s="2">
        <v>50</v>
      </c>
    </row>
    <row r="18" spans="3:8" x14ac:dyDescent="0.3">
      <c r="C18" s="2">
        <v>6</v>
      </c>
      <c r="D18" s="2">
        <v>5500</v>
      </c>
      <c r="E18" s="2">
        <v>1750</v>
      </c>
      <c r="F18" s="2">
        <v>1800</v>
      </c>
      <c r="G18" s="2">
        <v>2</v>
      </c>
      <c r="H18" s="2">
        <v>-50</v>
      </c>
    </row>
    <row r="19" spans="3:8" x14ac:dyDescent="0.3">
      <c r="C19" s="2">
        <v>7</v>
      </c>
      <c r="D19" s="2">
        <v>6000</v>
      </c>
      <c r="E19" s="2">
        <v>2000</v>
      </c>
      <c r="F19" s="2">
        <v>2150</v>
      </c>
      <c r="G19" s="2">
        <v>2</v>
      </c>
      <c r="H19" s="2">
        <v>-150</v>
      </c>
    </row>
    <row r="20" spans="3:8" x14ac:dyDescent="0.3">
      <c r="C20" s="2">
        <v>8</v>
      </c>
      <c r="D20" s="2">
        <v>6500</v>
      </c>
      <c r="E20" s="2">
        <v>2250</v>
      </c>
      <c r="F20" s="2">
        <v>2500</v>
      </c>
      <c r="G20" s="2">
        <v>2</v>
      </c>
      <c r="H20" s="2">
        <v>-250</v>
      </c>
    </row>
    <row r="21" spans="3:8" x14ac:dyDescent="0.3">
      <c r="C21" s="2">
        <v>9</v>
      </c>
      <c r="D21" s="2">
        <v>7000</v>
      </c>
      <c r="E21" s="2">
        <v>2500</v>
      </c>
      <c r="F21" s="2">
        <v>2850</v>
      </c>
      <c r="G21" s="2">
        <v>2</v>
      </c>
      <c r="H21" s="2">
        <v>-350</v>
      </c>
    </row>
    <row r="23" spans="3:8" x14ac:dyDescent="0.3">
      <c r="C23" t="s">
        <v>83</v>
      </c>
      <c r="D23" s="9">
        <v>0.9</v>
      </c>
      <c r="E23" s="58">
        <f>_xlfn.NORM.INV(D23/2 + 0.5,0,1)</f>
        <v>1.6448536269514715</v>
      </c>
    </row>
    <row r="25" spans="3:8" x14ac:dyDescent="0.3">
      <c r="C25" s="66"/>
      <c r="D25" s="67" t="s">
        <v>79</v>
      </c>
      <c r="E25" s="67" t="s">
        <v>80</v>
      </c>
    </row>
    <row r="26" spans="3:8" x14ac:dyDescent="0.3">
      <c r="C26" s="66" t="s">
        <v>58</v>
      </c>
      <c r="D26" s="67">
        <f>AVERAGE(E13:E21)</f>
        <v>1500</v>
      </c>
      <c r="E26" s="67">
        <f>AVERAGE(F13:F21)</f>
        <v>1450</v>
      </c>
    </row>
    <row r="27" spans="3:8" x14ac:dyDescent="0.3">
      <c r="C27" s="66" t="s">
        <v>84</v>
      </c>
      <c r="D27" s="67">
        <v>9</v>
      </c>
      <c r="E27" s="67">
        <v>9</v>
      </c>
    </row>
    <row r="28" spans="3:8" x14ac:dyDescent="0.3">
      <c r="C28" s="66" t="s">
        <v>59</v>
      </c>
      <c r="D28" s="68">
        <f>_xlfn.STDEV.S(E13:E21)</f>
        <v>684.65319688145769</v>
      </c>
      <c r="E28" s="68">
        <f>_xlfn.STDEV.S(F13:F21)</f>
        <v>958.51447563404065</v>
      </c>
    </row>
    <row r="29" spans="3:8" x14ac:dyDescent="0.3">
      <c r="C29" s="66" t="s">
        <v>70</v>
      </c>
      <c r="D29" s="68">
        <f>D28/SQRT(D27)</f>
        <v>228.21773229381924</v>
      </c>
      <c r="E29" s="68">
        <f>E28/SQRT(E27)</f>
        <v>319.50482521134688</v>
      </c>
    </row>
    <row r="30" spans="3:8" x14ac:dyDescent="0.3">
      <c r="C30" s="66"/>
      <c r="D30" s="67"/>
      <c r="E30" s="67"/>
    </row>
    <row r="31" spans="3:8" x14ac:dyDescent="0.3">
      <c r="C31" s="69" t="s">
        <v>85</v>
      </c>
      <c r="D31" s="70" t="str">
        <f>D26&amp;" +/- " &amp; TEXT(D29*E23,"0.0")</f>
        <v>1500 +/- 375.4</v>
      </c>
      <c r="E31" s="70" t="str">
        <f>E26&amp;" +/- " &amp; TEXT(E29*E23,"0.0")</f>
        <v>1450 +/- 525.5</v>
      </c>
    </row>
    <row r="34" spans="1:3" x14ac:dyDescent="0.3">
      <c r="A34" t="s">
        <v>28</v>
      </c>
      <c r="B34" t="s">
        <v>89</v>
      </c>
      <c r="C34">
        <f>AVERAGE(H13:H21)</f>
        <v>50</v>
      </c>
    </row>
    <row r="35" spans="1:3" x14ac:dyDescent="0.3">
      <c r="B35" t="s">
        <v>84</v>
      </c>
      <c r="C35">
        <v>9</v>
      </c>
    </row>
    <row r="36" spans="1:3" x14ac:dyDescent="0.3">
      <c r="B36" t="s">
        <v>59</v>
      </c>
      <c r="C36" s="7">
        <f>_xlfn.STDEV.S(H13:H21)</f>
        <v>273.86127875258308</v>
      </c>
    </row>
    <row r="38" spans="1:3" x14ac:dyDescent="0.3">
      <c r="B38" s="71" t="s">
        <v>86</v>
      </c>
      <c r="C38" s="72" t="str">
        <f>C34&amp;" +/- " &amp; TEXT((C36/SQRT(C35))*E23,"0.0")</f>
        <v>50 +/- 150.2</v>
      </c>
    </row>
    <row r="40" spans="1:3" x14ac:dyDescent="0.3">
      <c r="A40" t="s">
        <v>87</v>
      </c>
      <c r="B40" s="71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1"/>
  <sheetViews>
    <sheetView tabSelected="1" workbookViewId="0"/>
  </sheetViews>
  <sheetFormatPr defaultRowHeight="14.4" x14ac:dyDescent="0.3"/>
  <cols>
    <col min="2" max="2" width="17.44140625" customWidth="1"/>
    <col min="3" max="3" width="22.44140625" bestFit="1" customWidth="1"/>
    <col min="4" max="7" width="17.21875" customWidth="1"/>
    <col min="8" max="8" width="21.44140625" bestFit="1" customWidth="1"/>
    <col min="9" max="10" width="22.44140625" bestFit="1" customWidth="1"/>
    <col min="11" max="11" width="21.44140625" bestFit="1" customWidth="1"/>
    <col min="12" max="12" width="22.44140625" bestFit="1" customWidth="1"/>
    <col min="13" max="13" width="21.44140625" bestFit="1" customWidth="1"/>
  </cols>
  <sheetData>
    <row r="2" spans="2:6" x14ac:dyDescent="0.3">
      <c r="B2" t="s">
        <v>90</v>
      </c>
    </row>
    <row r="4" spans="2:6" x14ac:dyDescent="0.3">
      <c r="B4" t="s">
        <v>116</v>
      </c>
      <c r="C4" t="s">
        <v>118</v>
      </c>
    </row>
    <row r="5" spans="2:6" x14ac:dyDescent="0.3">
      <c r="B5" t="s">
        <v>117</v>
      </c>
      <c r="C5" t="s">
        <v>119</v>
      </c>
    </row>
    <row r="7" spans="2:6" x14ac:dyDescent="0.3">
      <c r="B7" t="s">
        <v>94</v>
      </c>
      <c r="C7" s="1" t="s">
        <v>92</v>
      </c>
      <c r="D7" s="73">
        <f>1/20</f>
        <v>0.05</v>
      </c>
    </row>
    <row r="8" spans="2:6" x14ac:dyDescent="0.3">
      <c r="B8" t="s">
        <v>120</v>
      </c>
      <c r="C8" s="1" t="s">
        <v>93</v>
      </c>
    </row>
    <row r="11" spans="2:6" x14ac:dyDescent="0.3">
      <c r="B11" s="1" t="s">
        <v>121</v>
      </c>
      <c r="C11" s="74">
        <v>10</v>
      </c>
      <c r="E11" s="2"/>
    </row>
    <row r="12" spans="2:6" x14ac:dyDescent="0.3">
      <c r="E12" s="2"/>
    </row>
    <row r="13" spans="2:6" x14ac:dyDescent="0.3">
      <c r="B13" s="2" t="s">
        <v>95</v>
      </c>
      <c r="C13" s="2" t="s">
        <v>91</v>
      </c>
      <c r="D13" s="2" t="s">
        <v>96</v>
      </c>
      <c r="E13" s="67" t="s">
        <v>58</v>
      </c>
      <c r="F13" s="75">
        <f ca="1">AVERAGE(D14:D33)</f>
        <v>91.95</v>
      </c>
    </row>
    <row r="14" spans="2:6" x14ac:dyDescent="0.3">
      <c r="B14" s="2">
        <v>1</v>
      </c>
      <c r="C14" s="2">
        <f ca="1">ROUND(-LN(1-RAND())/$D$7,0)</f>
        <v>72</v>
      </c>
      <c r="D14" s="2">
        <f ca="1">IF(C14&gt;=$C$11,5*C14,5*C14-($C$11-C14)*6)</f>
        <v>360</v>
      </c>
      <c r="E14" s="67" t="s">
        <v>59</v>
      </c>
      <c r="F14" s="75">
        <f ca="1">_xlfn.STDEV.S(D14:D33)</f>
        <v>134.55794095364351</v>
      </c>
    </row>
    <row r="15" spans="2:6" x14ac:dyDescent="0.3">
      <c r="B15" s="2">
        <v>2</v>
      </c>
      <c r="C15" s="2">
        <f ca="1">ROUND(-LN(1-RAND())/$D$7,0)</f>
        <v>26</v>
      </c>
      <c r="D15" s="2">
        <f t="shared" ref="D15:D33" ca="1" si="0">IF(C15&gt;=$C$11,5*C15,5*C15-($C$11-C15)*6)</f>
        <v>130</v>
      </c>
      <c r="E15" s="2"/>
    </row>
    <row r="16" spans="2:6" x14ac:dyDescent="0.3">
      <c r="B16" s="2">
        <v>3</v>
      </c>
      <c r="C16" s="2">
        <f ca="1">ROUND(-LN(1-RAND())/$D$7,0)</f>
        <v>3</v>
      </c>
      <c r="D16" s="2">
        <f t="shared" ca="1" si="0"/>
        <v>-27</v>
      </c>
      <c r="E16" s="2"/>
    </row>
    <row r="17" spans="2:5" x14ac:dyDescent="0.3">
      <c r="B17" s="2">
        <v>4</v>
      </c>
      <c r="C17" s="2">
        <f ca="1">ROUND(-LN(1-RAND())/$D$7,0)</f>
        <v>8</v>
      </c>
      <c r="D17" s="2">
        <f t="shared" ca="1" si="0"/>
        <v>28</v>
      </c>
      <c r="E17" s="2"/>
    </row>
    <row r="18" spans="2:5" x14ac:dyDescent="0.3">
      <c r="B18" s="2">
        <v>5</v>
      </c>
      <c r="C18" s="2">
        <f ca="1">ROUND(-LN(1-RAND())/$D$7,0)</f>
        <v>7</v>
      </c>
      <c r="D18" s="2">
        <f t="shared" ca="1" si="0"/>
        <v>17</v>
      </c>
      <c r="E18" s="2"/>
    </row>
    <row r="19" spans="2:5" x14ac:dyDescent="0.3">
      <c r="B19" s="2">
        <v>6</v>
      </c>
      <c r="C19" s="2">
        <f ca="1">ROUND(-LN(1-RAND())/$D$7,0)</f>
        <v>50</v>
      </c>
      <c r="D19" s="2">
        <f t="shared" ca="1" si="0"/>
        <v>250</v>
      </c>
      <c r="E19" s="2"/>
    </row>
    <row r="20" spans="2:5" x14ac:dyDescent="0.3">
      <c r="B20" s="2">
        <v>7</v>
      </c>
      <c r="C20" s="2">
        <f ca="1">ROUND(-LN(1-RAND())/$D$7,0)</f>
        <v>78</v>
      </c>
      <c r="D20" s="2">
        <f t="shared" ca="1" si="0"/>
        <v>390</v>
      </c>
      <c r="E20" s="2"/>
    </row>
    <row r="21" spans="2:5" x14ac:dyDescent="0.3">
      <c r="B21" s="2">
        <v>8</v>
      </c>
      <c r="C21" s="2">
        <f ca="1">ROUND(-LN(1-RAND())/$D$7,0)</f>
        <v>23</v>
      </c>
      <c r="D21" s="2">
        <f t="shared" ca="1" si="0"/>
        <v>115</v>
      </c>
      <c r="E21" s="2"/>
    </row>
    <row r="22" spans="2:5" x14ac:dyDescent="0.3">
      <c r="B22" s="2">
        <v>9</v>
      </c>
      <c r="C22" s="2">
        <f ca="1">ROUND(-LN(1-RAND())/$D$7,0)</f>
        <v>5</v>
      </c>
      <c r="D22" s="2">
        <f t="shared" ca="1" si="0"/>
        <v>-5</v>
      </c>
      <c r="E22" s="2"/>
    </row>
    <row r="23" spans="2:5" x14ac:dyDescent="0.3">
      <c r="B23" s="2">
        <v>10</v>
      </c>
      <c r="C23" s="2">
        <f ca="1">ROUND(-LN(1-RAND())/$D$7,0)</f>
        <v>1</v>
      </c>
      <c r="D23" s="2">
        <f t="shared" ca="1" si="0"/>
        <v>-49</v>
      </c>
      <c r="E23" s="2"/>
    </row>
    <row r="24" spans="2:5" x14ac:dyDescent="0.3">
      <c r="B24" s="2">
        <v>11</v>
      </c>
      <c r="C24" s="2">
        <f ca="1">ROUND(-LN(1-RAND())/$D$7,0)</f>
        <v>5</v>
      </c>
      <c r="D24" s="2">
        <f t="shared" ca="1" si="0"/>
        <v>-5</v>
      </c>
      <c r="E24" s="2"/>
    </row>
    <row r="25" spans="2:5" x14ac:dyDescent="0.3">
      <c r="B25" s="2">
        <v>12</v>
      </c>
      <c r="C25" s="2">
        <f ca="1">ROUND(-LN(1-RAND())/$D$7,0)</f>
        <v>36</v>
      </c>
      <c r="D25" s="2">
        <f t="shared" ca="1" si="0"/>
        <v>180</v>
      </c>
      <c r="E25" s="2"/>
    </row>
    <row r="26" spans="2:5" x14ac:dyDescent="0.3">
      <c r="B26" s="2">
        <v>13</v>
      </c>
      <c r="C26" s="2">
        <f ca="1">ROUND(-LN(1-RAND())/$D$7,0)</f>
        <v>36</v>
      </c>
      <c r="D26" s="2">
        <f t="shared" ca="1" si="0"/>
        <v>180</v>
      </c>
      <c r="E26" s="2"/>
    </row>
    <row r="27" spans="2:5" x14ac:dyDescent="0.3">
      <c r="B27" s="2">
        <v>14</v>
      </c>
      <c r="C27" s="2">
        <f ca="1">ROUND(-LN(1-RAND())/$D$7,0)</f>
        <v>34</v>
      </c>
      <c r="D27" s="2">
        <f t="shared" ca="1" si="0"/>
        <v>170</v>
      </c>
      <c r="E27" s="2"/>
    </row>
    <row r="28" spans="2:5" x14ac:dyDescent="0.3">
      <c r="B28" s="2">
        <v>15</v>
      </c>
      <c r="C28" s="2">
        <f ca="1">ROUND(-LN(1-RAND())/$D$7,0)</f>
        <v>9</v>
      </c>
      <c r="D28" s="2">
        <f t="shared" ca="1" si="0"/>
        <v>39</v>
      </c>
      <c r="E28" s="2"/>
    </row>
    <row r="29" spans="2:5" x14ac:dyDescent="0.3">
      <c r="B29" s="2">
        <v>16</v>
      </c>
      <c r="C29" s="2">
        <f ca="1">ROUND(-LN(1-RAND())/$D$7,0)</f>
        <v>37</v>
      </c>
      <c r="D29" s="2">
        <f t="shared" ca="1" si="0"/>
        <v>185</v>
      </c>
      <c r="E29" s="2"/>
    </row>
    <row r="30" spans="2:5" x14ac:dyDescent="0.3">
      <c r="B30" s="2">
        <v>17</v>
      </c>
      <c r="C30" s="2">
        <f ca="1">ROUND(-LN(1-RAND())/$D$7,0)</f>
        <v>5</v>
      </c>
      <c r="D30" s="2">
        <f t="shared" ca="1" si="0"/>
        <v>-5</v>
      </c>
      <c r="E30" s="2"/>
    </row>
    <row r="31" spans="2:5" x14ac:dyDescent="0.3">
      <c r="B31" s="2">
        <v>18</v>
      </c>
      <c r="C31" s="2">
        <f ca="1">ROUND(-LN(1-RAND())/$D$7,0)</f>
        <v>1</v>
      </c>
      <c r="D31" s="2">
        <f t="shared" ca="1" si="0"/>
        <v>-49</v>
      </c>
      <c r="E31" s="2"/>
    </row>
    <row r="32" spans="2:5" x14ac:dyDescent="0.3">
      <c r="B32" s="2">
        <v>19</v>
      </c>
      <c r="C32" s="2">
        <f ca="1">ROUND(-LN(1-RAND())/$D$7,0)</f>
        <v>1</v>
      </c>
      <c r="D32" s="2">
        <f t="shared" ca="1" si="0"/>
        <v>-49</v>
      </c>
    </row>
    <row r="33" spans="1:13" x14ac:dyDescent="0.3">
      <c r="B33" s="2">
        <v>20</v>
      </c>
      <c r="C33" s="2">
        <f ca="1">ROUND(-LN(1-RAND())/$D$7,0)</f>
        <v>4</v>
      </c>
      <c r="D33" s="2">
        <f t="shared" ca="1" si="0"/>
        <v>-16</v>
      </c>
    </row>
    <row r="34" spans="1:13" x14ac:dyDescent="0.3">
      <c r="B34" s="2"/>
      <c r="C34" s="2"/>
      <c r="D34" s="2"/>
    </row>
    <row r="35" spans="1:13" x14ac:dyDescent="0.3">
      <c r="C35" s="2"/>
      <c r="D35" s="2"/>
      <c r="E35" s="2"/>
      <c r="F35" s="2"/>
      <c r="G35" s="2"/>
    </row>
    <row r="36" spans="1:13" x14ac:dyDescent="0.3">
      <c r="A36" t="s">
        <v>4</v>
      </c>
      <c r="B36" s="76" t="s">
        <v>95</v>
      </c>
      <c r="C36" s="76" t="s">
        <v>91</v>
      </c>
      <c r="D36" s="76">
        <v>10</v>
      </c>
      <c r="E36" s="76">
        <v>15</v>
      </c>
      <c r="F36" s="76">
        <v>20</v>
      </c>
      <c r="G36" s="76">
        <v>25</v>
      </c>
      <c r="H36" s="76" t="s">
        <v>97</v>
      </c>
      <c r="I36" s="76" t="s">
        <v>98</v>
      </c>
      <c r="J36" s="76" t="s">
        <v>99</v>
      </c>
      <c r="K36" s="76" t="s">
        <v>100</v>
      </c>
      <c r="L36" s="76" t="s">
        <v>101</v>
      </c>
      <c r="M36" s="76" t="s">
        <v>102</v>
      </c>
    </row>
    <row r="37" spans="1:13" x14ac:dyDescent="0.3">
      <c r="B37" s="2">
        <v>1</v>
      </c>
      <c r="C37" s="2">
        <f ca="1">ROUND(-LN(1-RAND())/$D$7,0)</f>
        <v>10</v>
      </c>
      <c r="D37" s="2">
        <f ca="1">IF($C37&gt;=D$36, 5 * D$36, 5 * $C37 - (D$36-$C37)* 6)</f>
        <v>50</v>
      </c>
      <c r="E37" s="2">
        <f t="shared" ref="E37:G37" ca="1" si="1">IF($C37&gt;=E$36, 5 * E$36, 5 * $C37 - (E$36-$C37)* 6)</f>
        <v>20</v>
      </c>
      <c r="F37" s="2">
        <f t="shared" ca="1" si="1"/>
        <v>-10</v>
      </c>
      <c r="G37" s="2">
        <f t="shared" ca="1" si="1"/>
        <v>-40</v>
      </c>
      <c r="H37" s="2">
        <f ca="1">D37-E37</f>
        <v>30</v>
      </c>
      <c r="I37" s="2">
        <f ca="1">D37-F37</f>
        <v>60</v>
      </c>
      <c r="J37" s="2">
        <f ca="1">D37-G37</f>
        <v>90</v>
      </c>
      <c r="K37" s="2">
        <f ca="1">E37-F37</f>
        <v>30</v>
      </c>
      <c r="L37" s="2">
        <f ca="1">E37-G37</f>
        <v>60</v>
      </c>
      <c r="M37" s="2">
        <f ca="1">F37-G37</f>
        <v>30</v>
      </c>
    </row>
    <row r="38" spans="1:13" x14ac:dyDescent="0.3">
      <c r="B38" s="2">
        <v>2</v>
      </c>
      <c r="C38" s="2">
        <f ca="1">ROUND(-LN(1-RAND())/$D$7,0)</f>
        <v>20</v>
      </c>
      <c r="D38" s="2">
        <f t="shared" ref="D38:G66" ca="1" si="2">IF($C38&gt;=D$36, 5 * D$36, 5 * $C38 - (D$36-$C38)* 6)</f>
        <v>50</v>
      </c>
      <c r="E38" s="2">
        <f t="shared" ca="1" si="2"/>
        <v>75</v>
      </c>
      <c r="F38" s="2">
        <f t="shared" ca="1" si="2"/>
        <v>100</v>
      </c>
      <c r="G38" s="2">
        <f t="shared" ca="1" si="2"/>
        <v>70</v>
      </c>
      <c r="H38" s="2">
        <f t="shared" ref="H38:H66" ca="1" si="3">D38-E38</f>
        <v>-25</v>
      </c>
      <c r="I38" s="2">
        <f t="shared" ref="I38:I66" ca="1" si="4">D38-F38</f>
        <v>-50</v>
      </c>
      <c r="J38" s="2">
        <f t="shared" ref="J38:J66" ca="1" si="5">D38-G38</f>
        <v>-20</v>
      </c>
      <c r="K38" s="2">
        <f t="shared" ref="K38:K66" ca="1" si="6">E38-F38</f>
        <v>-25</v>
      </c>
      <c r="L38" s="2">
        <f t="shared" ref="L38:L66" ca="1" si="7">E38-G38</f>
        <v>5</v>
      </c>
      <c r="M38" s="2">
        <f t="shared" ref="M38:M66" ca="1" si="8">F38-G38</f>
        <v>30</v>
      </c>
    </row>
    <row r="39" spans="1:13" x14ac:dyDescent="0.3">
      <c r="B39" s="2">
        <v>3</v>
      </c>
      <c r="C39" s="2">
        <f ca="1">ROUND(-LN(1-RAND())/$D$7,0)</f>
        <v>10</v>
      </c>
      <c r="D39" s="2">
        <f t="shared" ca="1" si="2"/>
        <v>50</v>
      </c>
      <c r="E39" s="2">
        <f t="shared" ca="1" si="2"/>
        <v>20</v>
      </c>
      <c r="F39" s="2">
        <f t="shared" ca="1" si="2"/>
        <v>-10</v>
      </c>
      <c r="G39" s="2">
        <f t="shared" ca="1" si="2"/>
        <v>-40</v>
      </c>
      <c r="H39" s="2">
        <f t="shared" ca="1" si="3"/>
        <v>30</v>
      </c>
      <c r="I39" s="2">
        <f t="shared" ca="1" si="4"/>
        <v>60</v>
      </c>
      <c r="J39" s="2">
        <f t="shared" ca="1" si="5"/>
        <v>90</v>
      </c>
      <c r="K39" s="2">
        <f t="shared" ca="1" si="6"/>
        <v>30</v>
      </c>
      <c r="L39" s="2">
        <f t="shared" ca="1" si="7"/>
        <v>60</v>
      </c>
      <c r="M39" s="2">
        <f t="shared" ca="1" si="8"/>
        <v>30</v>
      </c>
    </row>
    <row r="40" spans="1:13" x14ac:dyDescent="0.3">
      <c r="B40" s="2">
        <v>4</v>
      </c>
      <c r="C40" s="2">
        <f ca="1">ROUND(-LN(1-RAND())/$D$7,0)</f>
        <v>5</v>
      </c>
      <c r="D40" s="2">
        <f t="shared" ca="1" si="2"/>
        <v>-5</v>
      </c>
      <c r="E40" s="2">
        <f t="shared" ca="1" si="2"/>
        <v>-35</v>
      </c>
      <c r="F40" s="2">
        <f t="shared" ca="1" si="2"/>
        <v>-65</v>
      </c>
      <c r="G40" s="2">
        <f t="shared" ca="1" si="2"/>
        <v>-95</v>
      </c>
      <c r="H40" s="2">
        <f t="shared" ca="1" si="3"/>
        <v>30</v>
      </c>
      <c r="I40" s="2">
        <f t="shared" ca="1" si="4"/>
        <v>60</v>
      </c>
      <c r="J40" s="2">
        <f t="shared" ca="1" si="5"/>
        <v>90</v>
      </c>
      <c r="K40" s="2">
        <f t="shared" ca="1" si="6"/>
        <v>30</v>
      </c>
      <c r="L40" s="2">
        <f t="shared" ca="1" si="7"/>
        <v>60</v>
      </c>
      <c r="M40" s="2">
        <f t="shared" ca="1" si="8"/>
        <v>30</v>
      </c>
    </row>
    <row r="41" spans="1:13" x14ac:dyDescent="0.3">
      <c r="B41" s="2">
        <v>5</v>
      </c>
      <c r="C41" s="2">
        <f ca="1">ROUND(-LN(1-RAND())/$D$7,0)</f>
        <v>13</v>
      </c>
      <c r="D41" s="2">
        <f t="shared" ca="1" si="2"/>
        <v>50</v>
      </c>
      <c r="E41" s="2">
        <f t="shared" ca="1" si="2"/>
        <v>53</v>
      </c>
      <c r="F41" s="2">
        <f t="shared" ca="1" si="2"/>
        <v>23</v>
      </c>
      <c r="G41" s="2">
        <f t="shared" ca="1" si="2"/>
        <v>-7</v>
      </c>
      <c r="H41" s="2">
        <f t="shared" ca="1" si="3"/>
        <v>-3</v>
      </c>
      <c r="I41" s="2">
        <f t="shared" ca="1" si="4"/>
        <v>27</v>
      </c>
      <c r="J41" s="2">
        <f t="shared" ca="1" si="5"/>
        <v>57</v>
      </c>
      <c r="K41" s="2">
        <f t="shared" ca="1" si="6"/>
        <v>30</v>
      </c>
      <c r="L41" s="2">
        <f t="shared" ca="1" si="7"/>
        <v>60</v>
      </c>
      <c r="M41" s="2">
        <f t="shared" ca="1" si="8"/>
        <v>30</v>
      </c>
    </row>
    <row r="42" spans="1:13" x14ac:dyDescent="0.3">
      <c r="B42" s="2">
        <v>6</v>
      </c>
      <c r="C42" s="2">
        <f ca="1">ROUND(-LN(1-RAND())/$D$7,0)</f>
        <v>6</v>
      </c>
      <c r="D42" s="2">
        <f t="shared" ca="1" si="2"/>
        <v>6</v>
      </c>
      <c r="E42" s="2">
        <f t="shared" ca="1" si="2"/>
        <v>-24</v>
      </c>
      <c r="F42" s="2">
        <f t="shared" ca="1" si="2"/>
        <v>-54</v>
      </c>
      <c r="G42" s="2">
        <f t="shared" ca="1" si="2"/>
        <v>-84</v>
      </c>
      <c r="H42" s="2">
        <f t="shared" ca="1" si="3"/>
        <v>30</v>
      </c>
      <c r="I42" s="2">
        <f t="shared" ca="1" si="4"/>
        <v>60</v>
      </c>
      <c r="J42" s="2">
        <f t="shared" ca="1" si="5"/>
        <v>90</v>
      </c>
      <c r="K42" s="2">
        <f t="shared" ca="1" si="6"/>
        <v>30</v>
      </c>
      <c r="L42" s="2">
        <f t="shared" ca="1" si="7"/>
        <v>60</v>
      </c>
      <c r="M42" s="2">
        <f t="shared" ca="1" si="8"/>
        <v>30</v>
      </c>
    </row>
    <row r="43" spans="1:13" x14ac:dyDescent="0.3">
      <c r="B43" s="2">
        <v>7</v>
      </c>
      <c r="C43" s="2">
        <f ca="1">ROUND(-LN(1-RAND())/$D$7,0)</f>
        <v>14</v>
      </c>
      <c r="D43" s="2">
        <f t="shared" ca="1" si="2"/>
        <v>50</v>
      </c>
      <c r="E43" s="2">
        <f t="shared" ca="1" si="2"/>
        <v>64</v>
      </c>
      <c r="F43" s="2">
        <f t="shared" ca="1" si="2"/>
        <v>34</v>
      </c>
      <c r="G43" s="2">
        <f t="shared" ca="1" si="2"/>
        <v>4</v>
      </c>
      <c r="H43" s="2">
        <f t="shared" ca="1" si="3"/>
        <v>-14</v>
      </c>
      <c r="I43" s="2">
        <f t="shared" ca="1" si="4"/>
        <v>16</v>
      </c>
      <c r="J43" s="2">
        <f t="shared" ca="1" si="5"/>
        <v>46</v>
      </c>
      <c r="K43" s="2">
        <f t="shared" ca="1" si="6"/>
        <v>30</v>
      </c>
      <c r="L43" s="2">
        <f t="shared" ca="1" si="7"/>
        <v>60</v>
      </c>
      <c r="M43" s="2">
        <f t="shared" ca="1" si="8"/>
        <v>30</v>
      </c>
    </row>
    <row r="44" spans="1:13" x14ac:dyDescent="0.3">
      <c r="B44" s="2">
        <v>8</v>
      </c>
      <c r="C44" s="2">
        <f ca="1">ROUND(-LN(1-RAND())/$D$7,0)</f>
        <v>17</v>
      </c>
      <c r="D44" s="2">
        <f t="shared" ca="1" si="2"/>
        <v>50</v>
      </c>
      <c r="E44" s="2">
        <f t="shared" ca="1" si="2"/>
        <v>75</v>
      </c>
      <c r="F44" s="2">
        <f t="shared" ca="1" si="2"/>
        <v>67</v>
      </c>
      <c r="G44" s="2">
        <f t="shared" ca="1" si="2"/>
        <v>37</v>
      </c>
      <c r="H44" s="2">
        <f t="shared" ca="1" si="3"/>
        <v>-25</v>
      </c>
      <c r="I44" s="2">
        <f t="shared" ca="1" si="4"/>
        <v>-17</v>
      </c>
      <c r="J44" s="2">
        <f t="shared" ca="1" si="5"/>
        <v>13</v>
      </c>
      <c r="K44" s="2">
        <f t="shared" ca="1" si="6"/>
        <v>8</v>
      </c>
      <c r="L44" s="2">
        <f t="shared" ca="1" si="7"/>
        <v>38</v>
      </c>
      <c r="M44" s="2">
        <f t="shared" ca="1" si="8"/>
        <v>30</v>
      </c>
    </row>
    <row r="45" spans="1:13" x14ac:dyDescent="0.3">
      <c r="B45" s="2">
        <v>9</v>
      </c>
      <c r="C45" s="2">
        <f ca="1">ROUND(-LN(1-RAND())/$D$7,0)</f>
        <v>35</v>
      </c>
      <c r="D45" s="2">
        <f t="shared" ca="1" si="2"/>
        <v>50</v>
      </c>
      <c r="E45" s="2">
        <f t="shared" ca="1" si="2"/>
        <v>75</v>
      </c>
      <c r="F45" s="2">
        <f t="shared" ca="1" si="2"/>
        <v>100</v>
      </c>
      <c r="G45" s="2">
        <f t="shared" ca="1" si="2"/>
        <v>125</v>
      </c>
      <c r="H45" s="2">
        <f t="shared" ca="1" si="3"/>
        <v>-25</v>
      </c>
      <c r="I45" s="2">
        <f t="shared" ca="1" si="4"/>
        <v>-50</v>
      </c>
      <c r="J45" s="2">
        <f t="shared" ca="1" si="5"/>
        <v>-75</v>
      </c>
      <c r="K45" s="2">
        <f t="shared" ca="1" si="6"/>
        <v>-25</v>
      </c>
      <c r="L45" s="2">
        <f t="shared" ca="1" si="7"/>
        <v>-50</v>
      </c>
      <c r="M45" s="2">
        <f t="shared" ca="1" si="8"/>
        <v>-25</v>
      </c>
    </row>
    <row r="46" spans="1:13" x14ac:dyDescent="0.3">
      <c r="B46" s="2">
        <v>10</v>
      </c>
      <c r="C46" s="2">
        <f ca="1">ROUND(-LN(1-RAND())/$D$7,0)</f>
        <v>35</v>
      </c>
      <c r="D46" s="2">
        <f t="shared" ca="1" si="2"/>
        <v>50</v>
      </c>
      <c r="E46" s="2">
        <f t="shared" ca="1" si="2"/>
        <v>75</v>
      </c>
      <c r="F46" s="2">
        <f t="shared" ca="1" si="2"/>
        <v>100</v>
      </c>
      <c r="G46" s="2">
        <f t="shared" ca="1" si="2"/>
        <v>125</v>
      </c>
      <c r="H46" s="2">
        <f t="shared" ca="1" si="3"/>
        <v>-25</v>
      </c>
      <c r="I46" s="2">
        <f t="shared" ca="1" si="4"/>
        <v>-50</v>
      </c>
      <c r="J46" s="2">
        <f t="shared" ca="1" si="5"/>
        <v>-75</v>
      </c>
      <c r="K46" s="2">
        <f t="shared" ca="1" si="6"/>
        <v>-25</v>
      </c>
      <c r="L46" s="2">
        <f t="shared" ca="1" si="7"/>
        <v>-50</v>
      </c>
      <c r="M46" s="2">
        <f t="shared" ca="1" si="8"/>
        <v>-25</v>
      </c>
    </row>
    <row r="47" spans="1:13" x14ac:dyDescent="0.3">
      <c r="B47" s="2">
        <v>11</v>
      </c>
      <c r="C47" s="2">
        <f ca="1">ROUND(-LN(1-RAND())/$D$7,0)</f>
        <v>68</v>
      </c>
      <c r="D47" s="2">
        <f t="shared" ca="1" si="2"/>
        <v>50</v>
      </c>
      <c r="E47" s="2">
        <f t="shared" ca="1" si="2"/>
        <v>75</v>
      </c>
      <c r="F47" s="2">
        <f t="shared" ca="1" si="2"/>
        <v>100</v>
      </c>
      <c r="G47" s="2">
        <f t="shared" ca="1" si="2"/>
        <v>125</v>
      </c>
      <c r="H47" s="2">
        <f t="shared" ca="1" si="3"/>
        <v>-25</v>
      </c>
      <c r="I47" s="2">
        <f t="shared" ca="1" si="4"/>
        <v>-50</v>
      </c>
      <c r="J47" s="2">
        <f t="shared" ca="1" si="5"/>
        <v>-75</v>
      </c>
      <c r="K47" s="2">
        <f t="shared" ca="1" si="6"/>
        <v>-25</v>
      </c>
      <c r="L47" s="2">
        <f t="shared" ca="1" si="7"/>
        <v>-50</v>
      </c>
      <c r="M47" s="2">
        <f t="shared" ca="1" si="8"/>
        <v>-25</v>
      </c>
    </row>
    <row r="48" spans="1:13" x14ac:dyDescent="0.3">
      <c r="B48" s="2">
        <v>12</v>
      </c>
      <c r="C48" s="2">
        <f ca="1">ROUND(-LN(1-RAND())/$D$7,0)</f>
        <v>9</v>
      </c>
      <c r="D48" s="2">
        <f t="shared" ca="1" si="2"/>
        <v>39</v>
      </c>
      <c r="E48" s="2">
        <f t="shared" ca="1" si="2"/>
        <v>9</v>
      </c>
      <c r="F48" s="2">
        <f t="shared" ca="1" si="2"/>
        <v>-21</v>
      </c>
      <c r="G48" s="2">
        <f t="shared" ca="1" si="2"/>
        <v>-51</v>
      </c>
      <c r="H48" s="2">
        <f t="shared" ca="1" si="3"/>
        <v>30</v>
      </c>
      <c r="I48" s="2">
        <f t="shared" ca="1" si="4"/>
        <v>60</v>
      </c>
      <c r="J48" s="2">
        <f t="shared" ca="1" si="5"/>
        <v>90</v>
      </c>
      <c r="K48" s="2">
        <f t="shared" ca="1" si="6"/>
        <v>30</v>
      </c>
      <c r="L48" s="2">
        <f t="shared" ca="1" si="7"/>
        <v>60</v>
      </c>
      <c r="M48" s="2">
        <f t="shared" ca="1" si="8"/>
        <v>30</v>
      </c>
    </row>
    <row r="49" spans="2:13" x14ac:dyDescent="0.3">
      <c r="B49" s="2">
        <v>13</v>
      </c>
      <c r="C49" s="2">
        <f ca="1">ROUND(-LN(1-RAND())/$D$7,0)</f>
        <v>5</v>
      </c>
      <c r="D49" s="2">
        <f t="shared" ca="1" si="2"/>
        <v>-5</v>
      </c>
      <c r="E49" s="2">
        <f t="shared" ca="1" si="2"/>
        <v>-35</v>
      </c>
      <c r="F49" s="2">
        <f t="shared" ca="1" si="2"/>
        <v>-65</v>
      </c>
      <c r="G49" s="2">
        <f t="shared" ca="1" si="2"/>
        <v>-95</v>
      </c>
      <c r="H49" s="2">
        <f t="shared" ca="1" si="3"/>
        <v>30</v>
      </c>
      <c r="I49" s="2">
        <f t="shared" ca="1" si="4"/>
        <v>60</v>
      </c>
      <c r="J49" s="2">
        <f t="shared" ca="1" si="5"/>
        <v>90</v>
      </c>
      <c r="K49" s="2">
        <f t="shared" ca="1" si="6"/>
        <v>30</v>
      </c>
      <c r="L49" s="2">
        <f t="shared" ca="1" si="7"/>
        <v>60</v>
      </c>
      <c r="M49" s="2">
        <f t="shared" ca="1" si="8"/>
        <v>30</v>
      </c>
    </row>
    <row r="50" spans="2:13" x14ac:dyDescent="0.3">
      <c r="B50" s="2">
        <v>14</v>
      </c>
      <c r="C50" s="2">
        <f ca="1">ROUND(-LN(1-RAND())/$D$7,0)</f>
        <v>5</v>
      </c>
      <c r="D50" s="2">
        <f t="shared" ca="1" si="2"/>
        <v>-5</v>
      </c>
      <c r="E50" s="2">
        <f t="shared" ca="1" si="2"/>
        <v>-35</v>
      </c>
      <c r="F50" s="2">
        <f t="shared" ca="1" si="2"/>
        <v>-65</v>
      </c>
      <c r="G50" s="2">
        <f t="shared" ca="1" si="2"/>
        <v>-95</v>
      </c>
      <c r="H50" s="2">
        <f t="shared" ca="1" si="3"/>
        <v>30</v>
      </c>
      <c r="I50" s="2">
        <f t="shared" ca="1" si="4"/>
        <v>60</v>
      </c>
      <c r="J50" s="2">
        <f t="shared" ca="1" si="5"/>
        <v>90</v>
      </c>
      <c r="K50" s="2">
        <f t="shared" ca="1" si="6"/>
        <v>30</v>
      </c>
      <c r="L50" s="2">
        <f t="shared" ca="1" si="7"/>
        <v>60</v>
      </c>
      <c r="M50" s="2">
        <f t="shared" ca="1" si="8"/>
        <v>30</v>
      </c>
    </row>
    <row r="51" spans="2:13" x14ac:dyDescent="0.3">
      <c r="B51" s="2">
        <v>15</v>
      </c>
      <c r="C51" s="2">
        <f ca="1">ROUND(-LN(1-RAND())/$D$7,0)</f>
        <v>25</v>
      </c>
      <c r="D51" s="2">
        <f t="shared" ca="1" si="2"/>
        <v>50</v>
      </c>
      <c r="E51" s="2">
        <f t="shared" ca="1" si="2"/>
        <v>75</v>
      </c>
      <c r="F51" s="2">
        <f t="shared" ca="1" si="2"/>
        <v>100</v>
      </c>
      <c r="G51" s="2">
        <f t="shared" ca="1" si="2"/>
        <v>125</v>
      </c>
      <c r="H51" s="2">
        <f t="shared" ca="1" si="3"/>
        <v>-25</v>
      </c>
      <c r="I51" s="2">
        <f t="shared" ca="1" si="4"/>
        <v>-50</v>
      </c>
      <c r="J51" s="2">
        <f t="shared" ca="1" si="5"/>
        <v>-75</v>
      </c>
      <c r="K51" s="2">
        <f t="shared" ca="1" si="6"/>
        <v>-25</v>
      </c>
      <c r="L51" s="2">
        <f t="shared" ca="1" si="7"/>
        <v>-50</v>
      </c>
      <c r="M51" s="2">
        <f t="shared" ca="1" si="8"/>
        <v>-25</v>
      </c>
    </row>
    <row r="52" spans="2:13" x14ac:dyDescent="0.3">
      <c r="B52" s="2">
        <v>16</v>
      </c>
      <c r="C52" s="2">
        <f ca="1">ROUND(-LN(1-RAND())/$D$7,0)</f>
        <v>12</v>
      </c>
      <c r="D52" s="2">
        <f t="shared" ca="1" si="2"/>
        <v>50</v>
      </c>
      <c r="E52" s="2">
        <f t="shared" ca="1" si="2"/>
        <v>42</v>
      </c>
      <c r="F52" s="2">
        <f t="shared" ca="1" si="2"/>
        <v>12</v>
      </c>
      <c r="G52" s="2">
        <f t="shared" ca="1" si="2"/>
        <v>-18</v>
      </c>
      <c r="H52" s="2">
        <f t="shared" ca="1" si="3"/>
        <v>8</v>
      </c>
      <c r="I52" s="2">
        <f t="shared" ca="1" si="4"/>
        <v>38</v>
      </c>
      <c r="J52" s="2">
        <f t="shared" ca="1" si="5"/>
        <v>68</v>
      </c>
      <c r="K52" s="2">
        <f t="shared" ca="1" si="6"/>
        <v>30</v>
      </c>
      <c r="L52" s="2">
        <f t="shared" ca="1" si="7"/>
        <v>60</v>
      </c>
      <c r="M52" s="2">
        <f t="shared" ca="1" si="8"/>
        <v>30</v>
      </c>
    </row>
    <row r="53" spans="2:13" x14ac:dyDescent="0.3">
      <c r="B53" s="2">
        <v>17</v>
      </c>
      <c r="C53" s="2">
        <f ca="1">ROUND(-LN(1-RAND())/$D$7,0)</f>
        <v>4</v>
      </c>
      <c r="D53" s="2">
        <f t="shared" ca="1" si="2"/>
        <v>-16</v>
      </c>
      <c r="E53" s="2">
        <f t="shared" ca="1" si="2"/>
        <v>-46</v>
      </c>
      <c r="F53" s="2">
        <f t="shared" ca="1" si="2"/>
        <v>-76</v>
      </c>
      <c r="G53" s="2">
        <f t="shared" ca="1" si="2"/>
        <v>-106</v>
      </c>
      <c r="H53" s="2">
        <f t="shared" ca="1" si="3"/>
        <v>30</v>
      </c>
      <c r="I53" s="2">
        <f t="shared" ca="1" si="4"/>
        <v>60</v>
      </c>
      <c r="J53" s="2">
        <f t="shared" ca="1" si="5"/>
        <v>90</v>
      </c>
      <c r="K53" s="2">
        <f t="shared" ca="1" si="6"/>
        <v>30</v>
      </c>
      <c r="L53" s="2">
        <f t="shared" ca="1" si="7"/>
        <v>60</v>
      </c>
      <c r="M53" s="2">
        <f t="shared" ca="1" si="8"/>
        <v>30</v>
      </c>
    </row>
    <row r="54" spans="2:13" x14ac:dyDescent="0.3">
      <c r="B54" s="2">
        <v>18</v>
      </c>
      <c r="C54" s="2">
        <f ca="1">ROUND(-LN(1-RAND())/$D$7,0)</f>
        <v>14</v>
      </c>
      <c r="D54" s="2">
        <f t="shared" ca="1" si="2"/>
        <v>50</v>
      </c>
      <c r="E54" s="2">
        <f t="shared" ca="1" si="2"/>
        <v>64</v>
      </c>
      <c r="F54" s="2">
        <f t="shared" ca="1" si="2"/>
        <v>34</v>
      </c>
      <c r="G54" s="2">
        <f t="shared" ca="1" si="2"/>
        <v>4</v>
      </c>
      <c r="H54" s="2">
        <f t="shared" ca="1" si="3"/>
        <v>-14</v>
      </c>
      <c r="I54" s="2">
        <f t="shared" ca="1" si="4"/>
        <v>16</v>
      </c>
      <c r="J54" s="2">
        <f t="shared" ca="1" si="5"/>
        <v>46</v>
      </c>
      <c r="K54" s="2">
        <f t="shared" ca="1" si="6"/>
        <v>30</v>
      </c>
      <c r="L54" s="2">
        <f t="shared" ca="1" si="7"/>
        <v>60</v>
      </c>
      <c r="M54" s="2">
        <f t="shared" ca="1" si="8"/>
        <v>30</v>
      </c>
    </row>
    <row r="55" spans="2:13" x14ac:dyDescent="0.3">
      <c r="B55" s="2">
        <v>19</v>
      </c>
      <c r="C55" s="2">
        <f ca="1">ROUND(-LN(1-RAND())/$D$7,0)</f>
        <v>22</v>
      </c>
      <c r="D55" s="2">
        <f t="shared" ca="1" si="2"/>
        <v>50</v>
      </c>
      <c r="E55" s="2">
        <f t="shared" ca="1" si="2"/>
        <v>75</v>
      </c>
      <c r="F55" s="2">
        <f t="shared" ca="1" si="2"/>
        <v>100</v>
      </c>
      <c r="G55" s="2">
        <f t="shared" ca="1" si="2"/>
        <v>92</v>
      </c>
      <c r="H55" s="2">
        <f t="shared" ca="1" si="3"/>
        <v>-25</v>
      </c>
      <c r="I55" s="2">
        <f t="shared" ca="1" si="4"/>
        <v>-50</v>
      </c>
      <c r="J55" s="2">
        <f t="shared" ca="1" si="5"/>
        <v>-42</v>
      </c>
      <c r="K55" s="2">
        <f t="shared" ca="1" si="6"/>
        <v>-25</v>
      </c>
      <c r="L55" s="2">
        <f t="shared" ca="1" si="7"/>
        <v>-17</v>
      </c>
      <c r="M55" s="2">
        <f t="shared" ca="1" si="8"/>
        <v>8</v>
      </c>
    </row>
    <row r="56" spans="2:13" x14ac:dyDescent="0.3">
      <c r="B56" s="2">
        <v>20</v>
      </c>
      <c r="C56" s="2">
        <f ca="1">ROUND(-LN(1-RAND())/$D$7,0)</f>
        <v>17</v>
      </c>
      <c r="D56" s="2">
        <f t="shared" ca="1" si="2"/>
        <v>50</v>
      </c>
      <c r="E56" s="2">
        <f t="shared" ca="1" si="2"/>
        <v>75</v>
      </c>
      <c r="F56" s="2">
        <f t="shared" ca="1" si="2"/>
        <v>67</v>
      </c>
      <c r="G56" s="2">
        <f t="shared" ca="1" si="2"/>
        <v>37</v>
      </c>
      <c r="H56" s="2">
        <f t="shared" ca="1" si="3"/>
        <v>-25</v>
      </c>
      <c r="I56" s="2">
        <f t="shared" ca="1" si="4"/>
        <v>-17</v>
      </c>
      <c r="J56" s="2">
        <f t="shared" ca="1" si="5"/>
        <v>13</v>
      </c>
      <c r="K56" s="2">
        <f t="shared" ca="1" si="6"/>
        <v>8</v>
      </c>
      <c r="L56" s="2">
        <f t="shared" ca="1" si="7"/>
        <v>38</v>
      </c>
      <c r="M56" s="2">
        <f t="shared" ca="1" si="8"/>
        <v>30</v>
      </c>
    </row>
    <row r="57" spans="2:13" x14ac:dyDescent="0.3">
      <c r="B57" s="2">
        <v>21</v>
      </c>
      <c r="C57" s="2">
        <f t="shared" ref="C57:C66" ca="1" si="9">ROUND(-LN(1-RAND())/$D$7,0)</f>
        <v>59</v>
      </c>
      <c r="D57" s="2">
        <f t="shared" ca="1" si="2"/>
        <v>50</v>
      </c>
      <c r="E57" s="2">
        <f t="shared" ca="1" si="2"/>
        <v>75</v>
      </c>
      <c r="F57" s="2">
        <f t="shared" ca="1" si="2"/>
        <v>100</v>
      </c>
      <c r="G57" s="2">
        <f t="shared" ca="1" si="2"/>
        <v>125</v>
      </c>
      <c r="H57" s="2">
        <f t="shared" ca="1" si="3"/>
        <v>-25</v>
      </c>
      <c r="I57" s="2">
        <f t="shared" ca="1" si="4"/>
        <v>-50</v>
      </c>
      <c r="J57" s="2">
        <f t="shared" ca="1" si="5"/>
        <v>-75</v>
      </c>
      <c r="K57" s="2">
        <f t="shared" ca="1" si="6"/>
        <v>-25</v>
      </c>
      <c r="L57" s="2">
        <f t="shared" ca="1" si="7"/>
        <v>-50</v>
      </c>
      <c r="M57" s="2">
        <f t="shared" ca="1" si="8"/>
        <v>-25</v>
      </c>
    </row>
    <row r="58" spans="2:13" x14ac:dyDescent="0.3">
      <c r="B58" s="2">
        <v>22</v>
      </c>
      <c r="C58" s="2">
        <f t="shared" ca="1" si="9"/>
        <v>3</v>
      </c>
      <c r="D58" s="2">
        <f t="shared" ca="1" si="2"/>
        <v>-27</v>
      </c>
      <c r="E58" s="2">
        <f t="shared" ca="1" si="2"/>
        <v>-57</v>
      </c>
      <c r="F58" s="2">
        <f t="shared" ca="1" si="2"/>
        <v>-87</v>
      </c>
      <c r="G58" s="2">
        <f t="shared" ca="1" si="2"/>
        <v>-117</v>
      </c>
      <c r="H58" s="2">
        <f t="shared" ca="1" si="3"/>
        <v>30</v>
      </c>
      <c r="I58" s="2">
        <f t="shared" ca="1" si="4"/>
        <v>60</v>
      </c>
      <c r="J58" s="2">
        <f t="shared" ca="1" si="5"/>
        <v>90</v>
      </c>
      <c r="K58" s="2">
        <f t="shared" ca="1" si="6"/>
        <v>30</v>
      </c>
      <c r="L58" s="2">
        <f t="shared" ca="1" si="7"/>
        <v>60</v>
      </c>
      <c r="M58" s="2">
        <f t="shared" ca="1" si="8"/>
        <v>30</v>
      </c>
    </row>
    <row r="59" spans="2:13" x14ac:dyDescent="0.3">
      <c r="B59" s="2">
        <v>23</v>
      </c>
      <c r="C59" s="2">
        <f t="shared" ca="1" si="9"/>
        <v>13</v>
      </c>
      <c r="D59" s="2">
        <f t="shared" ca="1" si="2"/>
        <v>50</v>
      </c>
      <c r="E59" s="2">
        <f t="shared" ca="1" si="2"/>
        <v>53</v>
      </c>
      <c r="F59" s="2">
        <f t="shared" ca="1" si="2"/>
        <v>23</v>
      </c>
      <c r="G59" s="2">
        <f t="shared" ca="1" si="2"/>
        <v>-7</v>
      </c>
      <c r="H59" s="2">
        <f t="shared" ca="1" si="3"/>
        <v>-3</v>
      </c>
      <c r="I59" s="2">
        <f t="shared" ca="1" si="4"/>
        <v>27</v>
      </c>
      <c r="J59" s="2">
        <f t="shared" ca="1" si="5"/>
        <v>57</v>
      </c>
      <c r="K59" s="2">
        <f t="shared" ca="1" si="6"/>
        <v>30</v>
      </c>
      <c r="L59" s="2">
        <f t="shared" ca="1" si="7"/>
        <v>60</v>
      </c>
      <c r="M59" s="2">
        <f t="shared" ca="1" si="8"/>
        <v>30</v>
      </c>
    </row>
    <row r="60" spans="2:13" x14ac:dyDescent="0.3">
      <c r="B60" s="2">
        <v>24</v>
      </c>
      <c r="C60" s="2">
        <f t="shared" ca="1" si="9"/>
        <v>35</v>
      </c>
      <c r="D60" s="2">
        <f t="shared" ca="1" si="2"/>
        <v>50</v>
      </c>
      <c r="E60" s="2">
        <f t="shared" ca="1" si="2"/>
        <v>75</v>
      </c>
      <c r="F60" s="2">
        <f t="shared" ca="1" si="2"/>
        <v>100</v>
      </c>
      <c r="G60" s="2">
        <f t="shared" ca="1" si="2"/>
        <v>125</v>
      </c>
      <c r="H60" s="2">
        <f t="shared" ca="1" si="3"/>
        <v>-25</v>
      </c>
      <c r="I60" s="2">
        <f t="shared" ca="1" si="4"/>
        <v>-50</v>
      </c>
      <c r="J60" s="2">
        <f t="shared" ca="1" si="5"/>
        <v>-75</v>
      </c>
      <c r="K60" s="2">
        <f t="shared" ca="1" si="6"/>
        <v>-25</v>
      </c>
      <c r="L60" s="2">
        <f t="shared" ca="1" si="7"/>
        <v>-50</v>
      </c>
      <c r="M60" s="2">
        <f t="shared" ca="1" si="8"/>
        <v>-25</v>
      </c>
    </row>
    <row r="61" spans="2:13" x14ac:dyDescent="0.3">
      <c r="B61" s="2">
        <v>25</v>
      </c>
      <c r="C61" s="2">
        <f t="shared" ca="1" si="9"/>
        <v>0</v>
      </c>
      <c r="D61" s="2">
        <f t="shared" ca="1" si="2"/>
        <v>-60</v>
      </c>
      <c r="E61" s="2">
        <f t="shared" ca="1" si="2"/>
        <v>-90</v>
      </c>
      <c r="F61" s="2">
        <f t="shared" ca="1" si="2"/>
        <v>-120</v>
      </c>
      <c r="G61" s="2">
        <f t="shared" ca="1" si="2"/>
        <v>-150</v>
      </c>
      <c r="H61" s="2">
        <f t="shared" ca="1" si="3"/>
        <v>30</v>
      </c>
      <c r="I61" s="2">
        <f t="shared" ca="1" si="4"/>
        <v>60</v>
      </c>
      <c r="J61" s="2">
        <f t="shared" ca="1" si="5"/>
        <v>90</v>
      </c>
      <c r="K61" s="2">
        <f t="shared" ca="1" si="6"/>
        <v>30</v>
      </c>
      <c r="L61" s="2">
        <f t="shared" ca="1" si="7"/>
        <v>60</v>
      </c>
      <c r="M61" s="2">
        <f t="shared" ca="1" si="8"/>
        <v>30</v>
      </c>
    </row>
    <row r="62" spans="2:13" x14ac:dyDescent="0.3">
      <c r="B62" s="2">
        <v>26</v>
      </c>
      <c r="C62" s="2">
        <f t="shared" ca="1" si="9"/>
        <v>21</v>
      </c>
      <c r="D62" s="2">
        <f t="shared" ca="1" si="2"/>
        <v>50</v>
      </c>
      <c r="E62" s="2">
        <f t="shared" ca="1" si="2"/>
        <v>75</v>
      </c>
      <c r="F62" s="2">
        <f t="shared" ca="1" si="2"/>
        <v>100</v>
      </c>
      <c r="G62" s="2">
        <f t="shared" ca="1" si="2"/>
        <v>81</v>
      </c>
      <c r="H62" s="2">
        <f t="shared" ca="1" si="3"/>
        <v>-25</v>
      </c>
      <c r="I62" s="2">
        <f t="shared" ca="1" si="4"/>
        <v>-50</v>
      </c>
      <c r="J62" s="2">
        <f t="shared" ca="1" si="5"/>
        <v>-31</v>
      </c>
      <c r="K62" s="2">
        <f t="shared" ca="1" si="6"/>
        <v>-25</v>
      </c>
      <c r="L62" s="2">
        <f t="shared" ca="1" si="7"/>
        <v>-6</v>
      </c>
      <c r="M62" s="2">
        <f t="shared" ca="1" si="8"/>
        <v>19</v>
      </c>
    </row>
    <row r="63" spans="2:13" x14ac:dyDescent="0.3">
      <c r="B63" s="2">
        <v>27</v>
      </c>
      <c r="C63" s="2">
        <f t="shared" ca="1" si="9"/>
        <v>60</v>
      </c>
      <c r="D63" s="2">
        <f t="shared" ca="1" si="2"/>
        <v>50</v>
      </c>
      <c r="E63" s="2">
        <f t="shared" ca="1" si="2"/>
        <v>75</v>
      </c>
      <c r="F63" s="2">
        <f t="shared" ca="1" si="2"/>
        <v>100</v>
      </c>
      <c r="G63" s="2">
        <f t="shared" ca="1" si="2"/>
        <v>125</v>
      </c>
      <c r="H63" s="2">
        <f t="shared" ca="1" si="3"/>
        <v>-25</v>
      </c>
      <c r="I63" s="2">
        <f t="shared" ca="1" si="4"/>
        <v>-50</v>
      </c>
      <c r="J63" s="2">
        <f t="shared" ca="1" si="5"/>
        <v>-75</v>
      </c>
      <c r="K63" s="2">
        <f t="shared" ca="1" si="6"/>
        <v>-25</v>
      </c>
      <c r="L63" s="2">
        <f t="shared" ca="1" si="7"/>
        <v>-50</v>
      </c>
      <c r="M63" s="2">
        <f t="shared" ca="1" si="8"/>
        <v>-25</v>
      </c>
    </row>
    <row r="64" spans="2:13" x14ac:dyDescent="0.3">
      <c r="B64" s="2">
        <v>28</v>
      </c>
      <c r="C64" s="2">
        <f t="shared" ca="1" si="9"/>
        <v>9</v>
      </c>
      <c r="D64" s="2">
        <f t="shared" ca="1" si="2"/>
        <v>39</v>
      </c>
      <c r="E64" s="2">
        <f t="shared" ca="1" si="2"/>
        <v>9</v>
      </c>
      <c r="F64" s="2">
        <f t="shared" ca="1" si="2"/>
        <v>-21</v>
      </c>
      <c r="G64" s="2">
        <f t="shared" ca="1" si="2"/>
        <v>-51</v>
      </c>
      <c r="H64" s="2">
        <f t="shared" ca="1" si="3"/>
        <v>30</v>
      </c>
      <c r="I64" s="2">
        <f t="shared" ca="1" si="4"/>
        <v>60</v>
      </c>
      <c r="J64" s="2">
        <f t="shared" ca="1" si="5"/>
        <v>90</v>
      </c>
      <c r="K64" s="2">
        <f t="shared" ca="1" si="6"/>
        <v>30</v>
      </c>
      <c r="L64" s="2">
        <f t="shared" ca="1" si="7"/>
        <v>60</v>
      </c>
      <c r="M64" s="2">
        <f t="shared" ca="1" si="8"/>
        <v>30</v>
      </c>
    </row>
    <row r="65" spans="2:13" x14ac:dyDescent="0.3">
      <c r="B65" s="2">
        <v>29</v>
      </c>
      <c r="C65" s="2">
        <f t="shared" ca="1" si="9"/>
        <v>22</v>
      </c>
      <c r="D65" s="2">
        <f t="shared" ca="1" si="2"/>
        <v>50</v>
      </c>
      <c r="E65" s="2">
        <f t="shared" ca="1" si="2"/>
        <v>75</v>
      </c>
      <c r="F65" s="2">
        <f t="shared" ca="1" si="2"/>
        <v>100</v>
      </c>
      <c r="G65" s="2">
        <f t="shared" ca="1" si="2"/>
        <v>92</v>
      </c>
      <c r="H65" s="2">
        <f t="shared" ca="1" si="3"/>
        <v>-25</v>
      </c>
      <c r="I65" s="2">
        <f t="shared" ca="1" si="4"/>
        <v>-50</v>
      </c>
      <c r="J65" s="2">
        <f t="shared" ca="1" si="5"/>
        <v>-42</v>
      </c>
      <c r="K65" s="2">
        <f t="shared" ca="1" si="6"/>
        <v>-25</v>
      </c>
      <c r="L65" s="2">
        <f t="shared" ca="1" si="7"/>
        <v>-17</v>
      </c>
      <c r="M65" s="2">
        <f t="shared" ca="1" si="8"/>
        <v>8</v>
      </c>
    </row>
    <row r="66" spans="2:13" x14ac:dyDescent="0.3">
      <c r="B66" s="2">
        <v>30</v>
      </c>
      <c r="C66" s="2">
        <f t="shared" ca="1" si="9"/>
        <v>26</v>
      </c>
      <c r="D66" s="2">
        <f t="shared" ca="1" si="2"/>
        <v>50</v>
      </c>
      <c r="E66" s="2">
        <f t="shared" ca="1" si="2"/>
        <v>75</v>
      </c>
      <c r="F66" s="2">
        <f t="shared" ca="1" si="2"/>
        <v>100</v>
      </c>
      <c r="G66" s="2">
        <f t="shared" ca="1" si="2"/>
        <v>125</v>
      </c>
      <c r="H66" s="2">
        <f t="shared" ca="1" si="3"/>
        <v>-25</v>
      </c>
      <c r="I66" s="2">
        <f t="shared" ca="1" si="4"/>
        <v>-50</v>
      </c>
      <c r="J66" s="2">
        <f t="shared" ca="1" si="5"/>
        <v>-75</v>
      </c>
      <c r="K66" s="2">
        <f t="shared" ca="1" si="6"/>
        <v>-25</v>
      </c>
      <c r="L66" s="2">
        <f t="shared" ca="1" si="7"/>
        <v>-50</v>
      </c>
      <c r="M66" s="2">
        <f t="shared" ca="1" si="8"/>
        <v>-25</v>
      </c>
    </row>
    <row r="67" spans="2:13" x14ac:dyDescent="0.3">
      <c r="B67" s="2"/>
      <c r="C67" s="2"/>
      <c r="D67" s="2"/>
      <c r="E67" s="2"/>
      <c r="F67" s="2"/>
      <c r="G67" s="2"/>
    </row>
    <row r="68" spans="2:13" x14ac:dyDescent="0.3">
      <c r="B68" s="3" t="s">
        <v>103</v>
      </c>
      <c r="C68" s="77">
        <f ca="1">AVERAGE(C37:C66)</f>
        <v>19.8</v>
      </c>
      <c r="D68" s="77">
        <f t="shared" ref="D68:M68" ca="1" si="10">AVERAGE(D37:D66)</f>
        <v>33.866666666666667</v>
      </c>
      <c r="E68" s="77">
        <f t="shared" ca="1" si="10"/>
        <v>35.4</v>
      </c>
      <c r="F68" s="77">
        <f t="shared" ca="1" si="10"/>
        <v>28.866666666666667</v>
      </c>
      <c r="G68" s="77">
        <f t="shared" ca="1" si="10"/>
        <v>15.366666666666667</v>
      </c>
      <c r="H68" s="77">
        <f t="shared" ca="1" si="10"/>
        <v>-1.5333333333333334</v>
      </c>
      <c r="I68" s="77">
        <f t="shared" ca="1" si="10"/>
        <v>5</v>
      </c>
      <c r="J68" s="77">
        <f t="shared" ca="1" si="10"/>
        <v>18.5</v>
      </c>
      <c r="K68" s="77">
        <f t="shared" ca="1" si="10"/>
        <v>6.5333333333333332</v>
      </c>
      <c r="L68" s="77">
        <f t="shared" ca="1" si="10"/>
        <v>20.033333333333335</v>
      </c>
      <c r="M68" s="77">
        <f t="shared" ca="1" si="10"/>
        <v>13.5</v>
      </c>
    </row>
    <row r="69" spans="2:13" x14ac:dyDescent="0.3">
      <c r="B69" s="3" t="s">
        <v>104</v>
      </c>
      <c r="C69" s="77">
        <f ca="1">_xlfn.STDEV.S(C37:C66)</f>
        <v>17.29939205629034</v>
      </c>
      <c r="D69" s="77">
        <f t="shared" ref="D69:M69" ca="1" si="11">_xlfn.STDEV.S(D37:D66)</f>
        <v>29.844116076168451</v>
      </c>
      <c r="E69" s="77">
        <f t="shared" ca="1" si="11"/>
        <v>50.992629622937365</v>
      </c>
      <c r="F69" s="77">
        <f t="shared" ca="1" si="11"/>
        <v>72.376283662409804</v>
      </c>
      <c r="G69" s="77">
        <f t="shared" ca="1" si="11"/>
        <v>90.868409340606121</v>
      </c>
      <c r="H69" s="77">
        <f t="shared" ca="1" si="11"/>
        <v>25.632325137490415</v>
      </c>
      <c r="I69" s="77">
        <f t="shared" ca="1" si="11"/>
        <v>50.117792284260446</v>
      </c>
      <c r="J69" s="77">
        <f t="shared" ca="1" si="11"/>
        <v>70.567526965800397</v>
      </c>
      <c r="K69" s="77">
        <f t="shared" ca="1" si="11"/>
        <v>26.747521101168822</v>
      </c>
      <c r="L69" s="77">
        <f t="shared" ca="1" si="11"/>
        <v>48.80890487812956</v>
      </c>
      <c r="M69" s="77">
        <f t="shared" ca="1" si="11"/>
        <v>24.29807711989033</v>
      </c>
    </row>
    <row r="70" spans="2:13" x14ac:dyDescent="0.3">
      <c r="B70" s="3" t="s">
        <v>105</v>
      </c>
      <c r="C70" s="77">
        <f ca="1">C69/SQRT($B$66)</f>
        <v>3.1584224201186331</v>
      </c>
      <c r="D70" s="77">
        <f t="shared" ref="D70:M70" ca="1" si="12">D69/SQRT($B$66)</f>
        <v>5.4487651945733422</v>
      </c>
      <c r="E70" s="77">
        <f t="shared" ca="1" si="12"/>
        <v>9.3099378369963155</v>
      </c>
      <c r="F70" s="77">
        <f t="shared" ca="1" si="12"/>
        <v>13.214041063431489</v>
      </c>
      <c r="G70" s="77">
        <f t="shared" ca="1" si="12"/>
        <v>16.590225853487702</v>
      </c>
      <c r="H70" s="77">
        <f t="shared" ca="1" si="12"/>
        <v>4.6798008930367363</v>
      </c>
      <c r="I70" s="77">
        <f t="shared" ca="1" si="12"/>
        <v>9.1502151221492714</v>
      </c>
      <c r="J70" s="77">
        <f t="shared" ca="1" si="12"/>
        <v>12.883808782174322</v>
      </c>
      <c r="K70" s="77">
        <f t="shared" ca="1" si="12"/>
        <v>4.8834068881518613</v>
      </c>
      <c r="L70" s="77">
        <f t="shared" ca="1" si="12"/>
        <v>8.9112460696251663</v>
      </c>
      <c r="M70" s="77">
        <f t="shared" ca="1" si="12"/>
        <v>4.4362016475213641</v>
      </c>
    </row>
    <row r="71" spans="2:13" x14ac:dyDescent="0.3">
      <c r="C71" s="2"/>
    </row>
    <row r="72" spans="2:13" x14ac:dyDescent="0.3">
      <c r="B72" t="s">
        <v>106</v>
      </c>
      <c r="C72" s="57">
        <f>-_xlfn.T.INV(0.005,29)</f>
        <v>2.7563859036706049</v>
      </c>
    </row>
    <row r="73" spans="2:13" x14ac:dyDescent="0.3">
      <c r="C73" s="2"/>
    </row>
    <row r="74" spans="2:13" x14ac:dyDescent="0.3">
      <c r="B74" s="71" t="s">
        <v>85</v>
      </c>
      <c r="C74" s="72"/>
      <c r="D74" s="71"/>
      <c r="E74" s="71"/>
      <c r="F74" s="71"/>
      <c r="G74" s="71"/>
      <c r="H74" s="80" t="str">
        <f ca="1">TEXT(H68-H70*$C$72,"0.00")&amp;" &lt;= d &lt;= "&amp;TEXT(H68+H70*$C$72,"0.00")</f>
        <v>-14.43 &lt;= d &lt;= 11.37</v>
      </c>
      <c r="I74" s="80" t="str">
        <f t="shared" ref="I74:M74" ca="1" si="13">TEXT(I68-I70*$C$72,"0.00")&amp;" &lt;= d &lt;= "&amp;TEXT(I68+I70*$C$72,"0.00")</f>
        <v>-20.22 &lt;= d &lt;= 30.22</v>
      </c>
      <c r="J74" s="80" t="str">
        <f t="shared" ca="1" si="13"/>
        <v>-17.01 &lt;= d &lt;= 54.01</v>
      </c>
      <c r="K74" s="80" t="str">
        <f t="shared" ca="1" si="13"/>
        <v>-6.93 &lt;= d &lt;= 19.99</v>
      </c>
      <c r="L74" s="80" t="str">
        <f t="shared" ca="1" si="13"/>
        <v>-4.53 &lt;= d &lt;= 44.60</v>
      </c>
      <c r="M74" s="80" t="str">
        <f t="shared" ca="1" si="13"/>
        <v>1.27 &lt;= d &lt;= 25.73</v>
      </c>
    </row>
    <row r="75" spans="2:13" x14ac:dyDescent="0.3">
      <c r="C75" s="2"/>
    </row>
    <row r="76" spans="2:13" x14ac:dyDescent="0.3">
      <c r="B76" s="71" t="s">
        <v>115</v>
      </c>
      <c r="C76" s="72" t="s">
        <v>85</v>
      </c>
    </row>
    <row r="77" spans="2:13" x14ac:dyDescent="0.3">
      <c r="B77" s="78" t="s">
        <v>107</v>
      </c>
      <c r="C77" s="72" t="str">
        <f ca="1">H74</f>
        <v>-14.43 &lt;= d &lt;= 11.37</v>
      </c>
      <c r="E77" s="71"/>
      <c r="F77" s="71"/>
      <c r="G77" s="71"/>
      <c r="H77" s="71"/>
      <c r="I77" s="71"/>
      <c r="J77" s="71"/>
    </row>
    <row r="78" spans="2:13" x14ac:dyDescent="0.3">
      <c r="B78" s="79" t="s">
        <v>108</v>
      </c>
      <c r="C78" s="72" t="str">
        <f ca="1">I74</f>
        <v>-20.22 &lt;= d &lt;= 30.22</v>
      </c>
    </row>
    <row r="79" spans="2:13" x14ac:dyDescent="0.3">
      <c r="B79" s="78" t="s">
        <v>112</v>
      </c>
      <c r="C79" s="72" t="str">
        <f ca="1">J74</f>
        <v>-17.01 &lt;= d &lt;= 54.01</v>
      </c>
    </row>
    <row r="80" spans="2:13" x14ac:dyDescent="0.3">
      <c r="B80" s="78" t="s">
        <v>109</v>
      </c>
      <c r="C80" s="72" t="str">
        <f ca="1">K74</f>
        <v>-6.93 &lt;= d &lt;= 19.99</v>
      </c>
    </row>
    <row r="81" spans="1:3" x14ac:dyDescent="0.3">
      <c r="B81" s="78" t="s">
        <v>110</v>
      </c>
      <c r="C81" s="72" t="str">
        <f ca="1">L74</f>
        <v>-4.53 &lt;= d &lt;= 44.60</v>
      </c>
    </row>
    <row r="82" spans="1:3" x14ac:dyDescent="0.3">
      <c r="B82" s="78" t="s">
        <v>111</v>
      </c>
      <c r="C82" s="72" t="str">
        <f ca="1">M74</f>
        <v>1.27 &lt;= d &lt;= 25.73</v>
      </c>
    </row>
    <row r="83" spans="1:3" x14ac:dyDescent="0.3">
      <c r="C83" s="2"/>
    </row>
    <row r="84" spans="1:3" x14ac:dyDescent="0.3">
      <c r="B84" s="71" t="s">
        <v>114</v>
      </c>
      <c r="C84" s="2"/>
    </row>
    <row r="85" spans="1:3" x14ac:dyDescent="0.3">
      <c r="C85" s="2"/>
    </row>
    <row r="86" spans="1:3" x14ac:dyDescent="0.3">
      <c r="C86" s="2"/>
    </row>
    <row r="87" spans="1:3" x14ac:dyDescent="0.3">
      <c r="A87" s="71" t="s">
        <v>113</v>
      </c>
      <c r="C87" s="2"/>
    </row>
    <row r="88" spans="1:3" x14ac:dyDescent="0.3">
      <c r="C88" s="2"/>
    </row>
    <row r="89" spans="1:3" x14ac:dyDescent="0.3">
      <c r="C89" s="2"/>
    </row>
    <row r="90" spans="1:3" x14ac:dyDescent="0.3">
      <c r="C90" s="2"/>
    </row>
    <row r="91" spans="1:3" x14ac:dyDescent="0.3">
      <c r="C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Ch6Ex12</vt:lpstr>
      <vt:lpstr>Ch6Ex16</vt:lpstr>
      <vt:lpstr>Ch6Ex16-AvgTime</vt:lpstr>
      <vt:lpstr>Ch6Ex16-AvgMT</vt:lpstr>
      <vt:lpstr>Ch6Ex16-AvgAP</vt:lpstr>
      <vt:lpstr>Ch7Ex11</vt:lpstr>
      <vt:lpstr>Ch7Ex14a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2017-08-08T20:38:00Z</dcterms:modified>
</cp:coreProperties>
</file>