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5" l="1"/>
  <c r="E24" i="5"/>
  <c r="E21" i="5"/>
  <c r="E17" i="5"/>
  <c r="B24" i="5"/>
  <c r="B21" i="5"/>
  <c r="B17" i="5"/>
  <c r="D24" i="5"/>
  <c r="D25" i="5"/>
  <c r="C25" i="5"/>
  <c r="C22" i="5"/>
  <c r="D22" i="5" s="1"/>
  <c r="D21" i="5" s="1"/>
  <c r="D18" i="5"/>
  <c r="C19" i="5"/>
  <c r="D19" i="5" s="1"/>
  <c r="C18" i="5"/>
  <c r="A14" i="5"/>
  <c r="B14" i="5" s="1"/>
  <c r="A13" i="5"/>
  <c r="B13" i="5" s="1"/>
  <c r="A12" i="5"/>
  <c r="B12" i="5" s="1"/>
  <c r="K2" i="3"/>
  <c r="I4" i="3"/>
  <c r="I3" i="3"/>
  <c r="I2" i="3"/>
  <c r="H4" i="3"/>
  <c r="H3" i="3"/>
  <c r="H2" i="3"/>
  <c r="J2" i="4"/>
  <c r="I4" i="4"/>
  <c r="I3" i="4"/>
  <c r="I2" i="4"/>
  <c r="H4" i="4"/>
  <c r="H3" i="4"/>
  <c r="H2" i="4"/>
  <c r="J17" i="4"/>
  <c r="I18" i="4"/>
  <c r="I17" i="4"/>
  <c r="G18" i="4"/>
  <c r="E18" i="4"/>
  <c r="D18" i="4"/>
  <c r="G17" i="4"/>
  <c r="E17" i="4"/>
  <c r="D17" i="4"/>
  <c r="F17" i="4"/>
  <c r="C17" i="4"/>
  <c r="C18" i="4"/>
  <c r="A11" i="4"/>
  <c r="A15" i="4"/>
  <c r="A14" i="4"/>
  <c r="A13" i="4"/>
  <c r="E23" i="3"/>
  <c r="F23" i="3"/>
  <c r="I22" i="3"/>
  <c r="J22" i="3" s="1"/>
  <c r="H22" i="3"/>
  <c r="G22" i="3"/>
  <c r="E22" i="3"/>
  <c r="F22" i="3" s="1"/>
  <c r="K22" i="3" s="1"/>
  <c r="D23" i="3"/>
  <c r="D22" i="3"/>
  <c r="D20" i="3"/>
  <c r="D19" i="3"/>
  <c r="D17" i="3"/>
  <c r="D16" i="3"/>
  <c r="H20" i="3"/>
  <c r="G20" i="3"/>
  <c r="E20" i="3"/>
  <c r="F20" i="3" s="1"/>
  <c r="K20" i="3" s="1"/>
  <c r="H19" i="3"/>
  <c r="G19" i="3"/>
  <c r="E19" i="3"/>
  <c r="F19" i="3" s="1"/>
  <c r="G17" i="3"/>
  <c r="H17" i="3" s="1"/>
  <c r="F17" i="3"/>
  <c r="E17" i="3"/>
  <c r="E16" i="3"/>
  <c r="F16" i="3" s="1"/>
  <c r="K16" i="3" s="1"/>
  <c r="C14" i="3"/>
  <c r="D14" i="3" s="1"/>
  <c r="E14" i="3" s="1"/>
  <c r="C13" i="3"/>
  <c r="D13" i="3"/>
  <c r="E13" i="3" s="1"/>
  <c r="C12" i="3"/>
  <c r="D12" i="3" s="1"/>
  <c r="E12" i="3" s="1"/>
  <c r="D11" i="3" s="1"/>
  <c r="D17" i="5" l="1"/>
  <c r="B11" i="5"/>
  <c r="K17" i="3"/>
  <c r="L16" i="3" s="1"/>
  <c r="N16" i="3" s="1"/>
  <c r="K23" i="3"/>
  <c r="L22" i="3" s="1"/>
  <c r="N22" i="3" s="1"/>
  <c r="K19" i="3"/>
  <c r="L19" i="3"/>
  <c r="N19" i="3" s="1"/>
  <c r="O25" i="1"/>
  <c r="O23" i="1"/>
  <c r="O21" i="1"/>
  <c r="O19" i="1"/>
  <c r="I11" i="1"/>
  <c r="D15" i="1"/>
  <c r="D14" i="1"/>
  <c r="D13" i="1"/>
  <c r="C15" i="1"/>
  <c r="C19" i="1"/>
  <c r="M19" i="1"/>
  <c r="C14" i="1"/>
  <c r="C13" i="1"/>
  <c r="B15" i="1"/>
  <c r="B14" i="1"/>
  <c r="B13" i="1"/>
  <c r="M25" i="1"/>
  <c r="K26" i="1"/>
  <c r="K25" i="1"/>
  <c r="G26" i="1"/>
  <c r="E26" i="1"/>
  <c r="F26" i="1"/>
  <c r="D26" i="1"/>
  <c r="I25" i="1"/>
  <c r="H25" i="1"/>
  <c r="M23" i="1"/>
  <c r="K24" i="1"/>
  <c r="K23" i="1"/>
  <c r="G24" i="1"/>
  <c r="E24" i="1"/>
  <c r="F24" i="1"/>
  <c r="D24" i="1"/>
  <c r="I23" i="1"/>
  <c r="E23" i="1"/>
  <c r="H23" i="1"/>
  <c r="D23" i="1"/>
  <c r="C24" i="1"/>
  <c r="C23" i="1"/>
  <c r="C26" i="1"/>
  <c r="C25" i="1"/>
  <c r="M21" i="1"/>
  <c r="K22" i="1"/>
  <c r="K21" i="1"/>
  <c r="K20" i="1"/>
  <c r="K19" i="1"/>
  <c r="C22" i="1"/>
  <c r="C21" i="1"/>
  <c r="I21" i="1"/>
  <c r="G22" i="1"/>
  <c r="G21" i="1"/>
  <c r="E22" i="1"/>
  <c r="E21" i="1"/>
  <c r="F22" i="1"/>
  <c r="D22" i="1"/>
  <c r="H21" i="1"/>
  <c r="F21" i="1"/>
  <c r="D21" i="1"/>
  <c r="H19" i="1"/>
  <c r="I19" i="1" s="1"/>
  <c r="G19" i="1"/>
  <c r="F19" i="1"/>
  <c r="D19" i="1"/>
  <c r="E19" i="1" s="1"/>
  <c r="G20" i="1"/>
  <c r="C20" i="1"/>
  <c r="G26" i="2" l="1"/>
  <c r="G25" i="2"/>
  <c r="G16" i="2"/>
  <c r="G15" i="2"/>
  <c r="B13" i="2" s="1"/>
  <c r="I15" i="2" s="1"/>
  <c r="G21" i="2"/>
  <c r="G20" i="2"/>
  <c r="I25" i="2"/>
  <c r="B9" i="2"/>
  <c r="B23" i="2"/>
  <c r="F26" i="2"/>
  <c r="F25" i="2"/>
  <c r="D26" i="2"/>
  <c r="D25" i="2"/>
  <c r="E26" i="2"/>
  <c r="C26" i="2"/>
  <c r="E25" i="2"/>
  <c r="C25" i="2"/>
  <c r="B26" i="2"/>
  <c r="B25" i="2"/>
  <c r="F16" i="2"/>
  <c r="D15" i="2"/>
  <c r="E16" i="2"/>
  <c r="E15" i="2"/>
  <c r="C16" i="2"/>
  <c r="C15" i="2"/>
  <c r="F21" i="2"/>
  <c r="F20" i="2"/>
  <c r="D21" i="2"/>
  <c r="D20" i="2"/>
  <c r="E21" i="2"/>
  <c r="C21" i="2"/>
  <c r="E20" i="2"/>
  <c r="C20" i="2"/>
  <c r="B21" i="2"/>
  <c r="B20" i="2"/>
  <c r="B16" i="2"/>
  <c r="B15" i="2"/>
  <c r="D11" i="2"/>
  <c r="D10" i="2"/>
  <c r="C11" i="2"/>
  <c r="C10" i="2"/>
  <c r="B11" i="2"/>
  <c r="B10" i="2"/>
  <c r="B18" i="2" l="1"/>
  <c r="I20" i="2" s="1"/>
</calcChain>
</file>

<file path=xl/sharedStrings.xml><?xml version="1.0" encoding="utf-8"?>
<sst xmlns="http://schemas.openxmlformats.org/spreadsheetml/2006/main" count="202" uniqueCount="72">
  <si>
    <t>ID</t>
  </si>
  <si>
    <t>STREAM</t>
  </si>
  <si>
    <t>SLOPE</t>
  </si>
  <si>
    <t>ELEVATION</t>
  </si>
  <si>
    <t>VEGETATION</t>
  </si>
  <si>
    <t>steep</t>
  </si>
  <si>
    <t>moderate</t>
  </si>
  <si>
    <t>riparian</t>
  </si>
  <si>
    <t>flat</t>
  </si>
  <si>
    <t>conifer</t>
  </si>
  <si>
    <t>chapparal</t>
  </si>
  <si>
    <t>Entropy</t>
  </si>
  <si>
    <t>Vegetation</t>
  </si>
  <si>
    <t>&lt; 750</t>
  </si>
  <si>
    <t>&gt;= 750</t>
  </si>
  <si>
    <t>&gt;= 1350</t>
  </si>
  <si>
    <t>&gt;= 2250</t>
  </si>
  <si>
    <t>&gt;= 4175</t>
  </si>
  <si>
    <t>ELEVATION_GROUP</t>
  </si>
  <si>
    <t>SENDER</t>
  </si>
  <si>
    <t>spam</t>
  </si>
  <si>
    <t>ham</t>
  </si>
  <si>
    <t>SUSPICIOUS WORDS</t>
  </si>
  <si>
    <t>UNKNOWN SENDER</t>
  </si>
  <si>
    <t>CONTAINS IMAGES</t>
  </si>
  <si>
    <t>Suspicious Words</t>
  </si>
  <si>
    <t>Unknown Sender</t>
  </si>
  <si>
    <t>SPAM</t>
  </si>
  <si>
    <t>HAM</t>
  </si>
  <si>
    <t>Contains Image</t>
  </si>
  <si>
    <t>IG</t>
  </si>
  <si>
    <t>YES</t>
  </si>
  <si>
    <t>NO</t>
  </si>
  <si>
    <t>Remainder</t>
  </si>
  <si>
    <t>InfoGain</t>
  </si>
  <si>
    <t>AGE</t>
  </si>
  <si>
    <t>EDUCATION</t>
  </si>
  <si>
    <t>OCCUPATION</t>
  </si>
  <si>
    <t>bachelors</t>
  </si>
  <si>
    <t>married</t>
  </si>
  <si>
    <t>transport</t>
  </si>
  <si>
    <t>professional</t>
  </si>
  <si>
    <t>school</t>
  </si>
  <si>
    <t>agriculture</t>
  </si>
  <si>
    <t>divorced</t>
  </si>
  <si>
    <t>doctorate</t>
  </si>
  <si>
    <t>never married</t>
  </si>
  <si>
    <t xml:space="preserve">high school </t>
  </si>
  <si>
    <t>armed forces</t>
  </si>
  <si>
    <t>MARITAL STATUS</t>
  </si>
  <si>
    <t>ANNUAL INCOME</t>
  </si>
  <si>
    <r>
      <t>25</t>
    </r>
    <r>
      <rPr>
        <i/>
        <sz val="12"/>
        <color rgb="FF000000"/>
        <rFont val="Courier New"/>
        <family val="3"/>
      </rPr>
      <t>K</t>
    </r>
    <r>
      <rPr>
        <sz val="12"/>
        <color rgb="FF000000"/>
        <rFont val="Courier New"/>
        <family val="3"/>
      </rPr>
      <t>–50</t>
    </r>
    <r>
      <rPr>
        <i/>
        <sz val="12"/>
        <color rgb="FF000000"/>
        <rFont val="Courier New"/>
        <family val="3"/>
      </rPr>
      <t>K</t>
    </r>
  </si>
  <si>
    <r>
      <t>≤ 25</t>
    </r>
    <r>
      <rPr>
        <i/>
        <sz val="12"/>
        <color rgb="FF000000"/>
        <rFont val="Courier New"/>
        <family val="3"/>
      </rPr>
      <t>K</t>
    </r>
  </si>
  <si>
    <r>
      <t>≥ 50</t>
    </r>
    <r>
      <rPr>
        <i/>
        <sz val="12"/>
        <color rgb="FF000000"/>
        <rFont val="Courier New"/>
        <family val="3"/>
      </rPr>
      <t>K</t>
    </r>
  </si>
  <si>
    <t>Entropy:</t>
  </si>
  <si>
    <t>&gt;= 26</t>
  </si>
  <si>
    <t>&gt;= 39.5</t>
  </si>
  <si>
    <t>REMAINDER</t>
  </si>
  <si>
    <t>&gt;= 45</t>
  </si>
  <si>
    <t>Gini</t>
  </si>
  <si>
    <t>Gini Index Partition</t>
  </si>
  <si>
    <t>MARITAL_STATUS</t>
  </si>
  <si>
    <t>ANNUAL_INCOME</t>
  </si>
  <si>
    <t>?25K</t>
  </si>
  <si>
    <t>25K–50K</t>
  </si>
  <si>
    <t>?50K</t>
  </si>
  <si>
    <t>high school</t>
  </si>
  <si>
    <t>never maried</t>
  </si>
  <si>
    <t>GINI</t>
  </si>
  <si>
    <t>HIGH SCHOOL</t>
  </si>
  <si>
    <t>BACHELORS</t>
  </si>
  <si>
    <t>DOCTORATE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</si>
</sst>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9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2"/>
      <color rgb="FF000000"/>
      <name val="Courier New"/>
      <family val="3"/>
    </font>
    <font>
      <b/>
      <sz val="12"/>
      <color theme="1"/>
      <name val="Courier New"/>
      <family val="3"/>
    </font>
    <font>
      <sz val="12"/>
      <color rgb="FF000000"/>
      <name val="Courier New"/>
      <family val="3"/>
    </font>
    <font>
      <sz val="12"/>
      <color theme="1"/>
      <name val="Courier New"/>
      <family val="3"/>
    </font>
    <font>
      <i/>
      <sz val="12"/>
      <color rgb="FF000000"/>
      <name val="Courier New"/>
      <family val="3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right"/>
    </xf>
    <xf numFmtId="169" fontId="0" fillId="0" borderId="0" xfId="0" applyNumberFormat="1"/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A2" sqref="A1:A2"/>
    </sheetView>
  </sheetViews>
  <sheetFormatPr defaultColWidth="8.88671875" defaultRowHeight="14.4" x14ac:dyDescent="0.3"/>
  <cols>
    <col min="1" max="2" width="13.44140625" style="1" customWidth="1"/>
    <col min="3" max="7" width="14.109375" style="1" customWidth="1"/>
    <col min="8" max="9" width="15.109375" style="1" customWidth="1"/>
    <col min="10" max="10" width="15.33203125" style="1" customWidth="1"/>
    <col min="11" max="11" width="10.6640625" style="1" bestFit="1" customWidth="1"/>
    <col min="12" max="12" width="10.33203125" style="1" bestFit="1" customWidth="1"/>
    <col min="13" max="13" width="11.6640625" style="1" bestFit="1" customWidth="1"/>
    <col min="14" max="14" width="14" style="1" customWidth="1"/>
    <col min="15" max="15" width="19.88671875" style="1" customWidth="1"/>
    <col min="16" max="16384" width="8.88671875" style="1"/>
  </cols>
  <sheetData>
    <row r="1" spans="1:9" x14ac:dyDescent="0.3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18</v>
      </c>
    </row>
    <row r="2" spans="1:9" x14ac:dyDescent="0.3">
      <c r="A2" s="3">
        <v>2</v>
      </c>
      <c r="B2" s="2" t="b">
        <v>1</v>
      </c>
      <c r="C2" s="2" t="s">
        <v>6</v>
      </c>
      <c r="D2" s="2">
        <v>300</v>
      </c>
      <c r="E2" s="2" t="s">
        <v>7</v>
      </c>
      <c r="F2" s="2" t="s">
        <v>13</v>
      </c>
    </row>
    <row r="3" spans="1:9" x14ac:dyDescent="0.3">
      <c r="A3" s="3">
        <v>4</v>
      </c>
      <c r="B3" s="2" t="b">
        <v>0</v>
      </c>
      <c r="C3" s="2" t="s">
        <v>5</v>
      </c>
      <c r="D3" s="2">
        <v>1200</v>
      </c>
      <c r="E3" s="2" t="s">
        <v>10</v>
      </c>
      <c r="F3" s="2" t="s">
        <v>14</v>
      </c>
    </row>
    <row r="4" spans="1:9" x14ac:dyDescent="0.3">
      <c r="A4" s="3">
        <v>3</v>
      </c>
      <c r="B4" s="2" t="b">
        <v>1</v>
      </c>
      <c r="C4" s="2" t="s">
        <v>5</v>
      </c>
      <c r="D4" s="2">
        <v>1500</v>
      </c>
      <c r="E4" s="2" t="s">
        <v>7</v>
      </c>
      <c r="F4" s="2" t="s">
        <v>15</v>
      </c>
    </row>
    <row r="5" spans="1:9" x14ac:dyDescent="0.3">
      <c r="A5" s="3">
        <v>1</v>
      </c>
      <c r="B5" s="2" t="b">
        <v>0</v>
      </c>
      <c r="C5" s="2" t="s">
        <v>5</v>
      </c>
      <c r="D5" s="2">
        <v>3900</v>
      </c>
      <c r="E5" s="2" t="s">
        <v>10</v>
      </c>
      <c r="F5" s="2" t="s">
        <v>16</v>
      </c>
    </row>
    <row r="6" spans="1:9" x14ac:dyDescent="0.3">
      <c r="A6" s="3">
        <v>7</v>
      </c>
      <c r="B6" s="2" t="b">
        <v>1</v>
      </c>
      <c r="C6" s="2" t="s">
        <v>5</v>
      </c>
      <c r="D6" s="2">
        <v>3000</v>
      </c>
      <c r="E6" s="2" t="s">
        <v>10</v>
      </c>
      <c r="F6" s="2" t="s">
        <v>16</v>
      </c>
    </row>
    <row r="7" spans="1:9" x14ac:dyDescent="0.3">
      <c r="A7" s="3">
        <v>5</v>
      </c>
      <c r="B7" s="2" t="b">
        <v>0</v>
      </c>
      <c r="C7" s="2" t="s">
        <v>8</v>
      </c>
      <c r="D7" s="2">
        <v>4450</v>
      </c>
      <c r="E7" s="2" t="s">
        <v>9</v>
      </c>
      <c r="F7" s="2" t="s">
        <v>17</v>
      </c>
    </row>
    <row r="8" spans="1:9" x14ac:dyDescent="0.3">
      <c r="A8" s="3">
        <v>6</v>
      </c>
      <c r="B8" s="2" t="b">
        <v>1</v>
      </c>
      <c r="C8" s="2" t="s">
        <v>5</v>
      </c>
      <c r="D8" s="2">
        <v>5000</v>
      </c>
      <c r="E8" s="2" t="s">
        <v>9</v>
      </c>
      <c r="F8" s="2" t="s">
        <v>17</v>
      </c>
    </row>
    <row r="10" spans="1:9" x14ac:dyDescent="0.3">
      <c r="I10" s="1" t="s">
        <v>11</v>
      </c>
    </row>
    <row r="11" spans="1:9" x14ac:dyDescent="0.3">
      <c r="I11" s="1">
        <f>(-1)*SUM(D13:D15)</f>
        <v>1.5566567074628228</v>
      </c>
    </row>
    <row r="12" spans="1:9" x14ac:dyDescent="0.3">
      <c r="A12" s="1" t="s">
        <v>12</v>
      </c>
    </row>
    <row r="13" spans="1:9" x14ac:dyDescent="0.3">
      <c r="A13" s="1" t="s">
        <v>10</v>
      </c>
      <c r="B13" s="1">
        <f>3/7</f>
        <v>0.42857142857142855</v>
      </c>
      <c r="C13" s="1">
        <f>LOG(B13,2)</f>
        <v>-1.2223924213364481</v>
      </c>
      <c r="D13" s="1">
        <f>C13*B13</f>
        <v>-0.52388246628704915</v>
      </c>
    </row>
    <row r="14" spans="1:9" x14ac:dyDescent="0.3">
      <c r="A14" s="1" t="s">
        <v>7</v>
      </c>
      <c r="B14" s="1">
        <f>2/7</f>
        <v>0.2857142857142857</v>
      </c>
      <c r="C14" s="1">
        <f>LOG(B14,2)</f>
        <v>-1.8073549220576042</v>
      </c>
      <c r="D14" s="1">
        <f>C14*B14</f>
        <v>-0.51638712058788683</v>
      </c>
    </row>
    <row r="15" spans="1:9" x14ac:dyDescent="0.3">
      <c r="A15" s="1" t="s">
        <v>9</v>
      </c>
      <c r="B15" s="1">
        <f>2/7</f>
        <v>0.2857142857142857</v>
      </c>
      <c r="C15" s="1">
        <f>LOG(B15,2)</f>
        <v>-1.8073549220576042</v>
      </c>
      <c r="D15" s="1">
        <f>C15*B15</f>
        <v>-0.51638712058788683</v>
      </c>
    </row>
    <row r="18" spans="1:15" x14ac:dyDescent="0.3">
      <c r="D18" s="13" t="s">
        <v>10</v>
      </c>
      <c r="E18" s="13"/>
      <c r="F18" s="13" t="s">
        <v>7</v>
      </c>
      <c r="G18" s="13"/>
      <c r="H18" s="13" t="s">
        <v>9</v>
      </c>
      <c r="I18" s="13"/>
      <c r="K18" s="1" t="s">
        <v>11</v>
      </c>
      <c r="M18" s="1" t="s">
        <v>33</v>
      </c>
      <c r="O18" s="1" t="s">
        <v>34</v>
      </c>
    </row>
    <row r="19" spans="1:15" x14ac:dyDescent="0.3">
      <c r="A19" s="2" t="s">
        <v>14</v>
      </c>
      <c r="B19" s="1" t="s">
        <v>31</v>
      </c>
      <c r="C19" s="1">
        <f>6/7</f>
        <v>0.8571428571428571</v>
      </c>
      <c r="D19" s="1">
        <f>3/6</f>
        <v>0.5</v>
      </c>
      <c r="E19" s="1">
        <f>LOG(D19,2)</f>
        <v>-1</v>
      </c>
      <c r="F19" s="1">
        <f>1/6</f>
        <v>0.16666666666666666</v>
      </c>
      <c r="G19" s="1">
        <f>LOG(F19,2)</f>
        <v>-2.5849625007211561</v>
      </c>
      <c r="H19" s="1">
        <f>2/6</f>
        <v>0.33333333333333331</v>
      </c>
      <c r="I19" s="1">
        <f>LOG(H19,2)</f>
        <v>-1.5849625007211563</v>
      </c>
      <c r="J19" s="7"/>
      <c r="K19" s="1">
        <f t="shared" ref="K19:K26" si="0">(-1)*(D19*E19+F19*G19+H19*I19)</f>
        <v>1.4591479170272446</v>
      </c>
      <c r="M19" s="1">
        <f>K19*C19+K20*C20</f>
        <v>1.2506982145947809</v>
      </c>
      <c r="O19" s="1">
        <f>$I$11-M19</f>
        <v>0.30595849286804189</v>
      </c>
    </row>
    <row r="20" spans="1:15" x14ac:dyDescent="0.3">
      <c r="B20" s="1" t="s">
        <v>32</v>
      </c>
      <c r="C20" s="1">
        <f>1/7</f>
        <v>0.14285714285714285</v>
      </c>
      <c r="D20" s="1">
        <v>0</v>
      </c>
      <c r="E20" s="1">
        <v>0</v>
      </c>
      <c r="F20" s="1">
        <v>1</v>
      </c>
      <c r="G20" s="1">
        <f>LOG(F20,2)</f>
        <v>0</v>
      </c>
      <c r="H20" s="1">
        <v>0</v>
      </c>
      <c r="I20" s="1">
        <v>0</v>
      </c>
      <c r="K20" s="1">
        <f t="shared" si="0"/>
        <v>0</v>
      </c>
    </row>
    <row r="21" spans="1:15" x14ac:dyDescent="0.3">
      <c r="A21" s="2" t="s">
        <v>15</v>
      </c>
      <c r="B21" s="1" t="s">
        <v>31</v>
      </c>
      <c r="C21" s="1">
        <f>5/7</f>
        <v>0.7142857142857143</v>
      </c>
      <c r="D21" s="1">
        <f>2/5</f>
        <v>0.4</v>
      </c>
      <c r="E21" s="1">
        <f>LOG(D21,2)</f>
        <v>-1.3219280948873622</v>
      </c>
      <c r="F21" s="1">
        <f>1/5</f>
        <v>0.2</v>
      </c>
      <c r="G21" s="1">
        <f>LOG(F21,2)</f>
        <v>-2.3219280948873622</v>
      </c>
      <c r="H21" s="1">
        <f>2/5</f>
        <v>0.4</v>
      </c>
      <c r="I21" s="1">
        <f>LOG(H21,2)</f>
        <v>-1.3219280948873622</v>
      </c>
      <c r="K21" s="1">
        <f t="shared" si="0"/>
        <v>1.5219280948873621</v>
      </c>
      <c r="M21" s="1">
        <f>K21*C21+K22*C22</f>
        <v>1.3728057820624016</v>
      </c>
      <c r="O21" s="1">
        <f>$I$11-M21</f>
        <v>0.18385092540042125</v>
      </c>
    </row>
    <row r="22" spans="1:15" x14ac:dyDescent="0.3">
      <c r="B22" s="1" t="s">
        <v>32</v>
      </c>
      <c r="C22" s="1">
        <f>2/7</f>
        <v>0.2857142857142857</v>
      </c>
      <c r="D22" s="1">
        <f>1/2</f>
        <v>0.5</v>
      </c>
      <c r="E22" s="1">
        <f>LOG(D22,2)</f>
        <v>-1</v>
      </c>
      <c r="F22" s="1">
        <f>1/2</f>
        <v>0.5</v>
      </c>
      <c r="G22" s="1">
        <f>LOG(F22,2)</f>
        <v>-1</v>
      </c>
      <c r="H22" s="1">
        <v>0</v>
      </c>
      <c r="I22" s="1">
        <v>0</v>
      </c>
      <c r="K22" s="1">
        <f t="shared" si="0"/>
        <v>1</v>
      </c>
    </row>
    <row r="23" spans="1:15" x14ac:dyDescent="0.3">
      <c r="A23" s="2" t="s">
        <v>16</v>
      </c>
      <c r="B23" s="1" t="s">
        <v>31</v>
      </c>
      <c r="C23" s="1">
        <f>4/7</f>
        <v>0.5714285714285714</v>
      </c>
      <c r="D23" s="1">
        <f>2/4</f>
        <v>0.5</v>
      </c>
      <c r="E23" s="1">
        <f>LOG(D23,2)</f>
        <v>-1</v>
      </c>
      <c r="F23" s="1">
        <v>0</v>
      </c>
      <c r="G23" s="1">
        <v>0</v>
      </c>
      <c r="H23" s="1">
        <f>2/4</f>
        <v>0.5</v>
      </c>
      <c r="I23" s="1">
        <f>LOG(H23,2)</f>
        <v>-1</v>
      </c>
      <c r="K23" s="1">
        <f t="shared" si="0"/>
        <v>1</v>
      </c>
      <c r="M23" s="1">
        <f>K23*C23+K24*C24</f>
        <v>0.96498392888049545</v>
      </c>
      <c r="O23" s="1">
        <f>$I$11-M23</f>
        <v>0.59167277858232736</v>
      </c>
    </row>
    <row r="24" spans="1:15" x14ac:dyDescent="0.3">
      <c r="B24" s="1" t="s">
        <v>32</v>
      </c>
      <c r="C24" s="1">
        <f>3/7</f>
        <v>0.42857142857142855</v>
      </c>
      <c r="D24" s="1">
        <f>1/3</f>
        <v>0.33333333333333331</v>
      </c>
      <c r="E24" s="1">
        <f>LOG(D24,2)</f>
        <v>-1.5849625007211563</v>
      </c>
      <c r="F24" s="1">
        <f>2/3</f>
        <v>0.66666666666666663</v>
      </c>
      <c r="G24" s="1">
        <f>LOG(F24,2)</f>
        <v>-0.5849625007211563</v>
      </c>
      <c r="H24" s="1">
        <v>0</v>
      </c>
      <c r="I24" s="1">
        <v>0</v>
      </c>
      <c r="K24" s="1">
        <f t="shared" si="0"/>
        <v>0.91829583405448956</v>
      </c>
    </row>
    <row r="25" spans="1:15" x14ac:dyDescent="0.3">
      <c r="A25" s="2" t="s">
        <v>17</v>
      </c>
      <c r="B25" s="1" t="s">
        <v>31</v>
      </c>
      <c r="C25" s="1">
        <f>2/7</f>
        <v>0.2857142857142857</v>
      </c>
      <c r="D25" s="1">
        <v>0</v>
      </c>
      <c r="E25" s="1">
        <v>0</v>
      </c>
      <c r="F25" s="1">
        <v>0</v>
      </c>
      <c r="G25" s="1">
        <v>0</v>
      </c>
      <c r="H25" s="1">
        <f>2/2</f>
        <v>1</v>
      </c>
      <c r="I25" s="1">
        <f>LOG(H25,2)</f>
        <v>0</v>
      </c>
      <c r="K25" s="1">
        <f t="shared" si="0"/>
        <v>0</v>
      </c>
      <c r="M25" s="1">
        <f>K25*C25+K26*C26</f>
        <v>0.69353613889619181</v>
      </c>
      <c r="O25" s="1">
        <f>$I$11-M25</f>
        <v>0.863120568566631</v>
      </c>
    </row>
    <row r="26" spans="1:15" x14ac:dyDescent="0.3">
      <c r="B26" s="1" t="s">
        <v>32</v>
      </c>
      <c r="C26" s="1">
        <f>5/7</f>
        <v>0.7142857142857143</v>
      </c>
      <c r="D26" s="1">
        <f>3/5</f>
        <v>0.6</v>
      </c>
      <c r="E26" s="1">
        <f>LOG(D26,2)</f>
        <v>-0.73696559416620622</v>
      </c>
      <c r="F26" s="1">
        <f>2/5</f>
        <v>0.4</v>
      </c>
      <c r="G26" s="1">
        <f>LOG(F26,2)</f>
        <v>-1.3219280948873622</v>
      </c>
      <c r="H26" s="1">
        <v>0</v>
      </c>
      <c r="I26" s="1">
        <v>0</v>
      </c>
      <c r="K26" s="1">
        <f t="shared" si="0"/>
        <v>0.97095059445466858</v>
      </c>
    </row>
  </sheetData>
  <sortState ref="A2:F8">
    <sortCondition ref="F1"/>
  </sortState>
  <mergeCells count="3">
    <mergeCell ref="D18:E18"/>
    <mergeCell ref="F18:G18"/>
    <mergeCell ref="H18:I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20" sqref="D20"/>
    </sheetView>
  </sheetViews>
  <sheetFormatPr defaultColWidth="13.6640625" defaultRowHeight="14.4" x14ac:dyDescent="0.3"/>
  <sheetData>
    <row r="1" spans="1:9" ht="28.8" x14ac:dyDescent="0.3">
      <c r="A1" s="5" t="s">
        <v>0</v>
      </c>
      <c r="B1" s="5" t="s">
        <v>22</v>
      </c>
      <c r="C1" s="5" t="s">
        <v>23</v>
      </c>
      <c r="D1" s="5" t="s">
        <v>24</v>
      </c>
      <c r="E1" s="5" t="s">
        <v>19</v>
      </c>
    </row>
    <row r="2" spans="1:9" x14ac:dyDescent="0.3">
      <c r="A2" s="4">
        <v>376</v>
      </c>
      <c r="B2" s="4" t="b">
        <v>1</v>
      </c>
      <c r="C2" s="4" t="b">
        <v>0</v>
      </c>
      <c r="D2" s="4" t="b">
        <v>1</v>
      </c>
      <c r="E2" s="4" t="s">
        <v>20</v>
      </c>
    </row>
    <row r="3" spans="1:9" x14ac:dyDescent="0.3">
      <c r="A3" s="4">
        <v>489</v>
      </c>
      <c r="B3" s="4" t="b">
        <v>1</v>
      </c>
      <c r="C3" s="4" t="b">
        <v>1</v>
      </c>
      <c r="D3" s="4" t="b">
        <v>0</v>
      </c>
      <c r="E3" s="4" t="s">
        <v>20</v>
      </c>
    </row>
    <row r="4" spans="1:9" x14ac:dyDescent="0.3">
      <c r="A4" s="4">
        <v>541</v>
      </c>
      <c r="B4" s="4" t="b">
        <v>1</v>
      </c>
      <c r="C4" s="4" t="b">
        <v>1</v>
      </c>
      <c r="D4" s="4" t="b">
        <v>0</v>
      </c>
      <c r="E4" s="4" t="s">
        <v>20</v>
      </c>
    </row>
    <row r="5" spans="1:9" x14ac:dyDescent="0.3">
      <c r="A5" s="4">
        <v>693</v>
      </c>
      <c r="B5" s="4" t="b">
        <v>0</v>
      </c>
      <c r="C5" s="4" t="b">
        <v>1</v>
      </c>
      <c r="D5" s="4" t="b">
        <v>1</v>
      </c>
      <c r="E5" s="4" t="s">
        <v>21</v>
      </c>
    </row>
    <row r="6" spans="1:9" x14ac:dyDescent="0.3">
      <c r="A6" s="4">
        <v>782</v>
      </c>
      <c r="B6" s="4" t="b">
        <v>0</v>
      </c>
      <c r="C6" s="4" t="b">
        <v>0</v>
      </c>
      <c r="D6" s="4" t="b">
        <v>0</v>
      </c>
      <c r="E6" s="4" t="s">
        <v>21</v>
      </c>
    </row>
    <row r="7" spans="1:9" x14ac:dyDescent="0.3">
      <c r="A7" s="4">
        <v>976</v>
      </c>
      <c r="B7" s="4" t="b">
        <v>0</v>
      </c>
      <c r="C7" s="4" t="b">
        <v>0</v>
      </c>
      <c r="D7" s="4" t="b">
        <v>0</v>
      </c>
      <c r="E7" s="4" t="s">
        <v>21</v>
      </c>
    </row>
    <row r="9" spans="1:9" x14ac:dyDescent="0.3">
      <c r="A9" t="s">
        <v>11</v>
      </c>
      <c r="B9" s="1">
        <f>-1*SUM(D10:D11)</f>
        <v>1</v>
      </c>
      <c r="C9" s="1"/>
      <c r="D9" s="1"/>
      <c r="E9" s="1"/>
      <c r="F9" s="1"/>
      <c r="G9" s="1"/>
    </row>
    <row r="10" spans="1:9" x14ac:dyDescent="0.3">
      <c r="A10" t="s">
        <v>20</v>
      </c>
      <c r="B10" s="1">
        <f>3/6</f>
        <v>0.5</v>
      </c>
      <c r="C10" s="1">
        <f>LOG(B10,2)</f>
        <v>-1</v>
      </c>
      <c r="D10" s="1">
        <f>B10*C10</f>
        <v>-0.5</v>
      </c>
      <c r="E10" s="1"/>
      <c r="F10" s="1"/>
      <c r="G10" s="1"/>
    </row>
    <row r="11" spans="1:9" x14ac:dyDescent="0.3">
      <c r="A11" t="s">
        <v>21</v>
      </c>
      <c r="B11" s="1">
        <f>3/6</f>
        <v>0.5</v>
      </c>
      <c r="C11" s="1">
        <f>LOG(B11,2)</f>
        <v>-1</v>
      </c>
      <c r="D11" s="1">
        <f>B11*C11</f>
        <v>-0.5</v>
      </c>
      <c r="E11" s="1"/>
      <c r="F11" s="1"/>
      <c r="G11" s="1"/>
    </row>
    <row r="12" spans="1:9" x14ac:dyDescent="0.3">
      <c r="B12" s="1"/>
      <c r="C12" s="1"/>
      <c r="D12" s="1"/>
      <c r="E12" s="1"/>
      <c r="F12" s="1"/>
      <c r="G12" s="1"/>
    </row>
    <row r="13" spans="1:9" x14ac:dyDescent="0.3">
      <c r="A13" t="s">
        <v>25</v>
      </c>
      <c r="B13" s="1">
        <f>-1*SUM(G15:G16)</f>
        <v>0</v>
      </c>
      <c r="C13" s="1"/>
      <c r="D13" s="1"/>
      <c r="E13" s="1"/>
      <c r="F13" s="1"/>
      <c r="G13" s="1"/>
    </row>
    <row r="14" spans="1:9" x14ac:dyDescent="0.3">
      <c r="B14" s="1"/>
      <c r="C14" s="13" t="s">
        <v>27</v>
      </c>
      <c r="D14" s="13"/>
      <c r="E14" s="13" t="s">
        <v>28</v>
      </c>
      <c r="F14" s="13"/>
      <c r="G14" s="1"/>
      <c r="I14" t="s">
        <v>30</v>
      </c>
    </row>
    <row r="15" spans="1:9" x14ac:dyDescent="0.3">
      <c r="A15" t="b">
        <v>1</v>
      </c>
      <c r="B15" s="1">
        <f>3/6</f>
        <v>0.5</v>
      </c>
      <c r="C15" s="1">
        <f>3/3</f>
        <v>1</v>
      </c>
      <c r="D15" s="1">
        <f>LOG(C15,2)</f>
        <v>0</v>
      </c>
      <c r="E15" s="1">
        <f>0/3</f>
        <v>0</v>
      </c>
      <c r="F15" s="1">
        <v>0</v>
      </c>
      <c r="G15" s="1">
        <f>B15*(C15*D15+E15*F15)</f>
        <v>0</v>
      </c>
      <c r="I15" s="1">
        <f>B9-B13</f>
        <v>1</v>
      </c>
    </row>
    <row r="16" spans="1:9" x14ac:dyDescent="0.3">
      <c r="A16" t="b">
        <v>0</v>
      </c>
      <c r="B16" s="1">
        <f>3/6</f>
        <v>0.5</v>
      </c>
      <c r="C16" s="1">
        <f>0/3</f>
        <v>0</v>
      </c>
      <c r="D16" s="1">
        <v>0</v>
      </c>
      <c r="E16" s="1">
        <f>3/3</f>
        <v>1</v>
      </c>
      <c r="F16" s="1">
        <f>LOG(E16,2)</f>
        <v>0</v>
      </c>
      <c r="G16" s="1">
        <f>B16*(C16*D16+E16*F16)</f>
        <v>0</v>
      </c>
    </row>
    <row r="17" spans="1:9" x14ac:dyDescent="0.3">
      <c r="B17" s="1"/>
      <c r="C17" s="1"/>
      <c r="D17" s="1"/>
      <c r="E17" s="1"/>
      <c r="F17" s="1"/>
      <c r="G17" s="1"/>
    </row>
    <row r="18" spans="1:9" x14ac:dyDescent="0.3">
      <c r="A18" t="s">
        <v>26</v>
      </c>
      <c r="B18" s="1">
        <f>-1*SUM(G20:G21)</f>
        <v>0.91829583405448956</v>
      </c>
      <c r="C18" s="1"/>
      <c r="D18" s="1"/>
      <c r="E18" s="1"/>
      <c r="F18" s="1"/>
      <c r="G18" s="1"/>
    </row>
    <row r="19" spans="1:9" x14ac:dyDescent="0.3">
      <c r="B19" s="1"/>
      <c r="C19" s="13" t="s">
        <v>27</v>
      </c>
      <c r="D19" s="13"/>
      <c r="E19" s="13" t="s">
        <v>28</v>
      </c>
      <c r="F19" s="13"/>
      <c r="G19" s="1"/>
      <c r="I19" t="s">
        <v>30</v>
      </c>
    </row>
    <row r="20" spans="1:9" x14ac:dyDescent="0.3">
      <c r="A20" t="b">
        <v>1</v>
      </c>
      <c r="B20" s="1">
        <f>3/6</f>
        <v>0.5</v>
      </c>
      <c r="C20" s="1">
        <f>2/3</f>
        <v>0.66666666666666663</v>
      </c>
      <c r="D20" s="1">
        <f>LOG(C20,2)</f>
        <v>-0.5849625007211563</v>
      </c>
      <c r="E20" s="1">
        <f>1/3</f>
        <v>0.33333333333333331</v>
      </c>
      <c r="F20" s="1">
        <f>LOG(E20,2)</f>
        <v>-1.5849625007211563</v>
      </c>
      <c r="G20" s="1">
        <f>B20*(C20*D20+E20*F20)</f>
        <v>-0.45914791702724478</v>
      </c>
      <c r="I20" s="1">
        <f>B9-B18</f>
        <v>8.1704165945510443E-2</v>
      </c>
    </row>
    <row r="21" spans="1:9" x14ac:dyDescent="0.3">
      <c r="A21" t="b">
        <v>0</v>
      </c>
      <c r="B21" s="1">
        <f>3/6</f>
        <v>0.5</v>
      </c>
      <c r="C21" s="1">
        <f>1/3</f>
        <v>0.33333333333333331</v>
      </c>
      <c r="D21" s="1">
        <f>LOG(C21,2)</f>
        <v>-1.5849625007211563</v>
      </c>
      <c r="E21" s="1">
        <f>2/3</f>
        <v>0.66666666666666663</v>
      </c>
      <c r="F21" s="1">
        <f>LOG(E21,2)</f>
        <v>-0.5849625007211563</v>
      </c>
      <c r="G21" s="1">
        <f>B21*(C21*D21+E21*F21)</f>
        <v>-0.45914791702724478</v>
      </c>
    </row>
    <row r="22" spans="1:9" x14ac:dyDescent="0.3">
      <c r="B22" s="1"/>
      <c r="C22" s="1"/>
      <c r="D22" s="1"/>
      <c r="E22" s="1"/>
      <c r="F22" s="1"/>
      <c r="G22" s="1"/>
    </row>
    <row r="23" spans="1:9" x14ac:dyDescent="0.3">
      <c r="A23" t="s">
        <v>29</v>
      </c>
      <c r="B23" s="1">
        <f>-1*SUM(G25:G26)</f>
        <v>1</v>
      </c>
      <c r="C23" s="1"/>
      <c r="D23" s="1"/>
      <c r="E23" s="1"/>
      <c r="F23" s="1"/>
      <c r="G23" s="1"/>
    </row>
    <row r="24" spans="1:9" x14ac:dyDescent="0.3">
      <c r="B24" s="1"/>
      <c r="C24" s="13" t="s">
        <v>27</v>
      </c>
      <c r="D24" s="13"/>
      <c r="E24" s="13" t="s">
        <v>28</v>
      </c>
      <c r="F24" s="13"/>
      <c r="G24" s="1"/>
      <c r="I24" t="s">
        <v>30</v>
      </c>
    </row>
    <row r="25" spans="1:9" x14ac:dyDescent="0.3">
      <c r="A25" t="b">
        <v>1</v>
      </c>
      <c r="B25" s="1">
        <f>2/6</f>
        <v>0.33333333333333331</v>
      </c>
      <c r="C25" s="1">
        <f>1/2</f>
        <v>0.5</v>
      </c>
      <c r="D25" s="1">
        <f>LOG(C25,2)</f>
        <v>-1</v>
      </c>
      <c r="E25" s="1">
        <f>1/2</f>
        <v>0.5</v>
      </c>
      <c r="F25" s="1">
        <f>LOG(E25,2)</f>
        <v>-1</v>
      </c>
      <c r="G25" s="1">
        <f>B25*(C25*D25+E25*F25)</f>
        <v>-0.33333333333333331</v>
      </c>
      <c r="I25" s="1">
        <f>B9-B23</f>
        <v>0</v>
      </c>
    </row>
    <row r="26" spans="1:9" x14ac:dyDescent="0.3">
      <c r="A26" t="b">
        <v>0</v>
      </c>
      <c r="B26" s="1">
        <f>4/6</f>
        <v>0.66666666666666663</v>
      </c>
      <c r="C26" s="1">
        <f>2/4</f>
        <v>0.5</v>
      </c>
      <c r="D26" s="1">
        <f>LOG(C26,2)</f>
        <v>-1</v>
      </c>
      <c r="E26" s="1">
        <f>2/4</f>
        <v>0.5</v>
      </c>
      <c r="F26" s="1">
        <f>LOG(E26,2)</f>
        <v>-1</v>
      </c>
      <c r="G26" s="1">
        <f>B26*(C26*D26+E26*F26)</f>
        <v>-0.66666666666666663</v>
      </c>
    </row>
  </sheetData>
  <mergeCells count="6">
    <mergeCell ref="C19:D19"/>
    <mergeCell ref="E19:F19"/>
    <mergeCell ref="C14:D14"/>
    <mergeCell ref="E14:F14"/>
    <mergeCell ref="C24:D24"/>
    <mergeCell ref="E24:F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D3" sqref="D2:D3"/>
    </sheetView>
  </sheetViews>
  <sheetFormatPr defaultRowHeight="14.4" x14ac:dyDescent="0.3"/>
  <cols>
    <col min="1" max="1" width="4.109375" bestFit="1" customWidth="1"/>
    <col min="2" max="2" width="7" bestFit="1" customWidth="1"/>
    <col min="3" max="3" width="18.6640625" bestFit="1" customWidth="1"/>
    <col min="4" max="4" width="21.6640625" bestFit="1" customWidth="1"/>
    <col min="5" max="5" width="18.6640625" bestFit="1" customWidth="1"/>
    <col min="6" max="6" width="20.109375" bestFit="1" customWidth="1"/>
    <col min="12" max="12" width="12" bestFit="1" customWidth="1"/>
  </cols>
  <sheetData>
    <row r="1" spans="1:14" ht="16.2" x14ac:dyDescent="0.35">
      <c r="A1" s="9" t="s">
        <v>0</v>
      </c>
      <c r="B1" s="10" t="s">
        <v>35</v>
      </c>
      <c r="C1" s="10" t="s">
        <v>36</v>
      </c>
      <c r="D1" s="9" t="s">
        <v>49</v>
      </c>
      <c r="E1" s="9" t="s">
        <v>37</v>
      </c>
      <c r="F1" s="9" t="s">
        <v>50</v>
      </c>
      <c r="G1" s="8"/>
      <c r="H1" s="9" t="s">
        <v>59</v>
      </c>
    </row>
    <row r="2" spans="1:14" ht="16.2" x14ac:dyDescent="0.35">
      <c r="A2" s="11">
        <v>3</v>
      </c>
      <c r="B2" s="12">
        <v>18</v>
      </c>
      <c r="C2" s="11" t="s">
        <v>47</v>
      </c>
      <c r="D2" s="11" t="s">
        <v>46</v>
      </c>
      <c r="E2" s="11" t="s">
        <v>43</v>
      </c>
      <c r="F2" s="11" t="s">
        <v>52</v>
      </c>
      <c r="G2" s="8"/>
      <c r="H2">
        <f>4/8</f>
        <v>0.5</v>
      </c>
      <c r="I2">
        <f>H2^2</f>
        <v>0.25</v>
      </c>
      <c r="K2">
        <f>1 - SUM(I2:I4)</f>
        <v>0.59375</v>
      </c>
    </row>
    <row r="3" spans="1:14" ht="16.2" x14ac:dyDescent="0.35">
      <c r="A3" s="11">
        <v>6</v>
      </c>
      <c r="B3" s="12">
        <v>24</v>
      </c>
      <c r="C3" s="11" t="s">
        <v>47</v>
      </c>
      <c r="D3" s="11" t="s">
        <v>46</v>
      </c>
      <c r="E3" s="11" t="s">
        <v>48</v>
      </c>
      <c r="F3" s="11" t="s">
        <v>52</v>
      </c>
      <c r="G3" s="8"/>
      <c r="H3">
        <f>3/8</f>
        <v>0.375</v>
      </c>
      <c r="I3">
        <f>H3^2</f>
        <v>0.140625</v>
      </c>
    </row>
    <row r="4" spans="1:14" ht="16.2" x14ac:dyDescent="0.35">
      <c r="A4" s="11">
        <v>4</v>
      </c>
      <c r="B4" s="12">
        <v>28</v>
      </c>
      <c r="C4" s="12" t="s">
        <v>38</v>
      </c>
      <c r="D4" s="12" t="s">
        <v>39</v>
      </c>
      <c r="E4" s="11" t="s">
        <v>41</v>
      </c>
      <c r="F4" s="11" t="s">
        <v>51</v>
      </c>
      <c r="G4" s="8"/>
      <c r="H4">
        <f>1/8</f>
        <v>0.125</v>
      </c>
      <c r="I4">
        <f>H4^2</f>
        <v>1.5625E-2</v>
      </c>
    </row>
    <row r="5" spans="1:14" ht="16.2" x14ac:dyDescent="0.35">
      <c r="A5" s="11">
        <v>5</v>
      </c>
      <c r="B5" s="12">
        <v>37</v>
      </c>
      <c r="C5" s="11" t="s">
        <v>47</v>
      </c>
      <c r="D5" s="12" t="s">
        <v>42</v>
      </c>
      <c r="E5" s="11" t="s">
        <v>43</v>
      </c>
      <c r="F5" s="11" t="s">
        <v>51</v>
      </c>
      <c r="G5" s="8"/>
    </row>
    <row r="6" spans="1:14" ht="16.2" x14ac:dyDescent="0.35">
      <c r="A6" s="11">
        <v>1</v>
      </c>
      <c r="B6" s="12">
        <v>39</v>
      </c>
      <c r="C6" s="12" t="s">
        <v>38</v>
      </c>
      <c r="D6" s="11" t="s">
        <v>46</v>
      </c>
      <c r="E6" s="11" t="s">
        <v>40</v>
      </c>
      <c r="F6" s="11" t="s">
        <v>51</v>
      </c>
      <c r="G6" s="8"/>
    </row>
    <row r="7" spans="1:14" ht="16.2" x14ac:dyDescent="0.35">
      <c r="A7" s="11">
        <v>8</v>
      </c>
      <c r="B7" s="12">
        <v>40</v>
      </c>
      <c r="C7" s="12" t="s">
        <v>45</v>
      </c>
      <c r="D7" s="12" t="s">
        <v>39</v>
      </c>
      <c r="E7" s="11" t="s">
        <v>41</v>
      </c>
      <c r="F7" s="11" t="s">
        <v>53</v>
      </c>
      <c r="G7" s="8"/>
    </row>
    <row r="8" spans="1:14" ht="16.2" x14ac:dyDescent="0.35">
      <c r="A8" s="11">
        <v>2</v>
      </c>
      <c r="B8" s="12">
        <v>50</v>
      </c>
      <c r="C8" s="12" t="s">
        <v>38</v>
      </c>
      <c r="D8" s="12" t="s">
        <v>39</v>
      </c>
      <c r="E8" s="11" t="s">
        <v>41</v>
      </c>
      <c r="F8" s="11" t="s">
        <v>51</v>
      </c>
      <c r="G8" s="8"/>
    </row>
    <row r="9" spans="1:14" ht="16.2" x14ac:dyDescent="0.35">
      <c r="A9" s="11">
        <v>7</v>
      </c>
      <c r="B9" s="12">
        <v>52</v>
      </c>
      <c r="C9" s="11" t="s">
        <v>47</v>
      </c>
      <c r="D9" s="12" t="s">
        <v>44</v>
      </c>
      <c r="E9" s="12" t="s">
        <v>40</v>
      </c>
      <c r="F9" s="11" t="s">
        <v>51</v>
      </c>
      <c r="G9" s="8"/>
    </row>
    <row r="10" spans="1:14" x14ac:dyDescent="0.3">
      <c r="A10" s="8"/>
      <c r="B10" s="8"/>
      <c r="C10" s="8"/>
      <c r="D10" s="8"/>
      <c r="E10" s="8"/>
      <c r="F10" s="8"/>
      <c r="G10" s="8"/>
    </row>
    <row r="11" spans="1:14" ht="15.6" x14ac:dyDescent="0.3">
      <c r="C11" s="14" t="s">
        <v>54</v>
      </c>
      <c r="D11" s="15">
        <f>SUM(E12:E14)*-1</f>
        <v>1.2987949406953985</v>
      </c>
    </row>
    <row r="12" spans="1:14" x14ac:dyDescent="0.3">
      <c r="C12">
        <f>2/8</f>
        <v>0.25</v>
      </c>
      <c r="D12">
        <f>LOG(C12,2)</f>
        <v>-2</v>
      </c>
      <c r="E12">
        <f>D12*C12</f>
        <v>-0.5</v>
      </c>
    </row>
    <row r="13" spans="1:14" x14ac:dyDescent="0.3">
      <c r="C13">
        <f>5/8</f>
        <v>0.625</v>
      </c>
      <c r="D13">
        <f>LOG(C13,2)</f>
        <v>-0.67807190511263771</v>
      </c>
      <c r="E13">
        <f>D13*C13</f>
        <v>-0.42379494069539858</v>
      </c>
    </row>
    <row r="14" spans="1:14" x14ac:dyDescent="0.3">
      <c r="C14">
        <f>1/8</f>
        <v>0.125</v>
      </c>
      <c r="D14">
        <f>LOG(C14,2)</f>
        <v>-3</v>
      </c>
      <c r="E14">
        <f>D14*C14</f>
        <v>-0.375</v>
      </c>
    </row>
    <row r="15" spans="1:14" x14ac:dyDescent="0.3">
      <c r="L15" t="s">
        <v>57</v>
      </c>
      <c r="N15" t="s">
        <v>30</v>
      </c>
    </row>
    <row r="16" spans="1:14" x14ac:dyDescent="0.3">
      <c r="B16" t="s">
        <v>55</v>
      </c>
      <c r="C16" t="s">
        <v>32</v>
      </c>
      <c r="D16">
        <f>2/8</f>
        <v>0.25</v>
      </c>
      <c r="E16">
        <f>2/2</f>
        <v>1</v>
      </c>
      <c r="F16">
        <f>LOG(E16,2)</f>
        <v>0</v>
      </c>
      <c r="K16">
        <f>(F16*E16)*D16*(-1)</f>
        <v>0</v>
      </c>
      <c r="L16" s="15">
        <f>SUM(K16:K17)</f>
        <v>0.48751681623626558</v>
      </c>
      <c r="N16" s="15">
        <f>D11-L16</f>
        <v>0.81127812445913294</v>
      </c>
    </row>
    <row r="17" spans="2:14" x14ac:dyDescent="0.3">
      <c r="C17" t="s">
        <v>31</v>
      </c>
      <c r="D17">
        <f>6/8</f>
        <v>0.75</v>
      </c>
      <c r="E17">
        <f>5/6</f>
        <v>0.83333333333333337</v>
      </c>
      <c r="F17">
        <f>LOG(E17,2)</f>
        <v>-0.26303440583379378</v>
      </c>
      <c r="G17">
        <f>1/6</f>
        <v>0.16666666666666666</v>
      </c>
      <c r="H17">
        <f>LOG(G17,2)</f>
        <v>-2.5849625007211561</v>
      </c>
      <c r="K17">
        <f>(F17*E17+G17*H17)*D17*(-1)</f>
        <v>0.48751681623626558</v>
      </c>
      <c r="L17" s="15"/>
    </row>
    <row r="18" spans="2:14" x14ac:dyDescent="0.3">
      <c r="L18" s="15"/>
    </row>
    <row r="19" spans="2:14" x14ac:dyDescent="0.3">
      <c r="B19" t="s">
        <v>56</v>
      </c>
      <c r="C19" t="s">
        <v>32</v>
      </c>
      <c r="D19">
        <f>5/8</f>
        <v>0.625</v>
      </c>
      <c r="E19">
        <f>3/5</f>
        <v>0.6</v>
      </c>
      <c r="F19">
        <f>LOG(E19,2)</f>
        <v>-0.73696559416620622</v>
      </c>
      <c r="G19">
        <f>2/5</f>
        <v>0.4</v>
      </c>
      <c r="H19">
        <f>LOG(G19,2)</f>
        <v>-1.3219280948873622</v>
      </c>
      <c r="K19">
        <f>(F19*E19+G19*H19)*D19*(-1)</f>
        <v>0.60684412153416789</v>
      </c>
      <c r="L19" s="15">
        <f>SUM(K19:K20)</f>
        <v>0.95120505930460153</v>
      </c>
      <c r="N19" s="15">
        <f>D11-L19</f>
        <v>0.34758988139079694</v>
      </c>
    </row>
    <row r="20" spans="2:14" x14ac:dyDescent="0.3">
      <c r="C20" t="s">
        <v>31</v>
      </c>
      <c r="D20">
        <f>3/8</f>
        <v>0.375</v>
      </c>
      <c r="E20">
        <f>1/3</f>
        <v>0.33333333333333331</v>
      </c>
      <c r="F20">
        <f>LOG(E20,2)</f>
        <v>-1.5849625007211563</v>
      </c>
      <c r="G20">
        <f>2/3</f>
        <v>0.66666666666666663</v>
      </c>
      <c r="H20">
        <f>LOG(G20,2)</f>
        <v>-0.5849625007211563</v>
      </c>
      <c r="K20">
        <f>(F20*E20+G20*H20)*D20*(-1)</f>
        <v>0.34436093777043358</v>
      </c>
      <c r="L20" s="15"/>
    </row>
    <row r="21" spans="2:14" x14ac:dyDescent="0.3">
      <c r="L21" s="15"/>
    </row>
    <row r="22" spans="2:14" x14ac:dyDescent="0.3">
      <c r="B22" t="s">
        <v>58</v>
      </c>
      <c r="C22" t="s">
        <v>32</v>
      </c>
      <c r="D22">
        <f>6/8</f>
        <v>0.75</v>
      </c>
      <c r="E22">
        <f>1/6</f>
        <v>0.16666666666666666</v>
      </c>
      <c r="F22">
        <f>LOG(E22,2)</f>
        <v>-2.5849625007211561</v>
      </c>
      <c r="G22">
        <f>3/6</f>
        <v>0.5</v>
      </c>
      <c r="H22">
        <f>LOG(G22,2)</f>
        <v>-1</v>
      </c>
      <c r="I22">
        <f>2/6</f>
        <v>0.33333333333333331</v>
      </c>
      <c r="J22">
        <f>LOG(I22,2)</f>
        <v>-1.5849625007211563</v>
      </c>
      <c r="K22">
        <f>(F22*E22+G22*H22+I22*J22)*D22*(-1)</f>
        <v>1.0943609377704333</v>
      </c>
      <c r="L22" s="15">
        <f>SUM(K22:K23)</f>
        <v>1.0943609377704333</v>
      </c>
      <c r="N22" s="15">
        <f>D11-L22</f>
        <v>0.20443400292496516</v>
      </c>
    </row>
    <row r="23" spans="2:14" x14ac:dyDescent="0.3">
      <c r="C23" t="s">
        <v>31</v>
      </c>
      <c r="D23">
        <f>2/8</f>
        <v>0.25</v>
      </c>
      <c r="E23">
        <f>2/2</f>
        <v>1</v>
      </c>
      <c r="F23">
        <f>LOG(E23,2)</f>
        <v>0</v>
      </c>
      <c r="K23">
        <f>(F23*E23+G23*H23+I23*J23)*D23*(-1)</f>
        <v>0</v>
      </c>
    </row>
  </sheetData>
  <sortState ref="A2:F10">
    <sortCondition ref="B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18" sqref="I18"/>
    </sheetView>
  </sheetViews>
  <sheetFormatPr defaultColWidth="8.88671875" defaultRowHeight="14.4" x14ac:dyDescent="0.3"/>
  <cols>
    <col min="1" max="2" width="13.44140625" style="1" customWidth="1"/>
    <col min="3" max="7" width="14.109375" style="1" customWidth="1"/>
    <col min="8" max="8" width="15.109375" style="1" customWidth="1"/>
    <col min="9" max="9" width="9.77734375" style="1" bestFit="1" customWidth="1"/>
    <col min="10" max="10" width="15.33203125" style="1" customWidth="1"/>
    <col min="11" max="11" width="10.6640625" style="1" customWidth="1"/>
    <col min="12" max="12" width="10.33203125" style="1" customWidth="1"/>
    <col min="13" max="13" width="11.6640625" style="1" customWidth="1"/>
    <col min="14" max="14" width="14" style="1" customWidth="1"/>
    <col min="15" max="15" width="19.88671875" style="1" customWidth="1"/>
    <col min="16" max="16384" width="8.88671875" style="1"/>
  </cols>
  <sheetData>
    <row r="1" spans="1:10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" t="s">
        <v>18</v>
      </c>
      <c r="H1" s="1" t="s">
        <v>59</v>
      </c>
    </row>
    <row r="2" spans="1:10" x14ac:dyDescent="0.3">
      <c r="A2" s="3">
        <v>2</v>
      </c>
      <c r="B2" s="6" t="b">
        <v>1</v>
      </c>
      <c r="C2" s="6" t="s">
        <v>6</v>
      </c>
      <c r="D2" s="6">
        <v>300</v>
      </c>
      <c r="E2" s="6" t="s">
        <v>7</v>
      </c>
      <c r="F2" s="6" t="s">
        <v>13</v>
      </c>
      <c r="H2" s="1">
        <f>2/7</f>
        <v>0.2857142857142857</v>
      </c>
      <c r="I2" s="15">
        <f>H2^2</f>
        <v>8.1632653061224483E-2</v>
      </c>
      <c r="J2" s="7">
        <f>1-SUM(I2:I4)</f>
        <v>0.65306122448979598</v>
      </c>
    </row>
    <row r="3" spans="1:10" x14ac:dyDescent="0.3">
      <c r="A3" s="3">
        <v>4</v>
      </c>
      <c r="B3" s="6" t="b">
        <v>0</v>
      </c>
      <c r="C3" s="6" t="s">
        <v>5</v>
      </c>
      <c r="D3" s="6">
        <v>1200</v>
      </c>
      <c r="E3" s="6" t="s">
        <v>10</v>
      </c>
      <c r="F3" s="6" t="s">
        <v>14</v>
      </c>
      <c r="H3" s="1">
        <f>3/7</f>
        <v>0.42857142857142855</v>
      </c>
      <c r="I3" s="15">
        <f>H3^2</f>
        <v>0.18367346938775508</v>
      </c>
    </row>
    <row r="4" spans="1:10" x14ac:dyDescent="0.3">
      <c r="A4" s="3">
        <v>3</v>
      </c>
      <c r="B4" s="6" t="b">
        <v>1</v>
      </c>
      <c r="C4" s="6" t="s">
        <v>5</v>
      </c>
      <c r="D4" s="6">
        <v>1500</v>
      </c>
      <c r="E4" s="6" t="s">
        <v>7</v>
      </c>
      <c r="F4" s="6" t="s">
        <v>15</v>
      </c>
      <c r="H4" s="1">
        <f>2/7</f>
        <v>0.2857142857142857</v>
      </c>
      <c r="I4" s="15">
        <f>H4^2</f>
        <v>8.1632653061224483E-2</v>
      </c>
    </row>
    <row r="5" spans="1:10" x14ac:dyDescent="0.3">
      <c r="A5" s="3">
        <v>1</v>
      </c>
      <c r="B5" s="6" t="b">
        <v>0</v>
      </c>
      <c r="C5" s="6" t="s">
        <v>5</v>
      </c>
      <c r="D5" s="6">
        <v>3900</v>
      </c>
      <c r="E5" s="6" t="s">
        <v>10</v>
      </c>
      <c r="F5" s="6" t="s">
        <v>16</v>
      </c>
    </row>
    <row r="6" spans="1:10" x14ac:dyDescent="0.3">
      <c r="A6" s="3">
        <v>7</v>
      </c>
      <c r="B6" s="6" t="b">
        <v>1</v>
      </c>
      <c r="C6" s="6" t="s">
        <v>5</v>
      </c>
      <c r="D6" s="6">
        <v>3000</v>
      </c>
      <c r="E6" s="6" t="s">
        <v>10</v>
      </c>
      <c r="F6" s="6" t="s">
        <v>16</v>
      </c>
    </row>
    <row r="7" spans="1:10" x14ac:dyDescent="0.3">
      <c r="A7" s="3">
        <v>5</v>
      </c>
      <c r="B7" s="6" t="b">
        <v>0</v>
      </c>
      <c r="C7" s="6" t="s">
        <v>8</v>
      </c>
      <c r="D7" s="6">
        <v>4450</v>
      </c>
      <c r="E7" s="6" t="s">
        <v>9</v>
      </c>
      <c r="F7" s="6" t="s">
        <v>17</v>
      </c>
    </row>
    <row r="8" spans="1:10" x14ac:dyDescent="0.3">
      <c r="A8" s="3">
        <v>6</v>
      </c>
      <c r="B8" s="6" t="b">
        <v>1</v>
      </c>
      <c r="C8" s="6" t="s">
        <v>5</v>
      </c>
      <c r="D8" s="6">
        <v>5000</v>
      </c>
      <c r="E8" s="6" t="s">
        <v>9</v>
      </c>
      <c r="F8" s="6" t="s">
        <v>17</v>
      </c>
    </row>
    <row r="10" spans="1:10" x14ac:dyDescent="0.3">
      <c r="A10" s="1" t="s">
        <v>59</v>
      </c>
    </row>
    <row r="11" spans="1:10" x14ac:dyDescent="0.3">
      <c r="A11" s="7">
        <f>1-SUM(A13:A15)</f>
        <v>0.65306122448979598</v>
      </c>
    </row>
    <row r="12" spans="1:10" x14ac:dyDescent="0.3">
      <c r="A12" s="7"/>
    </row>
    <row r="13" spans="1:10" x14ac:dyDescent="0.3">
      <c r="A13" s="7">
        <f>(2/7)^2</f>
        <v>8.1632653061224483E-2</v>
      </c>
    </row>
    <row r="14" spans="1:10" x14ac:dyDescent="0.3">
      <c r="A14" s="7">
        <f>(3/7)^2</f>
        <v>0.18367346938775508</v>
      </c>
    </row>
    <row r="15" spans="1:10" x14ac:dyDescent="0.3">
      <c r="A15" s="7">
        <f>(2/7)^2</f>
        <v>8.1632653061224483E-2</v>
      </c>
    </row>
    <row r="16" spans="1:10" x14ac:dyDescent="0.3">
      <c r="G16" s="1" t="s">
        <v>60</v>
      </c>
      <c r="I16" s="1" t="s">
        <v>33</v>
      </c>
    </row>
    <row r="17" spans="1:10" x14ac:dyDescent="0.3">
      <c r="A17" s="1" t="s">
        <v>1</v>
      </c>
      <c r="B17" s="1" t="b">
        <v>1</v>
      </c>
      <c r="C17" s="7">
        <f>4/7</f>
        <v>0.5714285714285714</v>
      </c>
      <c r="D17" s="1">
        <f>(2/4)^2</f>
        <v>0.25</v>
      </c>
      <c r="E17" s="1">
        <f>(1/4)^2</f>
        <v>6.25E-2</v>
      </c>
      <c r="F17" s="1">
        <f>(1/4)^2</f>
        <v>6.25E-2</v>
      </c>
      <c r="G17" s="15">
        <f>1-SUM(D17:F17)</f>
        <v>0.625</v>
      </c>
      <c r="I17" s="1">
        <f>G17*C17</f>
        <v>0.3571428571428571</v>
      </c>
      <c r="J17" s="7">
        <f>A11-SUM(I17:I18)</f>
        <v>0.10544217687074842</v>
      </c>
    </row>
    <row r="18" spans="1:10" x14ac:dyDescent="0.3">
      <c r="B18" s="1" t="b">
        <v>0</v>
      </c>
      <c r="C18" s="7">
        <f>3/7</f>
        <v>0.42857142857142855</v>
      </c>
      <c r="D18" s="1">
        <f>(2/3)^2</f>
        <v>0.44444444444444442</v>
      </c>
      <c r="E18" s="1">
        <f>(1/3)^2</f>
        <v>0.1111111111111111</v>
      </c>
      <c r="G18" s="15">
        <f>1-SUM(D18:F18)</f>
        <v>0.44444444444444442</v>
      </c>
      <c r="I18" s="1">
        <f>G18*C18</f>
        <v>0.19047619047619047</v>
      </c>
    </row>
    <row r="19" spans="1:10" x14ac:dyDescent="0.3">
      <c r="C19" s="7"/>
      <c r="D19" s="6"/>
      <c r="E19" s="6"/>
      <c r="F19" s="13"/>
      <c r="G19" s="13"/>
      <c r="H19" s="13"/>
      <c r="I19" s="13"/>
    </row>
    <row r="20" spans="1:10" x14ac:dyDescent="0.3">
      <c r="A20" s="6"/>
      <c r="J20" s="7"/>
    </row>
    <row r="22" spans="1:10" x14ac:dyDescent="0.3">
      <c r="A22" s="6"/>
    </row>
    <row r="24" spans="1:10" x14ac:dyDescent="0.3">
      <c r="A24" s="6"/>
    </row>
    <row r="26" spans="1:10" x14ac:dyDescent="0.3">
      <c r="A26" s="6"/>
    </row>
  </sheetData>
  <mergeCells count="2">
    <mergeCell ref="F19:G19"/>
    <mergeCell ref="H19:I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C16" sqref="C16"/>
    </sheetView>
  </sheetViews>
  <sheetFormatPr defaultRowHeight="14.4" x14ac:dyDescent="0.3"/>
  <cols>
    <col min="1" max="1" width="18.109375" customWidth="1"/>
    <col min="2" max="2" width="14.109375" customWidth="1"/>
    <col min="3" max="3" width="12.44140625" bestFit="1" customWidth="1"/>
    <col min="4" max="4" width="11" bestFit="1" customWidth="1"/>
    <col min="5" max="5" width="15.77734375" bestFit="1" customWidth="1"/>
    <col min="6" max="6" width="12.21875" bestFit="1" customWidth="1"/>
    <col min="7" max="7" width="16.21875" bestFit="1" customWidth="1"/>
    <col min="8" max="8" width="9.6640625" bestFit="1" customWidth="1"/>
  </cols>
  <sheetData>
    <row r="1" spans="1:7" x14ac:dyDescent="0.3">
      <c r="A1" s="16"/>
      <c r="B1" t="s">
        <v>0</v>
      </c>
      <c r="C1" t="s">
        <v>35</v>
      </c>
      <c r="D1" t="s">
        <v>36</v>
      </c>
      <c r="E1" t="s">
        <v>61</v>
      </c>
      <c r="F1" t="s">
        <v>37</v>
      </c>
      <c r="G1" t="s">
        <v>62</v>
      </c>
    </row>
    <row r="2" spans="1:7" x14ac:dyDescent="0.3">
      <c r="A2" s="16">
        <v>3</v>
      </c>
      <c r="B2">
        <v>3</v>
      </c>
      <c r="C2">
        <v>18</v>
      </c>
      <c r="D2" t="s">
        <v>66</v>
      </c>
      <c r="E2" t="s">
        <v>67</v>
      </c>
      <c r="F2" t="s">
        <v>43</v>
      </c>
      <c r="G2" t="s">
        <v>63</v>
      </c>
    </row>
    <row r="3" spans="1:7" x14ac:dyDescent="0.3">
      <c r="A3" s="16">
        <v>6</v>
      </c>
      <c r="B3">
        <v>6</v>
      </c>
      <c r="C3">
        <v>24</v>
      </c>
      <c r="D3" t="s">
        <v>66</v>
      </c>
      <c r="E3" t="s">
        <v>67</v>
      </c>
      <c r="F3" t="s">
        <v>48</v>
      </c>
      <c r="G3" t="s">
        <v>63</v>
      </c>
    </row>
    <row r="4" spans="1:7" x14ac:dyDescent="0.3">
      <c r="A4" s="16">
        <v>4</v>
      </c>
      <c r="B4">
        <v>4</v>
      </c>
      <c r="C4">
        <v>28</v>
      </c>
      <c r="D4" t="s">
        <v>38</v>
      </c>
      <c r="E4" t="s">
        <v>39</v>
      </c>
      <c r="F4" t="s">
        <v>41</v>
      </c>
      <c r="G4" t="s">
        <v>64</v>
      </c>
    </row>
    <row r="5" spans="1:7" x14ac:dyDescent="0.3">
      <c r="A5" s="16">
        <v>5</v>
      </c>
      <c r="B5">
        <v>5</v>
      </c>
      <c r="C5">
        <v>37</v>
      </c>
      <c r="D5" t="s">
        <v>66</v>
      </c>
      <c r="E5" t="s">
        <v>39</v>
      </c>
      <c r="F5" t="s">
        <v>43</v>
      </c>
      <c r="G5" t="s">
        <v>64</v>
      </c>
    </row>
    <row r="6" spans="1:7" x14ac:dyDescent="0.3">
      <c r="A6" s="16">
        <v>1</v>
      </c>
      <c r="B6">
        <v>1</v>
      </c>
      <c r="C6">
        <v>39</v>
      </c>
      <c r="D6" t="s">
        <v>38</v>
      </c>
      <c r="E6" t="s">
        <v>67</v>
      </c>
      <c r="F6" t="s">
        <v>40</v>
      </c>
      <c r="G6" t="s">
        <v>64</v>
      </c>
    </row>
    <row r="7" spans="1:7" x14ac:dyDescent="0.3">
      <c r="A7" s="16">
        <v>8</v>
      </c>
      <c r="B7">
        <v>8</v>
      </c>
      <c r="C7">
        <v>40</v>
      </c>
      <c r="D7" t="s">
        <v>45</v>
      </c>
      <c r="E7" t="s">
        <v>39</v>
      </c>
      <c r="F7" t="s">
        <v>41</v>
      </c>
      <c r="G7" t="s">
        <v>65</v>
      </c>
    </row>
    <row r="8" spans="1:7" x14ac:dyDescent="0.3">
      <c r="A8" s="16">
        <v>2</v>
      </c>
      <c r="B8">
        <v>2</v>
      </c>
      <c r="C8">
        <v>50</v>
      </c>
      <c r="D8" t="s">
        <v>38</v>
      </c>
      <c r="E8" t="s">
        <v>39</v>
      </c>
      <c r="F8" t="s">
        <v>41</v>
      </c>
      <c r="G8" t="s">
        <v>64</v>
      </c>
    </row>
    <row r="9" spans="1:7" x14ac:dyDescent="0.3">
      <c r="A9" s="16">
        <v>7</v>
      </c>
      <c r="B9">
        <v>7</v>
      </c>
      <c r="C9">
        <v>52</v>
      </c>
      <c r="D9" t="s">
        <v>66</v>
      </c>
      <c r="E9" t="s">
        <v>44</v>
      </c>
      <c r="F9" t="s">
        <v>40</v>
      </c>
      <c r="G9" t="s">
        <v>64</v>
      </c>
    </row>
    <row r="11" spans="1:7" x14ac:dyDescent="0.3">
      <c r="A11" t="s">
        <v>68</v>
      </c>
      <c r="B11">
        <f>1 - SUM(B12:B14)</f>
        <v>0.53125</v>
      </c>
    </row>
    <row r="12" spans="1:7" x14ac:dyDescent="0.3">
      <c r="A12">
        <f>2/8</f>
        <v>0.25</v>
      </c>
      <c r="B12">
        <f>A12^2</f>
        <v>6.25E-2</v>
      </c>
    </row>
    <row r="13" spans="1:7" x14ac:dyDescent="0.3">
      <c r="A13">
        <f>5/8</f>
        <v>0.625</v>
      </c>
      <c r="B13">
        <f>A13^2</f>
        <v>0.390625</v>
      </c>
    </row>
    <row r="14" spans="1:7" x14ac:dyDescent="0.3">
      <c r="A14">
        <f>1/8</f>
        <v>0.125</v>
      </c>
      <c r="B14">
        <f>A14^2</f>
        <v>1.5625E-2</v>
      </c>
    </row>
    <row r="16" spans="1:7" x14ac:dyDescent="0.3">
      <c r="A16" t="s">
        <v>36</v>
      </c>
      <c r="B16">
        <f>B11-SUM(E17:E24)</f>
        <v>0.28125</v>
      </c>
    </row>
    <row r="17" spans="2:5" x14ac:dyDescent="0.3">
      <c r="B17">
        <f>4/8</f>
        <v>0.5</v>
      </c>
      <c r="C17" t="s">
        <v>69</v>
      </c>
      <c r="D17">
        <f>1 - SUM(D18:D19)</f>
        <v>0.5</v>
      </c>
      <c r="E17">
        <f>D17*B17</f>
        <v>0.25</v>
      </c>
    </row>
    <row r="18" spans="2:5" x14ac:dyDescent="0.3">
      <c r="C18">
        <f>2/4</f>
        <v>0.5</v>
      </c>
      <c r="D18">
        <f>C18^2</f>
        <v>0.25</v>
      </c>
    </row>
    <row r="19" spans="2:5" x14ac:dyDescent="0.3">
      <c r="C19">
        <f>2/4</f>
        <v>0.5</v>
      </c>
      <c r="D19">
        <f>C19^2</f>
        <v>0.25</v>
      </c>
    </row>
    <row r="21" spans="2:5" x14ac:dyDescent="0.3">
      <c r="B21">
        <f>3/8</f>
        <v>0.375</v>
      </c>
      <c r="C21" t="s">
        <v>70</v>
      </c>
      <c r="D21">
        <f>1 - SUM(D22)</f>
        <v>0</v>
      </c>
      <c r="E21">
        <f>D21*B21</f>
        <v>0</v>
      </c>
    </row>
    <row r="22" spans="2:5" x14ac:dyDescent="0.3">
      <c r="C22">
        <f>3/3</f>
        <v>1</v>
      </c>
      <c r="D22">
        <f>C22^2</f>
        <v>1</v>
      </c>
    </row>
    <row r="24" spans="2:5" x14ac:dyDescent="0.3">
      <c r="B24">
        <f>1/8</f>
        <v>0.125</v>
      </c>
      <c r="C24" t="s">
        <v>71</v>
      </c>
      <c r="D24">
        <f>1 - SUM(D25)</f>
        <v>0</v>
      </c>
      <c r="E24">
        <f>D24*B24</f>
        <v>0</v>
      </c>
    </row>
    <row r="25" spans="2:5" x14ac:dyDescent="0.3">
      <c r="C25">
        <f>1/1</f>
        <v>1</v>
      </c>
      <c r="D25">
        <f>C25^2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2017-03-20T17:17:40Z</dcterms:modified>
</cp:coreProperties>
</file>