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ko\Dropbox\9A\Táblázatok\"/>
    </mc:Choice>
  </mc:AlternateContent>
  <bookViews>
    <workbookView xWindow="120" yWindow="45" windowWidth="15600" windowHeight="11445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</sheets>
  <calcPr calcId="162913"/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B14" i="3"/>
  <c r="C13" i="3"/>
  <c r="C15" i="3" s="1"/>
  <c r="D13" i="3"/>
  <c r="D15" i="3" s="1"/>
  <c r="E13" i="3"/>
  <c r="E15" i="3" s="1"/>
  <c r="F13" i="3"/>
  <c r="F15" i="3" s="1"/>
  <c r="G13" i="3"/>
  <c r="G15" i="3" s="1"/>
  <c r="B13" i="3"/>
  <c r="B15" i="3" s="1"/>
  <c r="G4" i="11"/>
  <c r="G5" i="11"/>
  <c r="G6" i="11"/>
  <c r="G7" i="11"/>
  <c r="G8" i="11"/>
  <c r="G9" i="11"/>
  <c r="G10" i="11"/>
  <c r="G11" i="11"/>
  <c r="G3" i="11"/>
  <c r="G14" i="11" s="1"/>
  <c r="D14" i="11"/>
  <c r="D13" i="11"/>
  <c r="D12" i="11"/>
  <c r="F4" i="11"/>
  <c r="F5" i="11"/>
  <c r="F12" i="11" s="1"/>
  <c r="F6" i="11"/>
  <c r="F7" i="11"/>
  <c r="F8" i="11"/>
  <c r="F9" i="11"/>
  <c r="F10" i="11"/>
  <c r="F11" i="11"/>
  <c r="F3" i="11"/>
  <c r="F14" i="11"/>
  <c r="G5" i="10"/>
  <c r="G6" i="10"/>
  <c r="G7" i="10"/>
  <c r="G8" i="10"/>
  <c r="G9" i="10"/>
  <c r="G10" i="10"/>
  <c r="G11" i="10"/>
  <c r="G4" i="10"/>
  <c r="F5" i="10"/>
  <c r="F6" i="10"/>
  <c r="F7" i="10"/>
  <c r="F8" i="10"/>
  <c r="F9" i="10"/>
  <c r="F10" i="10"/>
  <c r="F11" i="10"/>
  <c r="F4" i="10"/>
  <c r="E5" i="10"/>
  <c r="H5" i="10" s="1"/>
  <c r="I5" i="10" s="1"/>
  <c r="E6" i="10"/>
  <c r="H6" i="10" s="1"/>
  <c r="I6" i="10" s="1"/>
  <c r="E7" i="10"/>
  <c r="H7" i="10" s="1"/>
  <c r="I7" i="10" s="1"/>
  <c r="E8" i="10"/>
  <c r="E9" i="10"/>
  <c r="H9" i="10"/>
  <c r="I9" i="10" s="1"/>
  <c r="E10" i="10"/>
  <c r="H10" i="10" s="1"/>
  <c r="I10" i="10" s="1"/>
  <c r="E11" i="10"/>
  <c r="H11" i="10"/>
  <c r="I11" i="10" s="1"/>
  <c r="E4" i="10"/>
  <c r="H4" i="10" s="1"/>
  <c r="I4" i="10" s="1"/>
  <c r="E4" i="9"/>
  <c r="H4" i="9" s="1"/>
  <c r="E5" i="9"/>
  <c r="E6" i="9"/>
  <c r="H6" i="9" s="1"/>
  <c r="E7" i="9"/>
  <c r="E8" i="9"/>
  <c r="H8" i="9"/>
  <c r="E9" i="9"/>
  <c r="E3" i="9"/>
  <c r="H3" i="9" s="1"/>
  <c r="H5" i="8"/>
  <c r="H6" i="8"/>
  <c r="H7" i="8"/>
  <c r="H8" i="8"/>
  <c r="H9" i="8"/>
  <c r="H10" i="8"/>
  <c r="H11" i="8"/>
  <c r="H4" i="8"/>
  <c r="G5" i="8"/>
  <c r="I5" i="8" s="1"/>
  <c r="J5" i="8" s="1"/>
  <c r="G6" i="8"/>
  <c r="I6" i="8" s="1"/>
  <c r="J6" i="8" s="1"/>
  <c r="G7" i="8"/>
  <c r="I7" i="8" s="1"/>
  <c r="J7" i="8" s="1"/>
  <c r="G8" i="8"/>
  <c r="I8" i="8" s="1"/>
  <c r="J8" i="8" s="1"/>
  <c r="G9" i="8"/>
  <c r="G10" i="8"/>
  <c r="I10" i="8"/>
  <c r="J10" i="8" s="1"/>
  <c r="G11" i="8"/>
  <c r="I11" i="8" s="1"/>
  <c r="J11" i="8" s="1"/>
  <c r="G4" i="8"/>
  <c r="I4" i="8"/>
  <c r="J4" i="8" s="1"/>
  <c r="J7" i="7"/>
  <c r="J8" i="7"/>
  <c r="J9" i="7"/>
  <c r="J11" i="7"/>
  <c r="J12" i="7"/>
  <c r="J13" i="7"/>
  <c r="J15" i="7"/>
  <c r="J17" i="7"/>
  <c r="J21" i="7"/>
  <c r="J22" i="7"/>
  <c r="J23" i="7"/>
  <c r="J27" i="7"/>
  <c r="F5" i="7"/>
  <c r="H5" i="7" s="1"/>
  <c r="F6" i="7"/>
  <c r="H6" i="7" s="1"/>
  <c r="F7" i="7"/>
  <c r="H7" i="7" s="1"/>
  <c r="F8" i="7"/>
  <c r="H8" i="7" s="1"/>
  <c r="K8" i="7" s="1"/>
  <c r="F9" i="7"/>
  <c r="H9" i="7" s="1"/>
  <c r="K9" i="7" s="1"/>
  <c r="L9" i="7" s="1"/>
  <c r="F10" i="7"/>
  <c r="H10" i="7" s="1"/>
  <c r="F11" i="7"/>
  <c r="H11" i="7" s="1"/>
  <c r="K11" i="7" s="1"/>
  <c r="F12" i="7"/>
  <c r="H12" i="7" s="1"/>
  <c r="F13" i="7"/>
  <c r="H13" i="7" s="1"/>
  <c r="K13" i="7" s="1"/>
  <c r="L13" i="7" s="1"/>
  <c r="F14" i="7"/>
  <c r="H14" i="7" s="1"/>
  <c r="F15" i="7"/>
  <c r="H15" i="7" s="1"/>
  <c r="K15" i="7" s="1"/>
  <c r="F16" i="7"/>
  <c r="H16" i="7" s="1"/>
  <c r="F17" i="7"/>
  <c r="H17" i="7" s="1"/>
  <c r="K17" i="7" s="1"/>
  <c r="L17" i="7" s="1"/>
  <c r="F18" i="7"/>
  <c r="H18" i="7" s="1"/>
  <c r="F19" i="7"/>
  <c r="H19" i="7" s="1"/>
  <c r="F20" i="7"/>
  <c r="H20" i="7" s="1"/>
  <c r="F21" i="7"/>
  <c r="H21" i="7" s="1"/>
  <c r="K21" i="7" s="1"/>
  <c r="L21" i="7" s="1"/>
  <c r="F22" i="7"/>
  <c r="H22" i="7" s="1"/>
  <c r="K22" i="7" s="1"/>
  <c r="F23" i="7"/>
  <c r="H23" i="7" s="1"/>
  <c r="K23" i="7" s="1"/>
  <c r="F24" i="7"/>
  <c r="H24" i="7" s="1"/>
  <c r="F25" i="7"/>
  <c r="H25" i="7" s="1"/>
  <c r="F26" i="7"/>
  <c r="H26" i="7" s="1"/>
  <c r="F27" i="7"/>
  <c r="H27" i="7" s="1"/>
  <c r="K27" i="7" s="1"/>
  <c r="F28" i="7"/>
  <c r="H28" i="7" s="1"/>
  <c r="F29" i="7"/>
  <c r="H29" i="7" s="1"/>
  <c r="F4" i="7"/>
  <c r="H4" i="7" s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4" i="7"/>
  <c r="I5" i="6"/>
  <c r="I6" i="6"/>
  <c r="I8" i="6"/>
  <c r="I10" i="6"/>
  <c r="I11" i="6"/>
  <c r="I12" i="6"/>
  <c r="I13" i="6"/>
  <c r="I15" i="6"/>
  <c r="I16" i="6"/>
  <c r="I17" i="6"/>
  <c r="I21" i="6"/>
  <c r="I22" i="6"/>
  <c r="I23" i="6"/>
  <c r="I26" i="6"/>
  <c r="I27" i="6"/>
  <c r="I28" i="6"/>
  <c r="I29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4" i="6"/>
  <c r="D5" i="6"/>
  <c r="G5" i="6" s="1"/>
  <c r="D6" i="6"/>
  <c r="G6" i="6" s="1"/>
  <c r="J6" i="6" s="1"/>
  <c r="D7" i="6"/>
  <c r="G7" i="6" s="1"/>
  <c r="D8" i="6"/>
  <c r="D9" i="6"/>
  <c r="G9" i="6" s="1"/>
  <c r="D10" i="6"/>
  <c r="G10" i="6" s="1"/>
  <c r="J10" i="6" s="1"/>
  <c r="D11" i="6"/>
  <c r="G11" i="6" s="1"/>
  <c r="D12" i="6"/>
  <c r="D13" i="6"/>
  <c r="G13" i="6" s="1"/>
  <c r="J13" i="6" s="1"/>
  <c r="D14" i="6"/>
  <c r="G14" i="6" s="1"/>
  <c r="D15" i="6"/>
  <c r="G15" i="6" s="1"/>
  <c r="J15" i="6" s="1"/>
  <c r="D16" i="6"/>
  <c r="D17" i="6"/>
  <c r="G17" i="6" s="1"/>
  <c r="J17" i="6" s="1"/>
  <c r="D18" i="6"/>
  <c r="G18" i="6" s="1"/>
  <c r="D19" i="6"/>
  <c r="G19" i="6" s="1"/>
  <c r="D20" i="6"/>
  <c r="D21" i="6"/>
  <c r="G21" i="6" s="1"/>
  <c r="J21" i="6" s="1"/>
  <c r="D22" i="6"/>
  <c r="G22" i="6" s="1"/>
  <c r="J22" i="6" s="1"/>
  <c r="D23" i="6"/>
  <c r="G23" i="6" s="1"/>
  <c r="D24" i="6"/>
  <c r="D25" i="6"/>
  <c r="G25" i="6" s="1"/>
  <c r="D26" i="6"/>
  <c r="G26" i="6" s="1"/>
  <c r="J26" i="6" s="1"/>
  <c r="D27" i="6"/>
  <c r="G27" i="6" s="1"/>
  <c r="J27" i="6" s="1"/>
  <c r="D28" i="6"/>
  <c r="D29" i="6"/>
  <c r="G29" i="6" s="1"/>
  <c r="D4" i="6"/>
  <c r="G4" i="6" s="1"/>
  <c r="C13" i="5"/>
  <c r="C14" i="5" s="1"/>
  <c r="D13" i="5"/>
  <c r="D14" i="5" s="1"/>
  <c r="E13" i="5"/>
  <c r="E14" i="5" s="1"/>
  <c r="F13" i="5"/>
  <c r="F14" i="5" s="1"/>
  <c r="G13" i="5"/>
  <c r="G14" i="5" s="1"/>
  <c r="B13" i="5"/>
  <c r="B14" i="5" s="1"/>
  <c r="H5" i="5"/>
  <c r="J5" i="5" s="1"/>
  <c r="K5" i="5" s="1"/>
  <c r="H6" i="5"/>
  <c r="J6" i="5" s="1"/>
  <c r="K6" i="5" s="1"/>
  <c r="H7" i="5"/>
  <c r="J7" i="5" s="1"/>
  <c r="K7" i="5" s="1"/>
  <c r="H8" i="5"/>
  <c r="J8" i="5" s="1"/>
  <c r="K8" i="5" s="1"/>
  <c r="H9" i="5"/>
  <c r="J9" i="5" s="1"/>
  <c r="K9" i="5" s="1"/>
  <c r="H10" i="5"/>
  <c r="J10" i="5" s="1"/>
  <c r="K10" i="5" s="1"/>
  <c r="H11" i="5"/>
  <c r="J11" i="5" s="1"/>
  <c r="K11" i="5" s="1"/>
  <c r="H12" i="5"/>
  <c r="J12" i="5" s="1"/>
  <c r="K12" i="5" s="1"/>
  <c r="H4" i="5"/>
  <c r="E3" i="4"/>
  <c r="F3" i="4" s="1"/>
  <c r="H3" i="4" s="1"/>
  <c r="J3" i="4" s="1"/>
  <c r="E4" i="4"/>
  <c r="F4" i="4" s="1"/>
  <c r="H4" i="4" s="1"/>
  <c r="J4" i="4" s="1"/>
  <c r="E5" i="4"/>
  <c r="F5" i="4" s="1"/>
  <c r="H5" i="4" s="1"/>
  <c r="J5" i="4" s="1"/>
  <c r="E6" i="4"/>
  <c r="F6" i="4" s="1"/>
  <c r="H6" i="4" s="1"/>
  <c r="J6" i="4" s="1"/>
  <c r="E7" i="4"/>
  <c r="F7" i="4" s="1"/>
  <c r="H7" i="4" s="1"/>
  <c r="J7" i="4" s="1"/>
  <c r="E8" i="4"/>
  <c r="F8" i="4" s="1"/>
  <c r="H8" i="4" s="1"/>
  <c r="J8" i="4" s="1"/>
  <c r="E9" i="4"/>
  <c r="F9" i="4" s="1"/>
  <c r="H9" i="4" s="1"/>
  <c r="J9" i="4" s="1"/>
  <c r="E10" i="4"/>
  <c r="F10" i="4" s="1"/>
  <c r="H10" i="4" s="1"/>
  <c r="J10" i="4" s="1"/>
  <c r="E11" i="4"/>
  <c r="F11" i="4" s="1"/>
  <c r="H11" i="4" s="1"/>
  <c r="J11" i="4" s="1"/>
  <c r="E12" i="4"/>
  <c r="F12" i="4" s="1"/>
  <c r="H12" i="4" s="1"/>
  <c r="J12" i="4" s="1"/>
  <c r="E13" i="4"/>
  <c r="F13" i="4" s="1"/>
  <c r="H13" i="4" s="1"/>
  <c r="J13" i="4" s="1"/>
  <c r="E2" i="4"/>
  <c r="F2" i="4" s="1"/>
  <c r="H2" i="4" s="1"/>
  <c r="J2" i="4" s="1"/>
  <c r="H5" i="3"/>
  <c r="H6" i="3"/>
  <c r="H7" i="3"/>
  <c r="H8" i="3"/>
  <c r="I8" i="3" s="1"/>
  <c r="H9" i="3"/>
  <c r="H10" i="3"/>
  <c r="H11" i="3"/>
  <c r="H12" i="3"/>
  <c r="I12" i="3" s="1"/>
  <c r="H4" i="3"/>
  <c r="I10" i="3" s="1"/>
  <c r="C11" i="11"/>
  <c r="E11" i="11" s="1"/>
  <c r="C10" i="11"/>
  <c r="E10" i="11" s="1"/>
  <c r="C9" i="11"/>
  <c r="E9" i="11" s="1"/>
  <c r="C8" i="11"/>
  <c r="E8" i="11" s="1"/>
  <c r="C7" i="11"/>
  <c r="E7" i="11" s="1"/>
  <c r="C6" i="11"/>
  <c r="E6" i="11" s="1"/>
  <c r="C5" i="11"/>
  <c r="E5" i="11" s="1"/>
  <c r="C4" i="11"/>
  <c r="E4" i="11" s="1"/>
  <c r="C3" i="11"/>
  <c r="E3" i="11" s="1"/>
  <c r="F9" i="9"/>
  <c r="I9" i="9" s="1"/>
  <c r="F8" i="9"/>
  <c r="I8" i="9" s="1"/>
  <c r="F7" i="9"/>
  <c r="I7" i="9" s="1"/>
  <c r="F6" i="9"/>
  <c r="F5" i="9"/>
  <c r="I5" i="9" s="1"/>
  <c r="F4" i="9"/>
  <c r="I4" i="9" s="1"/>
  <c r="F3" i="9"/>
  <c r="D29" i="2"/>
  <c r="D27" i="2"/>
  <c r="F23" i="2"/>
  <c r="G23" i="2" s="1"/>
  <c r="H23" i="2" s="1"/>
  <c r="E23" i="2"/>
  <c r="E22" i="2"/>
  <c r="F22" i="2" s="1"/>
  <c r="E21" i="2"/>
  <c r="F21" i="2" s="1"/>
  <c r="E20" i="2"/>
  <c r="F20" i="2" s="1"/>
  <c r="E19" i="2"/>
  <c r="F19" i="2" s="1"/>
  <c r="G19" i="2" s="1"/>
  <c r="H19" i="2" s="1"/>
  <c r="E18" i="2"/>
  <c r="F18" i="2" s="1"/>
  <c r="E17" i="2"/>
  <c r="F17" i="2" s="1"/>
  <c r="E16" i="2"/>
  <c r="F16" i="2" s="1"/>
  <c r="F15" i="2"/>
  <c r="E15" i="2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G8" i="2" s="1"/>
  <c r="H8" i="2" s="1"/>
  <c r="E7" i="2"/>
  <c r="F7" i="2" s="1"/>
  <c r="E6" i="2"/>
  <c r="F6" i="2" s="1"/>
  <c r="E5" i="2"/>
  <c r="F5" i="2" s="1"/>
  <c r="F13" i="11"/>
  <c r="G3" i="9"/>
  <c r="G8" i="9"/>
  <c r="G4" i="9"/>
  <c r="H9" i="9"/>
  <c r="H7" i="9"/>
  <c r="H5" i="9"/>
  <c r="I3" i="9"/>
  <c r="G9" i="9"/>
  <c r="G7" i="9"/>
  <c r="G5" i="9"/>
  <c r="I11" i="3"/>
  <c r="I9" i="3"/>
  <c r="K9" i="3" s="1"/>
  <c r="I7" i="3"/>
  <c r="J7" i="3" s="1"/>
  <c r="I5" i="3"/>
  <c r="K11" i="3"/>
  <c r="J11" i="3"/>
  <c r="K7" i="3"/>
  <c r="J5" i="3"/>
  <c r="G7" i="2" l="1"/>
  <c r="H7" i="2" s="1"/>
  <c r="G11" i="2"/>
  <c r="H11" i="2" s="1"/>
  <c r="G6" i="9"/>
  <c r="J29" i="6"/>
  <c r="J5" i="6"/>
  <c r="K12" i="7"/>
  <c r="L12" i="7" s="1"/>
  <c r="M12" i="7" s="1"/>
  <c r="L8" i="7"/>
  <c r="G13" i="11"/>
  <c r="I6" i="9"/>
  <c r="C12" i="11"/>
  <c r="G28" i="6"/>
  <c r="J28" i="6" s="1"/>
  <c r="G24" i="6"/>
  <c r="G20" i="6"/>
  <c r="I20" i="6" s="1"/>
  <c r="G16" i="6"/>
  <c r="J16" i="6" s="1"/>
  <c r="G12" i="6"/>
  <c r="J12" i="6" s="1"/>
  <c r="G8" i="6"/>
  <c r="J8" i="6" s="1"/>
  <c r="L27" i="7"/>
  <c r="M27" i="7" s="1"/>
  <c r="L23" i="7"/>
  <c r="L15" i="7"/>
  <c r="L11" i="7"/>
  <c r="K7" i="7"/>
  <c r="L7" i="7" s="1"/>
  <c r="M7" i="7" s="1"/>
  <c r="N7" i="7" s="1"/>
  <c r="I9" i="8"/>
  <c r="J9" i="8" s="1"/>
  <c r="H8" i="10"/>
  <c r="I8" i="10" s="1"/>
  <c r="G15" i="2"/>
  <c r="H15" i="2" s="1"/>
  <c r="J23" i="6"/>
  <c r="K23" i="6" s="1"/>
  <c r="J11" i="6"/>
  <c r="L22" i="7"/>
  <c r="G12" i="11"/>
  <c r="G6" i="2"/>
  <c r="H6" i="2" s="1"/>
  <c r="G13" i="2"/>
  <c r="H13" i="2" s="1"/>
  <c r="G21" i="2"/>
  <c r="H21" i="2" s="1"/>
  <c r="K12" i="3"/>
  <c r="J12" i="3"/>
  <c r="K8" i="3"/>
  <c r="J8" i="3"/>
  <c r="J15" i="4"/>
  <c r="J14" i="4"/>
  <c r="G14" i="2"/>
  <c r="H14" i="2"/>
  <c r="G16" i="2"/>
  <c r="H16" i="2" s="1"/>
  <c r="G22" i="2"/>
  <c r="H22" i="2" s="1"/>
  <c r="H9" i="2"/>
  <c r="G9" i="2"/>
  <c r="G17" i="2"/>
  <c r="H17" i="2" s="1"/>
  <c r="E13" i="11"/>
  <c r="E12" i="11"/>
  <c r="E14" i="11"/>
  <c r="H5" i="2"/>
  <c r="G5" i="2"/>
  <c r="G10" i="2"/>
  <c r="H10" i="2" s="1"/>
  <c r="G12" i="2"/>
  <c r="H12" i="2" s="1"/>
  <c r="G18" i="2"/>
  <c r="H18" i="2"/>
  <c r="G20" i="2"/>
  <c r="H20" i="2" s="1"/>
  <c r="K10" i="3"/>
  <c r="J10" i="3"/>
  <c r="J9" i="3"/>
  <c r="H13" i="5"/>
  <c r="H14" i="5" s="1"/>
  <c r="I4" i="6"/>
  <c r="J4" i="6" s="1"/>
  <c r="K26" i="6"/>
  <c r="L26" i="6" s="1"/>
  <c r="K22" i="6"/>
  <c r="L22" i="6" s="1"/>
  <c r="J18" i="6"/>
  <c r="I18" i="6"/>
  <c r="I14" i="6"/>
  <c r="J14" i="6" s="1"/>
  <c r="K10" i="6"/>
  <c r="L10" i="6" s="1"/>
  <c r="K6" i="6"/>
  <c r="L6" i="6" s="1"/>
  <c r="J29" i="7"/>
  <c r="K29" i="7" s="1"/>
  <c r="L29" i="7" s="1"/>
  <c r="J25" i="7"/>
  <c r="K25" i="7"/>
  <c r="L25" i="7" s="1"/>
  <c r="M21" i="7"/>
  <c r="N21" i="7" s="1"/>
  <c r="M17" i="7"/>
  <c r="N17" i="7" s="1"/>
  <c r="N13" i="7"/>
  <c r="M13" i="7"/>
  <c r="M9" i="7"/>
  <c r="N9" i="7" s="1"/>
  <c r="J5" i="7"/>
  <c r="K5" i="7" s="1"/>
  <c r="L5" i="7" s="1"/>
  <c r="I14" i="3"/>
  <c r="K5" i="3"/>
  <c r="I6" i="3"/>
  <c r="K29" i="6"/>
  <c r="L29" i="6" s="1"/>
  <c r="I25" i="6"/>
  <c r="J25" i="6" s="1"/>
  <c r="K21" i="6"/>
  <c r="L21" i="6" s="1"/>
  <c r="K17" i="6"/>
  <c r="L17" i="6" s="1"/>
  <c r="K13" i="6"/>
  <c r="L13" i="6" s="1"/>
  <c r="I9" i="6"/>
  <c r="J9" i="6" s="1"/>
  <c r="K5" i="6"/>
  <c r="L5" i="6" s="1"/>
  <c r="J28" i="7"/>
  <c r="K28" i="7" s="1"/>
  <c r="L28" i="7" s="1"/>
  <c r="J24" i="7"/>
  <c r="K24" i="7" s="1"/>
  <c r="L24" i="7" s="1"/>
  <c r="J20" i="7"/>
  <c r="K20" i="7" s="1"/>
  <c r="L20" i="7" s="1"/>
  <c r="J16" i="7"/>
  <c r="K16" i="7" s="1"/>
  <c r="L16" i="7" s="1"/>
  <c r="M8" i="7"/>
  <c r="N8" i="7" s="1"/>
  <c r="K28" i="6"/>
  <c r="L28" i="6" s="1"/>
  <c r="I24" i="6"/>
  <c r="J24" i="6" s="1"/>
  <c r="K16" i="6"/>
  <c r="L16" i="6" s="1"/>
  <c r="K12" i="6"/>
  <c r="L12" i="6" s="1"/>
  <c r="K8" i="6"/>
  <c r="L8" i="6" s="1"/>
  <c r="M23" i="7"/>
  <c r="N23" i="7" s="1"/>
  <c r="J19" i="7"/>
  <c r="K19" i="7" s="1"/>
  <c r="L19" i="7" s="1"/>
  <c r="M15" i="7"/>
  <c r="N15" i="7"/>
  <c r="M11" i="7"/>
  <c r="N11" i="7"/>
  <c r="H14" i="3"/>
  <c r="H13" i="3"/>
  <c r="H15" i="3" s="1"/>
  <c r="K27" i="6"/>
  <c r="L27" i="6"/>
  <c r="I19" i="6"/>
  <c r="J19" i="6"/>
  <c r="K15" i="6"/>
  <c r="L15" i="6"/>
  <c r="K11" i="6"/>
  <c r="L11" i="6"/>
  <c r="I7" i="6"/>
  <c r="J7" i="6"/>
  <c r="J4" i="7"/>
  <c r="K4" i="7"/>
  <c r="L4" i="7" s="1"/>
  <c r="J26" i="7"/>
  <c r="K26" i="7"/>
  <c r="L26" i="7" s="1"/>
  <c r="M22" i="7"/>
  <c r="N22" i="7" s="1"/>
  <c r="J18" i="7"/>
  <c r="K18" i="7" s="1"/>
  <c r="L18" i="7" s="1"/>
  <c r="J14" i="7"/>
  <c r="K14" i="7" s="1"/>
  <c r="L14" i="7" s="1"/>
  <c r="J10" i="7"/>
  <c r="K10" i="7" s="1"/>
  <c r="L10" i="7" s="1"/>
  <c r="J6" i="7"/>
  <c r="K6" i="7" s="1"/>
  <c r="L6" i="7" s="1"/>
  <c r="N27" i="7" l="1"/>
  <c r="J20" i="6"/>
  <c r="L20" i="6" s="1"/>
  <c r="N12" i="7"/>
  <c r="L23" i="6"/>
  <c r="M16" i="7"/>
  <c r="N16" i="7"/>
  <c r="M20" i="7"/>
  <c r="N20" i="7" s="1"/>
  <c r="K9" i="6"/>
  <c r="L9" i="6" s="1"/>
  <c r="M24" i="7"/>
  <c r="N24" i="7" s="1"/>
  <c r="M5" i="7"/>
  <c r="N5" i="7" s="1"/>
  <c r="K25" i="6"/>
  <c r="L25" i="6" s="1"/>
  <c r="K4" i="6"/>
  <c r="L4" i="6" s="1"/>
  <c r="M19" i="7"/>
  <c r="N19" i="7" s="1"/>
  <c r="M28" i="7"/>
  <c r="N28" i="7"/>
  <c r="M29" i="7"/>
  <c r="N29" i="7" s="1"/>
  <c r="K14" i="6"/>
  <c r="L14" i="6" s="1"/>
  <c r="N18" i="7"/>
  <c r="M18" i="7"/>
  <c r="K6" i="3"/>
  <c r="J6" i="3"/>
  <c r="N14" i="7"/>
  <c r="M14" i="7"/>
  <c r="M4" i="7"/>
  <c r="N4" i="7" s="1"/>
  <c r="K19" i="6"/>
  <c r="L19" i="6" s="1"/>
  <c r="K24" i="6"/>
  <c r="L24" i="6" s="1"/>
  <c r="M26" i="7"/>
  <c r="N26" i="7" s="1"/>
  <c r="K20" i="6"/>
  <c r="M25" i="7"/>
  <c r="N25" i="7" s="1"/>
  <c r="M6" i="7"/>
  <c r="N6" i="7" s="1"/>
  <c r="I13" i="3"/>
  <c r="D28" i="2"/>
  <c r="K18" i="6"/>
  <c r="L18" i="6" s="1"/>
  <c r="D26" i="2"/>
  <c r="M10" i="7"/>
  <c r="N10" i="7" s="1"/>
  <c r="K7" i="6"/>
  <c r="L7" i="6" s="1"/>
  <c r="H24" i="3" l="1"/>
  <c r="H21" i="3"/>
  <c r="H20" i="3"/>
  <c r="H22" i="3"/>
  <c r="J14" i="3"/>
  <c r="H23" i="3"/>
  <c r="J13" i="3"/>
</calcChain>
</file>

<file path=xl/sharedStrings.xml><?xml version="1.0" encoding="utf-8"?>
<sst xmlns="http://schemas.openxmlformats.org/spreadsheetml/2006/main" count="474" uniqueCount="266">
  <si>
    <t>Név</t>
  </si>
  <si>
    <t>Összesen</t>
  </si>
  <si>
    <t>Átlag</t>
  </si>
  <si>
    <t>Rendelt termékek</t>
  </si>
  <si>
    <t>ÁFA segédtábla</t>
  </si>
  <si>
    <t>ÁFA kód</t>
  </si>
  <si>
    <t>ÁFA</t>
  </si>
  <si>
    <t>Termék neve</t>
  </si>
  <si>
    <t>Egységár</t>
  </si>
  <si>
    <t>Rendelt mennyiség</t>
  </si>
  <si>
    <t>Nettó fizetendő</t>
  </si>
  <si>
    <t>Bruttó fizetendő</t>
  </si>
  <si>
    <t>Kedvezmény</t>
  </si>
  <si>
    <t>Fizetendő</t>
  </si>
  <si>
    <t>A termék</t>
  </si>
  <si>
    <t>B termék</t>
  </si>
  <si>
    <t>C termék</t>
  </si>
  <si>
    <t>D termék</t>
  </si>
  <si>
    <t>E termék</t>
  </si>
  <si>
    <t>F termék</t>
  </si>
  <si>
    <t>G termék</t>
  </si>
  <si>
    <t>H termék</t>
  </si>
  <si>
    <t>J termék</t>
  </si>
  <si>
    <t>K termék</t>
  </si>
  <si>
    <t>L termék</t>
  </si>
  <si>
    <t>M termék</t>
  </si>
  <si>
    <t>N termék</t>
  </si>
  <si>
    <t>P termék</t>
  </si>
  <si>
    <t>R termék</t>
  </si>
  <si>
    <t>S termék</t>
  </si>
  <si>
    <t>T termék</t>
  </si>
  <si>
    <t>V termék</t>
  </si>
  <si>
    <t>Z termék</t>
  </si>
  <si>
    <t>Összesen fizetendő:</t>
  </si>
  <si>
    <t>Átlagos egységár:</t>
  </si>
  <si>
    <t>Kedvezmény összege:</t>
  </si>
  <si>
    <t>Legolcsóbb termék ára:</t>
  </si>
  <si>
    <t>12. évfolyam számítástechnika dolgozat</t>
  </si>
  <si>
    <t>1. feladat</t>
  </si>
  <si>
    <t>2. feladat</t>
  </si>
  <si>
    <t>3.feladat</t>
  </si>
  <si>
    <t>4.feladat</t>
  </si>
  <si>
    <t>5. feladat</t>
  </si>
  <si>
    <t>6. feladat</t>
  </si>
  <si>
    <t>Százalék</t>
  </si>
  <si>
    <t xml:space="preserve">Jegy </t>
  </si>
  <si>
    <t>Minősítés</t>
  </si>
  <si>
    <t>Max. pontszám</t>
  </si>
  <si>
    <t>Bán Tamás</t>
  </si>
  <si>
    <t>Húr Katalin</t>
  </si>
  <si>
    <t>Kis Irma</t>
  </si>
  <si>
    <t>Mar Kolos</t>
  </si>
  <si>
    <t>Nap Ernő</t>
  </si>
  <si>
    <t>Roz Mária</t>
  </si>
  <si>
    <t>Tata Rozália</t>
  </si>
  <si>
    <t>Ügyet Lenke</t>
  </si>
  <si>
    <t>Szórás</t>
  </si>
  <si>
    <t>Ponthatárok</t>
  </si>
  <si>
    <t>Jegyek eloszlása</t>
  </si>
  <si>
    <t>Jegy</t>
  </si>
  <si>
    <t>Db</t>
  </si>
  <si>
    <t>elégtelen</t>
  </si>
  <si>
    <t>elégséges</t>
  </si>
  <si>
    <t>közepes</t>
  </si>
  <si>
    <t>jó</t>
  </si>
  <si>
    <t>jeles</t>
  </si>
  <si>
    <t>Dátum</t>
  </si>
  <si>
    <t>Áru neve</t>
  </si>
  <si>
    <t>Kategória</t>
  </si>
  <si>
    <t>Beszerzési ár</t>
  </si>
  <si>
    <t>Árrés</t>
  </si>
  <si>
    <t>Nettó ár</t>
  </si>
  <si>
    <t>Bruttó ár</t>
  </si>
  <si>
    <t>Kék herkentyű</t>
  </si>
  <si>
    <t>A</t>
  </si>
  <si>
    <t>Zöld herkentyű</t>
  </si>
  <si>
    <t>Lila herkentyű</t>
  </si>
  <si>
    <t>B</t>
  </si>
  <si>
    <t>Piros herkentyű</t>
  </si>
  <si>
    <t xml:space="preserve"> </t>
  </si>
  <si>
    <t>Sárga herkemtyű</t>
  </si>
  <si>
    <t>Tengeri herkentyű</t>
  </si>
  <si>
    <t xml:space="preserve">Összesen </t>
  </si>
  <si>
    <t>Felvételi eredmények</t>
  </si>
  <si>
    <t>Nyelvvizsga</t>
  </si>
  <si>
    <t>Össz. pont</t>
  </si>
  <si>
    <t>Felvétel</t>
  </si>
  <si>
    <t>V</t>
  </si>
  <si>
    <t>N</t>
  </si>
  <si>
    <t xml:space="preserve">Felvétel határa: </t>
  </si>
  <si>
    <t>HOTEL BAJKÁL</t>
  </si>
  <si>
    <t>Vendég neve</t>
  </si>
  <si>
    <t>Érkezett</t>
  </si>
  <si>
    <t>Távozott</t>
  </si>
  <si>
    <t>Éjszakák száma</t>
  </si>
  <si>
    <t>Szoba kategória</t>
  </si>
  <si>
    <t>Szoba ár/éjszaka</t>
  </si>
  <si>
    <t>Szoba ára (össz)</t>
  </si>
  <si>
    <t>Panorámás?</t>
  </si>
  <si>
    <t>Panoráma felár</t>
  </si>
  <si>
    <t>ÁFA (Ft)</t>
  </si>
  <si>
    <t>Gyürü Béla</t>
  </si>
  <si>
    <t>***</t>
  </si>
  <si>
    <t>I</t>
  </si>
  <si>
    <t>Varga Erika</t>
  </si>
  <si>
    <t>**</t>
  </si>
  <si>
    <t>Simon Imre</t>
  </si>
  <si>
    <t>*</t>
  </si>
  <si>
    <t>Sabján László</t>
  </si>
  <si>
    <t>****</t>
  </si>
  <si>
    <t>Péter Géza</t>
  </si>
  <si>
    <t>Tóth Attila</t>
  </si>
  <si>
    <t>Tuczai Miklósné</t>
  </si>
  <si>
    <t>Somogyi Róbert</t>
  </si>
  <si>
    <t>Horváth Zoltán</t>
  </si>
  <si>
    <t>Krakkai Tibor</t>
  </si>
  <si>
    <t>Gyula Zoltán</t>
  </si>
  <si>
    <t>Eredics Imre</t>
  </si>
  <si>
    <t>Molnár Béla</t>
  </si>
  <si>
    <t>Pálma József</t>
  </si>
  <si>
    <t>Pajor András</t>
  </si>
  <si>
    <t>Ávár Tibor</t>
  </si>
  <si>
    <t>Fáklya Józsefné</t>
  </si>
  <si>
    <t>Farkas Ernő</t>
  </si>
  <si>
    <t>Lengyel Zoltán</t>
  </si>
  <si>
    <t>Cseh István</t>
  </si>
  <si>
    <t>Gál Etelka</t>
  </si>
  <si>
    <t>Kutasi Irma</t>
  </si>
  <si>
    <t>Baksa Erika</t>
  </si>
  <si>
    <t>Tánczos Miklós</t>
  </si>
  <si>
    <t>Barna Győző</t>
  </si>
  <si>
    <t>Ádám Gyuláné</t>
  </si>
  <si>
    <t>Árak</t>
  </si>
  <si>
    <t>Ft/éjszaka</t>
  </si>
  <si>
    <t>Panoráma felár:</t>
  </si>
  <si>
    <t>ÁFA:</t>
  </si>
  <si>
    <t>Apró Újság Hirdetési Részleg</t>
  </si>
  <si>
    <t>Feladó neve</t>
  </si>
  <si>
    <t>Kezdet</t>
  </si>
  <si>
    <t>Vég</t>
  </si>
  <si>
    <t>Hirdetés mérete</t>
  </si>
  <si>
    <t>Ár/szó</t>
  </si>
  <si>
    <t>Szavak száma</t>
  </si>
  <si>
    <t>Ft (szavak)</t>
  </si>
  <si>
    <t>Grafika?</t>
  </si>
  <si>
    <t>Grafika felár</t>
  </si>
  <si>
    <t>Fiz/alkalom</t>
  </si>
  <si>
    <t>Fiz (össz)</t>
  </si>
  <si>
    <t>Fiz (bruttó)</t>
  </si>
  <si>
    <t>Török Imre</t>
  </si>
  <si>
    <t>kicsi</t>
  </si>
  <si>
    <t>Bogád László</t>
  </si>
  <si>
    <t>Jóna Imréné</t>
  </si>
  <si>
    <t>Imre Józsefné</t>
  </si>
  <si>
    <t>nagy</t>
  </si>
  <si>
    <t>Kacskóné Póczek Katalin</t>
  </si>
  <si>
    <t>Kálmán Mária</t>
  </si>
  <si>
    <t>Schrank Hubert</t>
  </si>
  <si>
    <t>Makrainé Németh Margit</t>
  </si>
  <si>
    <t>Magyari László</t>
  </si>
  <si>
    <t>Sebestyén Antalné</t>
  </si>
  <si>
    <t>Péntek Károly</t>
  </si>
  <si>
    <t>Vaska István</t>
  </si>
  <si>
    <t>Vassné Sipos Mária</t>
  </si>
  <si>
    <t>Kopácsi Attila</t>
  </si>
  <si>
    <t>Papp Béláné</t>
  </si>
  <si>
    <t>Kiss Andrea</t>
  </si>
  <si>
    <t>Iszak Gyula</t>
  </si>
  <si>
    <t>Gazdag Lajos</t>
  </si>
  <si>
    <t>Fekszi Béla</t>
  </si>
  <si>
    <t>Donácz Ferenc</t>
  </si>
  <si>
    <t>Makra Edit</t>
  </si>
  <si>
    <t>Molnár Tamás</t>
  </si>
  <si>
    <t>Varga Róbert</t>
  </si>
  <si>
    <t>Vámos Árpádné</t>
  </si>
  <si>
    <t>Kiss Irma</t>
  </si>
  <si>
    <t>Horváth Antal</t>
  </si>
  <si>
    <t>Áraink</t>
  </si>
  <si>
    <t>Méret</t>
  </si>
  <si>
    <t>Ft/szó</t>
  </si>
  <si>
    <t>Grafika felár:</t>
  </si>
  <si>
    <t>Hirdetések</t>
  </si>
  <si>
    <t>Megrendelés időpontja</t>
  </si>
  <si>
    <t>Megjelenés száma</t>
  </si>
  <si>
    <t>Grafika</t>
  </si>
  <si>
    <t>Díj/szó</t>
  </si>
  <si>
    <t>Horváth Klaudia</t>
  </si>
  <si>
    <t>Kiss Anita</t>
  </si>
  <si>
    <t>Kovács Imre</t>
  </si>
  <si>
    <t>Lőrincz Réka</t>
  </si>
  <si>
    <t>Nagy Rita</t>
  </si>
  <si>
    <t>Nemes István</t>
  </si>
  <si>
    <t>Végh József</t>
  </si>
  <si>
    <t>Wagner Mária</t>
  </si>
  <si>
    <t xml:space="preserve">ÁFA </t>
  </si>
  <si>
    <t>Grafika:</t>
  </si>
  <si>
    <t>Hirdetési költségek</t>
  </si>
  <si>
    <t>Beszerzések árkalkulációja</t>
  </si>
  <si>
    <t>Árucikk</t>
  </si>
  <si>
    <t>ITJ szám</t>
  </si>
  <si>
    <t>ÁFA kategória</t>
  </si>
  <si>
    <t>Nettó eladási ár</t>
  </si>
  <si>
    <t>Törzsvásárlói ár</t>
  </si>
  <si>
    <t>Viszonteladói ár</t>
  </si>
  <si>
    <t>Bruttó eladási ár</t>
  </si>
  <si>
    <t>kenyér</t>
  </si>
  <si>
    <t>15-55</t>
  </si>
  <si>
    <t>tej</t>
  </si>
  <si>
    <t>15-57</t>
  </si>
  <si>
    <t>vaj</t>
  </si>
  <si>
    <t>15-58</t>
  </si>
  <si>
    <t>párizsi</t>
  </si>
  <si>
    <t>15-59</t>
  </si>
  <si>
    <t>zsemle</t>
  </si>
  <si>
    <t>16-17</t>
  </si>
  <si>
    <t>liszt</t>
  </si>
  <si>
    <t>17-17</t>
  </si>
  <si>
    <t>cukor</t>
  </si>
  <si>
    <t>17-18</t>
  </si>
  <si>
    <t>Árengedmények</t>
  </si>
  <si>
    <t>ÁFA kategóriák</t>
  </si>
  <si>
    <t>Törzsvásárlói</t>
  </si>
  <si>
    <t>Viszonteladói</t>
  </si>
  <si>
    <t xml:space="preserve">Haszonkulcs </t>
  </si>
  <si>
    <t>Szálloda</t>
  </si>
  <si>
    <t>Érkezés időpontja</t>
  </si>
  <si>
    <t>Szoba típusa</t>
  </si>
  <si>
    <t>Ár/éjszaka</t>
  </si>
  <si>
    <t>Takarítási költség/éjszaka</t>
  </si>
  <si>
    <t>Mosatási költség</t>
  </si>
  <si>
    <t>Kiss Imre</t>
  </si>
  <si>
    <t>Kovács Manó</t>
  </si>
  <si>
    <t>Kováts Krisztina</t>
  </si>
  <si>
    <t>Markó Rezső</t>
  </si>
  <si>
    <t>Nagy Edit</t>
  </si>
  <si>
    <t>Papp János</t>
  </si>
  <si>
    <t>Vígh Antal</t>
  </si>
  <si>
    <t>Költség szobatípus szerint</t>
  </si>
  <si>
    <t>Ágyak száma</t>
  </si>
  <si>
    <t>Takarítás/éjszaka</t>
  </si>
  <si>
    <t>Mosatás</t>
  </si>
  <si>
    <t>XXX Áruház Arkalkuláció 2003. január</t>
  </si>
  <si>
    <t>Terméknév</t>
  </si>
  <si>
    <t>Nettó</t>
  </si>
  <si>
    <t>Bruttó</t>
  </si>
  <si>
    <t>Diszkont</t>
  </si>
  <si>
    <t>Árvalányhaj</t>
  </si>
  <si>
    <t>tartós</t>
  </si>
  <si>
    <t>Zongoraláb</t>
  </si>
  <si>
    <t>Mazsolás kalács</t>
  </si>
  <si>
    <t>frissensült</t>
  </si>
  <si>
    <t>frissen sült</t>
  </si>
  <si>
    <t>Habos torma</t>
  </si>
  <si>
    <t>konzerv</t>
  </si>
  <si>
    <t>Malátalé</t>
  </si>
  <si>
    <t>ital</t>
  </si>
  <si>
    <t>Epres májkrém</t>
  </si>
  <si>
    <t>Sós ringli habbal</t>
  </si>
  <si>
    <t>Sűrített bor</t>
  </si>
  <si>
    <t>Kedvezmények</t>
  </si>
  <si>
    <t>Sózott víz</t>
  </si>
  <si>
    <t>Diszkont:</t>
  </si>
  <si>
    <t>viszonteladói:</t>
  </si>
  <si>
    <t>Legnagyobb</t>
  </si>
  <si>
    <t>Legkisebb</t>
  </si>
  <si>
    <t xml:space="preserve">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</si>
</sst>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&quot;Ft&quot;"/>
    <numFmt numFmtId="165" formatCode="yyyy/mm/dd;@"/>
    <numFmt numFmtId="166" formatCode="yyyy/\ m/\ d\.;@"/>
  </numFmts>
  <fonts count="5" x14ac:knownFonts="1">
    <font>
      <sz val="10"/>
      <name val="Arial CE"/>
      <charset val="238"/>
    </font>
    <font>
      <sz val="10"/>
      <name val="Arial CE"/>
      <charset val="238"/>
    </font>
    <font>
      <sz val="10"/>
      <name val="Arial CE"/>
      <family val="2"/>
      <charset val="238"/>
    </font>
    <font>
      <sz val="12"/>
      <name val="Arial CE"/>
      <family val="2"/>
      <charset val="238"/>
    </font>
    <font>
      <sz val="10"/>
      <name val="Cambria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Font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1" applyNumberFormat="1" applyFont="1" applyFill="1" applyBorder="1" applyAlignment="1"/>
    <xf numFmtId="0" fontId="3" fillId="0" borderId="0" xfId="1" applyFont="1"/>
    <xf numFmtId="164" fontId="3" fillId="0" borderId="0" xfId="1" applyNumberFormat="1" applyFont="1"/>
    <xf numFmtId="0" fontId="0" fillId="0" borderId="0" xfId="1" applyNumberFormat="1" applyFont="1" applyFill="1" applyBorder="1" applyAlignment="1" applyProtection="1"/>
    <xf numFmtId="0" fontId="0" fillId="0" borderId="0" xfId="1" applyFont="1" applyProtection="1">
      <protection locked="0"/>
    </xf>
    <xf numFmtId="0" fontId="0" fillId="0" borderId="0" xfId="1" applyNumberFormat="1" applyFont="1" applyFill="1" applyBorder="1" applyAlignment="1" applyProtection="1">
      <protection locked="0"/>
    </xf>
    <xf numFmtId="0" fontId="0" fillId="0" borderId="0" xfId="2" applyNumberFormat="1" applyFont="1" applyFill="1" applyBorder="1" applyAlignment="1" applyProtection="1">
      <protection locked="0"/>
    </xf>
    <xf numFmtId="0" fontId="0" fillId="0" borderId="0" xfId="2" applyNumberFormat="1" applyFont="1" applyFill="1" applyBorder="1" applyAlignment="1" applyProtection="1"/>
    <xf numFmtId="0" fontId="0" fillId="0" borderId="0" xfId="1" applyNumberFormat="1" applyFont="1" applyFill="1" applyBorder="1" applyAlignment="1"/>
    <xf numFmtId="0" fontId="0" fillId="0" borderId="0" xfId="1" applyFont="1"/>
    <xf numFmtId="165" fontId="0" fillId="0" borderId="0" xfId="1" applyNumberFormat="1" applyFont="1" applyFill="1" applyBorder="1" applyAlignment="1"/>
    <xf numFmtId="0" fontId="0" fillId="0" borderId="0" xfId="2" applyNumberFormat="1" applyFont="1" applyFill="1" applyBorder="1" applyAlignment="1"/>
    <xf numFmtId="14" fontId="0" fillId="0" borderId="0" xfId="1" applyNumberFormat="1" applyFont="1"/>
    <xf numFmtId="0" fontId="0" fillId="0" borderId="0" xfId="1" applyNumberFormat="1" applyFont="1" applyFill="1" applyBorder="1" applyAlignment="1">
      <alignment wrapText="1"/>
    </xf>
    <xf numFmtId="0" fontId="0" fillId="0" borderId="0" xfId="1" applyFont="1" applyFill="1"/>
    <xf numFmtId="166" fontId="0" fillId="0" borderId="0" xfId="1" applyNumberFormat="1" applyFont="1" applyFill="1" applyBorder="1" applyAlignment="1"/>
    <xf numFmtId="0" fontId="4" fillId="0" borderId="0" xfId="1" applyNumberFormat="1" applyFont="1" applyFill="1" applyBorder="1" applyAlignment="1"/>
    <xf numFmtId="0" fontId="4" fillId="0" borderId="0" xfId="2" applyNumberFormat="1" applyFont="1" applyFill="1" applyBorder="1" applyAlignment="1"/>
    <xf numFmtId="0" fontId="1" fillId="0" borderId="0" xfId="1" applyNumberFormat="1" applyFont="1" applyFill="1" applyBorder="1" applyAlignment="1" applyProtection="1">
      <protection locked="0"/>
    </xf>
    <xf numFmtId="0" fontId="0" fillId="0" borderId="0" xfId="1" applyNumberFormat="1" applyFont="1" applyFill="1" applyBorder="1" applyAlignment="1"/>
  </cellXfs>
  <cellStyles count="3">
    <cellStyle name="Normál" xfId="0" builtinId="0"/>
    <cellStyle name="Normál 2" xfId="1"/>
    <cellStyle name="Százalék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9525</xdr:rowOff>
    </xdr:from>
    <xdr:to>
      <xdr:col>10</xdr:col>
      <xdr:colOff>514350</xdr:colOff>
      <xdr:row>54</xdr:row>
      <xdr:rowOff>142875</xdr:rowOff>
    </xdr:to>
    <xdr:pic>
      <xdr:nvPicPr>
        <xdr:cNvPr id="102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07" r="8533" b="4216"/>
        <a:stretch>
          <a:fillRect/>
        </a:stretch>
      </xdr:blipFill>
      <xdr:spPr bwMode="auto">
        <a:xfrm>
          <a:off x="0" y="5943600"/>
          <a:ext cx="6419850" cy="451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17</xdr:row>
      <xdr:rowOff>19050</xdr:rowOff>
    </xdr:from>
    <xdr:to>
      <xdr:col>8</xdr:col>
      <xdr:colOff>295275</xdr:colOff>
      <xdr:row>42</xdr:row>
      <xdr:rowOff>9525</xdr:rowOff>
    </xdr:to>
    <xdr:pic>
      <xdr:nvPicPr>
        <xdr:cNvPr id="1024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49" t="22501" r="26125" b="6833"/>
        <a:stretch>
          <a:fillRect/>
        </a:stretch>
      </xdr:blipFill>
      <xdr:spPr bwMode="auto">
        <a:xfrm>
          <a:off x="171450" y="2771775"/>
          <a:ext cx="4848225" cy="403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9525</xdr:rowOff>
    </xdr:from>
    <xdr:to>
      <xdr:col>8</xdr:col>
      <xdr:colOff>161925</xdr:colOff>
      <xdr:row>51</xdr:row>
      <xdr:rowOff>104775</xdr:rowOff>
    </xdr:to>
    <xdr:pic>
      <xdr:nvPicPr>
        <xdr:cNvPr id="20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55" t="17267" r="26588" b="4605"/>
        <a:stretch>
          <a:fillRect/>
        </a:stretch>
      </xdr:blipFill>
      <xdr:spPr bwMode="auto">
        <a:xfrm>
          <a:off x="0" y="4219575"/>
          <a:ext cx="4886325" cy="414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76200</xdr:rowOff>
    </xdr:from>
    <xdr:to>
      <xdr:col>10</xdr:col>
      <xdr:colOff>200025</xdr:colOff>
      <xdr:row>42</xdr:row>
      <xdr:rowOff>133350</xdr:rowOff>
    </xdr:to>
    <xdr:pic>
      <xdr:nvPicPr>
        <xdr:cNvPr id="307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29" t="24602" r="6096" b="9262"/>
        <a:stretch>
          <a:fillRect/>
        </a:stretch>
      </xdr:blipFill>
      <xdr:spPr bwMode="auto">
        <a:xfrm>
          <a:off x="133350" y="3152775"/>
          <a:ext cx="6067425" cy="3781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19</xdr:row>
      <xdr:rowOff>57150</xdr:rowOff>
    </xdr:from>
    <xdr:to>
      <xdr:col>10</xdr:col>
      <xdr:colOff>304800</xdr:colOff>
      <xdr:row>45</xdr:row>
      <xdr:rowOff>104775</xdr:rowOff>
    </xdr:to>
    <xdr:pic>
      <xdr:nvPicPr>
        <xdr:cNvPr id="410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45" t="24707" r="32373" b="15181"/>
        <a:stretch>
          <a:fillRect/>
        </a:stretch>
      </xdr:blipFill>
      <xdr:spPr bwMode="auto">
        <a:xfrm>
          <a:off x="180975" y="3133725"/>
          <a:ext cx="6029325" cy="425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36</xdr:row>
      <xdr:rowOff>85725</xdr:rowOff>
    </xdr:from>
    <xdr:to>
      <xdr:col>10</xdr:col>
      <xdr:colOff>28575</xdr:colOff>
      <xdr:row>60</xdr:row>
      <xdr:rowOff>104775</xdr:rowOff>
    </xdr:to>
    <xdr:pic>
      <xdr:nvPicPr>
        <xdr:cNvPr id="512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41" t="17500" r="15137" b="9862"/>
        <a:stretch>
          <a:fillRect/>
        </a:stretch>
      </xdr:blipFill>
      <xdr:spPr bwMode="auto">
        <a:xfrm>
          <a:off x="85725" y="5915025"/>
          <a:ext cx="6305550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508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40</xdr:row>
      <xdr:rowOff>9525</xdr:rowOff>
    </xdr:from>
    <xdr:to>
      <xdr:col>12</xdr:col>
      <xdr:colOff>133350</xdr:colOff>
      <xdr:row>65</xdr:row>
      <xdr:rowOff>19050</xdr:rowOff>
    </xdr:to>
    <xdr:pic>
      <xdr:nvPicPr>
        <xdr:cNvPr id="614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9" t="17500" r="2344" b="8611"/>
        <a:stretch>
          <a:fillRect/>
        </a:stretch>
      </xdr:blipFill>
      <xdr:spPr bwMode="auto">
        <a:xfrm>
          <a:off x="200025" y="6486525"/>
          <a:ext cx="7419975" cy="405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508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22</xdr:row>
      <xdr:rowOff>9525</xdr:rowOff>
    </xdr:from>
    <xdr:to>
      <xdr:col>9</xdr:col>
      <xdr:colOff>400050</xdr:colOff>
      <xdr:row>43</xdr:row>
      <xdr:rowOff>95250</xdr:rowOff>
    </xdr:to>
    <xdr:pic>
      <xdr:nvPicPr>
        <xdr:cNvPr id="717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1" t="16507" r="18466" b="31517"/>
        <a:stretch>
          <a:fillRect/>
        </a:stretch>
      </xdr:blipFill>
      <xdr:spPr bwMode="auto">
        <a:xfrm>
          <a:off x="9525" y="3571875"/>
          <a:ext cx="5857875" cy="3486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17</xdr:row>
      <xdr:rowOff>104775</xdr:rowOff>
    </xdr:from>
    <xdr:to>
      <xdr:col>11</xdr:col>
      <xdr:colOff>180975</xdr:colOff>
      <xdr:row>36</xdr:row>
      <xdr:rowOff>142875</xdr:rowOff>
    </xdr:to>
    <xdr:pic>
      <xdr:nvPicPr>
        <xdr:cNvPr id="819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50" t="24306" r="3876" b="18924"/>
        <a:stretch>
          <a:fillRect/>
        </a:stretch>
      </xdr:blipFill>
      <xdr:spPr bwMode="auto">
        <a:xfrm>
          <a:off x="114300" y="2857500"/>
          <a:ext cx="6581775" cy="311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123825</xdr:rowOff>
    </xdr:from>
    <xdr:to>
      <xdr:col>8</xdr:col>
      <xdr:colOff>295275</xdr:colOff>
      <xdr:row>46</xdr:row>
      <xdr:rowOff>66675</xdr:rowOff>
    </xdr:to>
    <xdr:pic>
      <xdr:nvPicPr>
        <xdr:cNvPr id="922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1" t="16776" r="32373" b="15598"/>
        <a:stretch>
          <a:fillRect/>
        </a:stretch>
      </xdr:blipFill>
      <xdr:spPr bwMode="auto">
        <a:xfrm>
          <a:off x="0" y="3686175"/>
          <a:ext cx="5181600" cy="382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E25" sqref="E25"/>
    </sheetView>
  </sheetViews>
  <sheetFormatPr defaultRowHeight="15" x14ac:dyDescent="0.2"/>
  <cols>
    <col min="1" max="12" width="8.85546875" style="2" customWidth="1"/>
    <col min="13" max="16384" width="9.140625" style="2"/>
  </cols>
  <sheetData>
    <row r="1" spans="1:1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7.25" customHeight="1" x14ac:dyDescent="0.2">
      <c r="A2" s="1" t="s">
        <v>3</v>
      </c>
      <c r="B2" s="1"/>
      <c r="C2" s="1"/>
      <c r="D2" s="1"/>
      <c r="E2" s="1"/>
      <c r="F2" s="1"/>
      <c r="G2" s="1"/>
      <c r="H2" s="1"/>
      <c r="I2" s="1"/>
      <c r="J2" s="1" t="s">
        <v>4</v>
      </c>
      <c r="K2" s="1"/>
    </row>
    <row r="3" spans="1:11" x14ac:dyDescent="0.2">
      <c r="A3" s="1"/>
      <c r="B3" s="1"/>
      <c r="C3" s="1"/>
      <c r="D3" s="1"/>
      <c r="E3" s="1"/>
      <c r="F3" s="1"/>
      <c r="G3" s="1"/>
      <c r="H3" s="1"/>
      <c r="I3" s="1"/>
      <c r="J3" s="1" t="s">
        <v>5</v>
      </c>
      <c r="K3" s="1" t="s">
        <v>6</v>
      </c>
    </row>
    <row r="4" spans="1:11" x14ac:dyDescent="0.2">
      <c r="A4" s="1" t="s">
        <v>7</v>
      </c>
      <c r="B4" s="1" t="s">
        <v>5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/>
      <c r="J4" s="1">
        <v>0</v>
      </c>
      <c r="K4" s="1">
        <v>0</v>
      </c>
    </row>
    <row r="5" spans="1:11" x14ac:dyDescent="0.2">
      <c r="A5" s="1" t="s">
        <v>14</v>
      </c>
      <c r="B5" s="1">
        <v>0</v>
      </c>
      <c r="C5" s="1">
        <v>132</v>
      </c>
      <c r="D5" s="1">
        <v>2</v>
      </c>
      <c r="E5" s="1">
        <f>C5*D5</f>
        <v>264</v>
      </c>
      <c r="F5" s="1">
        <f>E5*(1+VLOOKUP(B5,$J$4:$K$6,2))</f>
        <v>264</v>
      </c>
      <c r="G5" s="1">
        <f>IF(F5&gt;=10000,F5*0.05,0)</f>
        <v>0</v>
      </c>
      <c r="H5" s="1">
        <f>F5-G5</f>
        <v>264</v>
      </c>
      <c r="I5" s="1"/>
      <c r="J5" s="1">
        <v>1</v>
      </c>
      <c r="K5" s="1">
        <v>0.12</v>
      </c>
    </row>
    <row r="6" spans="1:11" x14ac:dyDescent="0.2">
      <c r="A6" s="1" t="s">
        <v>15</v>
      </c>
      <c r="B6" s="1">
        <v>1</v>
      </c>
      <c r="C6" s="1">
        <v>111</v>
      </c>
      <c r="D6" s="1">
        <v>100</v>
      </c>
      <c r="E6" s="1">
        <f t="shared" ref="E6:E23" si="0">C6*D6</f>
        <v>11100</v>
      </c>
      <c r="F6" s="1">
        <f t="shared" ref="F6:F23" si="1">E6*(1+VLOOKUP(B6,$J$4:$K$6,2))</f>
        <v>12432.000000000002</v>
      </c>
      <c r="G6" s="1">
        <f t="shared" ref="G6:G23" si="2">IF(F6&gt;=10000,F6*0.05,0)</f>
        <v>621.60000000000014</v>
      </c>
      <c r="H6" s="1">
        <f t="shared" ref="H6:H23" si="3">F6-G6</f>
        <v>11810.400000000001</v>
      </c>
      <c r="I6" s="1"/>
      <c r="J6" s="1">
        <v>2</v>
      </c>
      <c r="K6" s="1">
        <v>0.25</v>
      </c>
    </row>
    <row r="7" spans="1:11" x14ac:dyDescent="0.2">
      <c r="A7" s="1" t="s">
        <v>16</v>
      </c>
      <c r="B7" s="1">
        <v>0</v>
      </c>
      <c r="C7" s="1">
        <v>100</v>
      </c>
      <c r="D7" s="1">
        <v>150</v>
      </c>
      <c r="E7" s="1">
        <f t="shared" si="0"/>
        <v>15000</v>
      </c>
      <c r="F7" s="1">
        <f t="shared" si="1"/>
        <v>15000</v>
      </c>
      <c r="G7" s="1">
        <f t="shared" si="2"/>
        <v>750</v>
      </c>
      <c r="H7" s="1">
        <f t="shared" si="3"/>
        <v>14250</v>
      </c>
      <c r="I7" s="1"/>
      <c r="J7" s="1"/>
      <c r="K7" s="1"/>
    </row>
    <row r="8" spans="1:11" x14ac:dyDescent="0.2">
      <c r="A8" s="1" t="s">
        <v>17</v>
      </c>
      <c r="B8" s="1">
        <v>2</v>
      </c>
      <c r="C8" s="1">
        <v>239</v>
      </c>
      <c r="D8" s="1">
        <v>150</v>
      </c>
      <c r="E8" s="1">
        <f t="shared" si="0"/>
        <v>35850</v>
      </c>
      <c r="F8" s="1">
        <f t="shared" si="1"/>
        <v>44812.5</v>
      </c>
      <c r="G8" s="1">
        <f t="shared" si="2"/>
        <v>2240.625</v>
      </c>
      <c r="H8" s="1">
        <f t="shared" si="3"/>
        <v>42571.875</v>
      </c>
      <c r="I8" s="1"/>
      <c r="J8" s="1"/>
      <c r="K8" s="1"/>
    </row>
    <row r="9" spans="1:11" x14ac:dyDescent="0.2">
      <c r="A9" s="1" t="s">
        <v>18</v>
      </c>
      <c r="B9" s="1">
        <v>1</v>
      </c>
      <c r="C9" s="1">
        <v>321</v>
      </c>
      <c r="D9" s="1">
        <v>50</v>
      </c>
      <c r="E9" s="1">
        <f t="shared" si="0"/>
        <v>16050</v>
      </c>
      <c r="F9" s="1">
        <f t="shared" si="1"/>
        <v>17976</v>
      </c>
      <c r="G9" s="1">
        <f t="shared" si="2"/>
        <v>898.80000000000007</v>
      </c>
      <c r="H9" s="1">
        <f t="shared" si="3"/>
        <v>17077.2</v>
      </c>
      <c r="I9" s="1"/>
      <c r="J9" s="1"/>
      <c r="K9" s="1"/>
    </row>
    <row r="10" spans="1:11" x14ac:dyDescent="0.2">
      <c r="A10" s="1" t="s">
        <v>19</v>
      </c>
      <c r="B10" s="1">
        <v>0</v>
      </c>
      <c r="C10" s="1">
        <v>542</v>
      </c>
      <c r="D10" s="1">
        <v>55</v>
      </c>
      <c r="E10" s="1">
        <f t="shared" si="0"/>
        <v>29810</v>
      </c>
      <c r="F10" s="1">
        <f t="shared" si="1"/>
        <v>29810</v>
      </c>
      <c r="G10" s="1">
        <f t="shared" si="2"/>
        <v>1490.5</v>
      </c>
      <c r="H10" s="1">
        <f t="shared" si="3"/>
        <v>28319.5</v>
      </c>
      <c r="I10" s="1"/>
      <c r="J10" s="1"/>
      <c r="K10" s="1"/>
    </row>
    <row r="11" spans="1:11" x14ac:dyDescent="0.2">
      <c r="A11" s="1" t="s">
        <v>20</v>
      </c>
      <c r="B11" s="1">
        <v>0</v>
      </c>
      <c r="C11" s="1">
        <v>125</v>
      </c>
      <c r="D11" s="1">
        <v>75</v>
      </c>
      <c r="E11" s="1">
        <f t="shared" si="0"/>
        <v>9375</v>
      </c>
      <c r="F11" s="1">
        <f t="shared" si="1"/>
        <v>9375</v>
      </c>
      <c r="G11" s="1">
        <f t="shared" si="2"/>
        <v>0</v>
      </c>
      <c r="H11" s="1">
        <f t="shared" si="3"/>
        <v>9375</v>
      </c>
      <c r="I11" s="1"/>
      <c r="J11" s="1"/>
      <c r="K11" s="1"/>
    </row>
    <row r="12" spans="1:11" x14ac:dyDescent="0.2">
      <c r="A12" s="1" t="s">
        <v>21</v>
      </c>
      <c r="B12" s="1">
        <v>1</v>
      </c>
      <c r="C12" s="1">
        <v>852</v>
      </c>
      <c r="D12" s="1">
        <v>25</v>
      </c>
      <c r="E12" s="1">
        <f t="shared" si="0"/>
        <v>21300</v>
      </c>
      <c r="F12" s="1">
        <f t="shared" si="1"/>
        <v>23856.000000000004</v>
      </c>
      <c r="G12" s="1">
        <f t="shared" si="2"/>
        <v>1192.8000000000002</v>
      </c>
      <c r="H12" s="1">
        <f t="shared" si="3"/>
        <v>22663.200000000004</v>
      </c>
      <c r="I12" s="1"/>
      <c r="J12" s="1"/>
      <c r="K12" s="1"/>
    </row>
    <row r="13" spans="1:11" x14ac:dyDescent="0.2">
      <c r="A13" s="1" t="s">
        <v>22</v>
      </c>
      <c r="B13" s="1">
        <v>2</v>
      </c>
      <c r="C13" s="1">
        <v>265</v>
      </c>
      <c r="D13" s="1">
        <v>125</v>
      </c>
      <c r="E13" s="1">
        <f t="shared" si="0"/>
        <v>33125</v>
      </c>
      <c r="F13" s="1">
        <f t="shared" si="1"/>
        <v>41406.25</v>
      </c>
      <c r="G13" s="1">
        <f t="shared" si="2"/>
        <v>2070.3125</v>
      </c>
      <c r="H13" s="1">
        <f t="shared" si="3"/>
        <v>39335.9375</v>
      </c>
      <c r="I13" s="1"/>
      <c r="J13" s="1"/>
      <c r="K13" s="1"/>
    </row>
    <row r="14" spans="1:11" x14ac:dyDescent="0.2">
      <c r="A14" s="1" t="s">
        <v>23</v>
      </c>
      <c r="B14" s="1">
        <v>1</v>
      </c>
      <c r="C14" s="1">
        <v>254</v>
      </c>
      <c r="D14" s="1">
        <v>500</v>
      </c>
      <c r="E14" s="1">
        <f t="shared" si="0"/>
        <v>127000</v>
      </c>
      <c r="F14" s="1">
        <f t="shared" si="1"/>
        <v>142240</v>
      </c>
      <c r="G14" s="1">
        <f t="shared" si="2"/>
        <v>7112</v>
      </c>
      <c r="H14" s="1">
        <f t="shared" si="3"/>
        <v>135128</v>
      </c>
      <c r="I14" s="1"/>
      <c r="J14" s="1"/>
      <c r="K14" s="1"/>
    </row>
    <row r="15" spans="1:11" x14ac:dyDescent="0.2">
      <c r="A15" s="1" t="s">
        <v>24</v>
      </c>
      <c r="B15" s="1">
        <v>2</v>
      </c>
      <c r="C15" s="1">
        <v>459</v>
      </c>
      <c r="D15" s="1">
        <v>125</v>
      </c>
      <c r="E15" s="1">
        <f t="shared" si="0"/>
        <v>57375</v>
      </c>
      <c r="F15" s="1">
        <f t="shared" si="1"/>
        <v>71718.75</v>
      </c>
      <c r="G15" s="1">
        <f t="shared" si="2"/>
        <v>3585.9375</v>
      </c>
      <c r="H15" s="1">
        <f t="shared" si="3"/>
        <v>68132.8125</v>
      </c>
      <c r="I15" s="1"/>
      <c r="J15" s="1"/>
      <c r="K15" s="1"/>
    </row>
    <row r="16" spans="1:11" x14ac:dyDescent="0.2">
      <c r="A16" s="1" t="s">
        <v>25</v>
      </c>
      <c r="B16" s="1">
        <v>2</v>
      </c>
      <c r="C16" s="1">
        <v>256</v>
      </c>
      <c r="D16" s="1">
        <v>100</v>
      </c>
      <c r="E16" s="1">
        <f t="shared" si="0"/>
        <v>25600</v>
      </c>
      <c r="F16" s="1">
        <f t="shared" si="1"/>
        <v>32000</v>
      </c>
      <c r="G16" s="1">
        <f t="shared" si="2"/>
        <v>1600</v>
      </c>
      <c r="H16" s="1">
        <f t="shared" si="3"/>
        <v>30400</v>
      </c>
      <c r="I16" s="1"/>
      <c r="J16" s="1"/>
      <c r="K16" s="1"/>
    </row>
    <row r="17" spans="1:11" x14ac:dyDescent="0.2">
      <c r="A17" s="1" t="s">
        <v>26</v>
      </c>
      <c r="B17" s="1">
        <v>1</v>
      </c>
      <c r="C17" s="1">
        <v>201</v>
      </c>
      <c r="D17" s="1">
        <v>500</v>
      </c>
      <c r="E17" s="1">
        <f t="shared" si="0"/>
        <v>100500</v>
      </c>
      <c r="F17" s="1">
        <f t="shared" si="1"/>
        <v>112560.00000000001</v>
      </c>
      <c r="G17" s="1">
        <f t="shared" si="2"/>
        <v>5628.0000000000009</v>
      </c>
      <c r="H17" s="1">
        <f t="shared" si="3"/>
        <v>106932.00000000001</v>
      </c>
      <c r="I17" s="1"/>
      <c r="J17" s="1"/>
      <c r="K17" s="1"/>
    </row>
    <row r="18" spans="1:11" x14ac:dyDescent="0.2">
      <c r="A18" s="1" t="s">
        <v>27</v>
      </c>
      <c r="B18" s="1">
        <v>1</v>
      </c>
      <c r="C18" s="1">
        <v>306</v>
      </c>
      <c r="D18" s="1">
        <v>200</v>
      </c>
      <c r="E18" s="1">
        <f t="shared" si="0"/>
        <v>61200</v>
      </c>
      <c r="F18" s="1">
        <f t="shared" si="1"/>
        <v>68544</v>
      </c>
      <c r="G18" s="1">
        <f t="shared" si="2"/>
        <v>3427.2000000000003</v>
      </c>
      <c r="H18" s="1">
        <f t="shared" si="3"/>
        <v>65116.800000000003</v>
      </c>
      <c r="I18" s="1"/>
      <c r="J18" s="1"/>
      <c r="K18" s="1"/>
    </row>
    <row r="19" spans="1:11" x14ac:dyDescent="0.2">
      <c r="A19" s="1" t="s">
        <v>28</v>
      </c>
      <c r="B19" s="1">
        <v>0</v>
      </c>
      <c r="C19" s="1">
        <v>540</v>
      </c>
      <c r="D19" s="1">
        <v>250</v>
      </c>
      <c r="E19" s="1">
        <f t="shared" si="0"/>
        <v>135000</v>
      </c>
      <c r="F19" s="1">
        <f t="shared" si="1"/>
        <v>135000</v>
      </c>
      <c r="G19" s="1">
        <f t="shared" si="2"/>
        <v>6750</v>
      </c>
      <c r="H19" s="1">
        <f t="shared" si="3"/>
        <v>128250</v>
      </c>
      <c r="I19" s="1"/>
      <c r="J19" s="1"/>
      <c r="K19" s="1"/>
    </row>
    <row r="20" spans="1:11" x14ac:dyDescent="0.2">
      <c r="A20" s="1" t="s">
        <v>29</v>
      </c>
      <c r="B20" s="1">
        <v>0</v>
      </c>
      <c r="C20" s="1">
        <v>500</v>
      </c>
      <c r="D20" s="1">
        <v>360</v>
      </c>
      <c r="E20" s="1">
        <f t="shared" si="0"/>
        <v>180000</v>
      </c>
      <c r="F20" s="1">
        <f t="shared" si="1"/>
        <v>180000</v>
      </c>
      <c r="G20" s="1">
        <f t="shared" si="2"/>
        <v>9000</v>
      </c>
      <c r="H20" s="1">
        <f t="shared" si="3"/>
        <v>171000</v>
      </c>
      <c r="I20" s="1"/>
      <c r="J20" s="1"/>
      <c r="K20" s="1"/>
    </row>
    <row r="21" spans="1:11" x14ac:dyDescent="0.2">
      <c r="A21" s="1" t="s">
        <v>30</v>
      </c>
      <c r="B21" s="1">
        <v>0</v>
      </c>
      <c r="C21" s="1">
        <v>800</v>
      </c>
      <c r="D21" s="1">
        <v>50</v>
      </c>
      <c r="E21" s="1">
        <f t="shared" si="0"/>
        <v>40000</v>
      </c>
      <c r="F21" s="1">
        <f t="shared" si="1"/>
        <v>40000</v>
      </c>
      <c r="G21" s="1">
        <f t="shared" si="2"/>
        <v>2000</v>
      </c>
      <c r="H21" s="1">
        <f t="shared" si="3"/>
        <v>38000</v>
      </c>
      <c r="I21" s="1"/>
      <c r="J21" s="1"/>
      <c r="K21" s="1"/>
    </row>
    <row r="22" spans="1:11" x14ac:dyDescent="0.2">
      <c r="A22" s="1" t="s">
        <v>31</v>
      </c>
      <c r="B22" s="1">
        <v>1</v>
      </c>
      <c r="C22" s="1">
        <v>560</v>
      </c>
      <c r="D22" s="1">
        <v>15</v>
      </c>
      <c r="E22" s="1">
        <f t="shared" si="0"/>
        <v>8400</v>
      </c>
      <c r="F22" s="1">
        <f t="shared" si="1"/>
        <v>9408</v>
      </c>
      <c r="G22" s="1">
        <f t="shared" si="2"/>
        <v>0</v>
      </c>
      <c r="H22" s="1">
        <f t="shared" si="3"/>
        <v>9408</v>
      </c>
      <c r="I22" s="1"/>
      <c r="J22" s="1"/>
      <c r="K22" s="1"/>
    </row>
    <row r="23" spans="1:11" x14ac:dyDescent="0.2">
      <c r="A23" s="1" t="s">
        <v>32</v>
      </c>
      <c r="B23" s="1">
        <v>2</v>
      </c>
      <c r="C23" s="1">
        <v>450</v>
      </c>
      <c r="D23" s="1">
        <v>150</v>
      </c>
      <c r="E23" s="1">
        <f t="shared" si="0"/>
        <v>67500</v>
      </c>
      <c r="F23" s="1">
        <f t="shared" si="1"/>
        <v>84375</v>
      </c>
      <c r="G23" s="1">
        <f t="shared" si="2"/>
        <v>4218.75</v>
      </c>
      <c r="H23" s="1">
        <f t="shared" si="3"/>
        <v>80156.25</v>
      </c>
      <c r="I23" s="1"/>
      <c r="J23" s="1"/>
      <c r="K23" s="1"/>
    </row>
    <row r="24" spans="1:1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1" t="s">
        <v>33</v>
      </c>
      <c r="B26" s="1"/>
      <c r="C26" s="1"/>
      <c r="D26" s="1">
        <f>SUM(H5:H23)</f>
        <v>1018190.9750000001</v>
      </c>
      <c r="E26" s="1"/>
      <c r="F26" s="1"/>
      <c r="G26" s="1"/>
      <c r="H26" s="1"/>
      <c r="I26" s="1"/>
      <c r="J26" s="1"/>
      <c r="K26" s="1"/>
    </row>
    <row r="27" spans="1:11" x14ac:dyDescent="0.2">
      <c r="A27" s="1" t="s">
        <v>34</v>
      </c>
      <c r="B27" s="1"/>
      <c r="C27" s="1"/>
      <c r="D27" s="1">
        <f>AVERAGE(C5:C23)</f>
        <v>369.10526315789474</v>
      </c>
      <c r="E27" s="1"/>
      <c r="F27" s="1"/>
      <c r="G27" s="1"/>
      <c r="H27" s="1"/>
      <c r="I27" s="1"/>
      <c r="J27" s="1"/>
      <c r="K27" s="1"/>
    </row>
    <row r="28" spans="1:11" x14ac:dyDescent="0.2">
      <c r="A28" s="1" t="s">
        <v>35</v>
      </c>
      <c r="B28" s="1"/>
      <c r="C28" s="1"/>
      <c r="D28" s="1">
        <f>SUM(G5:G23)</f>
        <v>52586.525000000001</v>
      </c>
      <c r="E28" s="1"/>
      <c r="F28" s="1"/>
      <c r="G28" s="1"/>
      <c r="H28" s="1"/>
      <c r="I28" s="1"/>
      <c r="J28" s="1"/>
      <c r="K28" s="1"/>
    </row>
    <row r="29" spans="1:11" x14ac:dyDescent="0.2">
      <c r="A29" s="1" t="s">
        <v>36</v>
      </c>
      <c r="C29" s="3"/>
      <c r="D29" s="2">
        <f>MIN(C5:C23)</f>
        <v>100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17" sqref="I17"/>
    </sheetView>
  </sheetViews>
  <sheetFormatPr defaultRowHeight="12.75" x14ac:dyDescent="0.2"/>
  <cols>
    <col min="1" max="11" width="8.85546875" style="10" customWidth="1"/>
    <col min="12" max="16384" width="9.140625" style="10"/>
  </cols>
  <sheetData>
    <row r="1" spans="1:13" x14ac:dyDescent="0.2">
      <c r="A1" s="9" t="s">
        <v>241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3" x14ac:dyDescent="0.2">
      <c r="A2" s="9" t="s">
        <v>242</v>
      </c>
      <c r="B2" s="9" t="s">
        <v>68</v>
      </c>
      <c r="C2" s="9" t="s">
        <v>6</v>
      </c>
      <c r="D2" s="9" t="s">
        <v>243</v>
      </c>
      <c r="E2" s="9" t="s">
        <v>244</v>
      </c>
      <c r="F2" s="9" t="s">
        <v>245</v>
      </c>
      <c r="G2" s="9" t="s">
        <v>222</v>
      </c>
      <c r="H2" s="9"/>
      <c r="I2" s="9"/>
      <c r="J2" s="9"/>
      <c r="K2" s="9"/>
    </row>
    <row r="3" spans="1:13" x14ac:dyDescent="0.2">
      <c r="A3" s="9" t="s">
        <v>246</v>
      </c>
      <c r="B3" s="9" t="s">
        <v>247</v>
      </c>
      <c r="C3" s="12">
        <f>VLOOKUP(B3,$J$4:$K$7,2,FALSE)</f>
        <v>0.25</v>
      </c>
      <c r="D3" s="9">
        <v>250</v>
      </c>
      <c r="E3" s="9">
        <f>D3*(1+C3)</f>
        <v>312.5</v>
      </c>
      <c r="F3" s="9">
        <f>D3*(1-$K$11)</f>
        <v>230</v>
      </c>
      <c r="G3" s="9">
        <f>D3*(1-$K$12)</f>
        <v>220</v>
      </c>
      <c r="H3" s="9"/>
      <c r="I3" s="9"/>
      <c r="J3" s="9"/>
      <c r="K3" s="9"/>
    </row>
    <row r="4" spans="1:13" x14ac:dyDescent="0.2">
      <c r="A4" s="9" t="s">
        <v>248</v>
      </c>
      <c r="B4" s="9" t="s">
        <v>247</v>
      </c>
      <c r="C4" s="12">
        <f t="shared" ref="C4:C11" si="0">VLOOKUP(B4,$J$4:$K$7,2,FALSE)</f>
        <v>0.25</v>
      </c>
      <c r="D4" s="9">
        <v>500</v>
      </c>
      <c r="E4" s="9">
        <f t="shared" ref="E4:E11" si="1">D4*(1+C4)</f>
        <v>625</v>
      </c>
      <c r="F4" s="9">
        <f t="shared" ref="F4:F11" si="2">D4*(1-$K$11)</f>
        <v>460</v>
      </c>
      <c r="G4" s="9">
        <f t="shared" ref="G4:G11" si="3">D4*(1-$K$12)</f>
        <v>440</v>
      </c>
      <c r="H4" s="9"/>
      <c r="I4" s="9"/>
      <c r="J4" s="9" t="s">
        <v>247</v>
      </c>
      <c r="K4" s="9">
        <v>0.25</v>
      </c>
    </row>
    <row r="5" spans="1:13" x14ac:dyDescent="0.2">
      <c r="A5" s="9" t="s">
        <v>249</v>
      </c>
      <c r="B5" s="9" t="s">
        <v>250</v>
      </c>
      <c r="C5" s="12">
        <f>VLOOKUP(B5,$J$4:$K$7,2)</f>
        <v>0.12</v>
      </c>
      <c r="D5" s="9">
        <v>175</v>
      </c>
      <c r="E5" s="9">
        <f t="shared" si="1"/>
        <v>196.00000000000003</v>
      </c>
      <c r="F5" s="9">
        <f t="shared" si="2"/>
        <v>161</v>
      </c>
      <c r="G5" s="9">
        <f t="shared" si="3"/>
        <v>154</v>
      </c>
      <c r="H5" s="9"/>
      <c r="I5" s="9"/>
      <c r="J5" s="9" t="s">
        <v>251</v>
      </c>
      <c r="K5" s="9">
        <v>0.12</v>
      </c>
    </row>
    <row r="6" spans="1:13" x14ac:dyDescent="0.2">
      <c r="A6" s="9" t="s">
        <v>252</v>
      </c>
      <c r="B6" s="9" t="s">
        <v>250</v>
      </c>
      <c r="C6" s="12">
        <f>VLOOKUP(B6,$J$4:$K$7,2)</f>
        <v>0.12</v>
      </c>
      <c r="D6" s="9">
        <v>220</v>
      </c>
      <c r="E6" s="9">
        <f t="shared" si="1"/>
        <v>246.40000000000003</v>
      </c>
      <c r="F6" s="9">
        <f t="shared" si="2"/>
        <v>202.4</v>
      </c>
      <c r="G6" s="9">
        <f t="shared" si="3"/>
        <v>193.6</v>
      </c>
      <c r="H6" s="9"/>
      <c r="I6" s="9"/>
      <c r="J6" s="9" t="s">
        <v>253</v>
      </c>
      <c r="K6" s="9">
        <v>0.2</v>
      </c>
    </row>
    <row r="7" spans="1:13" x14ac:dyDescent="0.2">
      <c r="A7" s="9" t="s">
        <v>254</v>
      </c>
      <c r="B7" s="9" t="s">
        <v>247</v>
      </c>
      <c r="C7" s="12">
        <f t="shared" si="0"/>
        <v>0.25</v>
      </c>
      <c r="D7" s="9">
        <v>145</v>
      </c>
      <c r="E7" s="9">
        <f t="shared" si="1"/>
        <v>181.25</v>
      </c>
      <c r="F7" s="9">
        <f t="shared" si="2"/>
        <v>133.4</v>
      </c>
      <c r="G7" s="9">
        <f t="shared" si="3"/>
        <v>127.6</v>
      </c>
      <c r="H7" s="9"/>
      <c r="I7" s="9"/>
      <c r="J7" s="9" t="s">
        <v>255</v>
      </c>
      <c r="K7" s="9">
        <v>0.2</v>
      </c>
    </row>
    <row r="8" spans="1:13" x14ac:dyDescent="0.2">
      <c r="A8" s="9" t="s">
        <v>256</v>
      </c>
      <c r="B8" s="9" t="s">
        <v>253</v>
      </c>
      <c r="C8" s="12">
        <f t="shared" si="0"/>
        <v>0.2</v>
      </c>
      <c r="D8" s="9">
        <v>85</v>
      </c>
      <c r="E8" s="9">
        <f t="shared" si="1"/>
        <v>102</v>
      </c>
      <c r="F8" s="9">
        <f t="shared" si="2"/>
        <v>78.2</v>
      </c>
      <c r="G8" s="9">
        <f t="shared" si="3"/>
        <v>74.8</v>
      </c>
      <c r="H8" s="9"/>
      <c r="I8" s="9"/>
      <c r="J8" s="9"/>
      <c r="K8" s="9"/>
    </row>
    <row r="9" spans="1:13" x14ac:dyDescent="0.2">
      <c r="A9" s="9" t="s">
        <v>257</v>
      </c>
      <c r="B9" s="9" t="s">
        <v>253</v>
      </c>
      <c r="C9" s="12">
        <f t="shared" si="0"/>
        <v>0.2</v>
      </c>
      <c r="D9" s="9">
        <v>145</v>
      </c>
      <c r="E9" s="9">
        <f t="shared" si="1"/>
        <v>174</v>
      </c>
      <c r="F9" s="9">
        <f t="shared" si="2"/>
        <v>133.4</v>
      </c>
      <c r="G9" s="9">
        <f t="shared" si="3"/>
        <v>127.6</v>
      </c>
      <c r="H9" s="9"/>
      <c r="I9" s="9"/>
      <c r="J9" s="9"/>
      <c r="K9" s="9"/>
    </row>
    <row r="10" spans="1:13" x14ac:dyDescent="0.2">
      <c r="A10" s="9" t="s">
        <v>258</v>
      </c>
      <c r="B10" s="9" t="s">
        <v>255</v>
      </c>
      <c r="C10" s="12">
        <f t="shared" si="0"/>
        <v>0.2</v>
      </c>
      <c r="D10" s="9">
        <v>145</v>
      </c>
      <c r="E10" s="9">
        <f t="shared" si="1"/>
        <v>174</v>
      </c>
      <c r="F10" s="9">
        <f t="shared" si="2"/>
        <v>133.4</v>
      </c>
      <c r="G10" s="9">
        <f t="shared" si="3"/>
        <v>127.6</v>
      </c>
      <c r="H10" s="9"/>
      <c r="I10" s="9"/>
      <c r="J10" s="9" t="s">
        <v>259</v>
      </c>
      <c r="K10" s="9"/>
    </row>
    <row r="11" spans="1:13" x14ac:dyDescent="0.2">
      <c r="A11" s="9" t="s">
        <v>260</v>
      </c>
      <c r="B11" s="9" t="s">
        <v>253</v>
      </c>
      <c r="C11" s="12">
        <f t="shared" si="0"/>
        <v>0.2</v>
      </c>
      <c r="D11" s="9">
        <v>125</v>
      </c>
      <c r="E11" s="9">
        <f t="shared" si="1"/>
        <v>150</v>
      </c>
      <c r="F11" s="9">
        <f t="shared" si="2"/>
        <v>115</v>
      </c>
      <c r="G11" s="9">
        <f t="shared" si="3"/>
        <v>110</v>
      </c>
      <c r="H11" s="9"/>
      <c r="I11" s="9"/>
      <c r="J11" s="9" t="s">
        <v>261</v>
      </c>
      <c r="K11" s="9">
        <v>0.08</v>
      </c>
    </row>
    <row r="12" spans="1:13" x14ac:dyDescent="0.2">
      <c r="A12" s="9" t="s">
        <v>2</v>
      </c>
      <c r="B12" s="9"/>
      <c r="C12" s="9">
        <f>AVERAGE(C3:C11)</f>
        <v>0.19888888888888887</v>
      </c>
      <c r="D12" s="9">
        <f>AVERAGE(D3:D11)</f>
        <v>198.88888888888889</v>
      </c>
      <c r="E12" s="9">
        <f>AVERAGE(E3:E11)</f>
        <v>240.12777777777779</v>
      </c>
      <c r="F12" s="9">
        <f>AVERAGE(F3:F11)</f>
        <v>182.97777777777782</v>
      </c>
      <c r="G12" s="9">
        <f>AVERAGE(G3:G11)</f>
        <v>175.02222222222221</v>
      </c>
      <c r="H12" s="9"/>
      <c r="I12" s="9"/>
      <c r="J12" s="9" t="s">
        <v>262</v>
      </c>
      <c r="K12" s="9">
        <v>0.12</v>
      </c>
    </row>
    <row r="13" spans="1:13" x14ac:dyDescent="0.2">
      <c r="A13" s="9" t="s">
        <v>263</v>
      </c>
      <c r="B13" s="9"/>
      <c r="C13" s="9"/>
      <c r="D13" s="9">
        <f>MAX(D3:D11)</f>
        <v>500</v>
      </c>
      <c r="E13" s="9">
        <f>MAX(E3:E11)</f>
        <v>625</v>
      </c>
      <c r="F13" s="9">
        <f>MAX(F3:F11)</f>
        <v>460</v>
      </c>
      <c r="G13" s="9">
        <f>MAX(G3:G11)</f>
        <v>440</v>
      </c>
      <c r="H13" s="9"/>
      <c r="I13" s="9"/>
      <c r="J13" s="9"/>
      <c r="K13" s="9"/>
    </row>
    <row r="14" spans="1:13" x14ac:dyDescent="0.2">
      <c r="A14" s="9" t="s">
        <v>264</v>
      </c>
      <c r="B14" s="9"/>
      <c r="C14" s="9"/>
      <c r="D14" s="9">
        <f>MIN(D3:D11)</f>
        <v>85</v>
      </c>
      <c r="E14" s="9">
        <f>MIN(E3:E11)</f>
        <v>102</v>
      </c>
      <c r="F14" s="9">
        <f>MIN(F3:F11)</f>
        <v>78.2</v>
      </c>
      <c r="G14" s="9">
        <f>MIN(G3:G11)</f>
        <v>74.8</v>
      </c>
      <c r="H14" s="9"/>
      <c r="I14" s="9"/>
      <c r="J14" s="9"/>
      <c r="K14" s="9"/>
    </row>
    <row r="15" spans="1:13" x14ac:dyDescent="0.2">
      <c r="M15" s="10" t="s">
        <v>265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K17" sqref="K17"/>
    </sheetView>
  </sheetViews>
  <sheetFormatPr defaultRowHeight="12.75" x14ac:dyDescent="0.2"/>
  <cols>
    <col min="1" max="11" width="8.85546875" style="5" customWidth="1"/>
    <col min="12" max="16384" width="9.140625" style="5"/>
  </cols>
  <sheetData>
    <row r="1" spans="1:11" x14ac:dyDescent="0.2">
      <c r="A1" s="4" t="s">
        <v>37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2">
      <c r="A3" s="4" t="s">
        <v>0</v>
      </c>
      <c r="B3" s="4" t="s">
        <v>38</v>
      </c>
      <c r="C3" s="4" t="s">
        <v>39</v>
      </c>
      <c r="D3" s="4" t="s">
        <v>40</v>
      </c>
      <c r="E3" s="4" t="s">
        <v>41</v>
      </c>
      <c r="F3" s="4" t="s">
        <v>42</v>
      </c>
      <c r="G3" s="4" t="s">
        <v>43</v>
      </c>
      <c r="H3" s="4" t="s">
        <v>1</v>
      </c>
      <c r="I3" s="4" t="s">
        <v>44</v>
      </c>
      <c r="J3" s="4" t="s">
        <v>45</v>
      </c>
      <c r="K3" s="4" t="s">
        <v>46</v>
      </c>
    </row>
    <row r="4" spans="1:11" x14ac:dyDescent="0.2">
      <c r="A4" s="4" t="s">
        <v>47</v>
      </c>
      <c r="B4" s="4">
        <v>8</v>
      </c>
      <c r="C4" s="4">
        <v>10</v>
      </c>
      <c r="D4" s="4">
        <v>15</v>
      </c>
      <c r="E4" s="4">
        <v>11</v>
      </c>
      <c r="F4" s="4">
        <v>10</v>
      </c>
      <c r="G4" s="4">
        <v>12</v>
      </c>
      <c r="H4" s="6">
        <f>SUM(B4:G4)</f>
        <v>66</v>
      </c>
      <c r="I4" s="6"/>
      <c r="J4" s="6"/>
      <c r="K4" s="6"/>
    </row>
    <row r="5" spans="1:11" x14ac:dyDescent="0.2">
      <c r="A5" s="4" t="s">
        <v>48</v>
      </c>
      <c r="B5" s="4">
        <v>0</v>
      </c>
      <c r="C5" s="4">
        <v>7</v>
      </c>
      <c r="D5" s="4">
        <v>0</v>
      </c>
      <c r="E5" s="4">
        <v>11</v>
      </c>
      <c r="F5" s="4">
        <v>8</v>
      </c>
      <c r="G5" s="4">
        <v>0</v>
      </c>
      <c r="H5" s="6">
        <f t="shared" ref="H5:H12" si="0">SUM(B5:G5)</f>
        <v>26</v>
      </c>
      <c r="I5" s="7">
        <f>H5/$H$4</f>
        <v>0.39393939393939392</v>
      </c>
      <c r="J5" s="19">
        <f>VLOOKUP(I5,$A$20:$C$24,3)</f>
        <v>1</v>
      </c>
      <c r="K5" s="6" t="str">
        <f>VLOOKUP(I5,$A$20:$D$24,4)</f>
        <v>elégtelen</v>
      </c>
    </row>
    <row r="6" spans="1:11" x14ac:dyDescent="0.2">
      <c r="A6" s="4" t="s">
        <v>49</v>
      </c>
      <c r="B6" s="4">
        <v>7</v>
      </c>
      <c r="C6" s="4">
        <v>8</v>
      </c>
      <c r="D6" s="4">
        <v>13</v>
      </c>
      <c r="E6" s="4">
        <v>11</v>
      </c>
      <c r="F6" s="4">
        <v>10</v>
      </c>
      <c r="G6" s="4">
        <v>6</v>
      </c>
      <c r="H6" s="6">
        <f t="shared" si="0"/>
        <v>55</v>
      </c>
      <c r="I6" s="7">
        <f t="shared" ref="I6:I12" si="1">H6/$H$4</f>
        <v>0.83333333333333337</v>
      </c>
      <c r="J6" s="19">
        <f t="shared" ref="J6:J12" si="2">VLOOKUP(I6,$A$20:$C$24,3)</f>
        <v>4</v>
      </c>
      <c r="K6" s="6" t="str">
        <f t="shared" ref="K6:K12" si="3">VLOOKUP(I6,$A$20:$D$24,4)</f>
        <v>jó</v>
      </c>
    </row>
    <row r="7" spans="1:11" x14ac:dyDescent="0.2">
      <c r="A7" s="4" t="s">
        <v>50</v>
      </c>
      <c r="B7" s="4">
        <v>0</v>
      </c>
      <c r="C7" s="4">
        <v>1</v>
      </c>
      <c r="D7" s="4">
        <v>0</v>
      </c>
      <c r="E7" s="4">
        <v>5</v>
      </c>
      <c r="F7" s="4">
        <v>1</v>
      </c>
      <c r="G7" s="4">
        <v>0</v>
      </c>
      <c r="H7" s="6">
        <f t="shared" si="0"/>
        <v>7</v>
      </c>
      <c r="I7" s="7">
        <f t="shared" si="1"/>
        <v>0.10606060606060606</v>
      </c>
      <c r="J7" s="19">
        <f t="shared" si="2"/>
        <v>1</v>
      </c>
      <c r="K7" s="6" t="str">
        <f t="shared" si="3"/>
        <v>elégtelen</v>
      </c>
    </row>
    <row r="8" spans="1:11" x14ac:dyDescent="0.2">
      <c r="A8" s="4" t="s">
        <v>51</v>
      </c>
      <c r="B8" s="4">
        <v>8</v>
      </c>
      <c r="C8" s="4">
        <v>6</v>
      </c>
      <c r="D8" s="4">
        <v>3</v>
      </c>
      <c r="E8" s="4">
        <v>10</v>
      </c>
      <c r="F8" s="4">
        <v>5</v>
      </c>
      <c r="G8" s="4">
        <v>12</v>
      </c>
      <c r="H8" s="6">
        <f t="shared" si="0"/>
        <v>44</v>
      </c>
      <c r="I8" s="7">
        <f t="shared" si="1"/>
        <v>0.66666666666666663</v>
      </c>
      <c r="J8" s="19">
        <f t="shared" si="2"/>
        <v>3</v>
      </c>
      <c r="K8" s="6" t="str">
        <f t="shared" si="3"/>
        <v>közepes</v>
      </c>
    </row>
    <row r="9" spans="1:11" x14ac:dyDescent="0.2">
      <c r="A9" s="4" t="s">
        <v>52</v>
      </c>
      <c r="B9" s="4">
        <v>4</v>
      </c>
      <c r="C9" s="4">
        <v>8</v>
      </c>
      <c r="D9" s="4">
        <v>1</v>
      </c>
      <c r="E9" s="4">
        <v>11</v>
      </c>
      <c r="F9" s="4">
        <v>7</v>
      </c>
      <c r="G9" s="4">
        <v>2</v>
      </c>
      <c r="H9" s="6">
        <f t="shared" si="0"/>
        <v>33</v>
      </c>
      <c r="I9" s="7">
        <f t="shared" si="1"/>
        <v>0.5</v>
      </c>
      <c r="J9" s="19">
        <f t="shared" si="2"/>
        <v>2</v>
      </c>
      <c r="K9" s="6" t="str">
        <f t="shared" si="3"/>
        <v>elégséges</v>
      </c>
    </row>
    <row r="10" spans="1:11" x14ac:dyDescent="0.2">
      <c r="A10" s="4" t="s">
        <v>53</v>
      </c>
      <c r="B10" s="4">
        <v>1</v>
      </c>
      <c r="C10" s="4">
        <v>1</v>
      </c>
      <c r="D10" s="4">
        <v>0</v>
      </c>
      <c r="E10" s="4">
        <v>4</v>
      </c>
      <c r="F10" s="4">
        <v>8</v>
      </c>
      <c r="G10" s="4">
        <v>5</v>
      </c>
      <c r="H10" s="6">
        <f t="shared" si="0"/>
        <v>19</v>
      </c>
      <c r="I10" s="7">
        <f t="shared" si="1"/>
        <v>0.2878787878787879</v>
      </c>
      <c r="J10" s="19">
        <f t="shared" si="2"/>
        <v>1</v>
      </c>
      <c r="K10" s="6" t="str">
        <f t="shared" si="3"/>
        <v>elégtelen</v>
      </c>
    </row>
    <row r="11" spans="1:11" x14ac:dyDescent="0.2">
      <c r="A11" s="4" t="s">
        <v>54</v>
      </c>
      <c r="B11" s="4">
        <v>0</v>
      </c>
      <c r="C11" s="4">
        <v>4</v>
      </c>
      <c r="D11" s="4">
        <v>7</v>
      </c>
      <c r="E11" s="4">
        <v>9</v>
      </c>
      <c r="F11" s="4">
        <v>10</v>
      </c>
      <c r="G11" s="4">
        <v>8</v>
      </c>
      <c r="H11" s="6">
        <f t="shared" si="0"/>
        <v>38</v>
      </c>
      <c r="I11" s="7">
        <f t="shared" si="1"/>
        <v>0.5757575757575758</v>
      </c>
      <c r="J11" s="19">
        <f t="shared" si="2"/>
        <v>2</v>
      </c>
      <c r="K11" s="6" t="str">
        <f t="shared" si="3"/>
        <v>elégséges</v>
      </c>
    </row>
    <row r="12" spans="1:11" x14ac:dyDescent="0.2">
      <c r="A12" s="4" t="s">
        <v>55</v>
      </c>
      <c r="B12" s="4">
        <v>6</v>
      </c>
      <c r="C12" s="4">
        <v>9</v>
      </c>
      <c r="D12" s="4">
        <v>14</v>
      </c>
      <c r="E12" s="4">
        <v>11</v>
      </c>
      <c r="F12" s="4">
        <v>10</v>
      </c>
      <c r="G12" s="4">
        <v>12</v>
      </c>
      <c r="H12" s="6">
        <f t="shared" si="0"/>
        <v>62</v>
      </c>
      <c r="I12" s="7">
        <f t="shared" si="1"/>
        <v>0.93939393939393945</v>
      </c>
      <c r="J12" s="19">
        <f t="shared" si="2"/>
        <v>5</v>
      </c>
      <c r="K12" s="6" t="str">
        <f t="shared" si="3"/>
        <v>jeles</v>
      </c>
    </row>
    <row r="13" spans="1:11" x14ac:dyDescent="0.2">
      <c r="A13" s="4" t="s">
        <v>2</v>
      </c>
      <c r="B13" s="6">
        <f>AVERAGE(B5:B12)</f>
        <v>3.25</v>
      </c>
      <c r="C13" s="6">
        <f t="shared" ref="C13:J13" si="4">AVERAGE(C5:C12)</f>
        <v>5.5</v>
      </c>
      <c r="D13" s="6">
        <f t="shared" si="4"/>
        <v>4.75</v>
      </c>
      <c r="E13" s="6">
        <f t="shared" si="4"/>
        <v>9</v>
      </c>
      <c r="F13" s="6">
        <f t="shared" si="4"/>
        <v>7.375</v>
      </c>
      <c r="G13" s="6">
        <f t="shared" si="4"/>
        <v>5.625</v>
      </c>
      <c r="H13" s="6">
        <f t="shared" si="4"/>
        <v>35.5</v>
      </c>
      <c r="I13" s="6">
        <f t="shared" si="4"/>
        <v>0.53787878787878785</v>
      </c>
      <c r="J13" s="6">
        <f t="shared" si="4"/>
        <v>2.375</v>
      </c>
      <c r="K13" s="6"/>
    </row>
    <row r="14" spans="1:11" x14ac:dyDescent="0.2">
      <c r="A14" s="4" t="s">
        <v>56</v>
      </c>
      <c r="B14" s="6">
        <f>STDEV(B5:B12)</f>
        <v>3.4121631178560534</v>
      </c>
      <c r="C14" s="6">
        <f t="shared" ref="C14:J14" si="5">STDEV(C5:C12)</f>
        <v>3.1622776601683795</v>
      </c>
      <c r="D14" s="6">
        <f t="shared" si="5"/>
        <v>5.8979415295265758</v>
      </c>
      <c r="E14" s="6">
        <f t="shared" si="5"/>
        <v>2.8784916685156978</v>
      </c>
      <c r="F14" s="6">
        <f t="shared" si="5"/>
        <v>3.1139088893910452</v>
      </c>
      <c r="G14" s="6">
        <f t="shared" si="5"/>
        <v>4.8384619752266609</v>
      </c>
      <c r="H14" s="6">
        <f t="shared" si="5"/>
        <v>18.291293791621975</v>
      </c>
      <c r="I14" s="6">
        <f t="shared" si="5"/>
        <v>0.27714081502457555</v>
      </c>
      <c r="J14" s="6">
        <f t="shared" si="5"/>
        <v>1.5059406173077154</v>
      </c>
      <c r="K14" s="6"/>
    </row>
    <row r="15" spans="1:11" x14ac:dyDescent="0.2">
      <c r="A15" s="4" t="s">
        <v>44</v>
      </c>
      <c r="B15" s="7">
        <f>B13/B4</f>
        <v>0.40625</v>
      </c>
      <c r="C15" s="7">
        <f t="shared" ref="C15:H15" si="6">C13/C4</f>
        <v>0.55000000000000004</v>
      </c>
      <c r="D15" s="7">
        <f t="shared" si="6"/>
        <v>0.31666666666666665</v>
      </c>
      <c r="E15" s="7">
        <f t="shared" si="6"/>
        <v>0.81818181818181823</v>
      </c>
      <c r="F15" s="7">
        <f t="shared" si="6"/>
        <v>0.73750000000000004</v>
      </c>
      <c r="G15" s="7">
        <f t="shared" si="6"/>
        <v>0.46875</v>
      </c>
      <c r="H15" s="7">
        <f t="shared" si="6"/>
        <v>0.53787878787878785</v>
      </c>
      <c r="I15" s="6"/>
      <c r="J15" s="6"/>
      <c r="K15" s="6"/>
    </row>
    <row r="16" spans="1:11" x14ac:dyDescent="0.2">
      <c r="A16" s="6"/>
      <c r="B16" s="7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">
      <c r="A17" s="4" t="s">
        <v>57</v>
      </c>
      <c r="B17" s="4"/>
      <c r="C17" s="4"/>
      <c r="D17" s="4"/>
      <c r="E17" s="6"/>
      <c r="F17" s="6"/>
      <c r="G17" s="4" t="s">
        <v>58</v>
      </c>
      <c r="H17" s="4"/>
      <c r="I17" s="6"/>
      <c r="J17" s="6"/>
      <c r="K17" s="6"/>
    </row>
    <row r="18" spans="1:1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">
      <c r="A19" s="4" t="s">
        <v>44</v>
      </c>
      <c r="B19" s="4"/>
      <c r="C19" s="4" t="s">
        <v>59</v>
      </c>
      <c r="D19" s="4" t="s">
        <v>46</v>
      </c>
      <c r="E19" s="6"/>
      <c r="F19" s="6"/>
      <c r="G19" s="4" t="s">
        <v>59</v>
      </c>
      <c r="H19" s="4" t="s">
        <v>60</v>
      </c>
      <c r="I19" s="6"/>
      <c r="J19" s="6"/>
      <c r="K19" s="6"/>
    </row>
    <row r="20" spans="1:11" x14ac:dyDescent="0.2">
      <c r="A20" s="8">
        <v>0</v>
      </c>
      <c r="B20" s="8">
        <v>0.49</v>
      </c>
      <c r="C20" s="4">
        <v>1</v>
      </c>
      <c r="D20" s="4" t="s">
        <v>61</v>
      </c>
      <c r="E20" s="6"/>
      <c r="F20" s="6"/>
      <c r="G20" s="4">
        <v>5</v>
      </c>
      <c r="H20" s="6">
        <f>COUNTIF($J$5:$J$12,G20)</f>
        <v>1</v>
      </c>
      <c r="I20" s="6"/>
      <c r="J20" s="6"/>
      <c r="K20" s="6"/>
    </row>
    <row r="21" spans="1:11" x14ac:dyDescent="0.2">
      <c r="A21" s="8">
        <v>0.5</v>
      </c>
      <c r="B21" s="8">
        <v>0.62</v>
      </c>
      <c r="C21" s="4">
        <v>2</v>
      </c>
      <c r="D21" s="4" t="s">
        <v>62</v>
      </c>
      <c r="E21" s="6"/>
      <c r="F21" s="6"/>
      <c r="G21" s="4">
        <v>4</v>
      </c>
      <c r="H21" s="6">
        <f>COUNTIF($J$5:$J$12,G21)</f>
        <v>1</v>
      </c>
      <c r="I21" s="6"/>
      <c r="J21" s="6"/>
      <c r="K21" s="6"/>
    </row>
    <row r="22" spans="1:11" x14ac:dyDescent="0.2">
      <c r="A22" s="8">
        <v>0.63</v>
      </c>
      <c r="B22" s="8">
        <v>0.74</v>
      </c>
      <c r="C22" s="4">
        <v>3</v>
      </c>
      <c r="D22" s="4" t="s">
        <v>63</v>
      </c>
      <c r="E22" s="6"/>
      <c r="F22" s="6"/>
      <c r="G22" s="4">
        <v>3</v>
      </c>
      <c r="H22" s="6">
        <f>COUNTIF($J$5:$J$12,G22)</f>
        <v>1</v>
      </c>
      <c r="I22" s="6"/>
      <c r="J22" s="6"/>
      <c r="K22" s="6"/>
    </row>
    <row r="23" spans="1:11" x14ac:dyDescent="0.2">
      <c r="A23" s="8">
        <v>0.75</v>
      </c>
      <c r="B23" s="8">
        <v>0.89</v>
      </c>
      <c r="C23" s="4">
        <v>4</v>
      </c>
      <c r="D23" s="4" t="s">
        <v>64</v>
      </c>
      <c r="E23" s="6"/>
      <c r="F23" s="6"/>
      <c r="G23" s="4">
        <v>2</v>
      </c>
      <c r="H23" s="6">
        <f>COUNTIF($J$5:$J$12,G23)</f>
        <v>2</v>
      </c>
      <c r="I23" s="6"/>
      <c r="J23" s="6"/>
      <c r="K23" s="6"/>
    </row>
    <row r="24" spans="1:11" x14ac:dyDescent="0.2">
      <c r="A24" s="8">
        <v>0.9</v>
      </c>
      <c r="B24" s="8">
        <v>1</v>
      </c>
      <c r="C24" s="4">
        <v>5</v>
      </c>
      <c r="D24" s="4" t="s">
        <v>65</v>
      </c>
      <c r="E24" s="6"/>
      <c r="F24" s="6"/>
      <c r="G24" s="4">
        <v>1</v>
      </c>
      <c r="H24" s="6">
        <f>COUNTIF($J$5:$J$12,G24)</f>
        <v>3</v>
      </c>
      <c r="I24" s="6"/>
      <c r="J24" s="6"/>
      <c r="K24" s="6"/>
    </row>
    <row r="25" spans="1:1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</sheetData>
  <pageMargins left="0.75" right="0.75" top="1" bottom="1" header="0.5" footer="0.5"/>
  <pageSetup paperSize="9" orientation="portrait" verticalDpi="0" r:id="rId1"/>
  <headerFooter alignWithMargins="0"/>
  <ignoredErrors>
    <ignoredError sqref="H4 H5:H12 I5:I12 J5:J12 K5:K12 H20:H24" unlockedFormula="1"/>
    <ignoredError sqref="I15:J15" formulaRange="1"/>
    <ignoredError sqref="B13:H15 I13:J14" formulaRange="1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D14" sqref="D14"/>
    </sheetView>
  </sheetViews>
  <sheetFormatPr defaultRowHeight="12.75" x14ac:dyDescent="0.2"/>
  <cols>
    <col min="1" max="1" width="10.28515625" style="10" customWidth="1"/>
    <col min="2" max="10" width="8.85546875" style="10" customWidth="1"/>
    <col min="11" max="16384" width="9.140625" style="10"/>
  </cols>
  <sheetData>
    <row r="1" spans="1:14" x14ac:dyDescent="0.2">
      <c r="A1" s="9" t="s">
        <v>66</v>
      </c>
      <c r="B1" s="9" t="s">
        <v>67</v>
      </c>
      <c r="C1" s="9" t="s">
        <v>68</v>
      </c>
      <c r="D1" s="9" t="s">
        <v>69</v>
      </c>
      <c r="E1" s="9" t="s">
        <v>70</v>
      </c>
      <c r="F1" s="9" t="s">
        <v>71</v>
      </c>
      <c r="G1" s="9" t="s">
        <v>6</v>
      </c>
      <c r="H1" s="9" t="s">
        <v>72</v>
      </c>
      <c r="I1" s="9" t="s">
        <v>60</v>
      </c>
      <c r="J1" s="9" t="s">
        <v>13</v>
      </c>
    </row>
    <row r="2" spans="1:14" x14ac:dyDescent="0.2">
      <c r="A2" s="11">
        <v>37116</v>
      </c>
      <c r="B2" s="9" t="s">
        <v>73</v>
      </c>
      <c r="C2" s="9" t="s">
        <v>74</v>
      </c>
      <c r="D2" s="9">
        <v>2500</v>
      </c>
      <c r="E2" s="12">
        <f>IF(C2="A",0.1,0.08)</f>
        <v>0.1</v>
      </c>
      <c r="F2" s="9">
        <f>D2*(1+E2)</f>
        <v>2750</v>
      </c>
      <c r="G2" s="12">
        <v>0.25</v>
      </c>
      <c r="H2" s="9">
        <f>F2*(1+G2)</f>
        <v>3437.5</v>
      </c>
      <c r="I2" s="9">
        <v>5</v>
      </c>
      <c r="J2" s="9">
        <f>H2*I2</f>
        <v>17187.5</v>
      </c>
    </row>
    <row r="3" spans="1:14" x14ac:dyDescent="0.2">
      <c r="A3" s="11">
        <v>37123</v>
      </c>
      <c r="B3" s="9" t="s">
        <v>75</v>
      </c>
      <c r="C3" s="9" t="s">
        <v>74</v>
      </c>
      <c r="D3" s="9">
        <v>3475</v>
      </c>
      <c r="E3" s="12">
        <f t="shared" ref="E3:E13" si="0">IF(C3="A",0.1,0.08)</f>
        <v>0.1</v>
      </c>
      <c r="F3" s="9">
        <f t="shared" ref="F3:F13" si="1">D3*(1+E3)</f>
        <v>3822.5000000000005</v>
      </c>
      <c r="G3" s="12">
        <v>0.2</v>
      </c>
      <c r="H3" s="9">
        <f t="shared" ref="H3:H13" si="2">F3*(1+G3)</f>
        <v>4587</v>
      </c>
      <c r="I3" s="9">
        <v>12</v>
      </c>
      <c r="J3" s="9">
        <f t="shared" ref="J3:J13" si="3">H3*I3</f>
        <v>55044</v>
      </c>
    </row>
    <row r="4" spans="1:14" x14ac:dyDescent="0.2">
      <c r="A4" s="11">
        <v>37123</v>
      </c>
      <c r="B4" s="9" t="s">
        <v>76</v>
      </c>
      <c r="C4" s="9" t="s">
        <v>77</v>
      </c>
      <c r="D4" s="9">
        <v>1500</v>
      </c>
      <c r="E4" s="12">
        <f t="shared" si="0"/>
        <v>0.08</v>
      </c>
      <c r="F4" s="9">
        <f t="shared" si="1"/>
        <v>1620</v>
      </c>
      <c r="G4" s="12">
        <v>0.25</v>
      </c>
      <c r="H4" s="9">
        <f t="shared" si="2"/>
        <v>2025</v>
      </c>
      <c r="I4" s="9">
        <v>10</v>
      </c>
      <c r="J4" s="9">
        <f t="shared" si="3"/>
        <v>20250</v>
      </c>
    </row>
    <row r="5" spans="1:14" x14ac:dyDescent="0.2">
      <c r="A5" s="11">
        <v>37128</v>
      </c>
      <c r="B5" s="9" t="s">
        <v>73</v>
      </c>
      <c r="C5" s="9" t="s">
        <v>74</v>
      </c>
      <c r="D5" s="9">
        <v>2750</v>
      </c>
      <c r="E5" s="12">
        <f t="shared" si="0"/>
        <v>0.1</v>
      </c>
      <c r="F5" s="9">
        <f t="shared" si="1"/>
        <v>3025.0000000000005</v>
      </c>
      <c r="G5" s="12">
        <v>0.15</v>
      </c>
      <c r="H5" s="9">
        <f t="shared" si="2"/>
        <v>3478.7500000000005</v>
      </c>
      <c r="I5" s="9">
        <v>12</v>
      </c>
      <c r="J5" s="9">
        <f t="shared" si="3"/>
        <v>41745.000000000007</v>
      </c>
    </row>
    <row r="6" spans="1:14" x14ac:dyDescent="0.2">
      <c r="A6" s="11">
        <v>37133</v>
      </c>
      <c r="B6" s="9" t="s">
        <v>78</v>
      </c>
      <c r="C6" s="9" t="s">
        <v>77</v>
      </c>
      <c r="D6" s="9">
        <v>4850</v>
      </c>
      <c r="E6" s="12">
        <f t="shared" si="0"/>
        <v>0.08</v>
      </c>
      <c r="F6" s="9">
        <f t="shared" si="1"/>
        <v>5238</v>
      </c>
      <c r="G6" s="12">
        <v>0.25</v>
      </c>
      <c r="H6" s="9">
        <f t="shared" si="2"/>
        <v>6547.5</v>
      </c>
      <c r="I6" s="9">
        <v>10</v>
      </c>
      <c r="J6" s="9">
        <f t="shared" si="3"/>
        <v>65475</v>
      </c>
      <c r="N6" s="10" t="s">
        <v>79</v>
      </c>
    </row>
    <row r="7" spans="1:14" x14ac:dyDescent="0.2">
      <c r="A7" s="11">
        <v>37133</v>
      </c>
      <c r="B7" s="9" t="s">
        <v>80</v>
      </c>
      <c r="C7" s="9" t="s">
        <v>74</v>
      </c>
      <c r="D7" s="9">
        <v>5000</v>
      </c>
      <c r="E7" s="12">
        <f t="shared" si="0"/>
        <v>0.1</v>
      </c>
      <c r="F7" s="9">
        <f t="shared" si="1"/>
        <v>5500</v>
      </c>
      <c r="G7" s="12">
        <v>0.15</v>
      </c>
      <c r="H7" s="9">
        <f t="shared" si="2"/>
        <v>6324.9999999999991</v>
      </c>
      <c r="I7" s="9">
        <v>2</v>
      </c>
      <c r="J7" s="9">
        <f t="shared" si="3"/>
        <v>12649.999999999998</v>
      </c>
    </row>
    <row r="8" spans="1:14" x14ac:dyDescent="0.2">
      <c r="A8" s="11">
        <v>37137</v>
      </c>
      <c r="B8" s="9" t="s">
        <v>76</v>
      </c>
      <c r="C8" s="9" t="s">
        <v>77</v>
      </c>
      <c r="D8" s="9">
        <v>2000</v>
      </c>
      <c r="E8" s="12">
        <f t="shared" si="0"/>
        <v>0.08</v>
      </c>
      <c r="F8" s="9">
        <f t="shared" si="1"/>
        <v>2160</v>
      </c>
      <c r="G8" s="12">
        <v>0.25</v>
      </c>
      <c r="H8" s="9">
        <f t="shared" si="2"/>
        <v>2700</v>
      </c>
      <c r="I8" s="9">
        <v>25</v>
      </c>
      <c r="J8" s="9">
        <f t="shared" si="3"/>
        <v>67500</v>
      </c>
    </row>
    <row r="9" spans="1:14" x14ac:dyDescent="0.2">
      <c r="A9" s="11">
        <v>37139</v>
      </c>
      <c r="B9" s="9" t="s">
        <v>75</v>
      </c>
      <c r="C9" s="9" t="s">
        <v>74</v>
      </c>
      <c r="D9" s="9">
        <v>3500</v>
      </c>
      <c r="E9" s="12">
        <f t="shared" si="0"/>
        <v>0.1</v>
      </c>
      <c r="F9" s="9">
        <f t="shared" si="1"/>
        <v>3850.0000000000005</v>
      </c>
      <c r="G9" s="12">
        <v>0.2</v>
      </c>
      <c r="H9" s="9">
        <f t="shared" si="2"/>
        <v>4620</v>
      </c>
      <c r="I9" s="9">
        <v>12</v>
      </c>
      <c r="J9" s="9">
        <f t="shared" si="3"/>
        <v>55440</v>
      </c>
    </row>
    <row r="10" spans="1:14" x14ac:dyDescent="0.2">
      <c r="A10" s="11">
        <v>37146</v>
      </c>
      <c r="B10" s="9" t="s">
        <v>78</v>
      </c>
      <c r="C10" s="9" t="s">
        <v>77</v>
      </c>
      <c r="D10" s="9">
        <v>5000</v>
      </c>
      <c r="E10" s="12">
        <f t="shared" si="0"/>
        <v>0.08</v>
      </c>
      <c r="F10" s="9">
        <f t="shared" si="1"/>
        <v>5400</v>
      </c>
      <c r="G10" s="12">
        <v>0.25</v>
      </c>
      <c r="H10" s="9">
        <f t="shared" si="2"/>
        <v>6750</v>
      </c>
      <c r="I10" s="9">
        <v>8</v>
      </c>
      <c r="J10" s="9">
        <f t="shared" si="3"/>
        <v>54000</v>
      </c>
    </row>
    <row r="11" spans="1:14" x14ac:dyDescent="0.2">
      <c r="A11" s="11">
        <v>37149</v>
      </c>
      <c r="B11" s="9" t="s">
        <v>73</v>
      </c>
      <c r="C11" s="9" t="s">
        <v>74</v>
      </c>
      <c r="D11" s="9">
        <v>2500</v>
      </c>
      <c r="E11" s="12">
        <f t="shared" si="0"/>
        <v>0.1</v>
      </c>
      <c r="F11" s="9">
        <f t="shared" si="1"/>
        <v>2750</v>
      </c>
      <c r="G11" s="12">
        <v>0.25</v>
      </c>
      <c r="H11" s="9">
        <f t="shared" si="2"/>
        <v>3437.5</v>
      </c>
      <c r="I11" s="9">
        <v>11</v>
      </c>
      <c r="J11" s="9">
        <f t="shared" si="3"/>
        <v>37812.5</v>
      </c>
    </row>
    <row r="12" spans="1:14" x14ac:dyDescent="0.2">
      <c r="A12" s="11">
        <v>37154</v>
      </c>
      <c r="B12" s="9" t="s">
        <v>80</v>
      </c>
      <c r="C12" s="9" t="s">
        <v>74</v>
      </c>
      <c r="D12" s="9">
        <v>5500</v>
      </c>
      <c r="E12" s="12">
        <f t="shared" si="0"/>
        <v>0.1</v>
      </c>
      <c r="F12" s="9">
        <f t="shared" si="1"/>
        <v>6050.0000000000009</v>
      </c>
      <c r="G12" s="12">
        <v>0.15</v>
      </c>
      <c r="H12" s="9">
        <f t="shared" si="2"/>
        <v>6957.5000000000009</v>
      </c>
      <c r="I12" s="9">
        <v>15</v>
      </c>
      <c r="J12" s="9">
        <f t="shared" si="3"/>
        <v>104362.50000000001</v>
      </c>
    </row>
    <row r="13" spans="1:14" x14ac:dyDescent="0.2">
      <c r="A13" s="11">
        <v>37165</v>
      </c>
      <c r="B13" s="9" t="s">
        <v>81</v>
      </c>
      <c r="C13" s="9" t="s">
        <v>74</v>
      </c>
      <c r="D13" s="9">
        <v>10500</v>
      </c>
      <c r="E13" s="12">
        <f t="shared" si="0"/>
        <v>0.1</v>
      </c>
      <c r="F13" s="9">
        <f t="shared" si="1"/>
        <v>11550.000000000002</v>
      </c>
      <c r="G13" s="9">
        <v>0.25</v>
      </c>
      <c r="H13" s="9">
        <f t="shared" si="2"/>
        <v>14437.500000000002</v>
      </c>
      <c r="I13" s="9">
        <v>1</v>
      </c>
      <c r="J13" s="9">
        <f t="shared" si="3"/>
        <v>14437.500000000002</v>
      </c>
    </row>
    <row r="14" spans="1:14" x14ac:dyDescent="0.2">
      <c r="A14" s="9" t="s">
        <v>82</v>
      </c>
      <c r="B14" s="9"/>
      <c r="C14" s="9"/>
      <c r="D14" s="9"/>
      <c r="E14" s="9"/>
      <c r="F14" s="9"/>
      <c r="G14" s="9"/>
      <c r="H14" s="9"/>
      <c r="I14" s="9"/>
      <c r="J14" s="9">
        <f>SUM(J2:J13)</f>
        <v>545904</v>
      </c>
    </row>
    <row r="15" spans="1:14" x14ac:dyDescent="0.2">
      <c r="A15" s="9" t="s">
        <v>2</v>
      </c>
      <c r="B15" s="9"/>
      <c r="C15" s="9"/>
      <c r="D15" s="9"/>
      <c r="E15" s="9"/>
      <c r="F15" s="9"/>
      <c r="G15" s="9"/>
      <c r="H15" s="9"/>
      <c r="I15" s="9"/>
      <c r="J15" s="9">
        <f>AVERAGE(J2:J13)</f>
        <v>45492</v>
      </c>
    </row>
    <row r="16" spans="1:14" x14ac:dyDescent="0.2">
      <c r="A16" s="9"/>
      <c r="B16" s="9"/>
      <c r="C16" s="9"/>
      <c r="D16" s="9"/>
      <c r="E16" s="9"/>
      <c r="F16" s="9"/>
      <c r="G16" s="9"/>
      <c r="H16" s="9"/>
      <c r="I16" s="9"/>
      <c r="J16" s="9"/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17" sqref="G17"/>
    </sheetView>
  </sheetViews>
  <sheetFormatPr defaultRowHeight="12.75" x14ac:dyDescent="0.2"/>
  <cols>
    <col min="1" max="11" width="8.85546875" style="10" customWidth="1"/>
    <col min="12" max="16384" width="9.140625" style="10"/>
  </cols>
  <sheetData>
    <row r="1" spans="1:11" x14ac:dyDescent="0.2">
      <c r="A1" s="9" t="s">
        <v>83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2">
      <c r="A3" s="4" t="s">
        <v>0</v>
      </c>
      <c r="B3" s="4" t="s">
        <v>38</v>
      </c>
      <c r="C3" s="4" t="s">
        <v>39</v>
      </c>
      <c r="D3" s="4" t="s">
        <v>40</v>
      </c>
      <c r="E3" s="4" t="s">
        <v>41</v>
      </c>
      <c r="F3" s="4" t="s">
        <v>42</v>
      </c>
      <c r="G3" s="4" t="s">
        <v>43</v>
      </c>
      <c r="H3" s="4" t="s">
        <v>1</v>
      </c>
      <c r="I3" s="4" t="s">
        <v>84</v>
      </c>
      <c r="J3" s="4" t="s">
        <v>85</v>
      </c>
      <c r="K3" s="4" t="s">
        <v>86</v>
      </c>
    </row>
    <row r="4" spans="1:11" x14ac:dyDescent="0.2">
      <c r="A4" s="4" t="s">
        <v>47</v>
      </c>
      <c r="B4" s="4">
        <v>8</v>
      </c>
      <c r="C4" s="4">
        <v>10</v>
      </c>
      <c r="D4" s="4">
        <v>15</v>
      </c>
      <c r="E4" s="4">
        <v>11</v>
      </c>
      <c r="F4" s="4">
        <v>10</v>
      </c>
      <c r="G4" s="4">
        <v>12</v>
      </c>
      <c r="H4" s="9">
        <f>SUM(B4:G4)</f>
        <v>66</v>
      </c>
      <c r="I4" s="9"/>
      <c r="J4" s="9"/>
      <c r="K4" s="9"/>
    </row>
    <row r="5" spans="1:11" x14ac:dyDescent="0.2">
      <c r="A5" s="4" t="s">
        <v>48</v>
      </c>
      <c r="B5" s="4">
        <v>0</v>
      </c>
      <c r="C5" s="4">
        <v>7</v>
      </c>
      <c r="D5" s="4">
        <v>0</v>
      </c>
      <c r="E5" s="4">
        <v>11</v>
      </c>
      <c r="F5" s="4">
        <v>8</v>
      </c>
      <c r="G5" s="4">
        <v>0</v>
      </c>
      <c r="H5" s="9">
        <f t="shared" ref="H5:H12" si="0">SUM(B5:G5)</f>
        <v>26</v>
      </c>
      <c r="I5" s="9" t="s">
        <v>87</v>
      </c>
      <c r="J5" s="9">
        <f>IF(I5="V",H5+5,H5)</f>
        <v>31</v>
      </c>
      <c r="K5" s="9" t="str">
        <f>IF(J5&gt;=$C$17,"igen","nem")</f>
        <v>nem</v>
      </c>
    </row>
    <row r="6" spans="1:11" x14ac:dyDescent="0.2">
      <c r="A6" s="4" t="s">
        <v>49</v>
      </c>
      <c r="B6" s="4">
        <v>7</v>
      </c>
      <c r="C6" s="4">
        <v>8</v>
      </c>
      <c r="D6" s="4">
        <v>13</v>
      </c>
      <c r="E6" s="4">
        <v>11</v>
      </c>
      <c r="F6" s="4">
        <v>10</v>
      </c>
      <c r="G6" s="4">
        <v>6</v>
      </c>
      <c r="H6" s="9">
        <f t="shared" si="0"/>
        <v>55</v>
      </c>
      <c r="I6" s="9" t="s">
        <v>88</v>
      </c>
      <c r="J6" s="9">
        <f t="shared" ref="J6:J12" si="1">IF(I6="V",H6+5,H6)</f>
        <v>55</v>
      </c>
      <c r="K6" s="9" t="str">
        <f t="shared" ref="K6:K12" si="2">IF(J6&gt;=$C$17,"igen","nem")</f>
        <v>igen</v>
      </c>
    </row>
    <row r="7" spans="1:11" x14ac:dyDescent="0.2">
      <c r="A7" s="4" t="s">
        <v>50</v>
      </c>
      <c r="B7" s="4">
        <v>0</v>
      </c>
      <c r="C7" s="4">
        <v>1</v>
      </c>
      <c r="D7" s="4">
        <v>0</v>
      </c>
      <c r="E7" s="4">
        <v>5</v>
      </c>
      <c r="F7" s="4">
        <v>1</v>
      </c>
      <c r="G7" s="4">
        <v>0</v>
      </c>
      <c r="H7" s="9">
        <f t="shared" si="0"/>
        <v>7</v>
      </c>
      <c r="I7" s="9" t="s">
        <v>88</v>
      </c>
      <c r="J7" s="9">
        <f t="shared" si="1"/>
        <v>7</v>
      </c>
      <c r="K7" s="9" t="str">
        <f t="shared" si="2"/>
        <v>nem</v>
      </c>
    </row>
    <row r="8" spans="1:11" x14ac:dyDescent="0.2">
      <c r="A8" s="4" t="s">
        <v>51</v>
      </c>
      <c r="B8" s="4">
        <v>8</v>
      </c>
      <c r="C8" s="4">
        <v>6</v>
      </c>
      <c r="D8" s="4">
        <v>3</v>
      </c>
      <c r="E8" s="4">
        <v>10</v>
      </c>
      <c r="F8" s="4">
        <v>5</v>
      </c>
      <c r="G8" s="4">
        <v>12</v>
      </c>
      <c r="H8" s="9">
        <f t="shared" si="0"/>
        <v>44</v>
      </c>
      <c r="I8" s="9" t="s">
        <v>87</v>
      </c>
      <c r="J8" s="9">
        <f t="shared" si="1"/>
        <v>49</v>
      </c>
      <c r="K8" s="9" t="str">
        <f t="shared" si="2"/>
        <v>igen</v>
      </c>
    </row>
    <row r="9" spans="1:11" x14ac:dyDescent="0.2">
      <c r="A9" s="4" t="s">
        <v>52</v>
      </c>
      <c r="B9" s="4">
        <v>4</v>
      </c>
      <c r="C9" s="4">
        <v>8</v>
      </c>
      <c r="D9" s="4">
        <v>1</v>
      </c>
      <c r="E9" s="4">
        <v>11</v>
      </c>
      <c r="F9" s="4">
        <v>7</v>
      </c>
      <c r="G9" s="4">
        <v>2</v>
      </c>
      <c r="H9" s="9">
        <f t="shared" si="0"/>
        <v>33</v>
      </c>
      <c r="I9" s="9" t="s">
        <v>88</v>
      </c>
      <c r="J9" s="9">
        <f t="shared" si="1"/>
        <v>33</v>
      </c>
      <c r="K9" s="9" t="str">
        <f t="shared" si="2"/>
        <v>nem</v>
      </c>
    </row>
    <row r="10" spans="1:11" x14ac:dyDescent="0.2">
      <c r="A10" s="4" t="s">
        <v>53</v>
      </c>
      <c r="B10" s="4">
        <v>1</v>
      </c>
      <c r="C10" s="4">
        <v>1</v>
      </c>
      <c r="D10" s="4">
        <v>0</v>
      </c>
      <c r="E10" s="4">
        <v>4</v>
      </c>
      <c r="F10" s="4">
        <v>8</v>
      </c>
      <c r="G10" s="4">
        <v>5</v>
      </c>
      <c r="H10" s="9">
        <f t="shared" si="0"/>
        <v>19</v>
      </c>
      <c r="I10" s="9" t="s">
        <v>87</v>
      </c>
      <c r="J10" s="9">
        <f t="shared" si="1"/>
        <v>24</v>
      </c>
      <c r="K10" s="9" t="str">
        <f t="shared" si="2"/>
        <v>nem</v>
      </c>
    </row>
    <row r="11" spans="1:11" x14ac:dyDescent="0.2">
      <c r="A11" s="4" t="s">
        <v>54</v>
      </c>
      <c r="B11" s="4">
        <v>0</v>
      </c>
      <c r="C11" s="4">
        <v>4</v>
      </c>
      <c r="D11" s="4">
        <v>7</v>
      </c>
      <c r="E11" s="4">
        <v>9</v>
      </c>
      <c r="F11" s="4">
        <v>10</v>
      </c>
      <c r="G11" s="4">
        <v>8</v>
      </c>
      <c r="H11" s="9">
        <f t="shared" si="0"/>
        <v>38</v>
      </c>
      <c r="I11" s="9" t="s">
        <v>87</v>
      </c>
      <c r="J11" s="9">
        <f t="shared" si="1"/>
        <v>43</v>
      </c>
      <c r="K11" s="9" t="str">
        <f t="shared" si="2"/>
        <v>nem</v>
      </c>
    </row>
    <row r="12" spans="1:11" x14ac:dyDescent="0.2">
      <c r="A12" s="4" t="s">
        <v>55</v>
      </c>
      <c r="B12" s="4">
        <v>6</v>
      </c>
      <c r="C12" s="4">
        <v>9</v>
      </c>
      <c r="D12" s="4">
        <v>14</v>
      </c>
      <c r="E12" s="4">
        <v>11</v>
      </c>
      <c r="F12" s="4">
        <v>10</v>
      </c>
      <c r="G12" s="4">
        <v>12</v>
      </c>
      <c r="H12" s="9">
        <f t="shared" si="0"/>
        <v>62</v>
      </c>
      <c r="I12" s="9" t="s">
        <v>88</v>
      </c>
      <c r="J12" s="9">
        <f t="shared" si="1"/>
        <v>62</v>
      </c>
      <c r="K12" s="9" t="str">
        <f t="shared" si="2"/>
        <v>igen</v>
      </c>
    </row>
    <row r="13" spans="1:11" x14ac:dyDescent="0.2">
      <c r="A13" s="4" t="s">
        <v>2</v>
      </c>
      <c r="B13" s="6">
        <f>AVERAGE(B5:B12)</f>
        <v>3.25</v>
      </c>
      <c r="C13" s="6">
        <f t="shared" ref="C13:H13" si="3">AVERAGE(C5:C12)</f>
        <v>5.5</v>
      </c>
      <c r="D13" s="6">
        <f t="shared" si="3"/>
        <v>4.75</v>
      </c>
      <c r="E13" s="6">
        <f t="shared" si="3"/>
        <v>9</v>
      </c>
      <c r="F13" s="6">
        <f t="shared" si="3"/>
        <v>7.375</v>
      </c>
      <c r="G13" s="6">
        <f t="shared" si="3"/>
        <v>5.625</v>
      </c>
      <c r="H13" s="6">
        <f t="shared" si="3"/>
        <v>35.5</v>
      </c>
      <c r="I13" s="9"/>
      <c r="J13" s="9"/>
      <c r="K13" s="9"/>
    </row>
    <row r="14" spans="1:11" x14ac:dyDescent="0.2">
      <c r="A14" s="4" t="s">
        <v>44</v>
      </c>
      <c r="B14" s="7">
        <f>B13/B4</f>
        <v>0.40625</v>
      </c>
      <c r="C14" s="7">
        <f t="shared" ref="C14:H14" si="4">C13/C4</f>
        <v>0.55000000000000004</v>
      </c>
      <c r="D14" s="7">
        <f t="shared" si="4"/>
        <v>0.31666666666666665</v>
      </c>
      <c r="E14" s="7">
        <f t="shared" si="4"/>
        <v>0.81818181818181823</v>
      </c>
      <c r="F14" s="7">
        <f t="shared" si="4"/>
        <v>0.73750000000000004</v>
      </c>
      <c r="G14" s="7">
        <f t="shared" si="4"/>
        <v>0.46875</v>
      </c>
      <c r="H14" s="7">
        <f t="shared" si="4"/>
        <v>0.53787878787878785</v>
      </c>
      <c r="I14" s="9"/>
      <c r="J14" s="9"/>
      <c r="K14" s="9"/>
    </row>
    <row r="15" spans="1:1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2">
      <c r="A17" s="9" t="s">
        <v>89</v>
      </c>
      <c r="B17" s="9"/>
      <c r="C17" s="9">
        <v>45</v>
      </c>
      <c r="D17" s="9"/>
      <c r="E17" s="9"/>
      <c r="F17" s="9"/>
      <c r="G17" s="9"/>
      <c r="H17" s="9"/>
      <c r="I17" s="9"/>
      <c r="J17" s="9"/>
      <c r="K17" s="9"/>
    </row>
    <row r="18" spans="1:1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</sheetData>
  <pageMargins left="0.75" right="0.75" top="1" bottom="1" header="0.5" footer="0.5"/>
  <pageSetup paperSize="9" orientation="portrait" horizontalDpi="300" verticalDpi="300" r:id="rId1"/>
  <headerFooter alignWithMargins="0"/>
  <ignoredErrors>
    <ignoredError sqref="B13:H13" formulaRange="1" unlockedFormula="1"/>
    <ignoredError sqref="B14:H14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28" workbookViewId="0">
      <selection activeCell="J22" sqref="J22"/>
    </sheetView>
  </sheetViews>
  <sheetFormatPr defaultRowHeight="12.75" x14ac:dyDescent="0.2"/>
  <cols>
    <col min="1" max="1" width="8.85546875" style="10" customWidth="1"/>
    <col min="2" max="2" width="12.7109375" style="10" customWidth="1"/>
    <col min="3" max="3" width="11.85546875" style="10" customWidth="1"/>
    <col min="4" max="12" width="8.85546875" style="10" customWidth="1"/>
    <col min="13" max="13" width="9.140625" style="10"/>
    <col min="14" max="14" width="10.140625" style="10" bestFit="1" customWidth="1"/>
    <col min="15" max="16384" width="9.140625" style="10"/>
  </cols>
  <sheetData>
    <row r="1" spans="1:14" ht="12.75" customHeight="1" x14ac:dyDescent="0.2">
      <c r="A1" s="20" t="s">
        <v>90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4" ht="12.75" customHeigh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N2" s="13"/>
    </row>
    <row r="3" spans="1:14" ht="12.75" customHeight="1" x14ac:dyDescent="0.2">
      <c r="A3" s="14" t="s">
        <v>91</v>
      </c>
      <c r="B3" s="14" t="s">
        <v>92</v>
      </c>
      <c r="C3" s="14" t="s">
        <v>93</v>
      </c>
      <c r="D3" s="14" t="s">
        <v>94</v>
      </c>
      <c r="E3" s="14" t="s">
        <v>95</v>
      </c>
      <c r="F3" s="14" t="s">
        <v>96</v>
      </c>
      <c r="G3" s="14" t="s">
        <v>97</v>
      </c>
      <c r="H3" s="14" t="s">
        <v>98</v>
      </c>
      <c r="I3" s="14" t="s">
        <v>99</v>
      </c>
      <c r="J3" s="14" t="s">
        <v>10</v>
      </c>
      <c r="K3" s="14" t="s">
        <v>100</v>
      </c>
      <c r="L3" s="14" t="s">
        <v>11</v>
      </c>
      <c r="M3" s="15"/>
    </row>
    <row r="4" spans="1:14" ht="12.75" customHeight="1" x14ac:dyDescent="0.2">
      <c r="A4" s="9" t="s">
        <v>101</v>
      </c>
      <c r="B4" s="16">
        <v>37889</v>
      </c>
      <c r="C4" s="16">
        <v>37892</v>
      </c>
      <c r="D4" s="9">
        <f>C4-B4</f>
        <v>3</v>
      </c>
      <c r="E4" s="9" t="s">
        <v>102</v>
      </c>
      <c r="F4" s="9">
        <f>VLOOKUP(E4,$A$33:$B$36,2)</f>
        <v>4000</v>
      </c>
      <c r="G4" s="9">
        <f>D4*F4</f>
        <v>12000</v>
      </c>
      <c r="H4" s="9" t="s">
        <v>103</v>
      </c>
      <c r="I4" s="9">
        <f>IF(H4="I",G4*$F$32,0)</f>
        <v>1200</v>
      </c>
      <c r="J4" s="9">
        <f>G4+I4</f>
        <v>13200</v>
      </c>
      <c r="K4" s="9">
        <f>J4*$F$33</f>
        <v>3300</v>
      </c>
      <c r="L4" s="9">
        <f>J4+K4</f>
        <v>16500</v>
      </c>
      <c r="N4" s="13"/>
    </row>
    <row r="5" spans="1:14" ht="12.75" customHeight="1" x14ac:dyDescent="0.2">
      <c r="A5" s="9" t="s">
        <v>104</v>
      </c>
      <c r="B5" s="16">
        <v>37844</v>
      </c>
      <c r="C5" s="16">
        <v>37846</v>
      </c>
      <c r="D5" s="9">
        <f t="shared" ref="D5:D29" si="0">C5-B5</f>
        <v>2</v>
      </c>
      <c r="E5" s="9" t="s">
        <v>105</v>
      </c>
      <c r="F5" s="9">
        <f t="shared" ref="F5:F29" si="1">VLOOKUP(E5,$A$33:$B$36,2)</f>
        <v>2500</v>
      </c>
      <c r="G5" s="9">
        <f t="shared" ref="G5:G29" si="2">D5*F5</f>
        <v>5000</v>
      </c>
      <c r="H5" s="9" t="s">
        <v>88</v>
      </c>
      <c r="I5" s="9">
        <f t="shared" ref="I5:I29" si="3">IF(H5="I",G5*$F$32,0)</f>
        <v>0</v>
      </c>
      <c r="J5" s="9">
        <f t="shared" ref="J5:J29" si="4">G5+I5</f>
        <v>5000</v>
      </c>
      <c r="K5" s="9">
        <f t="shared" ref="K5:K29" si="5">J5*$F$33</f>
        <v>1250</v>
      </c>
      <c r="L5" s="9">
        <f t="shared" ref="L5:L29" si="6">J5+K5</f>
        <v>6250</v>
      </c>
      <c r="N5" s="13"/>
    </row>
    <row r="6" spans="1:14" ht="12.75" customHeight="1" x14ac:dyDescent="0.2">
      <c r="A6" s="9" t="s">
        <v>106</v>
      </c>
      <c r="B6" s="16">
        <v>37858</v>
      </c>
      <c r="C6" s="16">
        <v>37870</v>
      </c>
      <c r="D6" s="9">
        <f t="shared" si="0"/>
        <v>12</v>
      </c>
      <c r="E6" s="9" t="s">
        <v>107</v>
      </c>
      <c r="F6" s="9">
        <f t="shared" si="1"/>
        <v>1500</v>
      </c>
      <c r="G6" s="9">
        <f t="shared" si="2"/>
        <v>18000</v>
      </c>
      <c r="H6" s="9" t="s">
        <v>88</v>
      </c>
      <c r="I6" s="9">
        <f t="shared" si="3"/>
        <v>0</v>
      </c>
      <c r="J6" s="9">
        <f t="shared" si="4"/>
        <v>18000</v>
      </c>
      <c r="K6" s="9">
        <f t="shared" si="5"/>
        <v>4500</v>
      </c>
      <c r="L6" s="9">
        <f t="shared" si="6"/>
        <v>22500</v>
      </c>
      <c r="N6" s="13"/>
    </row>
    <row r="7" spans="1:14" ht="12.75" customHeight="1" x14ac:dyDescent="0.2">
      <c r="A7" s="9" t="s">
        <v>108</v>
      </c>
      <c r="B7" s="16">
        <v>37878</v>
      </c>
      <c r="C7" s="16">
        <v>37891</v>
      </c>
      <c r="D7" s="9">
        <f t="shared" si="0"/>
        <v>13</v>
      </c>
      <c r="E7" s="9" t="s">
        <v>109</v>
      </c>
      <c r="F7" s="9">
        <f t="shared" si="1"/>
        <v>8000</v>
      </c>
      <c r="G7" s="9">
        <f t="shared" si="2"/>
        <v>104000</v>
      </c>
      <c r="H7" s="9" t="s">
        <v>103</v>
      </c>
      <c r="I7" s="9">
        <f t="shared" si="3"/>
        <v>10400</v>
      </c>
      <c r="J7" s="9">
        <f t="shared" si="4"/>
        <v>114400</v>
      </c>
      <c r="K7" s="9">
        <f t="shared" si="5"/>
        <v>28600</v>
      </c>
      <c r="L7" s="9">
        <f t="shared" si="6"/>
        <v>143000</v>
      </c>
      <c r="N7" s="13"/>
    </row>
    <row r="8" spans="1:14" ht="12.75" customHeight="1" x14ac:dyDescent="0.2">
      <c r="A8" s="9" t="s">
        <v>110</v>
      </c>
      <c r="B8" s="16">
        <v>37871</v>
      </c>
      <c r="C8" s="16">
        <v>37873</v>
      </c>
      <c r="D8" s="9">
        <f t="shared" si="0"/>
        <v>2</v>
      </c>
      <c r="E8" s="9" t="s">
        <v>105</v>
      </c>
      <c r="F8" s="9">
        <f t="shared" si="1"/>
        <v>2500</v>
      </c>
      <c r="G8" s="9">
        <f t="shared" si="2"/>
        <v>5000</v>
      </c>
      <c r="H8" s="9" t="s">
        <v>88</v>
      </c>
      <c r="I8" s="9">
        <f t="shared" si="3"/>
        <v>0</v>
      </c>
      <c r="J8" s="9">
        <f t="shared" si="4"/>
        <v>5000</v>
      </c>
      <c r="K8" s="9">
        <f t="shared" si="5"/>
        <v>1250</v>
      </c>
      <c r="L8" s="9">
        <f t="shared" si="6"/>
        <v>6250</v>
      </c>
      <c r="N8" s="13"/>
    </row>
    <row r="9" spans="1:14" ht="12.75" customHeight="1" x14ac:dyDescent="0.2">
      <c r="A9" s="9" t="s">
        <v>111</v>
      </c>
      <c r="B9" s="16">
        <v>37905</v>
      </c>
      <c r="C9" s="16">
        <v>37910</v>
      </c>
      <c r="D9" s="9">
        <f t="shared" si="0"/>
        <v>5</v>
      </c>
      <c r="E9" s="9" t="s">
        <v>109</v>
      </c>
      <c r="F9" s="9">
        <f t="shared" si="1"/>
        <v>8000</v>
      </c>
      <c r="G9" s="9">
        <f t="shared" si="2"/>
        <v>40000</v>
      </c>
      <c r="H9" s="9" t="s">
        <v>103</v>
      </c>
      <c r="I9" s="9">
        <f t="shared" si="3"/>
        <v>4000</v>
      </c>
      <c r="J9" s="9">
        <f t="shared" si="4"/>
        <v>44000</v>
      </c>
      <c r="K9" s="9">
        <f t="shared" si="5"/>
        <v>11000</v>
      </c>
      <c r="L9" s="9">
        <f t="shared" si="6"/>
        <v>55000</v>
      </c>
      <c r="N9" s="13"/>
    </row>
    <row r="10" spans="1:14" ht="12.75" customHeight="1" x14ac:dyDescent="0.2">
      <c r="A10" s="9" t="s">
        <v>112</v>
      </c>
      <c r="B10" s="16">
        <v>37914</v>
      </c>
      <c r="C10" s="16">
        <v>37923</v>
      </c>
      <c r="D10" s="9">
        <f t="shared" si="0"/>
        <v>9</v>
      </c>
      <c r="E10" s="9" t="s">
        <v>102</v>
      </c>
      <c r="F10" s="9">
        <f t="shared" si="1"/>
        <v>4000</v>
      </c>
      <c r="G10" s="9">
        <f t="shared" si="2"/>
        <v>36000</v>
      </c>
      <c r="H10" s="9" t="s">
        <v>88</v>
      </c>
      <c r="I10" s="9">
        <f t="shared" si="3"/>
        <v>0</v>
      </c>
      <c r="J10" s="9">
        <f t="shared" si="4"/>
        <v>36000</v>
      </c>
      <c r="K10" s="9">
        <f t="shared" si="5"/>
        <v>9000</v>
      </c>
      <c r="L10" s="9">
        <f t="shared" si="6"/>
        <v>45000</v>
      </c>
      <c r="N10" s="13"/>
    </row>
    <row r="11" spans="1:14" ht="12.75" customHeight="1" x14ac:dyDescent="0.2">
      <c r="A11" s="9" t="s">
        <v>113</v>
      </c>
      <c r="B11" s="16">
        <v>37842</v>
      </c>
      <c r="C11" s="16">
        <v>37849</v>
      </c>
      <c r="D11" s="9">
        <f t="shared" si="0"/>
        <v>7</v>
      </c>
      <c r="E11" s="9" t="s">
        <v>107</v>
      </c>
      <c r="F11" s="9">
        <f t="shared" si="1"/>
        <v>1500</v>
      </c>
      <c r="G11" s="9">
        <f t="shared" si="2"/>
        <v>10500</v>
      </c>
      <c r="H11" s="9" t="s">
        <v>88</v>
      </c>
      <c r="I11" s="9">
        <f t="shared" si="3"/>
        <v>0</v>
      </c>
      <c r="J11" s="9">
        <f t="shared" si="4"/>
        <v>10500</v>
      </c>
      <c r="K11" s="9">
        <f t="shared" si="5"/>
        <v>2625</v>
      </c>
      <c r="L11" s="9">
        <f t="shared" si="6"/>
        <v>13125</v>
      </c>
      <c r="N11" s="13"/>
    </row>
    <row r="12" spans="1:14" ht="12.75" customHeight="1" x14ac:dyDescent="0.2">
      <c r="A12" s="9" t="s">
        <v>114</v>
      </c>
      <c r="B12" s="16">
        <v>37842</v>
      </c>
      <c r="C12" s="16">
        <v>37858</v>
      </c>
      <c r="D12" s="9">
        <f t="shared" si="0"/>
        <v>16</v>
      </c>
      <c r="E12" s="9" t="s">
        <v>107</v>
      </c>
      <c r="F12" s="9">
        <f t="shared" si="1"/>
        <v>1500</v>
      </c>
      <c r="G12" s="9">
        <f t="shared" si="2"/>
        <v>24000</v>
      </c>
      <c r="H12" s="9" t="s">
        <v>88</v>
      </c>
      <c r="I12" s="9">
        <f t="shared" si="3"/>
        <v>0</v>
      </c>
      <c r="J12" s="9">
        <f t="shared" si="4"/>
        <v>24000</v>
      </c>
      <c r="K12" s="9">
        <f t="shared" si="5"/>
        <v>6000</v>
      </c>
      <c r="L12" s="9">
        <f t="shared" si="6"/>
        <v>30000</v>
      </c>
      <c r="N12" s="13"/>
    </row>
    <row r="13" spans="1:14" ht="12.75" customHeight="1" x14ac:dyDescent="0.2">
      <c r="A13" s="9" t="s">
        <v>115</v>
      </c>
      <c r="B13" s="16">
        <v>37838</v>
      </c>
      <c r="C13" s="16">
        <v>37852</v>
      </c>
      <c r="D13" s="9">
        <f t="shared" si="0"/>
        <v>14</v>
      </c>
      <c r="E13" s="9" t="s">
        <v>105</v>
      </c>
      <c r="F13" s="9">
        <f t="shared" si="1"/>
        <v>2500</v>
      </c>
      <c r="G13" s="9">
        <f t="shared" si="2"/>
        <v>35000</v>
      </c>
      <c r="H13" s="9" t="s">
        <v>88</v>
      </c>
      <c r="I13" s="9">
        <f t="shared" si="3"/>
        <v>0</v>
      </c>
      <c r="J13" s="9">
        <f t="shared" si="4"/>
        <v>35000</v>
      </c>
      <c r="K13" s="9">
        <f t="shared" si="5"/>
        <v>8750</v>
      </c>
      <c r="L13" s="9">
        <f t="shared" si="6"/>
        <v>43750</v>
      </c>
      <c r="N13" s="13"/>
    </row>
    <row r="14" spans="1:14" ht="12.75" customHeight="1" x14ac:dyDescent="0.2">
      <c r="A14" s="9" t="s">
        <v>116</v>
      </c>
      <c r="B14" s="16">
        <v>37903</v>
      </c>
      <c r="C14" s="16">
        <v>37918</v>
      </c>
      <c r="D14" s="9">
        <f t="shared" si="0"/>
        <v>15</v>
      </c>
      <c r="E14" s="9" t="s">
        <v>102</v>
      </c>
      <c r="F14" s="9">
        <f t="shared" si="1"/>
        <v>4000</v>
      </c>
      <c r="G14" s="9">
        <f t="shared" si="2"/>
        <v>60000</v>
      </c>
      <c r="H14" s="9" t="s">
        <v>103</v>
      </c>
      <c r="I14" s="9">
        <f t="shared" si="3"/>
        <v>6000</v>
      </c>
      <c r="J14" s="9">
        <f t="shared" si="4"/>
        <v>66000</v>
      </c>
      <c r="K14" s="9">
        <f t="shared" si="5"/>
        <v>16500</v>
      </c>
      <c r="L14" s="9">
        <f t="shared" si="6"/>
        <v>82500</v>
      </c>
      <c r="N14" s="13"/>
    </row>
    <row r="15" spans="1:14" ht="12.75" customHeight="1" x14ac:dyDescent="0.2">
      <c r="A15" s="9" t="s">
        <v>117</v>
      </c>
      <c r="B15" s="16">
        <v>37857</v>
      </c>
      <c r="C15" s="16">
        <v>37859</v>
      </c>
      <c r="D15" s="9">
        <f t="shared" si="0"/>
        <v>2</v>
      </c>
      <c r="E15" s="9" t="s">
        <v>105</v>
      </c>
      <c r="F15" s="9">
        <f t="shared" si="1"/>
        <v>2500</v>
      </c>
      <c r="G15" s="9">
        <f t="shared" si="2"/>
        <v>5000</v>
      </c>
      <c r="H15" s="9" t="s">
        <v>88</v>
      </c>
      <c r="I15" s="9">
        <f t="shared" si="3"/>
        <v>0</v>
      </c>
      <c r="J15" s="9">
        <f t="shared" si="4"/>
        <v>5000</v>
      </c>
      <c r="K15" s="9">
        <f t="shared" si="5"/>
        <v>1250</v>
      </c>
      <c r="L15" s="9">
        <f t="shared" si="6"/>
        <v>6250</v>
      </c>
      <c r="N15" s="13"/>
    </row>
    <row r="16" spans="1:14" ht="12.75" customHeight="1" x14ac:dyDescent="0.2">
      <c r="A16" s="9" t="s">
        <v>118</v>
      </c>
      <c r="B16" s="16">
        <v>37890</v>
      </c>
      <c r="C16" s="16">
        <v>37896</v>
      </c>
      <c r="D16" s="9">
        <f t="shared" si="0"/>
        <v>6</v>
      </c>
      <c r="E16" s="9" t="s">
        <v>105</v>
      </c>
      <c r="F16" s="9">
        <f t="shared" si="1"/>
        <v>2500</v>
      </c>
      <c r="G16" s="9">
        <f t="shared" si="2"/>
        <v>15000</v>
      </c>
      <c r="H16" s="9" t="s">
        <v>88</v>
      </c>
      <c r="I16" s="9">
        <f t="shared" si="3"/>
        <v>0</v>
      </c>
      <c r="J16" s="9">
        <f t="shared" si="4"/>
        <v>15000</v>
      </c>
      <c r="K16" s="9">
        <f t="shared" si="5"/>
        <v>3750</v>
      </c>
      <c r="L16" s="9">
        <f t="shared" si="6"/>
        <v>18750</v>
      </c>
      <c r="N16" s="13"/>
    </row>
    <row r="17" spans="1:14" ht="12.75" customHeight="1" x14ac:dyDescent="0.2">
      <c r="A17" s="9" t="s">
        <v>119</v>
      </c>
      <c r="B17" s="16">
        <v>37854</v>
      </c>
      <c r="C17" s="16">
        <v>37859</v>
      </c>
      <c r="D17" s="9">
        <f t="shared" si="0"/>
        <v>5</v>
      </c>
      <c r="E17" s="9" t="s">
        <v>107</v>
      </c>
      <c r="F17" s="9">
        <f t="shared" si="1"/>
        <v>1500</v>
      </c>
      <c r="G17" s="9">
        <f t="shared" si="2"/>
        <v>7500</v>
      </c>
      <c r="H17" s="9" t="s">
        <v>88</v>
      </c>
      <c r="I17" s="9">
        <f t="shared" si="3"/>
        <v>0</v>
      </c>
      <c r="J17" s="9">
        <f t="shared" si="4"/>
        <v>7500</v>
      </c>
      <c r="K17" s="9">
        <f t="shared" si="5"/>
        <v>1875</v>
      </c>
      <c r="L17" s="9">
        <f t="shared" si="6"/>
        <v>9375</v>
      </c>
      <c r="N17" s="13"/>
    </row>
    <row r="18" spans="1:14" ht="12.75" customHeight="1" x14ac:dyDescent="0.2">
      <c r="A18" s="9" t="s">
        <v>120</v>
      </c>
      <c r="B18" s="16">
        <v>37875</v>
      </c>
      <c r="C18" s="16">
        <v>37886</v>
      </c>
      <c r="D18" s="9">
        <f t="shared" si="0"/>
        <v>11</v>
      </c>
      <c r="E18" s="9" t="s">
        <v>102</v>
      </c>
      <c r="F18" s="9">
        <f t="shared" si="1"/>
        <v>4000</v>
      </c>
      <c r="G18" s="9">
        <f t="shared" si="2"/>
        <v>44000</v>
      </c>
      <c r="H18" s="9" t="s">
        <v>103</v>
      </c>
      <c r="I18" s="9">
        <f t="shared" si="3"/>
        <v>4400</v>
      </c>
      <c r="J18" s="9">
        <f t="shared" si="4"/>
        <v>48400</v>
      </c>
      <c r="K18" s="9">
        <f t="shared" si="5"/>
        <v>12100</v>
      </c>
      <c r="L18" s="9">
        <f t="shared" si="6"/>
        <v>60500</v>
      </c>
      <c r="N18" s="13"/>
    </row>
    <row r="19" spans="1:14" ht="12.75" customHeight="1" x14ac:dyDescent="0.2">
      <c r="A19" s="9" t="s">
        <v>121</v>
      </c>
      <c r="B19" s="16">
        <v>37872</v>
      </c>
      <c r="C19" s="16">
        <v>37873</v>
      </c>
      <c r="D19" s="9">
        <f t="shared" si="0"/>
        <v>1</v>
      </c>
      <c r="E19" s="9" t="s">
        <v>102</v>
      </c>
      <c r="F19" s="9">
        <f t="shared" si="1"/>
        <v>4000</v>
      </c>
      <c r="G19" s="9">
        <f t="shared" si="2"/>
        <v>4000</v>
      </c>
      <c r="H19" s="9" t="s">
        <v>103</v>
      </c>
      <c r="I19" s="9">
        <f t="shared" si="3"/>
        <v>400</v>
      </c>
      <c r="J19" s="9">
        <f t="shared" si="4"/>
        <v>4400</v>
      </c>
      <c r="K19" s="9">
        <f t="shared" si="5"/>
        <v>1100</v>
      </c>
      <c r="L19" s="9">
        <f t="shared" si="6"/>
        <v>5500</v>
      </c>
      <c r="N19" s="13"/>
    </row>
    <row r="20" spans="1:14" ht="12.75" customHeight="1" x14ac:dyDescent="0.2">
      <c r="A20" s="9" t="s">
        <v>122</v>
      </c>
      <c r="B20" s="16">
        <v>37872</v>
      </c>
      <c r="C20" s="16">
        <v>37879</v>
      </c>
      <c r="D20" s="9">
        <f t="shared" si="0"/>
        <v>7</v>
      </c>
      <c r="E20" s="9" t="s">
        <v>109</v>
      </c>
      <c r="F20" s="9">
        <f t="shared" si="1"/>
        <v>8000</v>
      </c>
      <c r="G20" s="9">
        <f t="shared" si="2"/>
        <v>56000</v>
      </c>
      <c r="H20" s="9" t="s">
        <v>103</v>
      </c>
      <c r="I20" s="9">
        <f t="shared" si="3"/>
        <v>5600</v>
      </c>
      <c r="J20" s="9">
        <f t="shared" si="4"/>
        <v>61600</v>
      </c>
      <c r="K20" s="9">
        <f t="shared" si="5"/>
        <v>15400</v>
      </c>
      <c r="L20" s="9">
        <f t="shared" si="6"/>
        <v>77000</v>
      </c>
      <c r="N20" s="13"/>
    </row>
    <row r="21" spans="1:14" ht="12.75" customHeight="1" x14ac:dyDescent="0.2">
      <c r="A21" s="9" t="s">
        <v>123</v>
      </c>
      <c r="B21" s="16">
        <v>37909</v>
      </c>
      <c r="C21" s="16">
        <v>37912</v>
      </c>
      <c r="D21" s="9">
        <f t="shared" si="0"/>
        <v>3</v>
      </c>
      <c r="E21" s="9" t="s">
        <v>107</v>
      </c>
      <c r="F21" s="9">
        <f t="shared" si="1"/>
        <v>1500</v>
      </c>
      <c r="G21" s="9">
        <f t="shared" si="2"/>
        <v>4500</v>
      </c>
      <c r="H21" s="9" t="s">
        <v>88</v>
      </c>
      <c r="I21" s="9">
        <f t="shared" si="3"/>
        <v>0</v>
      </c>
      <c r="J21" s="9">
        <f t="shared" si="4"/>
        <v>4500</v>
      </c>
      <c r="K21" s="9">
        <f t="shared" si="5"/>
        <v>1125</v>
      </c>
      <c r="L21" s="9">
        <f t="shared" si="6"/>
        <v>5625</v>
      </c>
      <c r="N21" s="13"/>
    </row>
    <row r="22" spans="1:14" ht="12.75" customHeight="1" x14ac:dyDescent="0.2">
      <c r="A22" s="9" t="s">
        <v>124</v>
      </c>
      <c r="B22" s="16">
        <v>37919</v>
      </c>
      <c r="C22" s="16">
        <v>37921</v>
      </c>
      <c r="D22" s="9">
        <f t="shared" si="0"/>
        <v>2</v>
      </c>
      <c r="E22" s="9" t="s">
        <v>105</v>
      </c>
      <c r="F22" s="9">
        <f t="shared" si="1"/>
        <v>2500</v>
      </c>
      <c r="G22" s="9">
        <f t="shared" si="2"/>
        <v>5000</v>
      </c>
      <c r="H22" s="9" t="s">
        <v>88</v>
      </c>
      <c r="I22" s="9">
        <f t="shared" si="3"/>
        <v>0</v>
      </c>
      <c r="J22" s="9">
        <f t="shared" si="4"/>
        <v>5000</v>
      </c>
      <c r="K22" s="9">
        <f t="shared" si="5"/>
        <v>1250</v>
      </c>
      <c r="L22" s="9">
        <f t="shared" si="6"/>
        <v>6250</v>
      </c>
      <c r="N22" s="13"/>
    </row>
    <row r="23" spans="1:14" ht="12.75" customHeight="1" x14ac:dyDescent="0.2">
      <c r="A23" s="9" t="s">
        <v>125</v>
      </c>
      <c r="B23" s="16">
        <v>37838</v>
      </c>
      <c r="C23" s="16">
        <v>37854</v>
      </c>
      <c r="D23" s="9">
        <f t="shared" si="0"/>
        <v>16</v>
      </c>
      <c r="E23" s="9" t="s">
        <v>102</v>
      </c>
      <c r="F23" s="9">
        <f t="shared" si="1"/>
        <v>4000</v>
      </c>
      <c r="G23" s="9">
        <f t="shared" si="2"/>
        <v>64000</v>
      </c>
      <c r="H23" s="9" t="s">
        <v>88</v>
      </c>
      <c r="I23" s="9">
        <f t="shared" si="3"/>
        <v>0</v>
      </c>
      <c r="J23" s="9">
        <f t="shared" si="4"/>
        <v>64000</v>
      </c>
      <c r="K23" s="9">
        <f t="shared" si="5"/>
        <v>16000</v>
      </c>
      <c r="L23" s="9">
        <f t="shared" si="6"/>
        <v>80000</v>
      </c>
      <c r="N23" s="13"/>
    </row>
    <row r="24" spans="1:14" ht="12.75" customHeight="1" x14ac:dyDescent="0.2">
      <c r="A24" s="9" t="s">
        <v>126</v>
      </c>
      <c r="B24" s="16">
        <v>37901</v>
      </c>
      <c r="C24" s="16">
        <v>37920</v>
      </c>
      <c r="D24" s="9">
        <f t="shared" si="0"/>
        <v>19</v>
      </c>
      <c r="E24" s="9" t="s">
        <v>102</v>
      </c>
      <c r="F24" s="9">
        <f t="shared" si="1"/>
        <v>4000</v>
      </c>
      <c r="G24" s="9">
        <f t="shared" si="2"/>
        <v>76000</v>
      </c>
      <c r="H24" s="9" t="s">
        <v>103</v>
      </c>
      <c r="I24" s="9">
        <f t="shared" si="3"/>
        <v>7600</v>
      </c>
      <c r="J24" s="9">
        <f t="shared" si="4"/>
        <v>83600</v>
      </c>
      <c r="K24" s="9">
        <f t="shared" si="5"/>
        <v>20900</v>
      </c>
      <c r="L24" s="9">
        <f t="shared" si="6"/>
        <v>104500</v>
      </c>
      <c r="N24" s="13"/>
    </row>
    <row r="25" spans="1:14" ht="12.75" customHeight="1" x14ac:dyDescent="0.2">
      <c r="A25" s="9" t="s">
        <v>127</v>
      </c>
      <c r="B25" s="16">
        <v>37878</v>
      </c>
      <c r="C25" s="16">
        <v>37884</v>
      </c>
      <c r="D25" s="9">
        <f t="shared" si="0"/>
        <v>6</v>
      </c>
      <c r="E25" s="9" t="s">
        <v>109</v>
      </c>
      <c r="F25" s="9">
        <f t="shared" si="1"/>
        <v>8000</v>
      </c>
      <c r="G25" s="9">
        <f t="shared" si="2"/>
        <v>48000</v>
      </c>
      <c r="H25" s="9" t="s">
        <v>103</v>
      </c>
      <c r="I25" s="9">
        <f t="shared" si="3"/>
        <v>4800</v>
      </c>
      <c r="J25" s="9">
        <f t="shared" si="4"/>
        <v>52800</v>
      </c>
      <c r="K25" s="9">
        <f t="shared" si="5"/>
        <v>13200</v>
      </c>
      <c r="L25" s="9">
        <f t="shared" si="6"/>
        <v>66000</v>
      </c>
      <c r="N25" s="13"/>
    </row>
    <row r="26" spans="1:14" ht="12.75" customHeight="1" x14ac:dyDescent="0.2">
      <c r="A26" s="9" t="s">
        <v>128</v>
      </c>
      <c r="B26" s="16">
        <v>37878</v>
      </c>
      <c r="C26" s="16">
        <v>37890</v>
      </c>
      <c r="D26" s="9">
        <f t="shared" si="0"/>
        <v>12</v>
      </c>
      <c r="E26" s="9" t="s">
        <v>105</v>
      </c>
      <c r="F26" s="9">
        <f t="shared" si="1"/>
        <v>2500</v>
      </c>
      <c r="G26" s="9">
        <f t="shared" si="2"/>
        <v>30000</v>
      </c>
      <c r="H26" s="9" t="s">
        <v>88</v>
      </c>
      <c r="I26" s="9">
        <f t="shared" si="3"/>
        <v>0</v>
      </c>
      <c r="J26" s="9">
        <f t="shared" si="4"/>
        <v>30000</v>
      </c>
      <c r="K26" s="9">
        <f t="shared" si="5"/>
        <v>7500</v>
      </c>
      <c r="L26" s="9">
        <f t="shared" si="6"/>
        <v>37500</v>
      </c>
      <c r="N26" s="13"/>
    </row>
    <row r="27" spans="1:14" ht="12.75" customHeight="1" x14ac:dyDescent="0.2">
      <c r="A27" s="9" t="s">
        <v>129</v>
      </c>
      <c r="B27" s="16">
        <v>37850</v>
      </c>
      <c r="C27" s="16">
        <v>37856</v>
      </c>
      <c r="D27" s="9">
        <f t="shared" si="0"/>
        <v>6</v>
      </c>
      <c r="E27" s="9" t="s">
        <v>107</v>
      </c>
      <c r="F27" s="9">
        <f t="shared" si="1"/>
        <v>1500</v>
      </c>
      <c r="G27" s="9">
        <f t="shared" si="2"/>
        <v>9000</v>
      </c>
      <c r="H27" s="9" t="s">
        <v>88</v>
      </c>
      <c r="I27" s="9">
        <f t="shared" si="3"/>
        <v>0</v>
      </c>
      <c r="J27" s="9">
        <f t="shared" si="4"/>
        <v>9000</v>
      </c>
      <c r="K27" s="9">
        <f t="shared" si="5"/>
        <v>2250</v>
      </c>
      <c r="L27" s="9">
        <f t="shared" si="6"/>
        <v>11250</v>
      </c>
      <c r="N27" s="13"/>
    </row>
    <row r="28" spans="1:14" ht="12.75" customHeight="1" x14ac:dyDescent="0.2">
      <c r="A28" s="9" t="s">
        <v>130</v>
      </c>
      <c r="B28" s="16">
        <v>37843</v>
      </c>
      <c r="C28" s="16">
        <v>37850</v>
      </c>
      <c r="D28" s="9">
        <f t="shared" si="0"/>
        <v>7</v>
      </c>
      <c r="E28" s="9" t="s">
        <v>107</v>
      </c>
      <c r="F28" s="9">
        <f t="shared" si="1"/>
        <v>1500</v>
      </c>
      <c r="G28" s="9">
        <f t="shared" si="2"/>
        <v>10500</v>
      </c>
      <c r="H28" s="9" t="s">
        <v>88</v>
      </c>
      <c r="I28" s="9">
        <f t="shared" si="3"/>
        <v>0</v>
      </c>
      <c r="J28" s="9">
        <f t="shared" si="4"/>
        <v>10500</v>
      </c>
      <c r="K28" s="9">
        <f t="shared" si="5"/>
        <v>2625</v>
      </c>
      <c r="L28" s="9">
        <f t="shared" si="6"/>
        <v>13125</v>
      </c>
      <c r="N28" s="13"/>
    </row>
    <row r="29" spans="1:14" ht="12.75" customHeight="1" x14ac:dyDescent="0.2">
      <c r="A29" s="9" t="s">
        <v>131</v>
      </c>
      <c r="B29" s="16">
        <v>37895</v>
      </c>
      <c r="C29" s="16">
        <v>37905</v>
      </c>
      <c r="D29" s="9">
        <f t="shared" si="0"/>
        <v>10</v>
      </c>
      <c r="E29" s="9" t="s">
        <v>105</v>
      </c>
      <c r="F29" s="9">
        <f t="shared" si="1"/>
        <v>2500</v>
      </c>
      <c r="G29" s="9">
        <f t="shared" si="2"/>
        <v>25000</v>
      </c>
      <c r="H29" s="9" t="s">
        <v>88</v>
      </c>
      <c r="I29" s="9">
        <f t="shared" si="3"/>
        <v>0</v>
      </c>
      <c r="J29" s="9">
        <f t="shared" si="4"/>
        <v>25000</v>
      </c>
      <c r="K29" s="9">
        <f t="shared" si="5"/>
        <v>6250</v>
      </c>
      <c r="L29" s="9">
        <f t="shared" si="6"/>
        <v>31250</v>
      </c>
      <c r="N29" s="13"/>
    </row>
    <row r="30" spans="1:14" ht="12.75" customHeigh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4" ht="12.75" customHeight="1" x14ac:dyDescent="0.2">
      <c r="A31" s="20" t="s">
        <v>132</v>
      </c>
      <c r="B31" s="20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4" ht="12.75" customHeight="1" x14ac:dyDescent="0.2">
      <c r="A32" s="9" t="s">
        <v>68</v>
      </c>
      <c r="B32" s="9" t="s">
        <v>133</v>
      </c>
      <c r="C32" s="9"/>
      <c r="D32" s="9" t="s">
        <v>134</v>
      </c>
      <c r="E32" s="9"/>
      <c r="F32" s="9">
        <v>0.1</v>
      </c>
      <c r="G32" s="9"/>
      <c r="H32" s="9"/>
      <c r="I32" s="9"/>
      <c r="J32" s="9"/>
      <c r="K32" s="9"/>
      <c r="L32" s="9"/>
    </row>
    <row r="33" spans="1:12" ht="12.75" customHeight="1" x14ac:dyDescent="0.2">
      <c r="A33" s="9" t="s">
        <v>107</v>
      </c>
      <c r="B33" s="9">
        <v>1500</v>
      </c>
      <c r="C33" s="9"/>
      <c r="D33" s="9" t="s">
        <v>135</v>
      </c>
      <c r="E33" s="9"/>
      <c r="F33" s="9">
        <v>0.25</v>
      </c>
      <c r="G33" s="9"/>
      <c r="H33" s="9"/>
      <c r="I33" s="9"/>
      <c r="J33" s="9"/>
      <c r="K33" s="9"/>
      <c r="L33" s="9"/>
    </row>
    <row r="34" spans="1:12" ht="12.75" customHeight="1" x14ac:dyDescent="0.2">
      <c r="A34" s="9" t="s">
        <v>105</v>
      </c>
      <c r="B34" s="9">
        <v>2500</v>
      </c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12" ht="12.75" customHeight="1" x14ac:dyDescent="0.2">
      <c r="A35" s="9" t="s">
        <v>102</v>
      </c>
      <c r="B35" s="9">
        <v>4000</v>
      </c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2" ht="12.75" customHeight="1" x14ac:dyDescent="0.2">
      <c r="A36" s="9" t="s">
        <v>109</v>
      </c>
      <c r="B36" s="9">
        <v>8000</v>
      </c>
      <c r="C36" s="9"/>
      <c r="D36" s="9"/>
      <c r="E36" s="9"/>
      <c r="F36" s="9"/>
      <c r="G36" s="9"/>
      <c r="H36" s="9"/>
      <c r="I36" s="9"/>
      <c r="J36" s="9"/>
      <c r="K36" s="9"/>
      <c r="L36" s="9"/>
    </row>
  </sheetData>
  <mergeCells count="2">
    <mergeCell ref="A1:L1"/>
    <mergeCell ref="A31:B31"/>
  </mergeCells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40" workbookViewId="0">
      <selection activeCell="H25" sqref="H25"/>
    </sheetView>
  </sheetViews>
  <sheetFormatPr defaultRowHeight="12.75" x14ac:dyDescent="0.2"/>
  <cols>
    <col min="1" max="1" width="8.85546875" style="10" customWidth="1"/>
    <col min="2" max="3" width="11.85546875" style="10" bestFit="1" customWidth="1"/>
    <col min="4" max="14" width="8.85546875" style="10" customWidth="1"/>
    <col min="15" max="16384" width="9.140625" style="10"/>
  </cols>
  <sheetData>
    <row r="1" spans="1:14" ht="12.75" customHeight="1" x14ac:dyDescent="0.2">
      <c r="A1" s="9" t="s">
        <v>136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12.75" customHeigh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ht="12.75" customHeight="1" x14ac:dyDescent="0.2">
      <c r="A3" s="9" t="s">
        <v>137</v>
      </c>
      <c r="B3" s="9" t="s">
        <v>138</v>
      </c>
      <c r="C3" s="9" t="s">
        <v>139</v>
      </c>
      <c r="D3" s="9" t="s">
        <v>60</v>
      </c>
      <c r="E3" s="9" t="s">
        <v>140</v>
      </c>
      <c r="F3" s="9" t="s">
        <v>141</v>
      </c>
      <c r="G3" s="9" t="s">
        <v>142</v>
      </c>
      <c r="H3" s="9" t="s">
        <v>143</v>
      </c>
      <c r="I3" s="9" t="s">
        <v>144</v>
      </c>
      <c r="J3" s="9" t="s">
        <v>145</v>
      </c>
      <c r="K3" s="9" t="s">
        <v>146</v>
      </c>
      <c r="L3" s="9" t="s">
        <v>147</v>
      </c>
      <c r="M3" s="9" t="s">
        <v>6</v>
      </c>
      <c r="N3" s="9" t="s">
        <v>148</v>
      </c>
    </row>
    <row r="4" spans="1:14" ht="12.75" customHeight="1" x14ac:dyDescent="0.2">
      <c r="A4" s="9" t="s">
        <v>149</v>
      </c>
      <c r="B4" s="16">
        <v>37853</v>
      </c>
      <c r="C4" s="16">
        <v>37859</v>
      </c>
      <c r="D4" s="9">
        <f>C4-B4</f>
        <v>6</v>
      </c>
      <c r="E4" s="9" t="s">
        <v>150</v>
      </c>
      <c r="F4" s="9">
        <f>VLOOKUP(E4,$A$33:$B$35,2)</f>
        <v>25</v>
      </c>
      <c r="G4" s="9">
        <v>43</v>
      </c>
      <c r="H4" s="9">
        <f>F4*G4</f>
        <v>1075</v>
      </c>
      <c r="I4" s="9" t="s">
        <v>103</v>
      </c>
      <c r="J4" s="9">
        <f>IF(I4="I",H4*$B$37,0)</f>
        <v>107.5</v>
      </c>
      <c r="K4" s="9">
        <f>H4+J4</f>
        <v>1182.5</v>
      </c>
      <c r="L4" s="9">
        <f>K4*D4</f>
        <v>7095</v>
      </c>
      <c r="M4" s="9">
        <f>L4*$B$38</f>
        <v>851.4</v>
      </c>
      <c r="N4" s="9">
        <f>L4+M4</f>
        <v>7946.4</v>
      </c>
    </row>
    <row r="5" spans="1:14" ht="12.75" customHeight="1" x14ac:dyDescent="0.2">
      <c r="A5" s="9" t="s">
        <v>151</v>
      </c>
      <c r="B5" s="16">
        <v>37859</v>
      </c>
      <c r="C5" s="16">
        <v>37871</v>
      </c>
      <c r="D5" s="9">
        <f t="shared" ref="D5:D29" si="0">C5-B5</f>
        <v>12</v>
      </c>
      <c r="E5" s="9" t="s">
        <v>63</v>
      </c>
      <c r="F5" s="9">
        <f t="shared" ref="F5:F29" si="1">VLOOKUP(E5,$A$33:$B$35,2)</f>
        <v>35</v>
      </c>
      <c r="G5" s="9">
        <v>44</v>
      </c>
      <c r="H5" s="9">
        <f t="shared" ref="H5:H29" si="2">F5*G5</f>
        <v>1540</v>
      </c>
      <c r="I5" s="9" t="s">
        <v>103</v>
      </c>
      <c r="J5" s="9">
        <f t="shared" ref="J5:J29" si="3">IF(I5="I",H5*$B$37,0)</f>
        <v>154</v>
      </c>
      <c r="K5" s="9">
        <f t="shared" ref="K5:K29" si="4">H5+J5</f>
        <v>1694</v>
      </c>
      <c r="L5" s="9">
        <f t="shared" ref="L5:L29" si="5">K5*D5</f>
        <v>20328</v>
      </c>
      <c r="M5" s="9">
        <f t="shared" ref="M5:M29" si="6">L5*$B$38</f>
        <v>2439.36</v>
      </c>
      <c r="N5" s="9">
        <f t="shared" ref="N5:N29" si="7">L5+M5</f>
        <v>22767.360000000001</v>
      </c>
    </row>
    <row r="6" spans="1:14" ht="12.75" customHeight="1" x14ac:dyDescent="0.2">
      <c r="A6" s="9" t="s">
        <v>152</v>
      </c>
      <c r="B6" s="16">
        <v>37858</v>
      </c>
      <c r="C6" s="16">
        <v>37865</v>
      </c>
      <c r="D6" s="9">
        <f t="shared" si="0"/>
        <v>7</v>
      </c>
      <c r="E6" s="9" t="s">
        <v>63</v>
      </c>
      <c r="F6" s="9">
        <f t="shared" si="1"/>
        <v>35</v>
      </c>
      <c r="G6" s="9">
        <v>26</v>
      </c>
      <c r="H6" s="9">
        <f t="shared" si="2"/>
        <v>910</v>
      </c>
      <c r="I6" s="9" t="s">
        <v>103</v>
      </c>
      <c r="J6" s="9">
        <f t="shared" si="3"/>
        <v>91</v>
      </c>
      <c r="K6" s="9">
        <f t="shared" si="4"/>
        <v>1001</v>
      </c>
      <c r="L6" s="9">
        <f t="shared" si="5"/>
        <v>7007</v>
      </c>
      <c r="M6" s="9">
        <f t="shared" si="6"/>
        <v>840.83999999999992</v>
      </c>
      <c r="N6" s="9">
        <f t="shared" si="7"/>
        <v>7847.84</v>
      </c>
    </row>
    <row r="7" spans="1:14" ht="12.75" customHeight="1" x14ac:dyDescent="0.2">
      <c r="A7" s="9" t="s">
        <v>153</v>
      </c>
      <c r="B7" s="16">
        <v>37858</v>
      </c>
      <c r="C7" s="16">
        <v>37865</v>
      </c>
      <c r="D7" s="9">
        <f t="shared" si="0"/>
        <v>7</v>
      </c>
      <c r="E7" s="9" t="s">
        <v>154</v>
      </c>
      <c r="F7" s="9">
        <f t="shared" si="1"/>
        <v>50</v>
      </c>
      <c r="G7" s="9">
        <v>15</v>
      </c>
      <c r="H7" s="9">
        <f t="shared" si="2"/>
        <v>750</v>
      </c>
      <c r="I7" s="9" t="s">
        <v>88</v>
      </c>
      <c r="J7" s="9">
        <f t="shared" si="3"/>
        <v>0</v>
      </c>
      <c r="K7" s="9">
        <f t="shared" si="4"/>
        <v>750</v>
      </c>
      <c r="L7" s="9">
        <f t="shared" si="5"/>
        <v>5250</v>
      </c>
      <c r="M7" s="9">
        <f t="shared" si="6"/>
        <v>630</v>
      </c>
      <c r="N7" s="9">
        <f t="shared" si="7"/>
        <v>5880</v>
      </c>
    </row>
    <row r="8" spans="1:14" ht="12.75" customHeight="1" x14ac:dyDescent="0.2">
      <c r="A8" s="9" t="s">
        <v>155</v>
      </c>
      <c r="B8" s="16">
        <v>37853</v>
      </c>
      <c r="C8" s="16">
        <v>37865</v>
      </c>
      <c r="D8" s="9">
        <f t="shared" si="0"/>
        <v>12</v>
      </c>
      <c r="E8" s="9" t="s">
        <v>154</v>
      </c>
      <c r="F8" s="9">
        <f t="shared" si="1"/>
        <v>50</v>
      </c>
      <c r="G8" s="9">
        <v>17</v>
      </c>
      <c r="H8" s="9">
        <f t="shared" si="2"/>
        <v>850</v>
      </c>
      <c r="I8" s="9" t="s">
        <v>88</v>
      </c>
      <c r="J8" s="9">
        <f t="shared" si="3"/>
        <v>0</v>
      </c>
      <c r="K8" s="9">
        <f t="shared" si="4"/>
        <v>850</v>
      </c>
      <c r="L8" s="9">
        <f t="shared" si="5"/>
        <v>10200</v>
      </c>
      <c r="M8" s="9">
        <f t="shared" si="6"/>
        <v>1224</v>
      </c>
      <c r="N8" s="9">
        <f t="shared" si="7"/>
        <v>11424</v>
      </c>
    </row>
    <row r="9" spans="1:14" ht="12.75" customHeight="1" x14ac:dyDescent="0.2">
      <c r="A9" s="9" t="s">
        <v>156</v>
      </c>
      <c r="B9" s="16">
        <v>37875</v>
      </c>
      <c r="C9" s="16">
        <v>37883</v>
      </c>
      <c r="D9" s="9">
        <f t="shared" si="0"/>
        <v>8</v>
      </c>
      <c r="E9" s="9" t="s">
        <v>150</v>
      </c>
      <c r="F9" s="9">
        <f t="shared" si="1"/>
        <v>25</v>
      </c>
      <c r="G9" s="9">
        <v>23</v>
      </c>
      <c r="H9" s="9">
        <f t="shared" si="2"/>
        <v>575</v>
      </c>
      <c r="I9" s="9" t="s">
        <v>88</v>
      </c>
      <c r="J9" s="9">
        <f t="shared" si="3"/>
        <v>0</v>
      </c>
      <c r="K9" s="9">
        <f t="shared" si="4"/>
        <v>575</v>
      </c>
      <c r="L9" s="9">
        <f t="shared" si="5"/>
        <v>4600</v>
      </c>
      <c r="M9" s="9">
        <f t="shared" si="6"/>
        <v>552</v>
      </c>
      <c r="N9" s="9">
        <f t="shared" si="7"/>
        <v>5152</v>
      </c>
    </row>
    <row r="10" spans="1:14" ht="12.75" customHeight="1" x14ac:dyDescent="0.2">
      <c r="A10" s="9" t="s">
        <v>157</v>
      </c>
      <c r="B10" s="16">
        <v>37899</v>
      </c>
      <c r="C10" s="16">
        <v>37905</v>
      </c>
      <c r="D10" s="9">
        <f t="shared" si="0"/>
        <v>6</v>
      </c>
      <c r="E10" s="9" t="s">
        <v>150</v>
      </c>
      <c r="F10" s="9">
        <f t="shared" si="1"/>
        <v>25</v>
      </c>
      <c r="G10" s="9">
        <v>19</v>
      </c>
      <c r="H10" s="9">
        <f t="shared" si="2"/>
        <v>475</v>
      </c>
      <c r="I10" s="9" t="s">
        <v>103</v>
      </c>
      <c r="J10" s="9">
        <f t="shared" si="3"/>
        <v>47.5</v>
      </c>
      <c r="K10" s="9">
        <f t="shared" si="4"/>
        <v>522.5</v>
      </c>
      <c r="L10" s="9">
        <f t="shared" si="5"/>
        <v>3135</v>
      </c>
      <c r="M10" s="9">
        <f t="shared" si="6"/>
        <v>376.2</v>
      </c>
      <c r="N10" s="9">
        <f t="shared" si="7"/>
        <v>3511.2</v>
      </c>
    </row>
    <row r="11" spans="1:14" ht="12.75" customHeight="1" x14ac:dyDescent="0.2">
      <c r="A11" s="9" t="s">
        <v>158</v>
      </c>
      <c r="B11" s="16">
        <v>37887</v>
      </c>
      <c r="C11" s="16">
        <v>37901</v>
      </c>
      <c r="D11" s="9">
        <f t="shared" si="0"/>
        <v>14</v>
      </c>
      <c r="E11" s="9" t="s">
        <v>154</v>
      </c>
      <c r="F11" s="9">
        <f t="shared" si="1"/>
        <v>50</v>
      </c>
      <c r="G11" s="9">
        <v>35</v>
      </c>
      <c r="H11" s="9">
        <f t="shared" si="2"/>
        <v>1750</v>
      </c>
      <c r="I11" s="9" t="s">
        <v>88</v>
      </c>
      <c r="J11" s="9">
        <f t="shared" si="3"/>
        <v>0</v>
      </c>
      <c r="K11" s="9">
        <f t="shared" si="4"/>
        <v>1750</v>
      </c>
      <c r="L11" s="9">
        <f t="shared" si="5"/>
        <v>24500</v>
      </c>
      <c r="M11" s="9">
        <f t="shared" si="6"/>
        <v>2940</v>
      </c>
      <c r="N11" s="9">
        <f t="shared" si="7"/>
        <v>27440</v>
      </c>
    </row>
    <row r="12" spans="1:14" ht="12.75" customHeight="1" x14ac:dyDescent="0.2">
      <c r="A12" s="9" t="s">
        <v>159</v>
      </c>
      <c r="B12" s="16">
        <v>37860</v>
      </c>
      <c r="C12" s="16">
        <v>37862</v>
      </c>
      <c r="D12" s="9">
        <f t="shared" si="0"/>
        <v>2</v>
      </c>
      <c r="E12" s="9" t="s">
        <v>63</v>
      </c>
      <c r="F12" s="9">
        <f t="shared" si="1"/>
        <v>35</v>
      </c>
      <c r="G12" s="9">
        <v>32</v>
      </c>
      <c r="H12" s="9">
        <f t="shared" si="2"/>
        <v>1120</v>
      </c>
      <c r="I12" s="9" t="s">
        <v>88</v>
      </c>
      <c r="J12" s="9">
        <f t="shared" si="3"/>
        <v>0</v>
      </c>
      <c r="K12" s="9">
        <f t="shared" si="4"/>
        <v>1120</v>
      </c>
      <c r="L12" s="9">
        <f t="shared" si="5"/>
        <v>2240</v>
      </c>
      <c r="M12" s="9">
        <f t="shared" si="6"/>
        <v>268.8</v>
      </c>
      <c r="N12" s="9">
        <f t="shared" si="7"/>
        <v>2508.8000000000002</v>
      </c>
    </row>
    <row r="13" spans="1:14" ht="12.75" customHeight="1" x14ac:dyDescent="0.2">
      <c r="A13" s="9" t="s">
        <v>160</v>
      </c>
      <c r="B13" s="16">
        <v>37883</v>
      </c>
      <c r="C13" s="16">
        <v>37895</v>
      </c>
      <c r="D13" s="9">
        <f t="shared" si="0"/>
        <v>12</v>
      </c>
      <c r="E13" s="9" t="s">
        <v>63</v>
      </c>
      <c r="F13" s="9">
        <f t="shared" si="1"/>
        <v>35</v>
      </c>
      <c r="G13" s="9">
        <v>44</v>
      </c>
      <c r="H13" s="9">
        <f t="shared" si="2"/>
        <v>1540</v>
      </c>
      <c r="I13" s="9" t="s">
        <v>88</v>
      </c>
      <c r="J13" s="9">
        <f t="shared" si="3"/>
        <v>0</v>
      </c>
      <c r="K13" s="9">
        <f t="shared" si="4"/>
        <v>1540</v>
      </c>
      <c r="L13" s="9">
        <f t="shared" si="5"/>
        <v>18480</v>
      </c>
      <c r="M13" s="9">
        <f t="shared" si="6"/>
        <v>2217.6</v>
      </c>
      <c r="N13" s="9">
        <f t="shared" si="7"/>
        <v>20697.599999999999</v>
      </c>
    </row>
    <row r="14" spans="1:14" ht="12.75" customHeight="1" x14ac:dyDescent="0.2">
      <c r="A14" s="9" t="s">
        <v>161</v>
      </c>
      <c r="B14" s="16">
        <v>37859</v>
      </c>
      <c r="C14" s="16">
        <v>37863</v>
      </c>
      <c r="D14" s="9">
        <f t="shared" si="0"/>
        <v>4</v>
      </c>
      <c r="E14" s="9" t="s">
        <v>154</v>
      </c>
      <c r="F14" s="9">
        <f t="shared" si="1"/>
        <v>50</v>
      </c>
      <c r="G14" s="9">
        <v>16</v>
      </c>
      <c r="H14" s="9">
        <f t="shared" si="2"/>
        <v>800</v>
      </c>
      <c r="I14" s="9" t="s">
        <v>103</v>
      </c>
      <c r="J14" s="9">
        <f t="shared" si="3"/>
        <v>80</v>
      </c>
      <c r="K14" s="9">
        <f t="shared" si="4"/>
        <v>880</v>
      </c>
      <c r="L14" s="9">
        <f t="shared" si="5"/>
        <v>3520</v>
      </c>
      <c r="M14" s="9">
        <f t="shared" si="6"/>
        <v>422.4</v>
      </c>
      <c r="N14" s="9">
        <f t="shared" si="7"/>
        <v>3942.4</v>
      </c>
    </row>
    <row r="15" spans="1:14" ht="12.75" customHeight="1" x14ac:dyDescent="0.2">
      <c r="A15" s="9" t="s">
        <v>162</v>
      </c>
      <c r="B15" s="16">
        <v>37898</v>
      </c>
      <c r="C15" s="16">
        <v>37904</v>
      </c>
      <c r="D15" s="9">
        <f t="shared" si="0"/>
        <v>6</v>
      </c>
      <c r="E15" s="9" t="s">
        <v>154</v>
      </c>
      <c r="F15" s="9">
        <f t="shared" si="1"/>
        <v>50</v>
      </c>
      <c r="G15" s="9">
        <v>10</v>
      </c>
      <c r="H15" s="9">
        <f t="shared" si="2"/>
        <v>500</v>
      </c>
      <c r="I15" s="9" t="s">
        <v>88</v>
      </c>
      <c r="J15" s="9">
        <f t="shared" si="3"/>
        <v>0</v>
      </c>
      <c r="K15" s="9">
        <f t="shared" si="4"/>
        <v>500</v>
      </c>
      <c r="L15" s="9">
        <f t="shared" si="5"/>
        <v>3000</v>
      </c>
      <c r="M15" s="9">
        <f t="shared" si="6"/>
        <v>360</v>
      </c>
      <c r="N15" s="9">
        <f t="shared" si="7"/>
        <v>3360</v>
      </c>
    </row>
    <row r="16" spans="1:14" ht="12.75" customHeight="1" x14ac:dyDescent="0.2">
      <c r="A16" s="9" t="s">
        <v>163</v>
      </c>
      <c r="B16" s="16">
        <v>37863</v>
      </c>
      <c r="C16" s="16">
        <v>37872</v>
      </c>
      <c r="D16" s="9">
        <f t="shared" si="0"/>
        <v>9</v>
      </c>
      <c r="E16" s="9" t="s">
        <v>150</v>
      </c>
      <c r="F16" s="9">
        <f t="shared" si="1"/>
        <v>25</v>
      </c>
      <c r="G16" s="9">
        <v>44</v>
      </c>
      <c r="H16" s="9">
        <f t="shared" si="2"/>
        <v>1100</v>
      </c>
      <c r="I16" s="9" t="s">
        <v>103</v>
      </c>
      <c r="J16" s="9">
        <f t="shared" si="3"/>
        <v>110</v>
      </c>
      <c r="K16" s="9">
        <f t="shared" si="4"/>
        <v>1210</v>
      </c>
      <c r="L16" s="9">
        <f t="shared" si="5"/>
        <v>10890</v>
      </c>
      <c r="M16" s="9">
        <f t="shared" si="6"/>
        <v>1306.8</v>
      </c>
      <c r="N16" s="9">
        <f t="shared" si="7"/>
        <v>12196.8</v>
      </c>
    </row>
    <row r="17" spans="1:14" ht="12.75" customHeight="1" x14ac:dyDescent="0.2">
      <c r="A17" s="9" t="s">
        <v>164</v>
      </c>
      <c r="B17" s="16">
        <v>37866</v>
      </c>
      <c r="C17" s="16">
        <v>37869</v>
      </c>
      <c r="D17" s="9">
        <f t="shared" si="0"/>
        <v>3</v>
      </c>
      <c r="E17" s="9" t="s">
        <v>150</v>
      </c>
      <c r="F17" s="9">
        <f t="shared" si="1"/>
        <v>25</v>
      </c>
      <c r="G17" s="9">
        <v>30</v>
      </c>
      <c r="H17" s="9">
        <f t="shared" si="2"/>
        <v>750</v>
      </c>
      <c r="I17" s="9" t="s">
        <v>88</v>
      </c>
      <c r="J17" s="9">
        <f t="shared" si="3"/>
        <v>0</v>
      </c>
      <c r="K17" s="9">
        <f t="shared" si="4"/>
        <v>750</v>
      </c>
      <c r="L17" s="9">
        <f t="shared" si="5"/>
        <v>2250</v>
      </c>
      <c r="M17" s="9">
        <f t="shared" si="6"/>
        <v>270</v>
      </c>
      <c r="N17" s="9">
        <f t="shared" si="7"/>
        <v>2520</v>
      </c>
    </row>
    <row r="18" spans="1:14" ht="12.75" customHeight="1" x14ac:dyDescent="0.2">
      <c r="A18" s="9" t="s">
        <v>165</v>
      </c>
      <c r="B18" s="16">
        <v>37882</v>
      </c>
      <c r="C18" s="16">
        <v>37894</v>
      </c>
      <c r="D18" s="9">
        <f t="shared" si="0"/>
        <v>12</v>
      </c>
      <c r="E18" s="9" t="s">
        <v>150</v>
      </c>
      <c r="F18" s="9">
        <f t="shared" si="1"/>
        <v>25</v>
      </c>
      <c r="G18" s="9">
        <v>40</v>
      </c>
      <c r="H18" s="9">
        <f t="shared" si="2"/>
        <v>1000</v>
      </c>
      <c r="I18" s="9" t="s">
        <v>103</v>
      </c>
      <c r="J18" s="9">
        <f t="shared" si="3"/>
        <v>100</v>
      </c>
      <c r="K18" s="9">
        <f t="shared" si="4"/>
        <v>1100</v>
      </c>
      <c r="L18" s="9">
        <f t="shared" si="5"/>
        <v>13200</v>
      </c>
      <c r="M18" s="9">
        <f t="shared" si="6"/>
        <v>1584</v>
      </c>
      <c r="N18" s="9">
        <f t="shared" si="7"/>
        <v>14784</v>
      </c>
    </row>
    <row r="19" spans="1:14" ht="12.75" customHeight="1" x14ac:dyDescent="0.2">
      <c r="A19" s="9" t="s">
        <v>166</v>
      </c>
      <c r="B19" s="16">
        <v>37886</v>
      </c>
      <c r="C19" s="16">
        <v>37897</v>
      </c>
      <c r="D19" s="9">
        <f t="shared" si="0"/>
        <v>11</v>
      </c>
      <c r="E19" s="9" t="s">
        <v>154</v>
      </c>
      <c r="F19" s="9">
        <f t="shared" si="1"/>
        <v>50</v>
      </c>
      <c r="G19" s="9">
        <v>12</v>
      </c>
      <c r="H19" s="9">
        <f t="shared" si="2"/>
        <v>600</v>
      </c>
      <c r="I19" s="9" t="s">
        <v>103</v>
      </c>
      <c r="J19" s="9">
        <f t="shared" si="3"/>
        <v>60</v>
      </c>
      <c r="K19" s="9">
        <f t="shared" si="4"/>
        <v>660</v>
      </c>
      <c r="L19" s="9">
        <f t="shared" si="5"/>
        <v>7260</v>
      </c>
      <c r="M19" s="9">
        <f t="shared" si="6"/>
        <v>871.19999999999993</v>
      </c>
      <c r="N19" s="9">
        <f t="shared" si="7"/>
        <v>8131.2</v>
      </c>
    </row>
    <row r="20" spans="1:14" ht="12.75" customHeight="1" x14ac:dyDescent="0.2">
      <c r="A20" s="9" t="s">
        <v>167</v>
      </c>
      <c r="B20" s="16">
        <v>37859</v>
      </c>
      <c r="C20" s="16">
        <v>37868</v>
      </c>
      <c r="D20" s="9">
        <f t="shared" si="0"/>
        <v>9</v>
      </c>
      <c r="E20" s="9" t="s">
        <v>63</v>
      </c>
      <c r="F20" s="9">
        <f t="shared" si="1"/>
        <v>35</v>
      </c>
      <c r="G20" s="9">
        <v>43</v>
      </c>
      <c r="H20" s="9">
        <f t="shared" si="2"/>
        <v>1505</v>
      </c>
      <c r="I20" s="9" t="s">
        <v>103</v>
      </c>
      <c r="J20" s="9">
        <f t="shared" si="3"/>
        <v>150.5</v>
      </c>
      <c r="K20" s="9">
        <f t="shared" si="4"/>
        <v>1655.5</v>
      </c>
      <c r="L20" s="9">
        <f t="shared" si="5"/>
        <v>14899.5</v>
      </c>
      <c r="M20" s="9">
        <f t="shared" si="6"/>
        <v>1787.9399999999998</v>
      </c>
      <c r="N20" s="9">
        <f t="shared" si="7"/>
        <v>16687.439999999999</v>
      </c>
    </row>
    <row r="21" spans="1:14" ht="12.75" customHeight="1" x14ac:dyDescent="0.2">
      <c r="A21" s="9" t="s">
        <v>168</v>
      </c>
      <c r="B21" s="16">
        <v>37899</v>
      </c>
      <c r="C21" s="16">
        <v>37904</v>
      </c>
      <c r="D21" s="9">
        <f t="shared" si="0"/>
        <v>5</v>
      </c>
      <c r="E21" s="9" t="s">
        <v>63</v>
      </c>
      <c r="F21" s="9">
        <f t="shared" si="1"/>
        <v>35</v>
      </c>
      <c r="G21" s="9">
        <v>43</v>
      </c>
      <c r="H21" s="9">
        <f t="shared" si="2"/>
        <v>1505</v>
      </c>
      <c r="I21" s="9" t="s">
        <v>88</v>
      </c>
      <c r="J21" s="9">
        <f t="shared" si="3"/>
        <v>0</v>
      </c>
      <c r="K21" s="9">
        <f t="shared" si="4"/>
        <v>1505</v>
      </c>
      <c r="L21" s="9">
        <f t="shared" si="5"/>
        <v>7525</v>
      </c>
      <c r="M21" s="9">
        <f t="shared" si="6"/>
        <v>903</v>
      </c>
      <c r="N21" s="9">
        <f t="shared" si="7"/>
        <v>8428</v>
      </c>
    </row>
    <row r="22" spans="1:14" ht="12.75" customHeight="1" x14ac:dyDescent="0.2">
      <c r="A22" s="9" t="s">
        <v>169</v>
      </c>
      <c r="B22" s="16">
        <v>37865</v>
      </c>
      <c r="C22" s="16">
        <v>37868</v>
      </c>
      <c r="D22" s="9">
        <f t="shared" si="0"/>
        <v>3</v>
      </c>
      <c r="E22" s="9" t="s">
        <v>154</v>
      </c>
      <c r="F22" s="9">
        <f t="shared" si="1"/>
        <v>50</v>
      </c>
      <c r="G22" s="9">
        <v>34</v>
      </c>
      <c r="H22" s="9">
        <f t="shared" si="2"/>
        <v>1700</v>
      </c>
      <c r="I22" s="9" t="s">
        <v>88</v>
      </c>
      <c r="J22" s="9">
        <f t="shared" si="3"/>
        <v>0</v>
      </c>
      <c r="K22" s="9">
        <f t="shared" si="4"/>
        <v>1700</v>
      </c>
      <c r="L22" s="9">
        <f t="shared" si="5"/>
        <v>5100</v>
      </c>
      <c r="M22" s="9">
        <f t="shared" si="6"/>
        <v>612</v>
      </c>
      <c r="N22" s="9">
        <f t="shared" si="7"/>
        <v>5712</v>
      </c>
    </row>
    <row r="23" spans="1:14" ht="12.75" customHeight="1" x14ac:dyDescent="0.2">
      <c r="A23" s="9" t="s">
        <v>170</v>
      </c>
      <c r="B23" s="16">
        <v>37859</v>
      </c>
      <c r="C23" s="16">
        <v>37865</v>
      </c>
      <c r="D23" s="9">
        <f t="shared" si="0"/>
        <v>6</v>
      </c>
      <c r="E23" s="9" t="s">
        <v>63</v>
      </c>
      <c r="F23" s="9">
        <f t="shared" si="1"/>
        <v>35</v>
      </c>
      <c r="G23" s="9">
        <v>39</v>
      </c>
      <c r="H23" s="9">
        <f t="shared" si="2"/>
        <v>1365</v>
      </c>
      <c r="I23" s="9" t="s">
        <v>88</v>
      </c>
      <c r="J23" s="9">
        <f t="shared" si="3"/>
        <v>0</v>
      </c>
      <c r="K23" s="9">
        <f t="shared" si="4"/>
        <v>1365</v>
      </c>
      <c r="L23" s="9">
        <f t="shared" si="5"/>
        <v>8190</v>
      </c>
      <c r="M23" s="9">
        <f t="shared" si="6"/>
        <v>982.8</v>
      </c>
      <c r="N23" s="9">
        <f t="shared" si="7"/>
        <v>9172.7999999999993</v>
      </c>
    </row>
    <row r="24" spans="1:14" ht="12.75" customHeight="1" x14ac:dyDescent="0.2">
      <c r="A24" s="9" t="s">
        <v>171</v>
      </c>
      <c r="B24" s="16">
        <v>37907</v>
      </c>
      <c r="C24" s="16">
        <v>37910</v>
      </c>
      <c r="D24" s="9">
        <f t="shared" si="0"/>
        <v>3</v>
      </c>
      <c r="E24" s="9" t="s">
        <v>150</v>
      </c>
      <c r="F24" s="9">
        <f t="shared" si="1"/>
        <v>25</v>
      </c>
      <c r="G24" s="9">
        <v>20</v>
      </c>
      <c r="H24" s="9">
        <f t="shared" si="2"/>
        <v>500</v>
      </c>
      <c r="I24" s="9" t="s">
        <v>103</v>
      </c>
      <c r="J24" s="9">
        <f t="shared" si="3"/>
        <v>50</v>
      </c>
      <c r="K24" s="9">
        <f t="shared" si="4"/>
        <v>550</v>
      </c>
      <c r="L24" s="9">
        <f t="shared" si="5"/>
        <v>1650</v>
      </c>
      <c r="M24" s="9">
        <f t="shared" si="6"/>
        <v>198</v>
      </c>
      <c r="N24" s="9">
        <f t="shared" si="7"/>
        <v>1848</v>
      </c>
    </row>
    <row r="25" spans="1:14" ht="12.75" customHeight="1" x14ac:dyDescent="0.2">
      <c r="A25" s="9" t="s">
        <v>172</v>
      </c>
      <c r="B25" s="16">
        <v>37867</v>
      </c>
      <c r="C25" s="16">
        <v>37868</v>
      </c>
      <c r="D25" s="9">
        <f t="shared" si="0"/>
        <v>1</v>
      </c>
      <c r="E25" s="9" t="s">
        <v>154</v>
      </c>
      <c r="F25" s="9">
        <f t="shared" si="1"/>
        <v>50</v>
      </c>
      <c r="G25" s="9">
        <v>27</v>
      </c>
      <c r="H25" s="9">
        <f t="shared" si="2"/>
        <v>1350</v>
      </c>
      <c r="I25" s="9" t="s">
        <v>103</v>
      </c>
      <c r="J25" s="9">
        <f t="shared" si="3"/>
        <v>135</v>
      </c>
      <c r="K25" s="9">
        <f t="shared" si="4"/>
        <v>1485</v>
      </c>
      <c r="L25" s="9">
        <f t="shared" si="5"/>
        <v>1485</v>
      </c>
      <c r="M25" s="9">
        <f t="shared" si="6"/>
        <v>178.2</v>
      </c>
      <c r="N25" s="9">
        <f t="shared" si="7"/>
        <v>1663.2</v>
      </c>
    </row>
    <row r="26" spans="1:14" ht="12.75" customHeight="1" x14ac:dyDescent="0.2">
      <c r="A26" s="9" t="s">
        <v>173</v>
      </c>
      <c r="B26" s="16">
        <v>37856</v>
      </c>
      <c r="C26" s="16">
        <v>37867</v>
      </c>
      <c r="D26" s="9">
        <f t="shared" si="0"/>
        <v>11</v>
      </c>
      <c r="E26" s="9" t="s">
        <v>63</v>
      </c>
      <c r="F26" s="9">
        <f t="shared" si="1"/>
        <v>35</v>
      </c>
      <c r="G26" s="9">
        <v>22</v>
      </c>
      <c r="H26" s="9">
        <f t="shared" si="2"/>
        <v>770</v>
      </c>
      <c r="I26" s="9" t="s">
        <v>103</v>
      </c>
      <c r="J26" s="9">
        <f t="shared" si="3"/>
        <v>77</v>
      </c>
      <c r="K26" s="9">
        <f t="shared" si="4"/>
        <v>847</v>
      </c>
      <c r="L26" s="9">
        <f t="shared" si="5"/>
        <v>9317</v>
      </c>
      <c r="M26" s="9">
        <f t="shared" si="6"/>
        <v>1118.04</v>
      </c>
      <c r="N26" s="9">
        <f t="shared" si="7"/>
        <v>10435.040000000001</v>
      </c>
    </row>
    <row r="27" spans="1:14" ht="12.75" customHeight="1" x14ac:dyDescent="0.2">
      <c r="A27" s="9" t="s">
        <v>174</v>
      </c>
      <c r="B27" s="16">
        <v>37909</v>
      </c>
      <c r="C27" s="16">
        <v>37921</v>
      </c>
      <c r="D27" s="9">
        <f t="shared" si="0"/>
        <v>12</v>
      </c>
      <c r="E27" s="9" t="s">
        <v>154</v>
      </c>
      <c r="F27" s="9">
        <f t="shared" si="1"/>
        <v>50</v>
      </c>
      <c r="G27" s="9">
        <v>23</v>
      </c>
      <c r="H27" s="9">
        <f t="shared" si="2"/>
        <v>1150</v>
      </c>
      <c r="I27" s="9" t="s">
        <v>88</v>
      </c>
      <c r="J27" s="9">
        <f t="shared" si="3"/>
        <v>0</v>
      </c>
      <c r="K27" s="9">
        <f t="shared" si="4"/>
        <v>1150</v>
      </c>
      <c r="L27" s="9">
        <f t="shared" si="5"/>
        <v>13800</v>
      </c>
      <c r="M27" s="9">
        <f t="shared" si="6"/>
        <v>1656</v>
      </c>
      <c r="N27" s="9">
        <f t="shared" si="7"/>
        <v>15456</v>
      </c>
    </row>
    <row r="28" spans="1:14" ht="12.75" customHeight="1" x14ac:dyDescent="0.2">
      <c r="A28" s="9" t="s">
        <v>175</v>
      </c>
      <c r="B28" s="16">
        <v>37898</v>
      </c>
      <c r="C28" s="16">
        <v>37905</v>
      </c>
      <c r="D28" s="9">
        <f t="shared" si="0"/>
        <v>7</v>
      </c>
      <c r="E28" s="9" t="s">
        <v>154</v>
      </c>
      <c r="F28" s="9">
        <f t="shared" si="1"/>
        <v>50</v>
      </c>
      <c r="G28" s="9">
        <v>31</v>
      </c>
      <c r="H28" s="9">
        <f t="shared" si="2"/>
        <v>1550</v>
      </c>
      <c r="I28" s="9" t="s">
        <v>103</v>
      </c>
      <c r="J28" s="9">
        <f t="shared" si="3"/>
        <v>155</v>
      </c>
      <c r="K28" s="9">
        <f t="shared" si="4"/>
        <v>1705</v>
      </c>
      <c r="L28" s="9">
        <f t="shared" si="5"/>
        <v>11935</v>
      </c>
      <c r="M28" s="9">
        <f t="shared" si="6"/>
        <v>1432.2</v>
      </c>
      <c r="N28" s="9">
        <f t="shared" si="7"/>
        <v>13367.2</v>
      </c>
    </row>
    <row r="29" spans="1:14" ht="12.75" customHeight="1" x14ac:dyDescent="0.2">
      <c r="A29" s="9" t="s">
        <v>176</v>
      </c>
      <c r="B29" s="16">
        <v>37888</v>
      </c>
      <c r="C29" s="16">
        <v>37891</v>
      </c>
      <c r="D29" s="9">
        <f t="shared" si="0"/>
        <v>3</v>
      </c>
      <c r="E29" s="9" t="s">
        <v>63</v>
      </c>
      <c r="F29" s="9">
        <f t="shared" si="1"/>
        <v>35</v>
      </c>
      <c r="G29" s="9">
        <v>38</v>
      </c>
      <c r="H29" s="9">
        <f t="shared" si="2"/>
        <v>1330</v>
      </c>
      <c r="I29" s="9" t="s">
        <v>103</v>
      </c>
      <c r="J29" s="9">
        <f t="shared" si="3"/>
        <v>133</v>
      </c>
      <c r="K29" s="9">
        <f t="shared" si="4"/>
        <v>1463</v>
      </c>
      <c r="L29" s="9">
        <f t="shared" si="5"/>
        <v>4389</v>
      </c>
      <c r="M29" s="9">
        <f t="shared" si="6"/>
        <v>526.67999999999995</v>
      </c>
      <c r="N29" s="9">
        <f t="shared" si="7"/>
        <v>4915.68</v>
      </c>
    </row>
    <row r="30" spans="1:14" ht="12.75" customHeigh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ht="12.75" customHeight="1" x14ac:dyDescent="0.2">
      <c r="A31" s="9" t="s">
        <v>177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ht="12.75" customHeight="1" x14ac:dyDescent="0.2">
      <c r="A32" s="9" t="s">
        <v>178</v>
      </c>
      <c r="B32" s="9" t="s">
        <v>179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x14ac:dyDescent="0.2">
      <c r="A33" s="9" t="s">
        <v>150</v>
      </c>
      <c r="B33" s="9">
        <v>25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x14ac:dyDescent="0.2">
      <c r="A34" s="9" t="s">
        <v>63</v>
      </c>
      <c r="B34" s="9">
        <v>35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x14ac:dyDescent="0.2">
      <c r="A35" s="9" t="s">
        <v>154</v>
      </c>
      <c r="B35" s="9">
        <v>50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x14ac:dyDescent="0.2">
      <c r="A37" s="9" t="s">
        <v>180</v>
      </c>
      <c r="B37" s="9">
        <v>0.1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x14ac:dyDescent="0.2">
      <c r="A38" s="9" t="s">
        <v>135</v>
      </c>
      <c r="B38" s="9">
        <v>0.12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10" workbookViewId="0">
      <selection activeCell="M36" sqref="M36"/>
    </sheetView>
  </sheetViews>
  <sheetFormatPr defaultRowHeight="12.75" x14ac:dyDescent="0.2"/>
  <cols>
    <col min="1" max="1" width="8.85546875" style="10" customWidth="1"/>
    <col min="2" max="2" width="11.140625" style="10" customWidth="1"/>
    <col min="3" max="10" width="8.85546875" style="10" customWidth="1"/>
    <col min="11" max="16384" width="9.140625" style="10"/>
  </cols>
  <sheetData>
    <row r="1" spans="1:10" x14ac:dyDescent="0.2">
      <c r="A1" s="9" t="s">
        <v>181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2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x14ac:dyDescent="0.2">
      <c r="A3" s="9" t="s">
        <v>0</v>
      </c>
      <c r="B3" s="9" t="s">
        <v>182</v>
      </c>
      <c r="C3" s="9" t="s">
        <v>183</v>
      </c>
      <c r="D3" s="9" t="s">
        <v>140</v>
      </c>
      <c r="E3" s="9" t="s">
        <v>142</v>
      </c>
      <c r="F3" s="9" t="s">
        <v>184</v>
      </c>
      <c r="G3" s="9" t="s">
        <v>185</v>
      </c>
      <c r="H3" s="9" t="s">
        <v>145</v>
      </c>
      <c r="I3" s="9" t="s">
        <v>10</v>
      </c>
      <c r="J3" s="9" t="s">
        <v>11</v>
      </c>
    </row>
    <row r="4" spans="1:10" x14ac:dyDescent="0.2">
      <c r="A4" s="9" t="s">
        <v>186</v>
      </c>
      <c r="B4" s="16">
        <v>37261</v>
      </c>
      <c r="C4" s="9">
        <v>5</v>
      </c>
      <c r="D4" s="9" t="s">
        <v>150</v>
      </c>
      <c r="E4" s="9">
        <v>15</v>
      </c>
      <c r="F4" s="9" t="s">
        <v>88</v>
      </c>
      <c r="G4" s="9">
        <f>VLOOKUP(D4,$A$18:$B$20,2)</f>
        <v>15</v>
      </c>
      <c r="H4" s="9">
        <f>IF(F4="I",$E$13,0)</f>
        <v>0</v>
      </c>
      <c r="I4" s="9">
        <f>E4*G4*C4+H4</f>
        <v>1125</v>
      </c>
      <c r="J4" s="9">
        <f>I4*$B$13+I4</f>
        <v>1406.25</v>
      </c>
    </row>
    <row r="5" spans="1:10" x14ac:dyDescent="0.2">
      <c r="A5" s="9" t="s">
        <v>187</v>
      </c>
      <c r="B5" s="16">
        <v>37262</v>
      </c>
      <c r="C5" s="9">
        <v>4</v>
      </c>
      <c r="D5" s="9" t="s">
        <v>154</v>
      </c>
      <c r="E5" s="9">
        <v>20</v>
      </c>
      <c r="F5" s="9" t="s">
        <v>103</v>
      </c>
      <c r="G5" s="9">
        <f t="shared" ref="G5:G11" si="0">VLOOKUP(D5,$A$18:$B$20,2)</f>
        <v>30</v>
      </c>
      <c r="H5" s="9">
        <f t="shared" ref="H5:H11" si="1">IF(F5="I",$E$13,0)</f>
        <v>1000</v>
      </c>
      <c r="I5" s="9">
        <f t="shared" ref="I5:I11" si="2">E5*G5*C5+H5</f>
        <v>3400</v>
      </c>
      <c r="J5" s="9">
        <f t="shared" ref="J5:J11" si="3">I5*$B$13+I5</f>
        <v>4250</v>
      </c>
    </row>
    <row r="6" spans="1:10" x14ac:dyDescent="0.2">
      <c r="A6" s="9" t="s">
        <v>188</v>
      </c>
      <c r="B6" s="16">
        <v>37260</v>
      </c>
      <c r="C6" s="9">
        <v>2</v>
      </c>
      <c r="D6" s="9" t="s">
        <v>63</v>
      </c>
      <c r="E6" s="9">
        <v>21</v>
      </c>
      <c r="F6" s="9" t="s">
        <v>88</v>
      </c>
      <c r="G6" s="9">
        <f t="shared" si="0"/>
        <v>25</v>
      </c>
      <c r="H6" s="9">
        <f t="shared" si="1"/>
        <v>0</v>
      </c>
      <c r="I6" s="9">
        <f t="shared" si="2"/>
        <v>1050</v>
      </c>
      <c r="J6" s="9">
        <f t="shared" si="3"/>
        <v>1312.5</v>
      </c>
    </row>
    <row r="7" spans="1:10" x14ac:dyDescent="0.2">
      <c r="A7" s="9" t="s">
        <v>189</v>
      </c>
      <c r="B7" s="16">
        <v>37263</v>
      </c>
      <c r="C7" s="9">
        <v>8</v>
      </c>
      <c r="D7" s="9" t="s">
        <v>154</v>
      </c>
      <c r="E7" s="9">
        <v>17</v>
      </c>
      <c r="F7" s="9" t="s">
        <v>88</v>
      </c>
      <c r="G7" s="9">
        <f t="shared" si="0"/>
        <v>30</v>
      </c>
      <c r="H7" s="9">
        <f t="shared" si="1"/>
        <v>0</v>
      </c>
      <c r="I7" s="9">
        <f t="shared" si="2"/>
        <v>4080</v>
      </c>
      <c r="J7" s="9">
        <f t="shared" si="3"/>
        <v>5100</v>
      </c>
    </row>
    <row r="8" spans="1:10" x14ac:dyDescent="0.2">
      <c r="A8" s="9" t="s">
        <v>190</v>
      </c>
      <c r="B8" s="16">
        <v>37266</v>
      </c>
      <c r="C8" s="9">
        <v>6</v>
      </c>
      <c r="D8" s="9" t="s">
        <v>150</v>
      </c>
      <c r="E8" s="9">
        <v>19</v>
      </c>
      <c r="F8" s="9" t="s">
        <v>88</v>
      </c>
      <c r="G8" s="9">
        <f t="shared" si="0"/>
        <v>15</v>
      </c>
      <c r="H8" s="9">
        <f t="shared" si="1"/>
        <v>0</v>
      </c>
      <c r="I8" s="9">
        <f t="shared" si="2"/>
        <v>1710</v>
      </c>
      <c r="J8" s="9">
        <f t="shared" si="3"/>
        <v>2137.5</v>
      </c>
    </row>
    <row r="9" spans="1:10" x14ac:dyDescent="0.2">
      <c r="A9" s="9" t="s">
        <v>191</v>
      </c>
      <c r="B9" s="16">
        <v>37271</v>
      </c>
      <c r="C9" s="9">
        <v>4</v>
      </c>
      <c r="D9" s="9" t="s">
        <v>150</v>
      </c>
      <c r="E9" s="9">
        <v>15</v>
      </c>
      <c r="F9" s="9" t="s">
        <v>88</v>
      </c>
      <c r="G9" s="9">
        <f t="shared" si="0"/>
        <v>15</v>
      </c>
      <c r="H9" s="9">
        <f t="shared" si="1"/>
        <v>0</v>
      </c>
      <c r="I9" s="9">
        <f t="shared" si="2"/>
        <v>900</v>
      </c>
      <c r="J9" s="9">
        <f t="shared" si="3"/>
        <v>1125</v>
      </c>
    </row>
    <row r="10" spans="1:10" x14ac:dyDescent="0.2">
      <c r="A10" s="9" t="s">
        <v>192</v>
      </c>
      <c r="B10" s="16">
        <v>37267</v>
      </c>
      <c r="C10" s="9">
        <v>2</v>
      </c>
      <c r="D10" s="9" t="s">
        <v>63</v>
      </c>
      <c r="E10" s="9">
        <v>25</v>
      </c>
      <c r="F10" s="9" t="s">
        <v>103</v>
      </c>
      <c r="G10" s="9">
        <f t="shared" si="0"/>
        <v>25</v>
      </c>
      <c r="H10" s="9">
        <f t="shared" si="1"/>
        <v>1000</v>
      </c>
      <c r="I10" s="9">
        <f t="shared" si="2"/>
        <v>2250</v>
      </c>
      <c r="J10" s="9">
        <f t="shared" si="3"/>
        <v>2812.5</v>
      </c>
    </row>
    <row r="11" spans="1:10" x14ac:dyDescent="0.2">
      <c r="A11" s="9" t="s">
        <v>193</v>
      </c>
      <c r="B11" s="16">
        <v>37265</v>
      </c>
      <c r="C11" s="9">
        <v>3</v>
      </c>
      <c r="D11" s="9" t="s">
        <v>154</v>
      </c>
      <c r="E11" s="9">
        <v>32</v>
      </c>
      <c r="F11" s="9" t="s">
        <v>103</v>
      </c>
      <c r="G11" s="9">
        <f t="shared" si="0"/>
        <v>30</v>
      </c>
      <c r="H11" s="9">
        <f t="shared" si="1"/>
        <v>1000</v>
      </c>
      <c r="I11" s="9">
        <f t="shared" si="2"/>
        <v>3880</v>
      </c>
      <c r="J11" s="9">
        <f t="shared" si="3"/>
        <v>4850</v>
      </c>
    </row>
    <row r="12" spans="1:10" x14ac:dyDescent="0.2">
      <c r="A12" s="9"/>
      <c r="B12" s="9"/>
      <c r="C12" s="9"/>
      <c r="D12" s="9"/>
      <c r="E12" s="9"/>
      <c r="F12" s="9"/>
      <c r="G12" s="9"/>
      <c r="H12" s="9"/>
      <c r="I12" s="9"/>
      <c r="J12" s="9"/>
    </row>
    <row r="13" spans="1:10" x14ac:dyDescent="0.2">
      <c r="A13" s="9" t="s">
        <v>194</v>
      </c>
      <c r="B13" s="12">
        <v>0.25</v>
      </c>
      <c r="C13" s="9"/>
      <c r="D13" s="9" t="s">
        <v>195</v>
      </c>
      <c r="E13" s="9">
        <v>1000</v>
      </c>
      <c r="F13" s="9"/>
      <c r="G13" s="9"/>
      <c r="H13" s="9"/>
      <c r="I13" s="9"/>
      <c r="J13" s="9"/>
    </row>
    <row r="14" spans="1:10" x14ac:dyDescent="0.2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">
      <c r="A15" s="9" t="s">
        <v>196</v>
      </c>
      <c r="B15" s="9"/>
      <c r="C15" s="9"/>
      <c r="D15" s="9"/>
      <c r="E15" s="9"/>
      <c r="F15" s="9"/>
      <c r="G15" s="9"/>
      <c r="H15" s="9"/>
      <c r="I15" s="9"/>
      <c r="J15" s="9"/>
    </row>
    <row r="16" spans="1:10" x14ac:dyDescent="0.2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">
      <c r="A17" s="9" t="s">
        <v>178</v>
      </c>
      <c r="B17" s="9" t="s">
        <v>185</v>
      </c>
      <c r="C17" s="9"/>
      <c r="D17" s="9"/>
      <c r="E17" s="9"/>
      <c r="F17" s="9"/>
      <c r="G17" s="9"/>
      <c r="H17" s="9"/>
      <c r="I17" s="9"/>
      <c r="J17" s="9"/>
    </row>
    <row r="18" spans="1:10" x14ac:dyDescent="0.2">
      <c r="A18" s="9" t="s">
        <v>150</v>
      </c>
      <c r="B18" s="9">
        <v>15</v>
      </c>
      <c r="C18" s="9"/>
      <c r="D18" s="9"/>
      <c r="E18" s="9"/>
      <c r="F18" s="9"/>
      <c r="G18" s="9"/>
      <c r="H18" s="9"/>
      <c r="I18" s="9"/>
      <c r="J18" s="9"/>
    </row>
    <row r="19" spans="1:10" x14ac:dyDescent="0.2">
      <c r="A19" s="9" t="s">
        <v>63</v>
      </c>
      <c r="B19" s="9">
        <v>25</v>
      </c>
      <c r="C19" s="9"/>
      <c r="D19" s="9"/>
      <c r="E19" s="9"/>
      <c r="F19" s="9"/>
      <c r="G19" s="9"/>
      <c r="H19" s="9"/>
      <c r="I19" s="9"/>
      <c r="J19" s="9"/>
    </row>
    <row r="20" spans="1:10" x14ac:dyDescent="0.2">
      <c r="A20" s="9" t="s">
        <v>154</v>
      </c>
      <c r="B20" s="9">
        <v>30</v>
      </c>
      <c r="C20" s="9"/>
      <c r="D20" s="9"/>
      <c r="E20" s="9"/>
      <c r="F20" s="9"/>
      <c r="G20" s="9"/>
      <c r="H20" s="9"/>
      <c r="I20" s="9"/>
      <c r="J20" s="9"/>
    </row>
    <row r="21" spans="1:10" x14ac:dyDescent="0.2">
      <c r="A21" s="9"/>
      <c r="B21" s="9"/>
      <c r="C21" s="9"/>
      <c r="D21" s="9"/>
      <c r="E21" s="9"/>
      <c r="F21" s="9"/>
      <c r="G21" s="9"/>
      <c r="H21" s="9"/>
      <c r="I21" s="9"/>
      <c r="J21" s="9"/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P30" sqref="P30"/>
    </sheetView>
  </sheetViews>
  <sheetFormatPr defaultRowHeight="12.75" x14ac:dyDescent="0.2"/>
  <cols>
    <col min="1" max="10" width="8.85546875" style="10" customWidth="1"/>
    <col min="11" max="16384" width="9.140625" style="10"/>
  </cols>
  <sheetData>
    <row r="1" spans="1:10" x14ac:dyDescent="0.2">
      <c r="A1" s="17" t="s">
        <v>197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 t="s">
        <v>198</v>
      </c>
      <c r="B2" s="17" t="s">
        <v>199</v>
      </c>
      <c r="C2" s="17" t="s">
        <v>200</v>
      </c>
      <c r="D2" s="17" t="s">
        <v>69</v>
      </c>
      <c r="E2" s="17" t="s">
        <v>201</v>
      </c>
      <c r="F2" s="17" t="s">
        <v>6</v>
      </c>
      <c r="G2" s="17" t="s">
        <v>202</v>
      </c>
      <c r="H2" s="17" t="s">
        <v>203</v>
      </c>
      <c r="I2" s="17" t="s">
        <v>204</v>
      </c>
      <c r="J2" s="17"/>
    </row>
    <row r="3" spans="1:10" x14ac:dyDescent="0.2">
      <c r="A3" s="17" t="s">
        <v>205</v>
      </c>
      <c r="B3" s="17" t="s">
        <v>206</v>
      </c>
      <c r="C3" s="17">
        <v>1</v>
      </c>
      <c r="D3" s="17">
        <v>75</v>
      </c>
      <c r="E3" s="17">
        <f>D3*(1+$B$15)</f>
        <v>92.25</v>
      </c>
      <c r="F3" s="18">
        <f>VLOOKUP(C3,$D$12:$E$14,2)</f>
        <v>0.25</v>
      </c>
      <c r="G3" s="17">
        <f>E3*(1-$B$12)</f>
        <v>84.87</v>
      </c>
      <c r="H3" s="17">
        <f>E3*(1-$B$13)</f>
        <v>76.567499999999995</v>
      </c>
      <c r="I3" s="17">
        <f>E3*(1+F3)</f>
        <v>115.3125</v>
      </c>
      <c r="J3" s="17"/>
    </row>
    <row r="4" spans="1:10" x14ac:dyDescent="0.2">
      <c r="A4" s="17" t="s">
        <v>207</v>
      </c>
      <c r="B4" s="17" t="s">
        <v>208</v>
      </c>
      <c r="C4" s="17">
        <v>2</v>
      </c>
      <c r="D4" s="17">
        <v>69</v>
      </c>
      <c r="E4" s="17">
        <f t="shared" ref="E4:E9" si="0">D4*(1+$B$15)</f>
        <v>84.87</v>
      </c>
      <c r="F4" s="18">
        <f t="shared" ref="F4:F9" si="1">VLOOKUP(C4,$D$12:$E$14,2)</f>
        <v>0.18</v>
      </c>
      <c r="G4" s="17">
        <f t="shared" ref="G4:G9" si="2">E4*(1-$B$12)</f>
        <v>78.080400000000012</v>
      </c>
      <c r="H4" s="17">
        <f t="shared" ref="H4:H9" si="3">E4*(1-$B$13)</f>
        <v>70.442099999999996</v>
      </c>
      <c r="I4" s="17">
        <f t="shared" ref="I4:I9" si="4">E4*(1+F4)</f>
        <v>100.14660000000001</v>
      </c>
      <c r="J4" s="17"/>
    </row>
    <row r="5" spans="1:10" x14ac:dyDescent="0.2">
      <c r="A5" s="17" t="s">
        <v>209</v>
      </c>
      <c r="B5" s="17" t="s">
        <v>210</v>
      </c>
      <c r="C5" s="17">
        <v>1</v>
      </c>
      <c r="D5" s="17">
        <v>100</v>
      </c>
      <c r="E5" s="17">
        <f t="shared" si="0"/>
        <v>123</v>
      </c>
      <c r="F5" s="18">
        <f t="shared" si="1"/>
        <v>0.25</v>
      </c>
      <c r="G5" s="17">
        <f t="shared" si="2"/>
        <v>113.16000000000001</v>
      </c>
      <c r="H5" s="17">
        <f t="shared" si="3"/>
        <v>102.08999999999999</v>
      </c>
      <c r="I5" s="17">
        <f t="shared" si="4"/>
        <v>153.75</v>
      </c>
      <c r="J5" s="17"/>
    </row>
    <row r="6" spans="1:10" x14ac:dyDescent="0.2">
      <c r="A6" s="17" t="s">
        <v>211</v>
      </c>
      <c r="B6" s="17" t="s">
        <v>212</v>
      </c>
      <c r="C6" s="17">
        <v>3</v>
      </c>
      <c r="D6" s="17">
        <v>485</v>
      </c>
      <c r="E6" s="17">
        <f t="shared" si="0"/>
        <v>596.54999999999995</v>
      </c>
      <c r="F6" s="18">
        <f t="shared" si="1"/>
        <v>0.13</v>
      </c>
      <c r="G6" s="17">
        <f t="shared" si="2"/>
        <v>548.82600000000002</v>
      </c>
      <c r="H6" s="17">
        <f t="shared" si="3"/>
        <v>495.13649999999996</v>
      </c>
      <c r="I6" s="17">
        <f t="shared" si="4"/>
        <v>674.10149999999987</v>
      </c>
      <c r="J6" s="17"/>
    </row>
    <row r="7" spans="1:10" x14ac:dyDescent="0.2">
      <c r="A7" s="17" t="s">
        <v>213</v>
      </c>
      <c r="B7" s="17" t="s">
        <v>214</v>
      </c>
      <c r="C7" s="17">
        <v>1</v>
      </c>
      <c r="D7" s="17">
        <v>12</v>
      </c>
      <c r="E7" s="17">
        <f t="shared" si="0"/>
        <v>14.76</v>
      </c>
      <c r="F7" s="18">
        <f t="shared" si="1"/>
        <v>0.25</v>
      </c>
      <c r="G7" s="17">
        <f t="shared" si="2"/>
        <v>13.5792</v>
      </c>
      <c r="H7" s="17">
        <f t="shared" si="3"/>
        <v>12.2508</v>
      </c>
      <c r="I7" s="17">
        <f t="shared" si="4"/>
        <v>18.45</v>
      </c>
      <c r="J7" s="17"/>
    </row>
    <row r="8" spans="1:10" x14ac:dyDescent="0.2">
      <c r="A8" s="17" t="s">
        <v>215</v>
      </c>
      <c r="B8" s="17" t="s">
        <v>216</v>
      </c>
      <c r="C8" s="17">
        <v>3</v>
      </c>
      <c r="D8" s="17">
        <v>147</v>
      </c>
      <c r="E8" s="17">
        <f t="shared" si="0"/>
        <v>180.81</v>
      </c>
      <c r="F8" s="18">
        <f t="shared" si="1"/>
        <v>0.13</v>
      </c>
      <c r="G8" s="17">
        <f t="shared" si="2"/>
        <v>166.34520000000001</v>
      </c>
      <c r="H8" s="17">
        <f t="shared" si="3"/>
        <v>150.07229999999998</v>
      </c>
      <c r="I8" s="17">
        <f t="shared" si="4"/>
        <v>204.31529999999998</v>
      </c>
      <c r="J8" s="17"/>
    </row>
    <row r="9" spans="1:10" x14ac:dyDescent="0.2">
      <c r="A9" s="17" t="s">
        <v>217</v>
      </c>
      <c r="B9" s="17" t="s">
        <v>218</v>
      </c>
      <c r="C9" s="17">
        <v>2</v>
      </c>
      <c r="D9" s="17">
        <v>254</v>
      </c>
      <c r="E9" s="17">
        <f t="shared" si="0"/>
        <v>312.42</v>
      </c>
      <c r="F9" s="18">
        <f t="shared" si="1"/>
        <v>0.18</v>
      </c>
      <c r="G9" s="17">
        <f t="shared" si="2"/>
        <v>287.4264</v>
      </c>
      <c r="H9" s="17">
        <f t="shared" si="3"/>
        <v>259.30860000000001</v>
      </c>
      <c r="I9" s="17">
        <f t="shared" si="4"/>
        <v>368.65559999999999</v>
      </c>
      <c r="J9" s="17"/>
    </row>
    <row r="10" spans="1:10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</row>
    <row r="11" spans="1:10" x14ac:dyDescent="0.2">
      <c r="A11" s="17" t="s">
        <v>219</v>
      </c>
      <c r="B11" s="17"/>
      <c r="C11" s="17"/>
      <c r="D11" s="17" t="s">
        <v>220</v>
      </c>
      <c r="E11" s="17"/>
      <c r="F11" s="17"/>
      <c r="G11" s="17"/>
      <c r="H11" s="17"/>
      <c r="I11" s="17"/>
      <c r="J11" s="17"/>
    </row>
    <row r="12" spans="1:10" x14ac:dyDescent="0.2">
      <c r="A12" s="17" t="s">
        <v>221</v>
      </c>
      <c r="B12" s="18">
        <v>0.08</v>
      </c>
      <c r="C12" s="17"/>
      <c r="D12" s="17">
        <v>1</v>
      </c>
      <c r="E12" s="18">
        <v>0.25</v>
      </c>
      <c r="F12" s="17"/>
      <c r="G12" s="17"/>
      <c r="H12" s="17"/>
      <c r="I12" s="17"/>
      <c r="J12" s="17"/>
    </row>
    <row r="13" spans="1:10" x14ac:dyDescent="0.2">
      <c r="A13" s="17" t="s">
        <v>222</v>
      </c>
      <c r="B13" s="18">
        <v>0.17</v>
      </c>
      <c r="C13" s="17"/>
      <c r="D13" s="17">
        <v>2</v>
      </c>
      <c r="E13" s="18">
        <v>0.18</v>
      </c>
      <c r="F13" s="17"/>
      <c r="G13" s="17"/>
      <c r="H13" s="17"/>
      <c r="I13" s="17"/>
      <c r="J13" s="17"/>
    </row>
    <row r="14" spans="1:10" x14ac:dyDescent="0.2">
      <c r="A14" s="17"/>
      <c r="B14" s="17"/>
      <c r="C14" s="17"/>
      <c r="D14" s="17">
        <v>3</v>
      </c>
      <c r="E14" s="18">
        <v>0.13</v>
      </c>
      <c r="F14" s="17"/>
      <c r="G14" s="17"/>
      <c r="H14" s="17"/>
      <c r="I14" s="17"/>
      <c r="J14" s="17"/>
    </row>
    <row r="15" spans="1:10" x14ac:dyDescent="0.2">
      <c r="A15" s="17" t="s">
        <v>223</v>
      </c>
      <c r="B15" s="17">
        <v>0.23</v>
      </c>
      <c r="C15" s="17"/>
      <c r="D15" s="17"/>
      <c r="E15" s="17"/>
      <c r="F15" s="17"/>
      <c r="G15" s="17"/>
      <c r="H15" s="17"/>
      <c r="I15" s="17"/>
      <c r="J15" s="17"/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L39" sqref="L39"/>
    </sheetView>
  </sheetViews>
  <sheetFormatPr defaultRowHeight="12.75" x14ac:dyDescent="0.2"/>
  <cols>
    <col min="1" max="1" width="8.85546875" style="10" customWidth="1"/>
    <col min="2" max="2" width="11.28515625" style="10" customWidth="1"/>
    <col min="3" max="10" width="8.85546875" style="10" customWidth="1"/>
    <col min="11" max="16384" width="9.140625" style="10"/>
  </cols>
  <sheetData>
    <row r="1" spans="1:9" x14ac:dyDescent="0.2">
      <c r="A1" s="9" t="s">
        <v>224</v>
      </c>
      <c r="B1" s="9"/>
      <c r="C1" s="9"/>
      <c r="D1" s="9"/>
      <c r="E1" s="9"/>
      <c r="F1" s="9"/>
      <c r="G1" s="9"/>
      <c r="H1" s="9"/>
      <c r="I1" s="9"/>
    </row>
    <row r="2" spans="1:9" x14ac:dyDescent="0.2">
      <c r="A2" s="9"/>
      <c r="B2" s="9"/>
      <c r="C2" s="9"/>
      <c r="D2" s="9"/>
      <c r="E2" s="9"/>
      <c r="F2" s="9"/>
      <c r="G2" s="9"/>
      <c r="H2" s="9"/>
      <c r="I2" s="9"/>
    </row>
    <row r="3" spans="1:9" x14ac:dyDescent="0.2">
      <c r="A3" s="9" t="s">
        <v>0</v>
      </c>
      <c r="B3" s="9" t="s">
        <v>225</v>
      </c>
      <c r="C3" s="9" t="s">
        <v>94</v>
      </c>
      <c r="D3" s="9" t="s">
        <v>226</v>
      </c>
      <c r="E3" s="9" t="s">
        <v>227</v>
      </c>
      <c r="F3" s="9" t="s">
        <v>228</v>
      </c>
      <c r="G3" s="9" t="s">
        <v>229</v>
      </c>
      <c r="H3" s="9" t="s">
        <v>10</v>
      </c>
      <c r="I3" s="9" t="s">
        <v>11</v>
      </c>
    </row>
    <row r="4" spans="1:9" x14ac:dyDescent="0.2">
      <c r="A4" s="9" t="s">
        <v>230</v>
      </c>
      <c r="B4" s="16">
        <v>37259</v>
      </c>
      <c r="C4" s="9">
        <v>8</v>
      </c>
      <c r="D4" s="9">
        <v>1</v>
      </c>
      <c r="E4" s="9">
        <f>VLOOKUP(D4,$A$18:$D$21,2)</f>
        <v>8500</v>
      </c>
      <c r="F4" s="9">
        <f>VLOOKUP(D4,$A$18:$D$21,3)</f>
        <v>550</v>
      </c>
      <c r="G4" s="9">
        <f>VLOOKUP(D4,$A$18:$D$21,4)</f>
        <v>1200</v>
      </c>
      <c r="H4" s="9">
        <f>C4*(E4+F4)+G4</f>
        <v>73600</v>
      </c>
      <c r="I4" s="9">
        <f>H4*$B$13+H4</f>
        <v>92000</v>
      </c>
    </row>
    <row r="5" spans="1:9" x14ac:dyDescent="0.2">
      <c r="A5" s="9" t="s">
        <v>231</v>
      </c>
      <c r="B5" s="16">
        <v>37257</v>
      </c>
      <c r="C5" s="9">
        <v>2</v>
      </c>
      <c r="D5" s="9">
        <v>4</v>
      </c>
      <c r="E5" s="9">
        <f t="shared" ref="E5:E11" si="0">VLOOKUP(D5,$A$18:$D$21,2)</f>
        <v>3500</v>
      </c>
      <c r="F5" s="9">
        <f t="shared" ref="F5:F11" si="1">VLOOKUP(D5,$A$18:$D$21,3)</f>
        <v>350</v>
      </c>
      <c r="G5" s="9">
        <f t="shared" ref="G5:G11" si="2">VLOOKUP(D5,$A$18:$D$21,4)</f>
        <v>500</v>
      </c>
      <c r="H5" s="9">
        <f t="shared" ref="H5:H11" si="3">C5*(E5+F5)+G5</f>
        <v>8200</v>
      </c>
      <c r="I5" s="9">
        <f t="shared" ref="I5:I11" si="4">H5*$B$13+H5</f>
        <v>10250</v>
      </c>
    </row>
    <row r="6" spans="1:9" x14ac:dyDescent="0.2">
      <c r="A6" s="9" t="s">
        <v>232</v>
      </c>
      <c r="B6" s="16">
        <v>37266</v>
      </c>
      <c r="C6" s="9">
        <v>4</v>
      </c>
      <c r="D6" s="9">
        <v>2</v>
      </c>
      <c r="E6" s="9">
        <f t="shared" si="0"/>
        <v>6000</v>
      </c>
      <c r="F6" s="9">
        <f t="shared" si="1"/>
        <v>500</v>
      </c>
      <c r="G6" s="9">
        <f t="shared" si="2"/>
        <v>750</v>
      </c>
      <c r="H6" s="9">
        <f t="shared" si="3"/>
        <v>26750</v>
      </c>
      <c r="I6" s="9">
        <f t="shared" si="4"/>
        <v>33437.5</v>
      </c>
    </row>
    <row r="7" spans="1:9" x14ac:dyDescent="0.2">
      <c r="A7" s="9" t="s">
        <v>233</v>
      </c>
      <c r="B7" s="16">
        <v>37264</v>
      </c>
      <c r="C7" s="9">
        <v>5</v>
      </c>
      <c r="D7" s="9">
        <v>4</v>
      </c>
      <c r="E7" s="9">
        <f t="shared" si="0"/>
        <v>3500</v>
      </c>
      <c r="F7" s="9">
        <f t="shared" si="1"/>
        <v>350</v>
      </c>
      <c r="G7" s="9">
        <f t="shared" si="2"/>
        <v>500</v>
      </c>
      <c r="H7" s="9">
        <f t="shared" si="3"/>
        <v>19750</v>
      </c>
      <c r="I7" s="9">
        <f t="shared" si="4"/>
        <v>24687.5</v>
      </c>
    </row>
    <row r="8" spans="1:9" x14ac:dyDescent="0.2">
      <c r="A8" s="9" t="s">
        <v>234</v>
      </c>
      <c r="B8" s="16">
        <v>37261</v>
      </c>
      <c r="C8" s="9">
        <v>1</v>
      </c>
      <c r="D8" s="9">
        <v>4</v>
      </c>
      <c r="E8" s="9">
        <f t="shared" si="0"/>
        <v>3500</v>
      </c>
      <c r="F8" s="9">
        <f t="shared" si="1"/>
        <v>350</v>
      </c>
      <c r="G8" s="9">
        <f t="shared" si="2"/>
        <v>500</v>
      </c>
      <c r="H8" s="9">
        <f t="shared" si="3"/>
        <v>4350</v>
      </c>
      <c r="I8" s="9">
        <f t="shared" si="4"/>
        <v>5437.5</v>
      </c>
    </row>
    <row r="9" spans="1:9" x14ac:dyDescent="0.2">
      <c r="A9" s="9" t="s">
        <v>191</v>
      </c>
      <c r="B9" s="16">
        <v>37267</v>
      </c>
      <c r="C9" s="9">
        <v>6</v>
      </c>
      <c r="D9" s="9">
        <v>6</v>
      </c>
      <c r="E9" s="9">
        <f t="shared" si="0"/>
        <v>2500</v>
      </c>
      <c r="F9" s="9">
        <f t="shared" si="1"/>
        <v>150</v>
      </c>
      <c r="G9" s="9">
        <f t="shared" si="2"/>
        <v>350</v>
      </c>
      <c r="H9" s="9">
        <f t="shared" si="3"/>
        <v>16250</v>
      </c>
      <c r="I9" s="9">
        <f t="shared" si="4"/>
        <v>20312.5</v>
      </c>
    </row>
    <row r="10" spans="1:9" x14ac:dyDescent="0.2">
      <c r="A10" s="9" t="s">
        <v>235</v>
      </c>
      <c r="B10" s="16">
        <v>37259</v>
      </c>
      <c r="C10" s="9">
        <v>3</v>
      </c>
      <c r="D10" s="9">
        <v>1</v>
      </c>
      <c r="E10" s="9">
        <f t="shared" si="0"/>
        <v>8500</v>
      </c>
      <c r="F10" s="9">
        <f t="shared" si="1"/>
        <v>550</v>
      </c>
      <c r="G10" s="9">
        <f t="shared" si="2"/>
        <v>1200</v>
      </c>
      <c r="H10" s="9">
        <f t="shared" si="3"/>
        <v>28350</v>
      </c>
      <c r="I10" s="9">
        <f t="shared" si="4"/>
        <v>35437.5</v>
      </c>
    </row>
    <row r="11" spans="1:9" x14ac:dyDescent="0.2">
      <c r="A11" s="9" t="s">
        <v>236</v>
      </c>
      <c r="B11" s="16">
        <v>37263</v>
      </c>
      <c r="C11" s="9">
        <v>2</v>
      </c>
      <c r="D11" s="9">
        <v>2</v>
      </c>
      <c r="E11" s="9">
        <f t="shared" si="0"/>
        <v>6000</v>
      </c>
      <c r="F11" s="9">
        <f t="shared" si="1"/>
        <v>500</v>
      </c>
      <c r="G11" s="9">
        <f t="shared" si="2"/>
        <v>750</v>
      </c>
      <c r="H11" s="9">
        <f t="shared" si="3"/>
        <v>13750</v>
      </c>
      <c r="I11" s="9">
        <f t="shared" si="4"/>
        <v>17187.5</v>
      </c>
    </row>
    <row r="12" spans="1:9" x14ac:dyDescent="0.2">
      <c r="A12" s="9"/>
      <c r="B12" s="9"/>
      <c r="C12" s="9"/>
      <c r="D12" s="9"/>
      <c r="E12" s="9"/>
      <c r="F12" s="9"/>
      <c r="G12" s="9"/>
      <c r="H12" s="9"/>
      <c r="I12" s="9"/>
    </row>
    <row r="13" spans="1:9" x14ac:dyDescent="0.2">
      <c r="A13" s="9" t="s">
        <v>6</v>
      </c>
      <c r="B13" s="12">
        <v>0.25</v>
      </c>
      <c r="C13" s="9"/>
      <c r="D13" s="9"/>
      <c r="E13" s="9"/>
      <c r="F13" s="9"/>
      <c r="G13" s="9"/>
      <c r="H13" s="9"/>
      <c r="I13" s="9"/>
    </row>
    <row r="14" spans="1:9" x14ac:dyDescent="0.2">
      <c r="A14" s="9"/>
      <c r="B14" s="9"/>
      <c r="C14" s="9"/>
      <c r="D14" s="9"/>
      <c r="E14" s="9"/>
      <c r="F14" s="9"/>
      <c r="G14" s="9"/>
      <c r="H14" s="9"/>
      <c r="I14" s="9"/>
    </row>
    <row r="15" spans="1:9" x14ac:dyDescent="0.2">
      <c r="A15" s="9" t="s">
        <v>237</v>
      </c>
      <c r="B15" s="9"/>
      <c r="C15" s="9"/>
      <c r="D15" s="9"/>
      <c r="E15" s="9"/>
      <c r="F15" s="9"/>
      <c r="G15" s="9"/>
      <c r="H15" s="9"/>
      <c r="I15" s="9"/>
    </row>
    <row r="16" spans="1:9" x14ac:dyDescent="0.2">
      <c r="A16" s="9"/>
      <c r="B16" s="9"/>
      <c r="C16" s="9"/>
      <c r="D16" s="9"/>
      <c r="E16" s="9"/>
      <c r="F16" s="9"/>
      <c r="G16" s="9"/>
      <c r="H16" s="9"/>
      <c r="I16" s="9"/>
    </row>
    <row r="17" spans="1:9" x14ac:dyDescent="0.2">
      <c r="A17" s="9" t="s">
        <v>238</v>
      </c>
      <c r="B17" s="9" t="s">
        <v>227</v>
      </c>
      <c r="C17" s="9" t="s">
        <v>239</v>
      </c>
      <c r="D17" s="9" t="s">
        <v>240</v>
      </c>
      <c r="E17" s="9"/>
      <c r="F17" s="9"/>
      <c r="G17" s="9"/>
      <c r="H17" s="9"/>
      <c r="I17" s="9"/>
    </row>
    <row r="18" spans="1:9" x14ac:dyDescent="0.2">
      <c r="A18" s="9">
        <v>1</v>
      </c>
      <c r="B18" s="9">
        <v>8500</v>
      </c>
      <c r="C18" s="9">
        <v>550</v>
      </c>
      <c r="D18" s="9">
        <v>1200</v>
      </c>
      <c r="E18" s="9"/>
      <c r="F18" s="9"/>
      <c r="G18" s="9"/>
      <c r="H18" s="9"/>
      <c r="I18" s="9"/>
    </row>
    <row r="19" spans="1:9" x14ac:dyDescent="0.2">
      <c r="A19" s="9">
        <v>2</v>
      </c>
      <c r="B19" s="9">
        <v>6000</v>
      </c>
      <c r="C19" s="9">
        <v>500</v>
      </c>
      <c r="D19" s="9">
        <v>750</v>
      </c>
      <c r="E19" s="9"/>
      <c r="F19" s="9"/>
      <c r="G19" s="9"/>
      <c r="H19" s="9"/>
      <c r="I19" s="9"/>
    </row>
    <row r="20" spans="1:9" x14ac:dyDescent="0.2">
      <c r="A20" s="9">
        <v>4</v>
      </c>
      <c r="B20" s="9">
        <v>3500</v>
      </c>
      <c r="C20" s="9">
        <v>350</v>
      </c>
      <c r="D20" s="9">
        <v>500</v>
      </c>
      <c r="E20" s="9"/>
      <c r="F20" s="9"/>
      <c r="G20" s="9"/>
      <c r="H20" s="9"/>
      <c r="I20" s="9"/>
    </row>
    <row r="21" spans="1:9" x14ac:dyDescent="0.2">
      <c r="A21" s="9">
        <v>6</v>
      </c>
      <c r="B21" s="9">
        <v>2500</v>
      </c>
      <c r="C21" s="9">
        <v>150</v>
      </c>
      <c r="D21" s="9">
        <v>350</v>
      </c>
      <c r="E21" s="9"/>
      <c r="F21" s="9"/>
      <c r="G21" s="9"/>
      <c r="H21" s="9"/>
      <c r="I21" s="9"/>
    </row>
    <row r="22" spans="1:9" x14ac:dyDescent="0.2">
      <c r="A22" s="9"/>
      <c r="B22" s="9"/>
      <c r="C22" s="9"/>
      <c r="D22" s="9"/>
      <c r="E22" s="9"/>
      <c r="F22" s="9"/>
      <c r="G22" s="9"/>
      <c r="H22" s="9"/>
      <c r="I22" s="9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>KDG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Németh Anikó</dc:creator>
  <cp:lastModifiedBy>Németh Anikó</cp:lastModifiedBy>
  <dcterms:created xsi:type="dcterms:W3CDTF">2009-01-25T18:08:37Z</dcterms:created>
  <dcterms:modified xsi:type="dcterms:W3CDTF">2017-08-25T08:03:54Z</dcterms:modified>
</cp:coreProperties>
</file>