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Лабы\Термодинамика\1.3.3\"/>
    </mc:Choice>
  </mc:AlternateContent>
  <xr:revisionPtr revIDLastSave="0" documentId="13_ncr:1_{364157B4-6359-4615-922F-7C3B9A10D6F3}" xr6:coauthVersionLast="47" xr6:coauthVersionMax="47" xr10:uidLastSave="{00000000-0000-0000-0000-000000000000}"/>
  <bookViews>
    <workbookView xWindow="4260" yWindow="2352" windowWidth="17280" windowHeight="8964" activeTab="1" xr2:uid="{DE2E6960-F6CB-4629-A2EA-117356A8896A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E10" i="2"/>
  <c r="F10" i="2" s="1"/>
  <c r="E9" i="2"/>
  <c r="F9" i="2" s="1"/>
  <c r="D16" i="3"/>
  <c r="D14" i="3"/>
  <c r="D12" i="3"/>
  <c r="F12" i="3" s="1"/>
  <c r="E16" i="3"/>
  <c r="F16" i="3"/>
  <c r="F15" i="3"/>
  <c r="E15" i="3"/>
  <c r="E14" i="3"/>
  <c r="F14" i="3"/>
  <c r="F13" i="3"/>
  <c r="E13" i="3"/>
  <c r="E12" i="3"/>
  <c r="F8" i="3"/>
  <c r="E8" i="3"/>
  <c r="D8" i="3"/>
  <c r="D4" i="3"/>
  <c r="F4" i="3"/>
  <c r="F7" i="3"/>
  <c r="E7" i="3"/>
  <c r="F5" i="3"/>
  <c r="F6" i="3"/>
  <c r="E5" i="3"/>
  <c r="E6" i="3"/>
  <c r="E4" i="3"/>
  <c r="D6" i="3"/>
  <c r="E3" i="2"/>
  <c r="F3" i="2" s="1"/>
  <c r="E4" i="2"/>
  <c r="F4" i="2" s="1"/>
  <c r="E5" i="2"/>
  <c r="F5" i="2" s="1"/>
  <c r="E6" i="2"/>
  <c r="F6" i="2"/>
  <c r="V25" i="1"/>
  <c r="W25" i="1" s="1"/>
  <c r="T25" i="1"/>
  <c r="U25" i="1" s="1"/>
  <c r="R25" i="1"/>
  <c r="P25" i="1"/>
  <c r="V24" i="1"/>
  <c r="W24" i="1" s="1"/>
  <c r="U24" i="1"/>
  <c r="T24" i="1"/>
  <c r="R24" i="1"/>
  <c r="P24" i="1"/>
  <c r="V23" i="1"/>
  <c r="T23" i="1"/>
  <c r="U23" i="1" s="1"/>
  <c r="R23" i="1"/>
  <c r="P23" i="1"/>
  <c r="V22" i="1"/>
  <c r="T22" i="1"/>
  <c r="U22" i="1" s="1"/>
  <c r="R22" i="1"/>
  <c r="W22" i="1" s="1"/>
  <c r="P22" i="1"/>
  <c r="V21" i="1"/>
  <c r="W21" i="1" s="1"/>
  <c r="T21" i="1"/>
  <c r="U21" i="1" s="1"/>
  <c r="R21" i="1"/>
  <c r="P21" i="1"/>
  <c r="V20" i="1"/>
  <c r="U20" i="1"/>
  <c r="T20" i="1"/>
  <c r="R20" i="1"/>
  <c r="P20" i="1"/>
  <c r="V19" i="1"/>
  <c r="T19" i="1"/>
  <c r="U19" i="1" s="1"/>
  <c r="R19" i="1"/>
  <c r="P19" i="1"/>
  <c r="V18" i="1"/>
  <c r="T18" i="1"/>
  <c r="U18" i="1" s="1"/>
  <c r="R18" i="1"/>
  <c r="P18" i="1"/>
  <c r="V17" i="1"/>
  <c r="W17" i="1" s="1"/>
  <c r="T17" i="1"/>
  <c r="U17" i="1" s="1"/>
  <c r="R17" i="1"/>
  <c r="P17" i="1"/>
  <c r="V16" i="1"/>
  <c r="T16" i="1"/>
  <c r="U16" i="1" s="1"/>
  <c r="R16" i="1"/>
  <c r="P16" i="1"/>
  <c r="V15" i="1"/>
  <c r="W15" i="1" s="1"/>
  <c r="T15" i="1"/>
  <c r="U15" i="1" s="1"/>
  <c r="R15" i="1"/>
  <c r="P15" i="1"/>
  <c r="V14" i="1"/>
  <c r="T14" i="1"/>
  <c r="U14" i="1" s="1"/>
  <c r="R14" i="1"/>
  <c r="W14" i="1" s="1"/>
  <c r="P14" i="1"/>
  <c r="V13" i="1"/>
  <c r="T13" i="1"/>
  <c r="U13" i="1" s="1"/>
  <c r="R13" i="1"/>
  <c r="W13" i="1" s="1"/>
  <c r="P13" i="1"/>
  <c r="V12" i="1"/>
  <c r="W12" i="1" s="1"/>
  <c r="T12" i="1"/>
  <c r="U12" i="1" s="1"/>
  <c r="R12" i="1"/>
  <c r="P12" i="1"/>
  <c r="V11" i="1"/>
  <c r="T11" i="1"/>
  <c r="U11" i="1" s="1"/>
  <c r="R11" i="1"/>
  <c r="P11" i="1"/>
  <c r="V10" i="1"/>
  <c r="T10" i="1"/>
  <c r="U10" i="1" s="1"/>
  <c r="R10" i="1"/>
  <c r="P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0" i="1"/>
  <c r="C5" i="1"/>
  <c r="C4" i="1"/>
  <c r="W23" i="1" l="1"/>
  <c r="W19" i="1"/>
  <c r="W16" i="1"/>
  <c r="W11" i="1"/>
  <c r="W10" i="1"/>
  <c r="W20" i="1"/>
  <c r="W18" i="1"/>
</calcChain>
</file>

<file path=xl/sharedStrings.xml><?xml version="1.0" encoding="utf-8"?>
<sst xmlns="http://schemas.openxmlformats.org/spreadsheetml/2006/main" count="45" uniqueCount="22">
  <si>
    <t>t, с</t>
  </si>
  <si>
    <t>№</t>
  </si>
  <si>
    <t>σ(t), c</t>
  </si>
  <si>
    <t>D, c</t>
  </si>
  <si>
    <t>sqrt(D), c</t>
  </si>
  <si>
    <t>d = 4,10 ± 0,05 мм</t>
  </si>
  <si>
    <t>V, л</t>
  </si>
  <si>
    <t>t, c</t>
  </si>
  <si>
    <t>ΔP, дел</t>
  </si>
  <si>
    <t>ΔP, Па</t>
  </si>
  <si>
    <t>σ(ΔP), Па</t>
  </si>
  <si>
    <t>σ(V), л</t>
  </si>
  <si>
    <t>Q, мл/с</t>
  </si>
  <si>
    <t>σ(Q), мл/с</t>
  </si>
  <si>
    <t>x, см</t>
  </si>
  <si>
    <t>σ(x), см</t>
  </si>
  <si>
    <t>d</t>
  </si>
  <si>
    <t>ламин.</t>
  </si>
  <si>
    <t>Q</t>
  </si>
  <si>
    <t>ln(d)</t>
  </si>
  <si>
    <t>ln(Q)</t>
  </si>
  <si>
    <t>турб.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</si>
</sst>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thick">
        <color auto="1"/>
      </right>
      <top style="medium">
        <color auto="1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8" xfId="0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1" xfId="0" applyBorder="1"/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0" fontId="0" fillId="0" borderId="18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29" xfId="0" applyBorder="1"/>
    <xf numFmtId="0" fontId="0" fillId="0" borderId="30" xfId="0" applyBorder="1"/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081E-D8F9-4366-9B21-AD3D228D20DF}">
  <dimension ref="B1:W26"/>
  <sheetViews>
    <sheetView workbookViewId="0">
      <selection activeCell="F10" sqref="F10"/>
    </sheetView>
  </sheetViews>
  <sheetFormatPr defaultRowHeight="14.4" x14ac:dyDescent="0.3"/>
  <cols>
    <col min="11" max="11" width="9.21875" customWidth="1"/>
    <col min="23" max="23" width="9.44140625" customWidth="1"/>
  </cols>
  <sheetData>
    <row r="1" spans="2:23" ht="15" thickBot="1" x14ac:dyDescent="0.35"/>
    <row r="2" spans="2:23" ht="15.6" thickTop="1" thickBot="1" x14ac:dyDescent="0.35">
      <c r="B2" s="1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3">
        <v>9</v>
      </c>
    </row>
    <row r="3" spans="2:23" ht="15" thickBot="1" x14ac:dyDescent="0.35">
      <c r="B3" s="4" t="s">
        <v>0</v>
      </c>
      <c r="C3" s="5">
        <v>23.81</v>
      </c>
      <c r="D3" s="5">
        <v>22.26</v>
      </c>
      <c r="E3" s="5">
        <v>23.29</v>
      </c>
      <c r="F3" s="5">
        <v>24.65</v>
      </c>
      <c r="G3" s="5">
        <v>22.54</v>
      </c>
      <c r="H3" s="5">
        <v>24.78</v>
      </c>
      <c r="I3" s="5">
        <v>23.47</v>
      </c>
      <c r="J3" s="5">
        <v>23.79</v>
      </c>
      <c r="K3" s="6">
        <v>23.95</v>
      </c>
    </row>
    <row r="4" spans="2:23" ht="15" thickBot="1" x14ac:dyDescent="0.35">
      <c r="B4" s="7" t="s">
        <v>3</v>
      </c>
      <c r="C4" s="74">
        <f>_xlfn.STDEV.S(C3:K3)</f>
        <v>0.84613992801296012</v>
      </c>
      <c r="D4" s="74"/>
      <c r="E4" s="74"/>
      <c r="F4" s="74"/>
      <c r="G4" s="74"/>
      <c r="H4" s="74"/>
      <c r="I4" s="74"/>
      <c r="J4" s="74"/>
      <c r="K4" s="75"/>
    </row>
    <row r="5" spans="2:23" ht="15" thickBot="1" x14ac:dyDescent="0.35">
      <c r="B5" s="8" t="s">
        <v>4</v>
      </c>
      <c r="C5" s="76">
        <f>SQRT(C4)</f>
        <v>0.91985864566951814</v>
      </c>
      <c r="D5" s="76"/>
      <c r="E5" s="76"/>
      <c r="F5" s="76"/>
      <c r="G5" s="76"/>
      <c r="H5" s="76"/>
      <c r="I5" s="76"/>
      <c r="J5" s="76"/>
      <c r="K5" s="77"/>
    </row>
    <row r="6" spans="2:23" ht="15" thickTop="1" x14ac:dyDescent="0.3"/>
    <row r="7" spans="2:23" x14ac:dyDescent="0.3">
      <c r="B7" t="s">
        <v>5</v>
      </c>
    </row>
    <row r="8" spans="2:23" ht="15" thickBot="1" x14ac:dyDescent="0.35"/>
    <row r="9" spans="2:23" ht="15.6" thickTop="1" thickBot="1" x14ac:dyDescent="0.35">
      <c r="B9" s="10" t="s">
        <v>1</v>
      </c>
      <c r="C9" s="14" t="s">
        <v>6</v>
      </c>
      <c r="D9" s="10" t="s">
        <v>11</v>
      </c>
      <c r="E9" s="14" t="s">
        <v>7</v>
      </c>
      <c r="F9" s="10" t="s">
        <v>2</v>
      </c>
      <c r="G9" s="26" t="s">
        <v>8</v>
      </c>
      <c r="H9" s="27" t="s">
        <v>9</v>
      </c>
      <c r="I9" s="26" t="s">
        <v>10</v>
      </c>
      <c r="J9" s="10" t="s">
        <v>12</v>
      </c>
      <c r="K9" s="31" t="s">
        <v>13</v>
      </c>
      <c r="L9" s="9"/>
      <c r="M9" s="9"/>
      <c r="N9" s="10" t="s">
        <v>1</v>
      </c>
      <c r="O9" s="14" t="s">
        <v>6</v>
      </c>
      <c r="P9" s="10" t="s">
        <v>11</v>
      </c>
      <c r="Q9" s="14" t="s">
        <v>7</v>
      </c>
      <c r="R9" s="10" t="s">
        <v>2</v>
      </c>
      <c r="S9" s="26" t="s">
        <v>8</v>
      </c>
      <c r="T9" s="27" t="s">
        <v>9</v>
      </c>
      <c r="U9" s="26" t="s">
        <v>10</v>
      </c>
      <c r="V9" s="10" t="s">
        <v>12</v>
      </c>
      <c r="W9" s="31" t="s">
        <v>13</v>
      </c>
    </row>
    <row r="10" spans="2:23" ht="15.6" thickTop="1" thickBot="1" x14ac:dyDescent="0.35">
      <c r="B10" s="11">
        <v>1</v>
      </c>
      <c r="C10" s="15">
        <v>0.5</v>
      </c>
      <c r="D10" s="18">
        <f>0.01*C10</f>
        <v>5.0000000000000001E-3</v>
      </c>
      <c r="E10" s="43">
        <v>61.67</v>
      </c>
      <c r="F10" s="23">
        <f>SQRT((E10*0.038)^2 + 0.3^2)</f>
        <v>2.3625843416902601</v>
      </c>
      <c r="G10" s="15">
        <v>5</v>
      </c>
      <c r="H10" s="28">
        <f xml:space="preserve"> G10 * 0.2 * 9.80655</f>
        <v>9.8065499999999997</v>
      </c>
      <c r="I10" s="21">
        <f>H10*0.5/G10</f>
        <v>0.98065499999999994</v>
      </c>
      <c r="J10" s="28">
        <f>C10*1000/E10</f>
        <v>8.1076698556834756</v>
      </c>
      <c r="K10" s="32">
        <f>J10*SQRT((F10/E10)^2 + (D10/C10)^2)</f>
        <v>0.32101298298012632</v>
      </c>
      <c r="N10" s="11">
        <v>1</v>
      </c>
      <c r="O10" s="15">
        <v>0.5</v>
      </c>
      <c r="P10" s="18">
        <f>0.01*O10</f>
        <v>5.0000000000000001E-3</v>
      </c>
      <c r="Q10" s="43">
        <v>45.7</v>
      </c>
      <c r="R10" s="23">
        <f>SQRT((Q10*0.038)^2 + 0.3^2)</f>
        <v>1.7623222066353248</v>
      </c>
      <c r="S10" s="15">
        <v>6</v>
      </c>
      <c r="T10" s="28">
        <f xml:space="preserve"> S10 * 0.2 * 9.80655</f>
        <v>11.767860000000001</v>
      </c>
      <c r="U10" s="21">
        <f>T10*0.5/S10</f>
        <v>0.98065500000000005</v>
      </c>
      <c r="V10" s="28">
        <f>O10*1000/Q10</f>
        <v>10.940919037199125</v>
      </c>
      <c r="W10" s="32">
        <f>V10*SQRT((R10/Q10)^2 + (P10/O10)^2)</f>
        <v>0.43586805271149365</v>
      </c>
    </row>
    <row r="11" spans="2:23" ht="15" thickBot="1" x14ac:dyDescent="0.35">
      <c r="B11" s="12">
        <v>2</v>
      </c>
      <c r="C11" s="16">
        <v>0.5</v>
      </c>
      <c r="D11" s="19">
        <f t="shared" ref="D11:D25" si="0">0.01*C11</f>
        <v>5.0000000000000001E-3</v>
      </c>
      <c r="E11" s="44">
        <v>33.630000000000003</v>
      </c>
      <c r="F11" s="24">
        <f t="shared" ref="F11:F25" si="1">SQRT((E11*0.038)^2 + 0.3^2)</f>
        <v>1.3126807089311552</v>
      </c>
      <c r="G11" s="16">
        <v>10</v>
      </c>
      <c r="H11" s="29">
        <f t="shared" ref="H11" si="2" xml:space="preserve"> G11 * 0.2 * 9.80655</f>
        <v>19.613099999999999</v>
      </c>
      <c r="I11" s="22">
        <f t="shared" ref="I11:I25" si="3">H11*0.5/G11</f>
        <v>0.98065499999999994</v>
      </c>
      <c r="J11" s="29">
        <f t="shared" ref="J11:J25" si="4">C11*1000/E11</f>
        <v>14.86767766874814</v>
      </c>
      <c r="K11" s="33">
        <f t="shared" ref="K11:K25" si="5">J11*SQRT((F11/E11)^2 + (D11/C11)^2)</f>
        <v>0.59907281429508841</v>
      </c>
      <c r="N11" s="12">
        <v>2</v>
      </c>
      <c r="O11" s="16">
        <v>0.5</v>
      </c>
      <c r="P11" s="19">
        <f t="shared" ref="P11:P25" si="6">0.01*O11</f>
        <v>5.0000000000000001E-3</v>
      </c>
      <c r="Q11" s="44">
        <v>27.2</v>
      </c>
      <c r="R11" s="24">
        <f t="shared" ref="R11:R25" si="7">SQRT((Q11*0.038)^2 + 0.3^2)</f>
        <v>1.0762569209998138</v>
      </c>
      <c r="S11" s="16">
        <v>11</v>
      </c>
      <c r="T11" s="29">
        <f t="shared" ref="T11" si="8" xml:space="preserve"> S11 * 0.2 * 9.80655</f>
        <v>21.57441</v>
      </c>
      <c r="U11" s="22">
        <f t="shared" ref="U11:U25" si="9">T11*0.5/S11</f>
        <v>0.98065500000000005</v>
      </c>
      <c r="V11" s="29">
        <f t="shared" ref="V11:V25" si="10">O11*1000/Q11</f>
        <v>18.382352941176471</v>
      </c>
      <c r="W11" s="33">
        <f t="shared" ref="W11:W25" si="11">V11*SQRT((R11/Q11)^2 + (P11/O11)^2)</f>
        <v>0.75022702461556934</v>
      </c>
    </row>
    <row r="12" spans="2:23" ht="15" thickBot="1" x14ac:dyDescent="0.35">
      <c r="B12" s="12">
        <v>3</v>
      </c>
      <c r="C12" s="16">
        <v>0.5</v>
      </c>
      <c r="D12" s="19">
        <f t="shared" si="0"/>
        <v>5.0000000000000001E-3</v>
      </c>
      <c r="E12" s="44">
        <v>16.61</v>
      </c>
      <c r="F12" s="24">
        <f t="shared" si="1"/>
        <v>0.69884776053157671</v>
      </c>
      <c r="G12" s="16">
        <v>19</v>
      </c>
      <c r="H12" s="29">
        <f t="shared" ref="H12" si="12" xml:space="preserve"> G12 * 0.2 * 9.80655</f>
        <v>37.264890000000001</v>
      </c>
      <c r="I12" s="22">
        <f t="shared" si="3"/>
        <v>0.98065500000000005</v>
      </c>
      <c r="J12" s="29">
        <f t="shared" si="4"/>
        <v>30.102347983142685</v>
      </c>
      <c r="K12" s="33">
        <f t="shared" si="5"/>
        <v>1.301805434878766</v>
      </c>
      <c r="N12" s="12">
        <v>3</v>
      </c>
      <c r="O12" s="16">
        <v>0.5</v>
      </c>
      <c r="P12" s="19">
        <f t="shared" si="6"/>
        <v>5.0000000000000001E-3</v>
      </c>
      <c r="Q12" s="44">
        <v>15.7</v>
      </c>
      <c r="R12" s="24">
        <f t="shared" si="7"/>
        <v>0.66778107190905012</v>
      </c>
      <c r="S12" s="16">
        <v>18</v>
      </c>
      <c r="T12" s="29">
        <f t="shared" ref="T12" si="13" xml:space="preserve"> S12 * 0.2 * 9.80655</f>
        <v>35.303579999999997</v>
      </c>
      <c r="U12" s="22">
        <f t="shared" si="9"/>
        <v>0.98065499999999994</v>
      </c>
      <c r="V12" s="29">
        <f t="shared" si="10"/>
        <v>31.847133757961785</v>
      </c>
      <c r="W12" s="33">
        <f t="shared" si="11"/>
        <v>1.3915143540577248</v>
      </c>
    </row>
    <row r="13" spans="2:23" ht="15" thickBot="1" x14ac:dyDescent="0.35">
      <c r="B13" s="12">
        <v>4</v>
      </c>
      <c r="C13" s="16">
        <v>1</v>
      </c>
      <c r="D13" s="19">
        <f t="shared" si="0"/>
        <v>0.01</v>
      </c>
      <c r="E13" s="44">
        <v>23.28</v>
      </c>
      <c r="F13" s="24">
        <f t="shared" si="1"/>
        <v>0.93412415106344404</v>
      </c>
      <c r="G13" s="16">
        <v>29</v>
      </c>
      <c r="H13" s="29">
        <f t="shared" ref="H13" si="14" xml:space="preserve"> G13 * 0.2 * 9.80655</f>
        <v>56.877990000000004</v>
      </c>
      <c r="I13" s="22">
        <f t="shared" si="3"/>
        <v>0.98065500000000005</v>
      </c>
      <c r="J13" s="29">
        <f t="shared" si="4"/>
        <v>42.955326460481096</v>
      </c>
      <c r="K13" s="33">
        <f t="shared" si="5"/>
        <v>1.7763283936597185</v>
      </c>
      <c r="N13" s="12">
        <v>4</v>
      </c>
      <c r="O13" s="16">
        <v>1</v>
      </c>
      <c r="P13" s="19">
        <f t="shared" si="6"/>
        <v>0.01</v>
      </c>
      <c r="Q13" s="44">
        <v>22.3</v>
      </c>
      <c r="R13" s="24">
        <f t="shared" si="7"/>
        <v>0.89893646049095155</v>
      </c>
      <c r="S13" s="16">
        <v>25</v>
      </c>
      <c r="T13" s="29">
        <f t="shared" ref="T13" si="15" xml:space="preserve"> S13 * 0.2 * 9.80655</f>
        <v>49.03275</v>
      </c>
      <c r="U13" s="22">
        <f t="shared" si="9"/>
        <v>0.98065500000000005</v>
      </c>
      <c r="V13" s="29">
        <f t="shared" si="10"/>
        <v>44.843049327354258</v>
      </c>
      <c r="W13" s="33">
        <f t="shared" si="11"/>
        <v>1.8624614159833379</v>
      </c>
    </row>
    <row r="14" spans="2:23" ht="15" thickBot="1" x14ac:dyDescent="0.35">
      <c r="B14" s="12">
        <v>5</v>
      </c>
      <c r="C14" s="16">
        <v>1</v>
      </c>
      <c r="D14" s="19">
        <f t="shared" si="0"/>
        <v>0.01</v>
      </c>
      <c r="E14" s="44">
        <v>18.329999999999998</v>
      </c>
      <c r="F14" s="24">
        <f t="shared" si="1"/>
        <v>0.75839829351073829</v>
      </c>
      <c r="G14" s="16">
        <v>36</v>
      </c>
      <c r="H14" s="29">
        <f t="shared" ref="H14" si="16" xml:space="preserve"> G14 * 0.2 * 9.80655</f>
        <v>70.607159999999993</v>
      </c>
      <c r="I14" s="22">
        <f t="shared" si="3"/>
        <v>0.98065499999999994</v>
      </c>
      <c r="J14" s="29">
        <f t="shared" si="4"/>
        <v>54.555373704309879</v>
      </c>
      <c r="K14" s="33">
        <f t="shared" si="5"/>
        <v>2.3222050855007725</v>
      </c>
      <c r="N14" s="12">
        <v>5</v>
      </c>
      <c r="O14" s="16">
        <v>1</v>
      </c>
      <c r="P14" s="19">
        <f t="shared" si="6"/>
        <v>0.01</v>
      </c>
      <c r="Q14" s="44">
        <v>16.899999999999999</v>
      </c>
      <c r="R14" s="24">
        <f t="shared" si="7"/>
        <v>0.70881650657980577</v>
      </c>
      <c r="S14" s="16">
        <v>32</v>
      </c>
      <c r="T14" s="29">
        <f t="shared" ref="T14" si="17" xml:space="preserve"> S14 * 0.2 * 9.80655</f>
        <v>62.761920000000003</v>
      </c>
      <c r="U14" s="22">
        <f t="shared" si="9"/>
        <v>0.98065500000000005</v>
      </c>
      <c r="V14" s="29">
        <f t="shared" si="10"/>
        <v>59.171597633136102</v>
      </c>
      <c r="W14" s="33">
        <f t="shared" si="11"/>
        <v>2.5513287608748128</v>
      </c>
    </row>
    <row r="15" spans="2:23" ht="15" thickBot="1" x14ac:dyDescent="0.35">
      <c r="B15" s="12">
        <v>6</v>
      </c>
      <c r="C15" s="16">
        <v>1</v>
      </c>
      <c r="D15" s="19">
        <f t="shared" si="0"/>
        <v>0.01</v>
      </c>
      <c r="E15" s="44">
        <v>14.34</v>
      </c>
      <c r="F15" s="24">
        <f t="shared" si="1"/>
        <v>0.62204325122936588</v>
      </c>
      <c r="G15" s="16">
        <v>47</v>
      </c>
      <c r="H15" s="29">
        <f t="shared" ref="H15" si="18" xml:space="preserve"> G15 * 0.2 * 9.80655</f>
        <v>92.181569999999994</v>
      </c>
      <c r="I15" s="22">
        <f t="shared" si="3"/>
        <v>0.98065499999999994</v>
      </c>
      <c r="J15" s="29">
        <f t="shared" si="4"/>
        <v>69.735006973500703</v>
      </c>
      <c r="K15" s="33">
        <f t="shared" si="5"/>
        <v>3.1043182065088288</v>
      </c>
      <c r="N15" s="12">
        <v>6</v>
      </c>
      <c r="O15" s="16">
        <v>2</v>
      </c>
      <c r="P15" s="19">
        <f t="shared" si="6"/>
        <v>0.02</v>
      </c>
      <c r="Q15" s="44">
        <v>28</v>
      </c>
      <c r="R15" s="24">
        <f t="shared" si="7"/>
        <v>1.1054845091632901</v>
      </c>
      <c r="S15" s="16">
        <v>40</v>
      </c>
      <c r="T15" s="29">
        <f t="shared" ref="T15" si="19" xml:space="preserve"> S15 * 0.2 * 9.80655</f>
        <v>78.452399999999997</v>
      </c>
      <c r="U15" s="22">
        <f t="shared" si="9"/>
        <v>0.98065499999999994</v>
      </c>
      <c r="V15" s="29">
        <f t="shared" si="10"/>
        <v>71.428571428571431</v>
      </c>
      <c r="W15" s="33">
        <f t="shared" si="11"/>
        <v>2.9091655988386189</v>
      </c>
    </row>
    <row r="16" spans="2:23" ht="15" thickBot="1" x14ac:dyDescent="0.35">
      <c r="B16" s="12">
        <v>7</v>
      </c>
      <c r="C16" s="16">
        <v>1</v>
      </c>
      <c r="D16" s="19">
        <f t="shared" si="0"/>
        <v>0.01</v>
      </c>
      <c r="E16" s="44">
        <v>11.9</v>
      </c>
      <c r="F16" s="24">
        <f t="shared" si="1"/>
        <v>0.54266457411553959</v>
      </c>
      <c r="G16" s="16">
        <v>59</v>
      </c>
      <c r="H16" s="29">
        <f t="shared" ref="H16" si="20" xml:space="preserve"> G16 * 0.2 * 9.80655</f>
        <v>115.71729000000001</v>
      </c>
      <c r="I16" s="22">
        <f t="shared" si="3"/>
        <v>0.98065500000000005</v>
      </c>
      <c r="J16" s="29">
        <f t="shared" si="4"/>
        <v>84.033613445378151</v>
      </c>
      <c r="K16" s="33">
        <f t="shared" si="5"/>
        <v>3.9231624445087889</v>
      </c>
      <c r="N16" s="12">
        <v>7</v>
      </c>
      <c r="O16" s="16">
        <v>2</v>
      </c>
      <c r="P16" s="19">
        <f t="shared" si="6"/>
        <v>0.02</v>
      </c>
      <c r="Q16" s="44">
        <v>25.7</v>
      </c>
      <c r="R16" s="24">
        <f t="shared" si="7"/>
        <v>1.021639642926996</v>
      </c>
      <c r="S16" s="16">
        <v>44</v>
      </c>
      <c r="T16" s="29">
        <f t="shared" ref="T16" si="21" xml:space="preserve"> S16 * 0.2 * 9.80655</f>
        <v>86.297640000000001</v>
      </c>
      <c r="U16" s="22">
        <f t="shared" si="9"/>
        <v>0.98065500000000005</v>
      </c>
      <c r="V16" s="29">
        <f t="shared" si="10"/>
        <v>77.821011673151759</v>
      </c>
      <c r="W16" s="33">
        <f t="shared" si="11"/>
        <v>3.1899614604603026</v>
      </c>
    </row>
    <row r="17" spans="2:23" ht="15" thickBot="1" x14ac:dyDescent="0.35">
      <c r="B17" s="36">
        <v>8</v>
      </c>
      <c r="C17" s="37">
        <v>1</v>
      </c>
      <c r="D17" s="38">
        <f t="shared" si="0"/>
        <v>0.01</v>
      </c>
      <c r="E17" s="45">
        <v>11.28</v>
      </c>
      <c r="F17" s="40">
        <f t="shared" si="1"/>
        <v>0.52319427519803763</v>
      </c>
      <c r="G17" s="37">
        <v>61</v>
      </c>
      <c r="H17" s="41">
        <f t="shared" ref="H17" si="22" xml:space="preserve"> G17 * 0.2 * 9.80655</f>
        <v>119.63991</v>
      </c>
      <c r="I17" s="39">
        <f t="shared" si="3"/>
        <v>0.98065500000000005</v>
      </c>
      <c r="J17" s="41">
        <f t="shared" si="4"/>
        <v>88.652482269503551</v>
      </c>
      <c r="K17" s="42">
        <f t="shared" si="5"/>
        <v>4.2064025326796415</v>
      </c>
      <c r="N17" s="36">
        <v>8</v>
      </c>
      <c r="O17" s="37">
        <v>2</v>
      </c>
      <c r="P17" s="38">
        <f t="shared" si="6"/>
        <v>0.02</v>
      </c>
      <c r="Q17" s="45">
        <v>23.8</v>
      </c>
      <c r="R17" s="40">
        <f t="shared" si="7"/>
        <v>0.95285852045306285</v>
      </c>
      <c r="S17" s="37">
        <v>52</v>
      </c>
      <c r="T17" s="41">
        <f t="shared" ref="T17" si="23" xml:space="preserve"> S17 * 0.2 * 9.80655</f>
        <v>101.98812</v>
      </c>
      <c r="U17" s="39">
        <f t="shared" si="9"/>
        <v>0.98065499999999994</v>
      </c>
      <c r="V17" s="41">
        <f t="shared" si="10"/>
        <v>84.033613445378151</v>
      </c>
      <c r="W17" s="42">
        <f t="shared" si="11"/>
        <v>3.4677354994291107</v>
      </c>
    </row>
    <row r="18" spans="2:23" ht="15.6" thickTop="1" thickBot="1" x14ac:dyDescent="0.35">
      <c r="B18" s="11">
        <v>9</v>
      </c>
      <c r="C18" s="15">
        <v>2</v>
      </c>
      <c r="D18" s="18">
        <f t="shared" si="0"/>
        <v>0.02</v>
      </c>
      <c r="E18" s="43">
        <v>21.81</v>
      </c>
      <c r="F18" s="23">
        <f t="shared" si="1"/>
        <v>0.88140585906834079</v>
      </c>
      <c r="G18" s="15">
        <v>66</v>
      </c>
      <c r="H18" s="28">
        <f t="shared" ref="H18" si="24" xml:space="preserve"> G18 * 0.2 * 9.80655</f>
        <v>129.44646</v>
      </c>
      <c r="I18" s="21">
        <f t="shared" si="3"/>
        <v>0.98065500000000005</v>
      </c>
      <c r="J18" s="28">
        <f t="shared" si="4"/>
        <v>91.701054562127467</v>
      </c>
      <c r="K18" s="32">
        <f t="shared" si="5"/>
        <v>3.8176773261029218</v>
      </c>
      <c r="N18" s="11">
        <v>9</v>
      </c>
      <c r="O18" s="15">
        <v>3</v>
      </c>
      <c r="P18" s="18">
        <f t="shared" si="6"/>
        <v>0.03</v>
      </c>
      <c r="Q18" s="43">
        <v>33.200000000000003</v>
      </c>
      <c r="R18" s="23">
        <f t="shared" si="7"/>
        <v>1.2967785315928084</v>
      </c>
      <c r="S18" s="15">
        <v>60</v>
      </c>
      <c r="T18" s="28">
        <f t="shared" ref="T18" si="25" xml:space="preserve"> S18 * 0.2 * 9.80655</f>
        <v>117.67859999999999</v>
      </c>
      <c r="U18" s="21">
        <f t="shared" si="9"/>
        <v>0.98065499999999994</v>
      </c>
      <c r="V18" s="28">
        <f t="shared" si="10"/>
        <v>90.361445783132524</v>
      </c>
      <c r="W18" s="32">
        <f t="shared" si="11"/>
        <v>3.643316915483513</v>
      </c>
    </row>
    <row r="19" spans="2:23" ht="15" thickBot="1" x14ac:dyDescent="0.35">
      <c r="B19" s="12">
        <v>10</v>
      </c>
      <c r="C19" s="16">
        <v>2</v>
      </c>
      <c r="D19" s="19">
        <f t="shared" si="0"/>
        <v>0.02</v>
      </c>
      <c r="E19" s="44">
        <v>21.09</v>
      </c>
      <c r="F19" s="24">
        <f t="shared" si="1"/>
        <v>0.8557301072183916</v>
      </c>
      <c r="G19" s="16">
        <v>71</v>
      </c>
      <c r="H19" s="29">
        <f t="shared" ref="H19" si="26" xml:space="preserve"> G19 * 0.2 * 9.80655</f>
        <v>139.25301000000002</v>
      </c>
      <c r="I19" s="22">
        <f t="shared" si="3"/>
        <v>0.98065500000000017</v>
      </c>
      <c r="J19" s="29">
        <f t="shared" si="4"/>
        <v>94.831673779042205</v>
      </c>
      <c r="K19" s="33">
        <f t="shared" si="5"/>
        <v>3.9629469372524331</v>
      </c>
      <c r="N19" s="12">
        <v>10</v>
      </c>
      <c r="O19" s="16">
        <v>3</v>
      </c>
      <c r="P19" s="19">
        <f t="shared" si="6"/>
        <v>0.03</v>
      </c>
      <c r="Q19" s="44">
        <v>31.9</v>
      </c>
      <c r="R19" s="24">
        <f t="shared" si="7"/>
        <v>1.2487709317565012</v>
      </c>
      <c r="S19" s="16">
        <v>66</v>
      </c>
      <c r="T19" s="29">
        <f t="shared" ref="T19" si="27" xml:space="preserve"> S19 * 0.2 * 9.80655</f>
        <v>129.44646</v>
      </c>
      <c r="U19" s="22">
        <f t="shared" si="9"/>
        <v>0.98065500000000005</v>
      </c>
      <c r="V19" s="29">
        <f t="shared" si="10"/>
        <v>94.043887147335425</v>
      </c>
      <c r="W19" s="33">
        <f t="shared" si="11"/>
        <v>3.7997018624947594</v>
      </c>
    </row>
    <row r="20" spans="2:23" ht="15" thickBot="1" x14ac:dyDescent="0.35">
      <c r="B20" s="12">
        <v>11</v>
      </c>
      <c r="C20" s="16">
        <v>2</v>
      </c>
      <c r="D20" s="19">
        <f t="shared" si="0"/>
        <v>0.02</v>
      </c>
      <c r="E20" s="44">
        <v>20.37</v>
      </c>
      <c r="F20" s="24">
        <f t="shared" si="1"/>
        <v>0.83016196227001393</v>
      </c>
      <c r="G20" s="16">
        <v>76</v>
      </c>
      <c r="H20" s="29">
        <f t="shared" ref="H20" si="28" xml:space="preserve"> G20 * 0.2 * 9.80655</f>
        <v>149.05956</v>
      </c>
      <c r="I20" s="22">
        <f t="shared" si="3"/>
        <v>0.98065500000000005</v>
      </c>
      <c r="J20" s="29">
        <f t="shared" si="4"/>
        <v>98.183603338242506</v>
      </c>
      <c r="K20" s="33">
        <f t="shared" si="5"/>
        <v>4.1200868298811582</v>
      </c>
      <c r="N20" s="12">
        <v>11</v>
      </c>
      <c r="O20" s="16">
        <v>3</v>
      </c>
      <c r="P20" s="19">
        <f t="shared" si="6"/>
        <v>0.03</v>
      </c>
      <c r="Q20" s="44">
        <v>30.2</v>
      </c>
      <c r="R20" s="24">
        <f t="shared" si="7"/>
        <v>1.1861643056507813</v>
      </c>
      <c r="S20" s="16">
        <v>75</v>
      </c>
      <c r="T20" s="29">
        <f t="shared" ref="T20" si="29" xml:space="preserve"> S20 * 0.2 * 9.80655</f>
        <v>147.09825000000001</v>
      </c>
      <c r="U20" s="22">
        <f t="shared" si="9"/>
        <v>0.98065500000000005</v>
      </c>
      <c r="V20" s="29">
        <f t="shared" si="10"/>
        <v>99.337748344370866</v>
      </c>
      <c r="W20" s="33">
        <f t="shared" si="11"/>
        <v>4.0261576934195649</v>
      </c>
    </row>
    <row r="21" spans="2:23" ht="15" thickBot="1" x14ac:dyDescent="0.35">
      <c r="B21" s="12">
        <v>12</v>
      </c>
      <c r="C21" s="16">
        <v>3</v>
      </c>
      <c r="D21" s="19">
        <f t="shared" si="0"/>
        <v>0.03</v>
      </c>
      <c r="E21" s="44">
        <v>29.81</v>
      </c>
      <c r="F21" s="24">
        <f t="shared" si="1"/>
        <v>1.1718321246663277</v>
      </c>
      <c r="G21" s="16">
        <v>81</v>
      </c>
      <c r="H21" s="29">
        <f t="shared" ref="H21" si="30" xml:space="preserve"> G21 * 0.2 * 9.80655</f>
        <v>158.86610999999999</v>
      </c>
      <c r="I21" s="22">
        <f t="shared" si="3"/>
        <v>0.98065499999999994</v>
      </c>
      <c r="J21" s="29">
        <f t="shared" si="4"/>
        <v>100.63737001006375</v>
      </c>
      <c r="K21" s="33">
        <f t="shared" si="5"/>
        <v>4.08205667238445</v>
      </c>
      <c r="N21" s="12">
        <v>12</v>
      </c>
      <c r="O21" s="16">
        <v>3</v>
      </c>
      <c r="P21" s="19">
        <f t="shared" si="6"/>
        <v>0.03</v>
      </c>
      <c r="Q21" s="44">
        <v>28</v>
      </c>
      <c r="R21" s="24">
        <f t="shared" si="7"/>
        <v>1.1054845091632901</v>
      </c>
      <c r="S21" s="16">
        <v>88</v>
      </c>
      <c r="T21" s="29">
        <f t="shared" ref="T21" si="31" xml:space="preserve"> S21 * 0.2 * 9.80655</f>
        <v>172.59528</v>
      </c>
      <c r="U21" s="22">
        <f t="shared" si="9"/>
        <v>0.98065500000000005</v>
      </c>
      <c r="V21" s="29">
        <f t="shared" si="10"/>
        <v>107.14285714285714</v>
      </c>
      <c r="W21" s="33">
        <f t="shared" si="11"/>
        <v>4.3637483982579282</v>
      </c>
    </row>
    <row r="22" spans="2:23" ht="15" thickBot="1" x14ac:dyDescent="0.35">
      <c r="B22" s="12">
        <v>13</v>
      </c>
      <c r="C22" s="16">
        <v>3</v>
      </c>
      <c r="D22" s="19">
        <f t="shared" si="0"/>
        <v>0.03</v>
      </c>
      <c r="E22" s="44">
        <v>28.67</v>
      </c>
      <c r="F22" s="24">
        <f t="shared" si="1"/>
        <v>1.1300102174759308</v>
      </c>
      <c r="G22" s="16">
        <v>90</v>
      </c>
      <c r="H22" s="29">
        <f t="shared" ref="H22" si="32" xml:space="preserve"> G22 * 0.2 * 9.80655</f>
        <v>176.5179</v>
      </c>
      <c r="I22" s="22">
        <f t="shared" si="3"/>
        <v>0.98065499999999994</v>
      </c>
      <c r="J22" s="29">
        <f t="shared" si="4"/>
        <v>104.63899546564352</v>
      </c>
      <c r="K22" s="33">
        <f t="shared" si="5"/>
        <v>4.2549530029804687</v>
      </c>
      <c r="N22" s="12">
        <v>13</v>
      </c>
      <c r="O22" s="16">
        <v>3</v>
      </c>
      <c r="P22" s="19">
        <f t="shared" si="6"/>
        <v>0.03</v>
      </c>
      <c r="Q22" s="44">
        <v>26.2</v>
      </c>
      <c r="R22" s="24">
        <f t="shared" si="7"/>
        <v>1.0398169838966855</v>
      </c>
      <c r="S22" s="16">
        <v>104</v>
      </c>
      <c r="T22" s="29">
        <f t="shared" ref="T22" si="33" xml:space="preserve"> S22 * 0.2 * 9.80655</f>
        <v>203.97623999999999</v>
      </c>
      <c r="U22" s="22">
        <f t="shared" si="9"/>
        <v>0.98065499999999994</v>
      </c>
      <c r="V22" s="29">
        <f t="shared" si="10"/>
        <v>114.50381679389314</v>
      </c>
      <c r="W22" s="33">
        <f t="shared" si="11"/>
        <v>4.686426281344283</v>
      </c>
    </row>
    <row r="23" spans="2:23" ht="15" thickBot="1" x14ac:dyDescent="0.35">
      <c r="B23" s="12">
        <v>14</v>
      </c>
      <c r="C23" s="16">
        <v>3</v>
      </c>
      <c r="D23" s="19">
        <f t="shared" si="0"/>
        <v>0.03</v>
      </c>
      <c r="E23" s="44">
        <v>28.27</v>
      </c>
      <c r="F23" s="24">
        <f t="shared" si="1"/>
        <v>1.1153629667511828</v>
      </c>
      <c r="G23" s="16">
        <v>95</v>
      </c>
      <c r="H23" s="29">
        <f t="shared" ref="H23" si="34" xml:space="preserve"> G23 * 0.2 * 9.80655</f>
        <v>186.32444999999998</v>
      </c>
      <c r="I23" s="22">
        <f t="shared" si="3"/>
        <v>0.98065499999999994</v>
      </c>
      <c r="J23" s="29">
        <f t="shared" si="4"/>
        <v>106.11956137247967</v>
      </c>
      <c r="K23" s="33">
        <f t="shared" si="5"/>
        <v>4.3192272967404328</v>
      </c>
      <c r="N23" s="12">
        <v>14</v>
      </c>
      <c r="O23" s="16">
        <v>3</v>
      </c>
      <c r="P23" s="19">
        <f t="shared" si="6"/>
        <v>0.03</v>
      </c>
      <c r="Q23" s="44">
        <v>24.7</v>
      </c>
      <c r="R23" s="24">
        <f t="shared" si="7"/>
        <v>0.98537807972371694</v>
      </c>
      <c r="S23" s="16">
        <v>114</v>
      </c>
      <c r="T23" s="29">
        <f t="shared" ref="T23" si="35" xml:space="preserve"> S23 * 0.2 * 9.80655</f>
        <v>223.58933999999999</v>
      </c>
      <c r="U23" s="22">
        <f t="shared" si="9"/>
        <v>0.98065499999999994</v>
      </c>
      <c r="V23" s="29">
        <f t="shared" si="10"/>
        <v>121.45748987854252</v>
      </c>
      <c r="W23" s="33">
        <f t="shared" si="11"/>
        <v>4.9953137353588204</v>
      </c>
    </row>
    <row r="24" spans="2:23" ht="15" thickBot="1" x14ac:dyDescent="0.35">
      <c r="B24" s="12">
        <v>15</v>
      </c>
      <c r="C24" s="16">
        <v>3</v>
      </c>
      <c r="D24" s="19">
        <f t="shared" si="0"/>
        <v>0.03</v>
      </c>
      <c r="E24" s="44">
        <v>27.18</v>
      </c>
      <c r="F24" s="24">
        <f t="shared" si="1"/>
        <v>1.0755270640946233</v>
      </c>
      <c r="G24" s="16">
        <v>104</v>
      </c>
      <c r="H24" s="29">
        <f t="shared" ref="H24" si="36" xml:space="preserve"> G24 * 0.2 * 9.80655</f>
        <v>203.97623999999999</v>
      </c>
      <c r="I24" s="22">
        <f t="shared" si="3"/>
        <v>0.98065499999999994</v>
      </c>
      <c r="J24" s="29">
        <f t="shared" si="4"/>
        <v>110.37527593818984</v>
      </c>
      <c r="K24" s="33">
        <f t="shared" si="5"/>
        <v>4.5049165744865167</v>
      </c>
      <c r="N24" s="12">
        <v>15</v>
      </c>
      <c r="O24" s="16">
        <v>3</v>
      </c>
      <c r="P24" s="19">
        <f t="shared" si="6"/>
        <v>0.03</v>
      </c>
      <c r="Q24" s="44">
        <v>23.7</v>
      </c>
      <c r="R24" s="24">
        <f t="shared" si="7"/>
        <v>0.94925252699163243</v>
      </c>
      <c r="S24" s="16">
        <v>127</v>
      </c>
      <c r="T24" s="29">
        <f t="shared" ref="T24" si="37" xml:space="preserve"> S24 * 0.2 * 9.80655</f>
        <v>249.08637000000002</v>
      </c>
      <c r="U24" s="22">
        <f t="shared" si="9"/>
        <v>0.98065500000000005</v>
      </c>
      <c r="V24" s="29">
        <f t="shared" si="10"/>
        <v>126.58227848101266</v>
      </c>
      <c r="W24" s="33">
        <f t="shared" si="11"/>
        <v>5.2256113341853254</v>
      </c>
    </row>
    <row r="25" spans="2:23" ht="15" thickBot="1" x14ac:dyDescent="0.35">
      <c r="B25" s="13">
        <v>16</v>
      </c>
      <c r="C25" s="17">
        <v>3</v>
      </c>
      <c r="D25" s="20">
        <f t="shared" si="0"/>
        <v>0.03</v>
      </c>
      <c r="E25" s="46">
        <v>26.34</v>
      </c>
      <c r="F25" s="25">
        <f t="shared" si="1"/>
        <v>1.0449118845146705</v>
      </c>
      <c r="G25" s="17">
        <v>112</v>
      </c>
      <c r="H25" s="30">
        <f t="shared" ref="H25" si="38" xml:space="preserve"> G25 * 0.2 * 9.80655</f>
        <v>219.66672000000003</v>
      </c>
      <c r="I25" s="35">
        <f t="shared" si="3"/>
        <v>0.98065500000000017</v>
      </c>
      <c r="J25" s="30">
        <f t="shared" si="4"/>
        <v>113.89521640091117</v>
      </c>
      <c r="K25" s="34">
        <f t="shared" si="5"/>
        <v>4.6595829028209019</v>
      </c>
      <c r="N25" s="13">
        <v>16</v>
      </c>
      <c r="O25" s="17">
        <v>3</v>
      </c>
      <c r="P25" s="20">
        <f t="shared" si="6"/>
        <v>0.03</v>
      </c>
      <c r="Q25" s="46">
        <v>22.9</v>
      </c>
      <c r="R25" s="25">
        <f t="shared" si="7"/>
        <v>0.92046077591606257</v>
      </c>
      <c r="S25" s="17">
        <v>134</v>
      </c>
      <c r="T25" s="30">
        <f t="shared" ref="T25" si="39" xml:space="preserve"> S25 * 0.2 * 9.80655</f>
        <v>262.81554</v>
      </c>
      <c r="U25" s="35">
        <f t="shared" si="9"/>
        <v>0.98065499999999994</v>
      </c>
      <c r="V25" s="30">
        <f t="shared" si="10"/>
        <v>131.00436681222709</v>
      </c>
      <c r="W25" s="34">
        <f t="shared" si="11"/>
        <v>5.426208845643977</v>
      </c>
    </row>
    <row r="26" spans="2:23" ht="15" thickTop="1" x14ac:dyDescent="0.3"/>
  </sheetData>
  <mergeCells count="2">
    <mergeCell ref="C4:K4"/>
    <mergeCell ref="C5:K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A196-2745-444E-950F-8E6FFE8F9426}">
  <dimension ref="A1:N15"/>
  <sheetViews>
    <sheetView tabSelected="1" workbookViewId="0">
      <selection activeCell="G14" sqref="C13:G14"/>
    </sheetView>
  </sheetViews>
  <sheetFormatPr defaultRowHeight="14.4" x14ac:dyDescent="0.3"/>
  <sheetData>
    <row r="1" spans="1:14" ht="15" thickBot="1" x14ac:dyDescent="0.35">
      <c r="H1" s="54"/>
      <c r="I1" s="54"/>
      <c r="J1" s="54"/>
      <c r="K1" s="54"/>
      <c r="L1" s="54"/>
      <c r="M1" s="54"/>
      <c r="N1" s="54"/>
    </row>
    <row r="2" spans="1:14" ht="15.6" thickTop="1" thickBot="1" x14ac:dyDescent="0.35">
      <c r="B2" s="47" t="s">
        <v>14</v>
      </c>
      <c r="C2" s="10" t="s">
        <v>15</v>
      </c>
      <c r="D2" s="14" t="s">
        <v>8</v>
      </c>
      <c r="E2" s="10" t="s">
        <v>9</v>
      </c>
      <c r="F2" s="31" t="s">
        <v>10</v>
      </c>
      <c r="H2" s="54"/>
      <c r="I2" s="55"/>
      <c r="J2" s="55"/>
      <c r="K2" s="55"/>
      <c r="L2" s="55"/>
      <c r="M2" s="78"/>
      <c r="N2" s="54"/>
    </row>
    <row r="3" spans="1:14" ht="15.6" thickTop="1" thickBot="1" x14ac:dyDescent="0.35">
      <c r="B3" s="48">
        <v>10.5</v>
      </c>
      <c r="C3" s="11">
        <v>0.05</v>
      </c>
      <c r="D3" s="15">
        <v>20</v>
      </c>
      <c r="E3" s="28">
        <f>D3 * 0.2 * 9.80655</f>
        <v>39.226199999999999</v>
      </c>
      <c r="F3" s="51">
        <f>E3*0.5/D3</f>
        <v>0.98065499999999994</v>
      </c>
      <c r="H3" s="54"/>
      <c r="I3" s="55"/>
      <c r="J3" s="55"/>
      <c r="K3" s="55"/>
      <c r="L3" s="56"/>
      <c r="M3" s="54"/>
      <c r="N3" s="54"/>
    </row>
    <row r="4" spans="1:14" ht="15" thickBot="1" x14ac:dyDescent="0.35">
      <c r="B4" s="49">
        <v>40.5</v>
      </c>
      <c r="C4" s="12">
        <v>0.05</v>
      </c>
      <c r="D4" s="16">
        <v>45</v>
      </c>
      <c r="E4" s="29">
        <f t="shared" ref="E4:E6" si="0">D4 * 0.2 * 9.80655</f>
        <v>88.258949999999999</v>
      </c>
      <c r="F4" s="52">
        <f t="shared" ref="F4:F6" si="1">E4*0.5/D4</f>
        <v>0.98065499999999994</v>
      </c>
      <c r="H4" s="54"/>
      <c r="I4" s="55"/>
      <c r="J4" s="55"/>
      <c r="K4" s="55"/>
      <c r="L4" s="56"/>
      <c r="M4" s="54"/>
      <c r="N4" s="54"/>
    </row>
    <row r="5" spans="1:14" ht="15" thickBot="1" x14ac:dyDescent="0.35">
      <c r="B5" s="49">
        <v>80.5</v>
      </c>
      <c r="C5" s="12">
        <v>0.05</v>
      </c>
      <c r="D5" s="16">
        <v>72</v>
      </c>
      <c r="E5" s="29">
        <f t="shared" si="0"/>
        <v>141.21431999999999</v>
      </c>
      <c r="F5" s="52">
        <f t="shared" si="1"/>
        <v>0.98065499999999994</v>
      </c>
      <c r="H5" s="54"/>
      <c r="I5" s="55"/>
      <c r="J5" s="55"/>
      <c r="K5" s="55"/>
      <c r="L5" s="56"/>
      <c r="M5" s="54"/>
      <c r="N5" s="54"/>
    </row>
    <row r="6" spans="1:14" ht="15" thickBot="1" x14ac:dyDescent="0.35">
      <c r="B6" s="50">
        <v>130.5</v>
      </c>
      <c r="C6" s="13">
        <v>0.05</v>
      </c>
      <c r="D6" s="17">
        <v>107</v>
      </c>
      <c r="E6" s="30">
        <f t="shared" si="0"/>
        <v>209.86017000000001</v>
      </c>
      <c r="F6" s="53">
        <f t="shared" si="1"/>
        <v>0.98065500000000005</v>
      </c>
      <c r="H6" s="54"/>
      <c r="I6" s="55"/>
      <c r="J6" s="55"/>
      <c r="K6" s="55"/>
      <c r="L6" s="56"/>
      <c r="M6" s="54"/>
      <c r="N6" s="54"/>
    </row>
    <row r="7" spans="1:14" ht="15.6" thickTop="1" thickBot="1" x14ac:dyDescent="0.35">
      <c r="H7" s="54"/>
      <c r="I7" s="54"/>
      <c r="J7" s="54"/>
      <c r="K7" s="54"/>
      <c r="L7" s="54"/>
      <c r="M7" s="54"/>
      <c r="N7" s="54"/>
    </row>
    <row r="8" spans="1:14" ht="15.6" thickTop="1" thickBot="1" x14ac:dyDescent="0.35">
      <c r="B8" s="47" t="s">
        <v>14</v>
      </c>
      <c r="C8" s="10" t="s">
        <v>15</v>
      </c>
      <c r="D8" s="14" t="s">
        <v>8</v>
      </c>
      <c r="E8" s="10" t="s">
        <v>9</v>
      </c>
      <c r="F8" s="31" t="s">
        <v>10</v>
      </c>
      <c r="H8" s="54"/>
      <c r="I8" s="54"/>
      <c r="J8" s="54"/>
      <c r="K8" s="54"/>
      <c r="L8" s="54"/>
      <c r="M8" s="54"/>
      <c r="N8" s="54"/>
    </row>
    <row r="9" spans="1:14" ht="15.6" thickTop="1" thickBot="1" x14ac:dyDescent="0.35">
      <c r="B9" s="48">
        <v>10</v>
      </c>
      <c r="C9" s="11">
        <v>0.05</v>
      </c>
      <c r="D9" s="15">
        <v>60</v>
      </c>
      <c r="E9" s="28">
        <f>D9 * 0.2 * 9.80655</f>
        <v>117.67859999999999</v>
      </c>
      <c r="F9" s="51">
        <f>E9*0.5/D9</f>
        <v>0.98065499999999994</v>
      </c>
      <c r="H9" s="54"/>
      <c r="I9" s="54"/>
      <c r="J9" s="54"/>
      <c r="K9" s="54"/>
      <c r="L9" s="54"/>
      <c r="M9" s="54"/>
      <c r="N9" s="54"/>
    </row>
    <row r="10" spans="1:14" ht="15" thickBot="1" x14ac:dyDescent="0.35">
      <c r="B10" s="49">
        <v>30</v>
      </c>
      <c r="C10" s="12">
        <v>0.05</v>
      </c>
      <c r="D10" s="16">
        <v>87</v>
      </c>
      <c r="E10" s="29">
        <f t="shared" ref="E10" si="2">D10 * 0.2 * 9.80655</f>
        <v>170.63397000000001</v>
      </c>
      <c r="F10" s="52">
        <f t="shared" ref="F10:F11" si="3">E10*0.5/D10</f>
        <v>0.98065500000000005</v>
      </c>
      <c r="H10" s="54"/>
      <c r="I10" s="55"/>
      <c r="J10" s="55"/>
      <c r="K10" s="55"/>
      <c r="L10" s="55"/>
      <c r="M10" s="78"/>
      <c r="N10" s="54"/>
    </row>
    <row r="11" spans="1:14" ht="15" thickBot="1" x14ac:dyDescent="0.35">
      <c r="B11" s="50">
        <v>60</v>
      </c>
      <c r="C11" s="13">
        <v>0.05</v>
      </c>
      <c r="D11" s="17">
        <v>129</v>
      </c>
      <c r="E11" s="30">
        <f t="shared" ref="E11" si="4">D11 * 0.2 * 9.80655</f>
        <v>253.00899000000001</v>
      </c>
      <c r="F11" s="53">
        <f t="shared" si="3"/>
        <v>0.98065500000000005</v>
      </c>
      <c r="H11" s="54"/>
      <c r="I11" s="55"/>
      <c r="J11" s="55"/>
      <c r="K11" s="55"/>
      <c r="L11" s="56"/>
      <c r="M11" s="54"/>
      <c r="N11" s="54"/>
    </row>
    <row r="12" spans="1:14" ht="15" thickTop="1" x14ac:dyDescent="0.3">
      <c r="A12" s="54"/>
      <c r="B12" s="55"/>
      <c r="C12" s="55"/>
      <c r="D12" s="55"/>
      <c r="E12" s="56"/>
      <c r="F12" s="54"/>
      <c r="G12" s="54"/>
      <c r="H12" s="54"/>
      <c r="I12" s="55"/>
      <c r="J12" s="55"/>
      <c r="K12" s="55"/>
      <c r="L12" s="56"/>
      <c r="M12" s="54"/>
      <c r="N12" s="54"/>
    </row>
    <row r="13" spans="1:14" x14ac:dyDescent="0.3">
      <c r="A13" s="54"/>
      <c r="B13" s="55"/>
      <c r="C13" s="55"/>
      <c r="D13" s="55"/>
      <c r="E13" s="56"/>
      <c r="F13" s="54"/>
      <c r="G13" s="54"/>
      <c r="H13" s="54"/>
      <c r="I13" s="55"/>
      <c r="J13" s="55"/>
      <c r="K13" s="55"/>
      <c r="L13" s="56"/>
      <c r="M13" s="54"/>
      <c r="N13" s="54"/>
    </row>
    <row r="14" spans="1:14" x14ac:dyDescent="0.3">
      <c r="A14" s="54"/>
      <c r="B14" s="55"/>
      <c r="C14" s="55"/>
      <c r="D14" s="55"/>
      <c r="E14" s="56"/>
      <c r="F14" s="54"/>
      <c r="G14" s="54"/>
      <c r="H14" s="54"/>
      <c r="I14" s="55"/>
      <c r="J14" s="55"/>
      <c r="K14" s="55"/>
      <c r="L14" s="56"/>
      <c r="M14" s="54"/>
      <c r="N14" s="54"/>
    </row>
    <row r="15" spans="1:14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B34F-1E5E-43A8-9525-A46549641271}">
  <dimension ref="A1:F17"/>
  <sheetViews>
    <sheetView workbookViewId="0">
      <selection activeCell="L18" sqref="L18"/>
    </sheetView>
  </sheetViews>
  <sheetFormatPr defaultRowHeight="14.4" x14ac:dyDescent="0.3"/>
  <sheetData>
    <row r="1" spans="1:6" x14ac:dyDescent="0.3">
      <c r="A1" s="54"/>
      <c r="B1" s="54"/>
    </row>
    <row r="2" spans="1:6" ht="15" thickBot="1" x14ac:dyDescent="0.35">
      <c r="A2" s="54"/>
      <c r="B2" s="54" t="s">
        <v>17</v>
      </c>
    </row>
    <row r="3" spans="1:6" ht="15.6" thickTop="1" thickBot="1" x14ac:dyDescent="0.35">
      <c r="C3" s="47" t="s">
        <v>16</v>
      </c>
      <c r="D3" s="10" t="s">
        <v>18</v>
      </c>
      <c r="E3" s="57" t="s">
        <v>19</v>
      </c>
      <c r="F3" s="64" t="s">
        <v>20</v>
      </c>
    </row>
    <row r="4" spans="1:6" ht="15" thickTop="1" x14ac:dyDescent="0.3">
      <c r="C4" s="73">
        <v>3</v>
      </c>
      <c r="D4" s="61">
        <f>1000/43.7</f>
        <v>22.883295194508008</v>
      </c>
      <c r="E4" s="68">
        <f>LN(C4)</f>
        <v>1.0986122886681098</v>
      </c>
      <c r="F4" s="65">
        <f>LN(D4)</f>
        <v>3.1304071768805923</v>
      </c>
    </row>
    <row r="5" spans="1:6" x14ac:dyDescent="0.3">
      <c r="C5" s="71">
        <v>3.95</v>
      </c>
      <c r="D5" s="62">
        <v>25</v>
      </c>
      <c r="E5" s="69">
        <f t="shared" ref="E5:E6" si="0">LN(C5)</f>
        <v>1.3737155789130306</v>
      </c>
      <c r="F5" s="66">
        <f t="shared" ref="F5:F6" si="1">LN(D5)</f>
        <v>3.2188758248682006</v>
      </c>
    </row>
    <row r="6" spans="1:6" x14ac:dyDescent="0.3">
      <c r="C6" s="71">
        <v>4.0999999999999996</v>
      </c>
      <c r="D6" s="62">
        <f>1000/33.8</f>
        <v>29.585798816568051</v>
      </c>
      <c r="E6" s="69">
        <f t="shared" si="0"/>
        <v>1.410986973710262</v>
      </c>
      <c r="F6" s="66">
        <f t="shared" si="1"/>
        <v>3.3872944764931643</v>
      </c>
    </row>
    <row r="7" spans="1:6" x14ac:dyDescent="0.3">
      <c r="C7" s="71">
        <v>5.05</v>
      </c>
      <c r="D7" s="62">
        <v>77.599999999999994</v>
      </c>
      <c r="E7" s="69">
        <f t="shared" ref="E7" si="2">LN(C7)</f>
        <v>1.6193882432872684</v>
      </c>
      <c r="F7" s="66">
        <f t="shared" ref="F7" si="3">LN(D7)</f>
        <v>4.3515674271891731</v>
      </c>
    </row>
    <row r="8" spans="1:6" ht="15" thickBot="1" x14ac:dyDescent="0.35">
      <c r="C8" s="72">
        <v>5.2</v>
      </c>
      <c r="D8" s="63">
        <f>3000/26.6</f>
        <v>112.78195488721803</v>
      </c>
      <c r="E8" s="70">
        <f t="shared" ref="E8" si="4">LN(C8)</f>
        <v>1.6486586255873816</v>
      </c>
      <c r="F8" s="67">
        <f t="shared" ref="F8" si="5">LN(D8)</f>
        <v>4.7254563518625936</v>
      </c>
    </row>
    <row r="9" spans="1:6" ht="15" thickTop="1" x14ac:dyDescent="0.3"/>
    <row r="10" spans="1:6" ht="15" thickBot="1" x14ac:dyDescent="0.35">
      <c r="B10" s="54" t="s">
        <v>21</v>
      </c>
    </row>
    <row r="11" spans="1:6" ht="15.6" thickTop="1" thickBot="1" x14ac:dyDescent="0.35">
      <c r="C11" s="10" t="s">
        <v>16</v>
      </c>
      <c r="D11" s="10" t="s">
        <v>18</v>
      </c>
      <c r="E11" s="57" t="s">
        <v>19</v>
      </c>
      <c r="F11" s="64" t="s">
        <v>20</v>
      </c>
    </row>
    <row r="12" spans="1:6" ht="15" thickTop="1" x14ac:dyDescent="0.3">
      <c r="C12" s="60">
        <v>3</v>
      </c>
      <c r="D12" s="61">
        <f>3000/33</f>
        <v>90.909090909090907</v>
      </c>
      <c r="E12" s="68">
        <f>LN(C12)</f>
        <v>1.0986122886681098</v>
      </c>
      <c r="F12" s="65">
        <f>LN(D12)</f>
        <v>4.5098600061837661</v>
      </c>
    </row>
    <row r="13" spans="1:6" x14ac:dyDescent="0.3">
      <c r="C13" s="58">
        <v>3.95</v>
      </c>
      <c r="D13" s="62">
        <v>102</v>
      </c>
      <c r="E13" s="69">
        <f t="shared" ref="E13:E16" si="6">LN(C13)</f>
        <v>1.3737155789130306</v>
      </c>
      <c r="F13" s="66">
        <f t="shared" ref="F13:F16" si="7">LN(D13)</f>
        <v>4.6249728132842707</v>
      </c>
    </row>
    <row r="14" spans="1:6" x14ac:dyDescent="0.3">
      <c r="C14" s="58">
        <v>4.0999999999999996</v>
      </c>
      <c r="D14" s="62">
        <f>3000/27.9</f>
        <v>107.52688172043011</v>
      </c>
      <c r="E14" s="69">
        <f t="shared" si="6"/>
        <v>1.410986973710262</v>
      </c>
      <c r="F14" s="66">
        <f t="shared" si="7"/>
        <v>4.6777408788229264</v>
      </c>
    </row>
    <row r="15" spans="1:6" x14ac:dyDescent="0.3">
      <c r="C15" s="58">
        <v>5.05</v>
      </c>
      <c r="D15" s="62">
        <v>192.3</v>
      </c>
      <c r="E15" s="69">
        <f t="shared" si="6"/>
        <v>1.6193882432872684</v>
      </c>
      <c r="F15" s="66">
        <f t="shared" si="7"/>
        <v>5.259056652594734</v>
      </c>
    </row>
    <row r="16" spans="1:6" ht="15" thickBot="1" x14ac:dyDescent="0.35">
      <c r="C16" s="59">
        <v>5.2</v>
      </c>
      <c r="D16" s="63">
        <f>6000/23.7</f>
        <v>253.16455696202533</v>
      </c>
      <c r="E16" s="70">
        <f t="shared" si="6"/>
        <v>1.6486586255873816</v>
      </c>
      <c r="F16" s="67">
        <f t="shared" si="7"/>
        <v>5.5340397000691066</v>
      </c>
    </row>
    <row r="1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2022-05-08T10:27:25Z</dcterms:created>
  <dcterms:modified xsi:type="dcterms:W3CDTF">2022-05-13T11:28:24Z</dcterms:modified>
</cp:coreProperties>
</file>