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леб\Desktop\Лабы\Термодинамика\2.1.6\"/>
    </mc:Choice>
  </mc:AlternateContent>
  <xr:revisionPtr revIDLastSave="0" documentId="13_ncr:1_{BF86C9F0-5185-4D7B-8DD9-06784D5D5D0D}" xr6:coauthVersionLast="47" xr6:coauthVersionMax="47" xr10:uidLastSave="{00000000-0000-0000-0000-000000000000}"/>
  <bookViews>
    <workbookView xWindow="-108" yWindow="492" windowWidth="23256" windowHeight="12576" xr2:uid="{77216867-7F47-453B-9821-8EB9749652AD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" l="1"/>
  <c r="Y8" i="1"/>
  <c r="AB13" i="1"/>
  <c r="Y9" i="1"/>
  <c r="AB8" i="1"/>
  <c r="AB4" i="1"/>
  <c r="AC4" i="1" s="1"/>
  <c r="AB5" i="1"/>
  <c r="AC5" i="1" s="1"/>
  <c r="AB3" i="1"/>
  <c r="AC3" i="1" s="1"/>
  <c r="X9" i="1"/>
  <c r="X19" i="1" s="1"/>
  <c r="X8" i="1"/>
  <c r="AA8" i="1" s="1"/>
  <c r="Y13" i="1" s="1"/>
  <c r="D29" i="1"/>
  <c r="E29" i="1" s="1"/>
  <c r="G29" i="1" s="1"/>
  <c r="M29" i="1"/>
  <c r="N29" i="1"/>
  <c r="D30" i="1"/>
  <c r="E30" i="1" s="1"/>
  <c r="G30" i="1" s="1"/>
  <c r="M30" i="1"/>
  <c r="N30" i="1"/>
  <c r="D31" i="1"/>
  <c r="E31" i="1" s="1"/>
  <c r="G31" i="1" s="1"/>
  <c r="M31" i="1"/>
  <c r="N31" i="1"/>
  <c r="D32" i="1"/>
  <c r="E32" i="1" s="1"/>
  <c r="G32" i="1" s="1"/>
  <c r="M32" i="1"/>
  <c r="N32" i="1"/>
  <c r="D33" i="1"/>
  <c r="E33" i="1" s="1"/>
  <c r="G33" i="1" s="1"/>
  <c r="M33" i="1"/>
  <c r="N33" i="1"/>
  <c r="D34" i="1"/>
  <c r="E34" i="1"/>
  <c r="G34" i="1" s="1"/>
  <c r="M34" i="1"/>
  <c r="N34" i="1"/>
  <c r="D35" i="1"/>
  <c r="E35" i="1" s="1"/>
  <c r="G35" i="1" s="1"/>
  <c r="M35" i="1"/>
  <c r="N35" i="1"/>
  <c r="D36" i="1"/>
  <c r="E36" i="1" s="1"/>
  <c r="G36" i="1" s="1"/>
  <c r="M36" i="1"/>
  <c r="N36" i="1"/>
  <c r="G19" i="1"/>
  <c r="G16" i="1"/>
  <c r="D16" i="1"/>
  <c r="E16" i="1" s="1"/>
  <c r="M16" i="1"/>
  <c r="N16" i="1"/>
  <c r="D17" i="1"/>
  <c r="E17" i="1" s="1"/>
  <c r="G17" i="1" s="1"/>
  <c r="M17" i="1"/>
  <c r="N17" i="1"/>
  <c r="D18" i="1"/>
  <c r="E18" i="1" s="1"/>
  <c r="G18" i="1" s="1"/>
  <c r="M18" i="1"/>
  <c r="N18" i="1"/>
  <c r="D19" i="1"/>
  <c r="E19" i="1" s="1"/>
  <c r="M19" i="1"/>
  <c r="N19" i="1"/>
  <c r="D20" i="1"/>
  <c r="E20" i="1" s="1"/>
  <c r="G20" i="1" s="1"/>
  <c r="M20" i="1"/>
  <c r="N20" i="1"/>
  <c r="D21" i="1"/>
  <c r="E21" i="1" s="1"/>
  <c r="G21" i="1" s="1"/>
  <c r="M21" i="1"/>
  <c r="N21" i="1"/>
  <c r="D22" i="1"/>
  <c r="E22" i="1" s="1"/>
  <c r="G22" i="1" s="1"/>
  <c r="M22" i="1"/>
  <c r="N22" i="1"/>
  <c r="D23" i="1"/>
  <c r="E23" i="1" s="1"/>
  <c r="G23" i="1" s="1"/>
  <c r="M23" i="1"/>
  <c r="N23" i="1"/>
  <c r="N4" i="1"/>
  <c r="N5" i="1"/>
  <c r="N6" i="1"/>
  <c r="N7" i="1"/>
  <c r="N8" i="1"/>
  <c r="N9" i="1"/>
  <c r="N10" i="1"/>
  <c r="N3" i="1"/>
  <c r="M4" i="1"/>
  <c r="M5" i="1"/>
  <c r="M6" i="1"/>
  <c r="M7" i="1"/>
  <c r="M8" i="1"/>
  <c r="M9" i="1"/>
  <c r="M10" i="1"/>
  <c r="M3" i="1"/>
  <c r="D4" i="1"/>
  <c r="E4" i="1" s="1"/>
  <c r="G4" i="1" s="1"/>
  <c r="H4" i="1" s="1"/>
  <c r="I4" i="1" s="1"/>
  <c r="D5" i="1"/>
  <c r="E5" i="1" s="1"/>
  <c r="G5" i="1" s="1"/>
  <c r="H5" i="1" s="1"/>
  <c r="I5" i="1" s="1"/>
  <c r="D6" i="1"/>
  <c r="E6" i="1" s="1"/>
  <c r="G6" i="1" s="1"/>
  <c r="H6" i="1" s="1"/>
  <c r="I6" i="1" s="1"/>
  <c r="D7" i="1"/>
  <c r="E7" i="1" s="1"/>
  <c r="G7" i="1" s="1"/>
  <c r="H7" i="1" s="1"/>
  <c r="I7" i="1" s="1"/>
  <c r="D8" i="1"/>
  <c r="E8" i="1" s="1"/>
  <c r="G8" i="1" s="1"/>
  <c r="H8" i="1" s="1"/>
  <c r="I8" i="1" s="1"/>
  <c r="D9" i="1"/>
  <c r="E9" i="1" s="1"/>
  <c r="G9" i="1" s="1"/>
  <c r="H9" i="1" s="1"/>
  <c r="I9" i="1" s="1"/>
  <c r="D10" i="1"/>
  <c r="E10" i="1" s="1"/>
  <c r="G10" i="1" s="1"/>
  <c r="H10" i="1" s="1"/>
  <c r="I10" i="1" s="1"/>
  <c r="D3" i="1"/>
  <c r="E3" i="1" s="1"/>
  <c r="G3" i="1" s="1"/>
  <c r="H3" i="1" s="1"/>
  <c r="I3" i="1" s="1"/>
  <c r="AB9" i="1" l="1"/>
  <c r="AC14" i="1" s="1"/>
  <c r="AA9" i="1"/>
  <c r="Y14" i="1" s="1"/>
  <c r="AC13" i="1"/>
  <c r="AD13" i="1" s="1"/>
  <c r="AE13" i="1" s="1"/>
  <c r="X13" i="1"/>
  <c r="Z13" i="1" s="1"/>
  <c r="AA13" i="1" s="1"/>
  <c r="X14" i="1"/>
  <c r="M12" i="1"/>
  <c r="P9" i="1" s="1"/>
  <c r="N12" i="1"/>
  <c r="AB14" i="1"/>
  <c r="P10" i="1"/>
  <c r="P7" i="1"/>
  <c r="P29" i="1"/>
  <c r="P4" i="1"/>
  <c r="P5" i="1"/>
  <c r="P8" i="1"/>
  <c r="N25" i="1"/>
  <c r="H35" i="1"/>
  <c r="I35" i="1" s="1"/>
  <c r="L34" i="1"/>
  <c r="K32" i="1"/>
  <c r="H32" i="1"/>
  <c r="I32" i="1" s="1"/>
  <c r="H34" i="1"/>
  <c r="I34" i="1" s="1"/>
  <c r="K34" i="1"/>
  <c r="N38" i="1"/>
  <c r="L33" i="1"/>
  <c r="H33" i="1"/>
  <c r="I33" i="1" s="1"/>
  <c r="K33" i="1"/>
  <c r="K29" i="1"/>
  <c r="L29" i="1"/>
  <c r="H29" i="1"/>
  <c r="I29" i="1" s="1"/>
  <c r="H31" i="1"/>
  <c r="I31" i="1" s="1"/>
  <c r="K31" i="1"/>
  <c r="L31" i="1"/>
  <c r="K36" i="1"/>
  <c r="L36" i="1"/>
  <c r="H36" i="1"/>
  <c r="I36" i="1" s="1"/>
  <c r="H30" i="1"/>
  <c r="I30" i="1" s="1"/>
  <c r="K30" i="1"/>
  <c r="L30" i="1"/>
  <c r="M38" i="1"/>
  <c r="P32" i="1" s="1"/>
  <c r="L35" i="1"/>
  <c r="K35" i="1"/>
  <c r="L32" i="1"/>
  <c r="H22" i="1"/>
  <c r="I22" i="1" s="1"/>
  <c r="L21" i="1"/>
  <c r="K21" i="1"/>
  <c r="K18" i="1"/>
  <c r="H18" i="1"/>
  <c r="I18" i="1" s="1"/>
  <c r="L18" i="1"/>
  <c r="L23" i="1"/>
  <c r="H23" i="1"/>
  <c r="I23" i="1" s="1"/>
  <c r="K23" i="1"/>
  <c r="H17" i="1"/>
  <c r="I17" i="1" s="1"/>
  <c r="K17" i="1"/>
  <c r="L17" i="1"/>
  <c r="K19" i="1"/>
  <c r="L19" i="1"/>
  <c r="H19" i="1"/>
  <c r="I19" i="1" s="1"/>
  <c r="H20" i="1"/>
  <c r="I20" i="1" s="1"/>
  <c r="K20" i="1"/>
  <c r="L20" i="1"/>
  <c r="H16" i="1"/>
  <c r="I16" i="1" s="1"/>
  <c r="K16" i="1"/>
  <c r="L16" i="1"/>
  <c r="M25" i="1"/>
  <c r="P17" i="1" s="1"/>
  <c r="H21" i="1"/>
  <c r="I21" i="1" s="1"/>
  <c r="K22" i="1"/>
  <c r="L22" i="1"/>
  <c r="L9" i="1"/>
  <c r="K7" i="1"/>
  <c r="K6" i="1"/>
  <c r="L7" i="1"/>
  <c r="L5" i="1"/>
  <c r="K8" i="1"/>
  <c r="K3" i="1"/>
  <c r="L4" i="1"/>
  <c r="K5" i="1"/>
  <c r="K4" i="1"/>
  <c r="K10" i="1"/>
  <c r="L3" i="1"/>
  <c r="L8" i="1"/>
  <c r="L6" i="1"/>
  <c r="K9" i="1"/>
  <c r="L10" i="1"/>
  <c r="AD14" i="1" l="1"/>
  <c r="AE14" i="1" s="1"/>
  <c r="Z14" i="1"/>
  <c r="AA14" i="1" s="1"/>
  <c r="Y18" i="1"/>
  <c r="Z18" i="1" s="1"/>
  <c r="AA18" i="1" s="1"/>
  <c r="Y19" i="1"/>
  <c r="Z19" i="1" s="1"/>
  <c r="AA19" i="1" s="1"/>
  <c r="P12" i="1"/>
  <c r="P6" i="1"/>
  <c r="P23" i="1"/>
  <c r="P3" i="1"/>
  <c r="L12" i="1"/>
  <c r="O7" i="1" s="1"/>
  <c r="P34" i="1"/>
  <c r="P21" i="1"/>
  <c r="P20" i="1"/>
  <c r="P16" i="1"/>
  <c r="P36" i="1"/>
  <c r="P31" i="1"/>
  <c r="P19" i="1"/>
  <c r="P30" i="1"/>
  <c r="O9" i="1"/>
  <c r="P33" i="1"/>
  <c r="P22" i="1"/>
  <c r="P18" i="1"/>
  <c r="P35" i="1"/>
  <c r="K38" i="1"/>
  <c r="L38" i="1"/>
  <c r="L25" i="1"/>
  <c r="K25" i="1"/>
  <c r="K12" i="1"/>
  <c r="P38" i="1" l="1"/>
  <c r="O5" i="1"/>
  <c r="O4" i="1"/>
  <c r="O10" i="1"/>
  <c r="O3" i="1"/>
  <c r="R3" i="1"/>
  <c r="S4" i="1" s="1"/>
  <c r="O6" i="1"/>
  <c r="O12" i="1" s="1"/>
  <c r="S3" i="1" s="1"/>
  <c r="T3" i="1" s="1"/>
  <c r="U3" i="1" s="1"/>
  <c r="U5" i="1" s="1"/>
  <c r="O8" i="1"/>
  <c r="P25" i="1"/>
  <c r="O30" i="1"/>
  <c r="O36" i="1"/>
  <c r="O31" i="1"/>
  <c r="O32" i="1"/>
  <c r="O35" i="1"/>
  <c r="O33" i="1"/>
  <c r="O34" i="1"/>
  <c r="O29" i="1"/>
  <c r="R29" i="1"/>
  <c r="S30" i="1" s="1"/>
  <c r="R16" i="1"/>
  <c r="S17" i="1" s="1"/>
  <c r="O17" i="1"/>
  <c r="O18" i="1"/>
  <c r="O22" i="1"/>
  <c r="O19" i="1"/>
  <c r="O21" i="1"/>
  <c r="O20" i="1"/>
  <c r="O23" i="1"/>
  <c r="O16" i="1"/>
  <c r="R20" i="1" l="1"/>
  <c r="R7" i="1"/>
  <c r="R33" i="1"/>
  <c r="O38" i="1"/>
  <c r="S29" i="1" s="1"/>
  <c r="T29" i="1" s="1"/>
  <c r="U29" i="1" s="1"/>
  <c r="U31" i="1" s="1"/>
  <c r="O25" i="1"/>
  <c r="S16" i="1" s="1"/>
  <c r="T16" i="1" s="1"/>
  <c r="U16" i="1" s="1"/>
  <c r="U18" i="1" s="1"/>
</calcChain>
</file>

<file path=xl/sharedStrings.xml><?xml version="1.0" encoding="utf-8"?>
<sst xmlns="http://schemas.openxmlformats.org/spreadsheetml/2006/main" count="85" uniqueCount="35">
  <si>
    <t>P</t>
  </si>
  <si>
    <t>U, мкВ</t>
  </si>
  <si>
    <t>U, мВ</t>
  </si>
  <si>
    <t>const</t>
  </si>
  <si>
    <t>U_popr, мВ</t>
  </si>
  <si>
    <t>sigma U, mcV</t>
  </si>
  <si>
    <t>dT K</t>
  </si>
  <si>
    <t>sigma T K</t>
  </si>
  <si>
    <t>epsilon</t>
  </si>
  <si>
    <t>epsilon T</t>
  </si>
  <si>
    <t>sigma P</t>
  </si>
  <si>
    <t>P*T</t>
  </si>
  <si>
    <t>T</t>
  </si>
  <si>
    <t>k</t>
  </si>
  <si>
    <t>P^2</t>
  </si>
  <si>
    <t>sigma k</t>
  </si>
  <si>
    <t>(T-Tsr)^2</t>
  </si>
  <si>
    <t>(P-Psr)^2</t>
  </si>
  <si>
    <t>T=50</t>
  </si>
  <si>
    <t>T=30</t>
  </si>
  <si>
    <t>T=20</t>
  </si>
  <si>
    <t>sigma</t>
  </si>
  <si>
    <t>b</t>
  </si>
  <si>
    <t>mu</t>
  </si>
  <si>
    <t>d mu</t>
  </si>
  <si>
    <t>eps</t>
  </si>
  <si>
    <t>mu*T</t>
  </si>
  <si>
    <t>30-20</t>
  </si>
  <si>
    <t>50-30</t>
  </si>
  <si>
    <t>a</t>
  </si>
  <si>
    <t>sigma a</t>
  </si>
  <si>
    <t>eps a</t>
  </si>
  <si>
    <t>sigma b</t>
  </si>
  <si>
    <t>eps b</t>
  </si>
  <si>
    <t>sima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</si>
</sst>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"/>
    <numFmt numFmtId="167" formatCode="0.000000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05D1-6849-46DF-9FE4-AB44A8206B80}">
  <dimension ref="A1:AE38"/>
  <sheetViews>
    <sheetView tabSelected="1" topLeftCell="K1" workbookViewId="0">
      <selection activeCell="AA19" sqref="AA19"/>
    </sheetView>
  </sheetViews>
  <sheetFormatPr defaultRowHeight="14.4" x14ac:dyDescent="0.3"/>
  <cols>
    <col min="1" max="2" width="9.44140625" bestFit="1" customWidth="1"/>
    <col min="3" max="3" width="10.109375" customWidth="1"/>
    <col min="5" max="5" width="11.6640625" customWidth="1"/>
    <col min="24" max="24" width="13.5546875" bestFit="1" customWidth="1"/>
    <col min="25" max="25" width="11.44140625" bestFit="1" customWidth="1"/>
    <col min="28" max="28" width="12.109375" bestFit="1" customWidth="1"/>
    <col min="29" max="29" width="10.44140625" bestFit="1" customWidth="1"/>
  </cols>
  <sheetData>
    <row r="1" spans="1:31" x14ac:dyDescent="0.3">
      <c r="A1" t="s">
        <v>20</v>
      </c>
      <c r="V1" t="s">
        <v>3</v>
      </c>
    </row>
    <row r="2" spans="1:31" x14ac:dyDescent="0.3">
      <c r="A2" t="s">
        <v>0</v>
      </c>
      <c r="B2" t="s">
        <v>10</v>
      </c>
      <c r="C2" t="s">
        <v>2</v>
      </c>
      <c r="D2" t="s">
        <v>4</v>
      </c>
      <c r="E2" t="s">
        <v>1</v>
      </c>
      <c r="F2" t="s">
        <v>5</v>
      </c>
      <c r="G2" t="s">
        <v>6</v>
      </c>
      <c r="H2" t="s">
        <v>7</v>
      </c>
      <c r="I2" t="s">
        <v>9</v>
      </c>
      <c r="K2" t="s">
        <v>11</v>
      </c>
      <c r="L2" t="s">
        <v>12</v>
      </c>
      <c r="M2" t="s">
        <v>0</v>
      </c>
      <c r="N2" t="s">
        <v>14</v>
      </c>
      <c r="O2" t="s">
        <v>16</v>
      </c>
      <c r="P2" t="s">
        <v>17</v>
      </c>
      <c r="R2" t="s">
        <v>13</v>
      </c>
      <c r="S2" t="s">
        <v>15</v>
      </c>
      <c r="T2" t="s">
        <v>21</v>
      </c>
      <c r="U2" t="s">
        <v>8</v>
      </c>
      <c r="V2">
        <v>7.0000000000000001E-3</v>
      </c>
      <c r="X2" t="s">
        <v>12</v>
      </c>
      <c r="Y2" t="s">
        <v>23</v>
      </c>
      <c r="Z2" t="s">
        <v>24</v>
      </c>
      <c r="AA2" t="s">
        <v>25</v>
      </c>
      <c r="AB2" t="s">
        <v>26</v>
      </c>
      <c r="AC2" t="s">
        <v>21</v>
      </c>
    </row>
    <row r="3" spans="1:31" x14ac:dyDescent="0.3">
      <c r="A3" s="2">
        <v>4</v>
      </c>
      <c r="B3" s="2">
        <v>0.05</v>
      </c>
      <c r="C3">
        <v>0.156</v>
      </c>
      <c r="D3">
        <f t="shared" ref="D3:D10" si="0">C3+$V$2</f>
        <v>0.16300000000000001</v>
      </c>
      <c r="E3">
        <f>D3*1000</f>
        <v>163</v>
      </c>
      <c r="F3">
        <v>1</v>
      </c>
      <c r="G3" s="2">
        <f t="shared" ref="G3:G10" si="1">E3/40.2</f>
        <v>4.0547263681592041</v>
      </c>
      <c r="H3" s="2">
        <f>G3*F3/E3</f>
        <v>2.4875621890547265E-2</v>
      </c>
      <c r="I3">
        <f>H3/G3</f>
        <v>6.1349693251533744E-3</v>
      </c>
      <c r="K3">
        <f>A3*G3</f>
        <v>16.218905472636816</v>
      </c>
      <c r="L3">
        <f>G3</f>
        <v>4.0547263681592041</v>
      </c>
      <c r="M3">
        <f t="shared" ref="M3:M10" si="2">A3</f>
        <v>4</v>
      </c>
      <c r="N3">
        <f>A3*A3</f>
        <v>16</v>
      </c>
      <c r="O3">
        <f t="shared" ref="O3:O10" si="3">(L3-$L$12)^2</f>
        <v>3.7046673504368721</v>
      </c>
      <c r="P3">
        <f t="shared" ref="P3:P10" si="4">(M3-$M$12)^2</f>
        <v>3.0625</v>
      </c>
      <c r="R3">
        <f>(K12-L12*M12)/(N12-M12*M12)</f>
        <v>1.0524757166548209</v>
      </c>
      <c r="S3">
        <f>SQRT(1/(COUNT(A3:A10)-2)*(O12/P12-R3^2))</f>
        <v>1.9286164366141487E-2</v>
      </c>
      <c r="T3">
        <f>SQRT(S3*S3+S4*S4)</f>
        <v>2.42224421007412E-2</v>
      </c>
      <c r="U3">
        <f>T3/R3</f>
        <v>2.3014727767524733E-2</v>
      </c>
      <c r="X3" s="5">
        <v>293</v>
      </c>
      <c r="Y3" s="5">
        <v>1.1225400000000001</v>
      </c>
      <c r="Z3" s="2">
        <v>2.0469999999999999E-2</v>
      </c>
      <c r="AA3" s="4">
        <v>2.3014727767524734</v>
      </c>
      <c r="AB3">
        <f>X3*Y3</f>
        <v>328.90422000000001</v>
      </c>
      <c r="AC3">
        <f>AB3*SQRT((0.1/X3)^2+(Z3/Y3)^2)</f>
        <v>5.99876038899838</v>
      </c>
      <c r="AD3">
        <v>101325</v>
      </c>
    </row>
    <row r="4" spans="1:31" x14ac:dyDescent="0.3">
      <c r="A4" s="2">
        <v>3.5</v>
      </c>
      <c r="B4" s="2">
        <v>0.05</v>
      </c>
      <c r="C4">
        <v>0.13200000000000001</v>
      </c>
      <c r="D4">
        <f t="shared" si="0"/>
        <v>0.13900000000000001</v>
      </c>
      <c r="E4">
        <f t="shared" ref="E4:E10" si="5">D4*1000</f>
        <v>139</v>
      </c>
      <c r="F4">
        <v>1</v>
      </c>
      <c r="G4" s="2">
        <f t="shared" si="1"/>
        <v>3.4577114427860693</v>
      </c>
      <c r="H4" s="2">
        <f t="shared" ref="H4:H10" si="6">G4*F4/E4</f>
        <v>2.4875621890547261E-2</v>
      </c>
      <c r="I4">
        <f t="shared" ref="I4:I10" si="7">H4/G4</f>
        <v>7.1942446043165471E-3</v>
      </c>
      <c r="K4">
        <f t="shared" ref="K4:K10" si="8">A4*G4</f>
        <v>12.101990049751242</v>
      </c>
      <c r="L4">
        <f t="shared" ref="L4:L10" si="9">G4</f>
        <v>3.4577114427860693</v>
      </c>
      <c r="M4">
        <f t="shared" si="2"/>
        <v>3.5</v>
      </c>
      <c r="N4">
        <f t="shared" ref="N4:N10" si="10">A4*A4</f>
        <v>12.25</v>
      </c>
      <c r="O4">
        <f t="shared" si="3"/>
        <v>1.7628837312195245</v>
      </c>
      <c r="P4">
        <f t="shared" si="4"/>
        <v>1.5625</v>
      </c>
      <c r="S4">
        <f>R3*SQRT((B3/A3)^2+I3^2)</f>
        <v>1.4655052554185335E-2</v>
      </c>
      <c r="X4" s="5">
        <v>303</v>
      </c>
      <c r="Y4" s="5">
        <v>0.97331000000000001</v>
      </c>
      <c r="Z4" s="2">
        <v>1.023E-2</v>
      </c>
      <c r="AA4" s="4">
        <v>2.8343366171587414</v>
      </c>
      <c r="AB4">
        <f t="shared" ref="AB4:AB5" si="11">X4*Y4</f>
        <v>294.91293000000002</v>
      </c>
      <c r="AC4">
        <f t="shared" ref="AC4:AC5" si="12">AB4*SQRT((0.1/X4)^2+(Z4/Y4)^2)</f>
        <v>3.1012177317403884</v>
      </c>
      <c r="AD4">
        <v>37.1</v>
      </c>
    </row>
    <row r="5" spans="1:31" x14ac:dyDescent="0.3">
      <c r="A5" s="2">
        <v>3</v>
      </c>
      <c r="B5" s="2">
        <v>0.05</v>
      </c>
      <c r="C5">
        <v>0.108</v>
      </c>
      <c r="D5">
        <f t="shared" si="0"/>
        <v>0.115</v>
      </c>
      <c r="E5">
        <f t="shared" si="5"/>
        <v>115</v>
      </c>
      <c r="F5">
        <v>1</v>
      </c>
      <c r="G5" s="2">
        <f t="shared" si="1"/>
        <v>2.8606965174129351</v>
      </c>
      <c r="H5" s="2">
        <f t="shared" si="6"/>
        <v>2.4875621890547261E-2</v>
      </c>
      <c r="I5">
        <f t="shared" si="7"/>
        <v>8.6956521739130436E-3</v>
      </c>
      <c r="K5">
        <f t="shared" si="8"/>
        <v>8.5820895522388057</v>
      </c>
      <c r="L5">
        <f t="shared" si="9"/>
        <v>2.8606965174129351</v>
      </c>
      <c r="M5">
        <f t="shared" si="2"/>
        <v>3</v>
      </c>
      <c r="N5">
        <f t="shared" si="10"/>
        <v>9</v>
      </c>
      <c r="O5">
        <f t="shared" si="3"/>
        <v>0.53395375423875657</v>
      </c>
      <c r="P5">
        <f t="shared" si="4"/>
        <v>0.5625</v>
      </c>
      <c r="U5">
        <f>U3*100</f>
        <v>2.3014727767524734</v>
      </c>
      <c r="X5" s="5">
        <v>318</v>
      </c>
      <c r="Y5" s="5">
        <v>0.87346999999999997</v>
      </c>
      <c r="Z5" s="2">
        <v>4.7E-2</v>
      </c>
      <c r="AA5" s="4">
        <v>3.418914035594399</v>
      </c>
      <c r="AB5">
        <f t="shared" si="11"/>
        <v>277.76346000000001</v>
      </c>
      <c r="AC5">
        <f t="shared" si="12"/>
        <v>14.946255233281983</v>
      </c>
      <c r="AD5">
        <v>8.3145100000000003</v>
      </c>
    </row>
    <row r="6" spans="1:31" x14ac:dyDescent="0.3">
      <c r="A6" s="2">
        <v>2.5</v>
      </c>
      <c r="B6" s="2">
        <v>0.05</v>
      </c>
      <c r="C6">
        <v>8.7999999999999995E-2</v>
      </c>
      <c r="D6">
        <f t="shared" si="0"/>
        <v>9.5000000000000001E-2</v>
      </c>
      <c r="E6">
        <f t="shared" si="5"/>
        <v>95</v>
      </c>
      <c r="F6">
        <v>1</v>
      </c>
      <c r="G6" s="2">
        <f t="shared" si="1"/>
        <v>2.3631840796019898</v>
      </c>
      <c r="H6" s="2">
        <f t="shared" si="6"/>
        <v>2.4875621890547261E-2</v>
      </c>
      <c r="I6">
        <f t="shared" si="7"/>
        <v>1.0526315789473684E-2</v>
      </c>
      <c r="K6">
        <f t="shared" si="8"/>
        <v>5.9079601990049744</v>
      </c>
      <c r="L6">
        <f t="shared" si="9"/>
        <v>2.3631840796019898</v>
      </c>
      <c r="M6">
        <f t="shared" si="2"/>
        <v>2.5</v>
      </c>
      <c r="N6">
        <f t="shared" si="10"/>
        <v>6.25</v>
      </c>
      <c r="O6">
        <f t="shared" si="3"/>
        <v>5.4386416796614011E-2</v>
      </c>
      <c r="P6">
        <f t="shared" si="4"/>
        <v>6.25E-2</v>
      </c>
      <c r="R6" t="s">
        <v>22</v>
      </c>
    </row>
    <row r="7" spans="1:31" x14ac:dyDescent="0.3">
      <c r="A7" s="2">
        <v>2</v>
      </c>
      <c r="B7" s="2">
        <v>0.05</v>
      </c>
      <c r="C7">
        <v>6.6000000000000003E-2</v>
      </c>
      <c r="D7">
        <f t="shared" si="0"/>
        <v>7.3000000000000009E-2</v>
      </c>
      <c r="E7">
        <f t="shared" si="5"/>
        <v>73.000000000000014</v>
      </c>
      <c r="F7">
        <v>1</v>
      </c>
      <c r="G7" s="2">
        <f t="shared" si="1"/>
        <v>1.8159203980099505</v>
      </c>
      <c r="H7" s="2">
        <f t="shared" si="6"/>
        <v>2.4875621890547261E-2</v>
      </c>
      <c r="I7">
        <f t="shared" si="7"/>
        <v>1.3698630136986299E-2</v>
      </c>
      <c r="K7">
        <f t="shared" si="8"/>
        <v>3.6318407960199011</v>
      </c>
      <c r="L7">
        <f t="shared" si="9"/>
        <v>1.8159203980099505</v>
      </c>
      <c r="M7">
        <f t="shared" si="2"/>
        <v>2</v>
      </c>
      <c r="N7">
        <f t="shared" si="10"/>
        <v>4</v>
      </c>
      <c r="O7">
        <f t="shared" si="3"/>
        <v>9.8630371154178956E-2</v>
      </c>
      <c r="P7">
        <f t="shared" si="4"/>
        <v>6.25E-2</v>
      </c>
      <c r="R7">
        <f>L12-M12*R3</f>
        <v>-0.23809523809523769</v>
      </c>
    </row>
    <row r="8" spans="1:31" x14ac:dyDescent="0.3">
      <c r="A8" s="2">
        <v>1.5</v>
      </c>
      <c r="B8" s="2">
        <v>0.05</v>
      </c>
      <c r="C8">
        <v>4.4999999999999998E-2</v>
      </c>
      <c r="D8">
        <f t="shared" si="0"/>
        <v>5.1999999999999998E-2</v>
      </c>
      <c r="E8">
        <f t="shared" si="5"/>
        <v>52</v>
      </c>
      <c r="F8">
        <v>1</v>
      </c>
      <c r="G8" s="2">
        <f t="shared" si="1"/>
        <v>1.2935323383084576</v>
      </c>
      <c r="H8" s="2">
        <f t="shared" si="6"/>
        <v>2.4875621890547261E-2</v>
      </c>
      <c r="I8">
        <f t="shared" si="7"/>
        <v>1.9230769230769232E-2</v>
      </c>
      <c r="K8">
        <f t="shared" si="8"/>
        <v>1.9402985074626864</v>
      </c>
      <c r="L8">
        <f t="shared" si="9"/>
        <v>1.2935323383084576</v>
      </c>
      <c r="M8">
        <f t="shared" si="2"/>
        <v>1.5</v>
      </c>
      <c r="N8">
        <f t="shared" si="10"/>
        <v>2.25</v>
      </c>
      <c r="O8">
        <f t="shared" si="3"/>
        <v>0.69963653436796081</v>
      </c>
      <c r="P8">
        <f t="shared" si="4"/>
        <v>0.5625</v>
      </c>
      <c r="X8">
        <f>($AD$5*$AD$4*(Y3-Y4)/$AD$3*X3*X4)/(2*(X4-X3))</f>
        <v>2.0166491579200132</v>
      </c>
      <c r="Y8">
        <f>($AD$4*(Y4*X4-Y3*X3)/$AD$3)/(X3-X4)</f>
        <v>1.2445860932642485E-3</v>
      </c>
      <c r="AA8">
        <f>X8*SQRT((Z3^2+Z4^2)/(Y3-Y4)^2+(0.1/X3)^2+(0.1/X4)^2+(0.1^2+0.1^2)/(X4-X3)^2)</f>
        <v>0.31056016959776073</v>
      </c>
      <c r="AB8">
        <f>Y8*SQRT((0.1^2+0.1^2)/(X3-X4)^2+(AC4^2+AC3^2)/(AB4-AB3)^2)</f>
        <v>2.4788487952331786E-4</v>
      </c>
    </row>
    <row r="9" spans="1:31" x14ac:dyDescent="0.3">
      <c r="A9" s="2">
        <v>1</v>
      </c>
      <c r="B9" s="2">
        <v>0.05</v>
      </c>
      <c r="C9">
        <v>2.5999999999999999E-2</v>
      </c>
      <c r="D9">
        <f t="shared" si="0"/>
        <v>3.3000000000000002E-2</v>
      </c>
      <c r="E9">
        <f t="shared" si="5"/>
        <v>33</v>
      </c>
      <c r="F9">
        <v>1</v>
      </c>
      <c r="G9" s="2">
        <f t="shared" si="1"/>
        <v>0.82089552238805963</v>
      </c>
      <c r="H9" s="2">
        <f t="shared" si="6"/>
        <v>2.4875621890547261E-2</v>
      </c>
      <c r="I9">
        <f t="shared" si="7"/>
        <v>3.0303030303030304E-2</v>
      </c>
      <c r="K9">
        <f t="shared" si="8"/>
        <v>0.82089552238805963</v>
      </c>
      <c r="L9">
        <f t="shared" si="9"/>
        <v>0.82089552238805963</v>
      </c>
      <c r="M9">
        <f t="shared" si="2"/>
        <v>1</v>
      </c>
      <c r="N9">
        <f t="shared" si="10"/>
        <v>1</v>
      </c>
      <c r="O9">
        <f t="shared" si="3"/>
        <v>1.7136894043464264</v>
      </c>
      <c r="P9">
        <f t="shared" si="4"/>
        <v>1.5625</v>
      </c>
      <c r="X9">
        <f>($AD$5*$AD$4*(Y4-Y5)/$AD$3*X4*X5)/(2*(X5-X4))</f>
        <v>0.97621847688367125</v>
      </c>
      <c r="Y9">
        <f>($AD$4*(Y5*X5-Y4*X4)/$AD$3)/(X4-X5)</f>
        <v>4.1861688428324718E-4</v>
      </c>
      <c r="AA9">
        <f>X9*SQRT((Z4^2+Z5^2)/(Y4-Y5)^2+(0.1/X4)^2+(0.1/X5)^2+(0.1^2+0.1^2)/(X5-X4)^2)</f>
        <v>0.47040820888647716</v>
      </c>
      <c r="AB9">
        <f>Y9*SQRT((0.1^2+0.1^2)/(X4-X5)^2+(AC5^2+AC4^2)/(AB5-AB4)^2)</f>
        <v>3.7262836099567054E-4</v>
      </c>
    </row>
    <row r="10" spans="1:31" x14ac:dyDescent="0.3">
      <c r="A10" s="2">
        <v>0.5</v>
      </c>
      <c r="B10" s="2">
        <v>0.05</v>
      </c>
      <c r="C10">
        <v>8.0000000000000002E-3</v>
      </c>
      <c r="D10">
        <f t="shared" si="0"/>
        <v>1.4999999999999999E-2</v>
      </c>
      <c r="E10">
        <f t="shared" si="5"/>
        <v>15</v>
      </c>
      <c r="F10">
        <v>1</v>
      </c>
      <c r="G10" s="2">
        <f t="shared" si="1"/>
        <v>0.37313432835820892</v>
      </c>
      <c r="H10" s="2">
        <f t="shared" si="6"/>
        <v>2.4875621890547261E-2</v>
      </c>
      <c r="I10">
        <f t="shared" si="7"/>
        <v>6.6666666666666666E-2</v>
      </c>
      <c r="K10">
        <f t="shared" si="8"/>
        <v>0.18656716417910446</v>
      </c>
      <c r="L10">
        <f t="shared" si="9"/>
        <v>0.37313432835820892</v>
      </c>
      <c r="M10">
        <f t="shared" si="2"/>
        <v>0.5</v>
      </c>
      <c r="N10">
        <f t="shared" si="10"/>
        <v>0.25</v>
      </c>
      <c r="O10">
        <f t="shared" si="3"/>
        <v>3.0864895825598366</v>
      </c>
      <c r="P10">
        <f t="shared" si="4"/>
        <v>3.0625</v>
      </c>
    </row>
    <row r="12" spans="1:31" x14ac:dyDescent="0.3">
      <c r="F12">
        <v>1E-3</v>
      </c>
      <c r="K12">
        <f>AVERAGE(K3:K10)</f>
        <v>6.1738184079601979</v>
      </c>
      <c r="L12">
        <f t="shared" ref="L12" si="13">AVERAGE(L3:L10)</f>
        <v>2.1299751243781091</v>
      </c>
      <c r="M12">
        <f>AVERAGE(M3:M10)</f>
        <v>2.25</v>
      </c>
      <c r="N12">
        <f>AVERAGE(N3:N10)</f>
        <v>6.375</v>
      </c>
      <c r="O12">
        <f>AVERAGE(O3:O10)</f>
        <v>1.4567921431400213</v>
      </c>
      <c r="P12">
        <f>AVERAGE(P3:P10)</f>
        <v>1.3125</v>
      </c>
      <c r="W12" t="s">
        <v>12</v>
      </c>
      <c r="X12" t="s">
        <v>29</v>
      </c>
      <c r="Y12" t="s">
        <v>30</v>
      </c>
      <c r="AA12" t="s">
        <v>31</v>
      </c>
      <c r="AB12" t="s">
        <v>22</v>
      </c>
      <c r="AC12" t="s">
        <v>32</v>
      </c>
      <c r="AE12" t="s">
        <v>33</v>
      </c>
    </row>
    <row r="13" spans="1:31" x14ac:dyDescent="0.3">
      <c r="W13" t="s">
        <v>27</v>
      </c>
      <c r="X13" s="2">
        <f>X8</f>
        <v>2.0166491579200132</v>
      </c>
      <c r="Y13" s="2">
        <f>AA8</f>
        <v>0.31056016959776073</v>
      </c>
      <c r="Z13">
        <f>Y13/X13</f>
        <v>0.15399811532813906</v>
      </c>
      <c r="AA13" s="4">
        <f>Z13*100</f>
        <v>15.399811532813906</v>
      </c>
      <c r="AB13" s="2">
        <f>Y8*10^4</f>
        <v>12.445860932642486</v>
      </c>
      <c r="AC13" s="2">
        <f>AB8*10^4</f>
        <v>2.4788487952331786</v>
      </c>
      <c r="AD13">
        <f>AC13/AB13</f>
        <v>0.19917053618458463</v>
      </c>
      <c r="AE13" s="2">
        <f>AD13*100</f>
        <v>19.917053618458464</v>
      </c>
    </row>
    <row r="14" spans="1:31" x14ac:dyDescent="0.3">
      <c r="A14" t="s">
        <v>19</v>
      </c>
      <c r="W14" t="s">
        <v>28</v>
      </c>
      <c r="X14" s="2">
        <f>X9</f>
        <v>0.97621847688367125</v>
      </c>
      <c r="Y14" s="2">
        <f>AA9</f>
        <v>0.47040820888647716</v>
      </c>
      <c r="Z14">
        <f>Y14/X14</f>
        <v>0.48186775811510507</v>
      </c>
      <c r="AA14" s="4">
        <f>Z14*100</f>
        <v>48.186775811510508</v>
      </c>
      <c r="AB14" s="2">
        <f>Y9*10^4</f>
        <v>4.1861688428324717</v>
      </c>
      <c r="AC14" s="2">
        <f>AB9*10^4</f>
        <v>3.7262836099567056</v>
      </c>
      <c r="AD14">
        <f>AC14/AB14</f>
        <v>0.89014173815201503</v>
      </c>
      <c r="AE14" s="2">
        <f>AD14*100</f>
        <v>89.014173815201502</v>
      </c>
    </row>
    <row r="15" spans="1:31" x14ac:dyDescent="0.3">
      <c r="A15" t="s">
        <v>0</v>
      </c>
      <c r="B15" t="s">
        <v>10</v>
      </c>
      <c r="C15" t="s">
        <v>2</v>
      </c>
      <c r="D15" t="s">
        <v>4</v>
      </c>
      <c r="E15" t="s">
        <v>1</v>
      </c>
      <c r="F15" t="s">
        <v>5</v>
      </c>
      <c r="G15" t="s">
        <v>6</v>
      </c>
      <c r="H15" t="s">
        <v>7</v>
      </c>
      <c r="I15" t="s">
        <v>9</v>
      </c>
      <c r="K15" t="s">
        <v>11</v>
      </c>
      <c r="L15" t="s">
        <v>12</v>
      </c>
      <c r="M15" t="s">
        <v>0</v>
      </c>
      <c r="N15" t="s">
        <v>14</v>
      </c>
      <c r="O15" t="s">
        <v>16</v>
      </c>
      <c r="P15" t="s">
        <v>17</v>
      </c>
      <c r="R15" t="s">
        <v>13</v>
      </c>
      <c r="S15" t="s">
        <v>15</v>
      </c>
      <c r="T15" t="s">
        <v>21</v>
      </c>
      <c r="U15" t="s">
        <v>8</v>
      </c>
    </row>
    <row r="16" spans="1:31" x14ac:dyDescent="0.3">
      <c r="A16" s="2">
        <v>4</v>
      </c>
      <c r="B16" s="2">
        <v>0.05</v>
      </c>
      <c r="C16" s="1">
        <v>0.14399999999999999</v>
      </c>
      <c r="D16">
        <f t="shared" ref="D16:D23" si="14">C16+$V$2</f>
        <v>0.151</v>
      </c>
      <c r="E16">
        <f>D16*1000</f>
        <v>151</v>
      </c>
      <c r="F16">
        <v>1</v>
      </c>
      <c r="G16" s="2">
        <f>E16/41.1</f>
        <v>3.6739659367396591</v>
      </c>
      <c r="H16" s="2">
        <f>G16*F16/E16</f>
        <v>2.4330900243309E-2</v>
      </c>
      <c r="I16" s="2">
        <f>H16/G16</f>
        <v>6.6225165562913907E-3</v>
      </c>
      <c r="K16">
        <f>A16*G16</f>
        <v>14.695863746958636</v>
      </c>
      <c r="L16">
        <f>G16</f>
        <v>3.6739659367396591</v>
      </c>
      <c r="M16">
        <f t="shared" ref="M16:M23" si="15">A16</f>
        <v>4</v>
      </c>
      <c r="N16">
        <f>A16*A16</f>
        <v>16</v>
      </c>
      <c r="O16">
        <f t="shared" ref="O16:O23" si="16">(L16-$L$25)^2</f>
        <v>3.0795553098785815</v>
      </c>
      <c r="P16">
        <f t="shared" ref="P16:P23" si="17">(M16-$M$25)^2</f>
        <v>3.0625</v>
      </c>
      <c r="R16">
        <f>(K25-L25*M25)/(N25-M25*M25)</f>
        <v>0.96570501679990717</v>
      </c>
      <c r="S16">
        <f>SQRT(1/(COUNT(A16:A23)-2)*(O25/P25-R16^2))</f>
        <v>2.3718601482016568E-2</v>
      </c>
      <c r="T16">
        <f>SQRT(S16*S16+S17*S17)</f>
        <v>2.7371330904898745E-2</v>
      </c>
      <c r="U16">
        <f>T16/R16</f>
        <v>2.8343366171587416E-2</v>
      </c>
    </row>
    <row r="17" spans="1:27" x14ac:dyDescent="0.3">
      <c r="A17" s="2">
        <v>3.5</v>
      </c>
      <c r="B17" s="2">
        <v>0.05</v>
      </c>
      <c r="C17" s="1">
        <v>0.123</v>
      </c>
      <c r="D17">
        <f t="shared" si="14"/>
        <v>0.13</v>
      </c>
      <c r="E17">
        <f t="shared" ref="E17:E23" si="18">D17*1000</f>
        <v>130</v>
      </c>
      <c r="F17">
        <v>1</v>
      </c>
      <c r="G17" s="2">
        <f t="shared" ref="G17:G23" si="19">E17/41.1</f>
        <v>3.16301703163017</v>
      </c>
      <c r="H17" s="2">
        <f t="shared" ref="H17:H23" si="20">G17*F17/E17</f>
        <v>2.4330900243309E-2</v>
      </c>
      <c r="I17" s="2">
        <f t="shared" ref="I17:I23" si="21">H17/G17</f>
        <v>7.6923076923076927E-3</v>
      </c>
      <c r="K17">
        <f t="shared" ref="K17:K23" si="22">A17*G17</f>
        <v>11.070559610705596</v>
      </c>
      <c r="L17">
        <f t="shared" ref="L17:L23" si="23">G17</f>
        <v>3.16301703163017</v>
      </c>
      <c r="M17">
        <f t="shared" si="15"/>
        <v>3.5</v>
      </c>
      <c r="N17">
        <f t="shared" ref="N17:N23" si="24">A17*A17</f>
        <v>12.25</v>
      </c>
      <c r="O17">
        <f t="shared" si="16"/>
        <v>1.5473301868920968</v>
      </c>
      <c r="P17">
        <f t="shared" si="17"/>
        <v>1.5625</v>
      </c>
      <c r="S17">
        <f>R16*SQRT((B16/A16)^2+I16^2)</f>
        <v>1.3660808879519053E-2</v>
      </c>
      <c r="W17" t="s">
        <v>12</v>
      </c>
      <c r="X17" t="s">
        <v>12</v>
      </c>
      <c r="Y17" t="s">
        <v>34</v>
      </c>
      <c r="AA17" t="s">
        <v>25</v>
      </c>
    </row>
    <row r="18" spans="1:27" x14ac:dyDescent="0.3">
      <c r="A18" s="2">
        <v>3</v>
      </c>
      <c r="B18" s="2">
        <v>0.05</v>
      </c>
      <c r="C18" s="1">
        <v>0.1</v>
      </c>
      <c r="D18">
        <f t="shared" si="14"/>
        <v>0.10700000000000001</v>
      </c>
      <c r="E18">
        <f t="shared" si="18"/>
        <v>107.00000000000001</v>
      </c>
      <c r="F18">
        <v>1</v>
      </c>
      <c r="G18" s="2">
        <f t="shared" si="19"/>
        <v>2.6034063260340634</v>
      </c>
      <c r="H18" s="2">
        <f t="shared" si="20"/>
        <v>2.4330900243309E-2</v>
      </c>
      <c r="I18" s="2">
        <f t="shared" si="21"/>
        <v>9.3457943925233638E-3</v>
      </c>
      <c r="K18">
        <f t="shared" si="22"/>
        <v>7.8102189781021902</v>
      </c>
      <c r="L18">
        <f t="shared" si="23"/>
        <v>2.6034063260340634</v>
      </c>
      <c r="M18">
        <f t="shared" si="15"/>
        <v>3</v>
      </c>
      <c r="N18">
        <f t="shared" si="24"/>
        <v>9</v>
      </c>
      <c r="O18">
        <f t="shared" si="16"/>
        <v>0.46827548084607623</v>
      </c>
      <c r="P18">
        <f t="shared" si="17"/>
        <v>0.5625</v>
      </c>
      <c r="U18">
        <f>U16*100</f>
        <v>2.8343366171587414</v>
      </c>
      <c r="W18" t="s">
        <v>27</v>
      </c>
      <c r="X18" s="6">
        <f>2*X8/($AD$5*Y8)</f>
        <v>389.76132326840224</v>
      </c>
      <c r="Y18" s="6">
        <f>X18*SQRT((AA8/X8)^2+(AB8/Y8)^2)</f>
        <v>98.127258523380988</v>
      </c>
      <c r="Z18">
        <f>Y18/X18</f>
        <v>0.25176243168644874</v>
      </c>
      <c r="AA18" s="6">
        <f>Z18*100</f>
        <v>25.176243168644874</v>
      </c>
    </row>
    <row r="19" spans="1:27" x14ac:dyDescent="0.3">
      <c r="A19" s="2">
        <v>2.5</v>
      </c>
      <c r="B19" s="2">
        <v>0.05</v>
      </c>
      <c r="C19" s="1">
        <v>0.08</v>
      </c>
      <c r="D19">
        <f t="shared" si="14"/>
        <v>8.7000000000000008E-2</v>
      </c>
      <c r="E19">
        <f t="shared" si="18"/>
        <v>87.000000000000014</v>
      </c>
      <c r="F19">
        <v>1</v>
      </c>
      <c r="G19" s="2">
        <f t="shared" si="19"/>
        <v>2.1167883211678835</v>
      </c>
      <c r="H19" s="2">
        <f t="shared" si="20"/>
        <v>2.4330900243309E-2</v>
      </c>
      <c r="I19" s="2">
        <f t="shared" si="21"/>
        <v>1.1494252873563216E-2</v>
      </c>
      <c r="K19">
        <f t="shared" si="22"/>
        <v>5.2919708029197086</v>
      </c>
      <c r="L19">
        <f t="shared" si="23"/>
        <v>2.1167883211678835</v>
      </c>
      <c r="M19">
        <f t="shared" si="15"/>
        <v>2.5</v>
      </c>
      <c r="N19">
        <f t="shared" si="24"/>
        <v>6.25</v>
      </c>
      <c r="O19">
        <f t="shared" si="16"/>
        <v>3.9080768524931905E-2</v>
      </c>
      <c r="P19">
        <f t="shared" si="17"/>
        <v>6.25E-2</v>
      </c>
      <c r="R19" t="s">
        <v>22</v>
      </c>
      <c r="W19" t="s">
        <v>28</v>
      </c>
      <c r="X19" s="6">
        <f>2*X9/($AD$5*Y9)</f>
        <v>560.94930980374318</v>
      </c>
      <c r="Y19" s="6">
        <f>X19*SQRT((AA9/X9)^2+(AB9/Y9)^2)</f>
        <v>567.79289424051262</v>
      </c>
      <c r="Z19">
        <f>Y19/X19</f>
        <v>1.0122000050934439</v>
      </c>
      <c r="AA19" s="6">
        <f>Z19*100</f>
        <v>101.22000050934439</v>
      </c>
    </row>
    <row r="20" spans="1:27" x14ac:dyDescent="0.3">
      <c r="A20" s="2">
        <v>2</v>
      </c>
      <c r="B20" s="2">
        <v>0.05</v>
      </c>
      <c r="C20" s="1">
        <v>0.06</v>
      </c>
      <c r="D20">
        <f t="shared" si="14"/>
        <v>6.7000000000000004E-2</v>
      </c>
      <c r="E20">
        <f t="shared" si="18"/>
        <v>67</v>
      </c>
      <c r="F20">
        <v>1</v>
      </c>
      <c r="G20" s="2">
        <f t="shared" si="19"/>
        <v>1.6301703163017032</v>
      </c>
      <c r="H20" s="2">
        <f t="shared" si="20"/>
        <v>2.4330900243309004E-2</v>
      </c>
      <c r="I20" s="2">
        <f t="shared" si="21"/>
        <v>1.492537313432836E-2</v>
      </c>
      <c r="K20">
        <f t="shared" si="22"/>
        <v>3.2603406326034063</v>
      </c>
      <c r="L20">
        <f t="shared" si="23"/>
        <v>1.6301703163017032</v>
      </c>
      <c r="M20">
        <f t="shared" si="15"/>
        <v>2</v>
      </c>
      <c r="N20">
        <f t="shared" si="24"/>
        <v>4</v>
      </c>
      <c r="O20">
        <f t="shared" si="16"/>
        <v>8.3480221523670795E-2</v>
      </c>
      <c r="P20">
        <f t="shared" si="17"/>
        <v>6.25E-2</v>
      </c>
      <c r="R20">
        <f>L25-M25*R16</f>
        <v>-0.25373653110879379</v>
      </c>
    </row>
    <row r="21" spans="1:27" x14ac:dyDescent="0.3">
      <c r="A21" s="2">
        <v>1.5</v>
      </c>
      <c r="B21" s="2">
        <v>0.05</v>
      </c>
      <c r="C21" s="1">
        <v>0.04</v>
      </c>
      <c r="D21">
        <f t="shared" si="14"/>
        <v>4.7E-2</v>
      </c>
      <c r="E21">
        <f t="shared" si="18"/>
        <v>47</v>
      </c>
      <c r="F21">
        <v>1</v>
      </c>
      <c r="G21" s="2">
        <f t="shared" si="19"/>
        <v>1.1435523114355231</v>
      </c>
      <c r="H21" s="2">
        <f t="shared" si="20"/>
        <v>2.4330900243309E-2</v>
      </c>
      <c r="I21" s="2">
        <f t="shared" si="21"/>
        <v>2.1276595744680851E-2</v>
      </c>
      <c r="K21">
        <f t="shared" si="22"/>
        <v>1.7153284671532845</v>
      </c>
      <c r="L21">
        <f t="shared" si="23"/>
        <v>1.1435523114355231</v>
      </c>
      <c r="M21">
        <f t="shared" si="15"/>
        <v>1.5</v>
      </c>
      <c r="N21">
        <f t="shared" si="24"/>
        <v>2.25</v>
      </c>
      <c r="O21">
        <f t="shared" si="16"/>
        <v>0.60147383984229319</v>
      </c>
      <c r="P21">
        <f t="shared" si="17"/>
        <v>0.5625</v>
      </c>
    </row>
    <row r="22" spans="1:27" x14ac:dyDescent="0.3">
      <c r="A22" s="2">
        <v>1</v>
      </c>
      <c r="B22" s="2">
        <v>0.05</v>
      </c>
      <c r="C22" s="1">
        <v>0.02</v>
      </c>
      <c r="D22">
        <f t="shared" si="14"/>
        <v>2.7E-2</v>
      </c>
      <c r="E22">
        <f t="shared" si="18"/>
        <v>27</v>
      </c>
      <c r="F22">
        <v>1</v>
      </c>
      <c r="G22" s="2">
        <f t="shared" si="19"/>
        <v>0.65693430656934304</v>
      </c>
      <c r="H22" s="2">
        <f t="shared" si="20"/>
        <v>2.4330900243309E-2</v>
      </c>
      <c r="I22" s="2">
        <f t="shared" si="21"/>
        <v>3.7037037037037035E-2</v>
      </c>
      <c r="K22">
        <f t="shared" si="22"/>
        <v>0.65693430656934304</v>
      </c>
      <c r="L22">
        <f t="shared" si="23"/>
        <v>0.65693430656934304</v>
      </c>
      <c r="M22">
        <f t="shared" si="15"/>
        <v>1</v>
      </c>
      <c r="N22">
        <f t="shared" si="24"/>
        <v>1</v>
      </c>
      <c r="O22">
        <f t="shared" si="16"/>
        <v>1.593061623480799</v>
      </c>
      <c r="P22">
        <f t="shared" si="17"/>
        <v>1.5625</v>
      </c>
    </row>
    <row r="23" spans="1:27" x14ac:dyDescent="0.3">
      <c r="A23" s="2">
        <v>0.5</v>
      </c>
      <c r="B23" s="2">
        <v>0.05</v>
      </c>
      <c r="C23" s="1">
        <v>8.0000000000000002E-3</v>
      </c>
      <c r="D23">
        <f t="shared" si="14"/>
        <v>1.4999999999999999E-2</v>
      </c>
      <c r="E23">
        <f t="shared" si="18"/>
        <v>15</v>
      </c>
      <c r="F23">
        <v>1</v>
      </c>
      <c r="G23" s="2">
        <f t="shared" si="19"/>
        <v>0.36496350364963503</v>
      </c>
      <c r="H23" s="2">
        <f t="shared" si="20"/>
        <v>2.4330900243309004E-2</v>
      </c>
      <c r="I23" s="2">
        <f t="shared" si="21"/>
        <v>6.6666666666666666E-2</v>
      </c>
      <c r="K23">
        <f t="shared" si="22"/>
        <v>0.18248175182481752</v>
      </c>
      <c r="L23">
        <f t="shared" si="23"/>
        <v>0.36496350364963503</v>
      </c>
      <c r="M23">
        <f t="shared" si="15"/>
        <v>0.5</v>
      </c>
      <c r="N23">
        <f t="shared" si="24"/>
        <v>0.25</v>
      </c>
      <c r="O23">
        <f t="shared" si="16"/>
        <v>2.4153394930174459</v>
      </c>
      <c r="P23">
        <f t="shared" si="17"/>
        <v>3.0625</v>
      </c>
    </row>
    <row r="25" spans="1:27" x14ac:dyDescent="0.3">
      <c r="K25">
        <f>AVERAGE(K16:K23)</f>
        <v>5.5854622871046224</v>
      </c>
      <c r="L25">
        <f t="shared" ref="L25" si="25">AVERAGE(L16:L23)</f>
        <v>1.9190997566909975</v>
      </c>
      <c r="M25">
        <f>AVERAGE(M16:M23)</f>
        <v>2.25</v>
      </c>
      <c r="N25">
        <f>AVERAGE(N16:N23)</f>
        <v>6.375</v>
      </c>
      <c r="O25">
        <f>AVERAGE(O16:O23)</f>
        <v>1.2284496155007369</v>
      </c>
      <c r="P25">
        <f>AVERAGE(P16:P23)</f>
        <v>1.3125</v>
      </c>
    </row>
    <row r="27" spans="1:27" x14ac:dyDescent="0.3">
      <c r="A27" t="s">
        <v>18</v>
      </c>
    </row>
    <row r="28" spans="1:27" x14ac:dyDescent="0.3">
      <c r="A28" t="s">
        <v>0</v>
      </c>
      <c r="B28" t="s">
        <v>10</v>
      </c>
      <c r="C28" t="s">
        <v>2</v>
      </c>
      <c r="D28" t="s">
        <v>4</v>
      </c>
      <c r="E28" t="s">
        <v>1</v>
      </c>
      <c r="F28" t="s">
        <v>5</v>
      </c>
      <c r="G28" t="s">
        <v>6</v>
      </c>
      <c r="H28" t="s">
        <v>7</v>
      </c>
      <c r="I28" t="s">
        <v>9</v>
      </c>
      <c r="K28" t="s">
        <v>11</v>
      </c>
      <c r="L28" t="s">
        <v>12</v>
      </c>
      <c r="M28" t="s">
        <v>0</v>
      </c>
      <c r="N28" t="s">
        <v>14</v>
      </c>
      <c r="O28" t="s">
        <v>16</v>
      </c>
      <c r="P28" t="s">
        <v>17</v>
      </c>
      <c r="R28" t="s">
        <v>13</v>
      </c>
      <c r="S28" t="s">
        <v>15</v>
      </c>
      <c r="T28" t="s">
        <v>21</v>
      </c>
      <c r="U28" t="s">
        <v>8</v>
      </c>
    </row>
    <row r="29" spans="1:27" x14ac:dyDescent="0.3">
      <c r="A29" s="2">
        <v>4</v>
      </c>
      <c r="B29" s="2">
        <v>0.05</v>
      </c>
      <c r="C29">
        <v>0.127</v>
      </c>
      <c r="D29">
        <f t="shared" ref="D29:D36" si="26">C29+$V$2</f>
        <v>0.13400000000000001</v>
      </c>
      <c r="E29">
        <f>D29*1000</f>
        <v>134</v>
      </c>
      <c r="F29">
        <v>1</v>
      </c>
      <c r="G29" s="2">
        <f>E29/42.9</f>
        <v>3.1235431235431235</v>
      </c>
      <c r="H29" s="2">
        <f>G29*F29/E29</f>
        <v>2.3310023310023308E-2</v>
      </c>
      <c r="I29">
        <f>H29/G29</f>
        <v>7.462686567164179E-3</v>
      </c>
      <c r="K29">
        <f>A29*G29</f>
        <v>12.494172494172494</v>
      </c>
      <c r="L29">
        <f>G29</f>
        <v>3.1235431235431235</v>
      </c>
      <c r="M29">
        <f t="shared" ref="M29:M36" si="27">A29</f>
        <v>4</v>
      </c>
      <c r="N29">
        <f>A29*A29</f>
        <v>16</v>
      </c>
      <c r="O29">
        <f t="shared" ref="O29:O36" si="28">(L29-$L$38)^2</f>
        <v>2.2342932417233112</v>
      </c>
      <c r="P29">
        <f t="shared" ref="P29:P36" si="29">(M29-$M$38)^2</f>
        <v>3.0625</v>
      </c>
      <c r="R29">
        <f>(K38-L38*M38)/(N38-M38*M38)</f>
        <v>0.80641580641580612</v>
      </c>
      <c r="S29">
        <f>SQRT(1/(COUNT(A29:A36)-2)*(O38/P38-R29^2))</f>
        <v>2.4946230569533472E-2</v>
      </c>
      <c r="T29">
        <f>SQRT(S29*S29+S30*S30)</f>
        <v>2.7570663190801755E-2</v>
      </c>
      <c r="U29">
        <f>T29/R29</f>
        <v>3.4189140355943989E-2</v>
      </c>
    </row>
    <row r="30" spans="1:27" x14ac:dyDescent="0.3">
      <c r="A30" s="2">
        <v>3.5</v>
      </c>
      <c r="B30" s="2">
        <v>0.05</v>
      </c>
      <c r="C30">
        <v>0.107</v>
      </c>
      <c r="D30">
        <f t="shared" si="26"/>
        <v>0.114</v>
      </c>
      <c r="E30">
        <f t="shared" ref="E30:E36" si="30">D30*1000</f>
        <v>114</v>
      </c>
      <c r="F30">
        <v>1</v>
      </c>
      <c r="G30" s="2">
        <f t="shared" ref="G30:G36" si="31">E30/42.9</f>
        <v>2.6573426573426575</v>
      </c>
      <c r="H30" s="2">
        <f t="shared" ref="H30:H36" si="32">G30*F30/E30</f>
        <v>2.3310023310023312E-2</v>
      </c>
      <c r="I30">
        <f t="shared" ref="I30:I36" si="33">H30/G30</f>
        <v>8.771929824561403E-3</v>
      </c>
      <c r="K30">
        <f t="shared" ref="K30:K36" si="34">A30*G30</f>
        <v>9.3006993006993017</v>
      </c>
      <c r="L30">
        <f t="shared" ref="L30:L36" si="35">G30</f>
        <v>2.6573426573426575</v>
      </c>
      <c r="M30">
        <f t="shared" si="27"/>
        <v>3.5</v>
      </c>
      <c r="N30">
        <f t="shared" ref="N30:N36" si="36">A30*A30</f>
        <v>12.25</v>
      </c>
      <c r="O30">
        <f t="shared" si="28"/>
        <v>1.0579249324878697</v>
      </c>
      <c r="P30">
        <f t="shared" si="29"/>
        <v>1.5625</v>
      </c>
      <c r="S30">
        <f>R29*SQRT((B29/A29)^2+I29^2)</f>
        <v>1.1739976539682881E-2</v>
      </c>
    </row>
    <row r="31" spans="1:27" x14ac:dyDescent="0.3">
      <c r="A31" s="2">
        <v>3</v>
      </c>
      <c r="B31" s="2">
        <v>0.05</v>
      </c>
      <c r="C31">
        <v>8.7999999999999995E-2</v>
      </c>
      <c r="D31">
        <f t="shared" si="26"/>
        <v>9.5000000000000001E-2</v>
      </c>
      <c r="E31">
        <f t="shared" si="30"/>
        <v>95</v>
      </c>
      <c r="F31">
        <v>1</v>
      </c>
      <c r="G31" s="2">
        <f t="shared" si="31"/>
        <v>2.2144522144522147</v>
      </c>
      <c r="H31" s="2">
        <f t="shared" si="32"/>
        <v>2.3310023310023312E-2</v>
      </c>
      <c r="I31">
        <f t="shared" si="33"/>
        <v>1.0526315789473684E-2</v>
      </c>
      <c r="K31">
        <f t="shared" si="34"/>
        <v>6.6433566433566442</v>
      </c>
      <c r="L31">
        <f t="shared" si="35"/>
        <v>2.2144522144522147</v>
      </c>
      <c r="M31">
        <f t="shared" si="27"/>
        <v>3</v>
      </c>
      <c r="N31">
        <f t="shared" si="36"/>
        <v>9</v>
      </c>
      <c r="O31">
        <f t="shared" si="28"/>
        <v>0.34300271406914784</v>
      </c>
      <c r="P31">
        <f t="shared" si="29"/>
        <v>0.5625</v>
      </c>
      <c r="U31">
        <f>U29*100</f>
        <v>3.418914035594399</v>
      </c>
    </row>
    <row r="32" spans="1:27" x14ac:dyDescent="0.3">
      <c r="A32" s="2">
        <v>2.5</v>
      </c>
      <c r="B32" s="2">
        <v>0.05</v>
      </c>
      <c r="C32">
        <v>6.9000000000000006E-2</v>
      </c>
      <c r="D32">
        <f t="shared" si="26"/>
        <v>7.6000000000000012E-2</v>
      </c>
      <c r="E32">
        <f t="shared" si="30"/>
        <v>76.000000000000014</v>
      </c>
      <c r="F32">
        <v>1</v>
      </c>
      <c r="G32" s="2">
        <f t="shared" si="31"/>
        <v>1.771561771561772</v>
      </c>
      <c r="H32" s="2">
        <f t="shared" si="32"/>
        <v>2.3310023310023312E-2</v>
      </c>
      <c r="I32">
        <f t="shared" si="33"/>
        <v>1.3157894736842103E-2</v>
      </c>
      <c r="K32">
        <f t="shared" si="34"/>
        <v>4.4289044289044295</v>
      </c>
      <c r="L32">
        <f t="shared" si="35"/>
        <v>1.771561771561772</v>
      </c>
      <c r="M32">
        <f t="shared" si="27"/>
        <v>2.5</v>
      </c>
      <c r="N32">
        <f t="shared" si="36"/>
        <v>6.25</v>
      </c>
      <c r="O32">
        <f t="shared" si="28"/>
        <v>2.0384384457811117E-2</v>
      </c>
      <c r="P32">
        <f t="shared" si="29"/>
        <v>6.25E-2</v>
      </c>
      <c r="R32" t="s">
        <v>22</v>
      </c>
    </row>
    <row r="33" spans="1:18" x14ac:dyDescent="0.3">
      <c r="A33" s="2">
        <v>2</v>
      </c>
      <c r="B33" s="2">
        <v>0.05</v>
      </c>
      <c r="C33">
        <v>5.0999999999999997E-2</v>
      </c>
      <c r="D33">
        <f t="shared" si="26"/>
        <v>5.7999999999999996E-2</v>
      </c>
      <c r="E33">
        <f t="shared" si="30"/>
        <v>57.999999999999993</v>
      </c>
      <c r="F33">
        <v>1</v>
      </c>
      <c r="G33" s="2">
        <f t="shared" si="31"/>
        <v>1.3519813519813519</v>
      </c>
      <c r="H33" s="2">
        <f t="shared" si="32"/>
        <v>2.3310023310023312E-2</v>
      </c>
      <c r="I33">
        <f t="shared" si="33"/>
        <v>1.7241379310344831E-2</v>
      </c>
      <c r="K33">
        <f t="shared" si="34"/>
        <v>2.7039627039627039</v>
      </c>
      <c r="L33">
        <f t="shared" si="35"/>
        <v>1.3519813519813519</v>
      </c>
      <c r="M33">
        <f t="shared" si="27"/>
        <v>2</v>
      </c>
      <c r="N33">
        <f t="shared" si="36"/>
        <v>4</v>
      </c>
      <c r="O33">
        <f t="shared" si="28"/>
        <v>7.6621853282692526E-2</v>
      </c>
      <c r="P33">
        <f t="shared" si="29"/>
        <v>6.25E-2</v>
      </c>
      <c r="R33">
        <f>L38-M38*R29</f>
        <v>-0.18564768564768497</v>
      </c>
    </row>
    <row r="34" spans="1:18" x14ac:dyDescent="0.3">
      <c r="A34" s="2">
        <v>1.5</v>
      </c>
      <c r="B34" s="2">
        <v>0.05</v>
      </c>
      <c r="C34">
        <v>3.4000000000000002E-2</v>
      </c>
      <c r="D34">
        <f t="shared" si="26"/>
        <v>4.1000000000000002E-2</v>
      </c>
      <c r="E34">
        <f t="shared" si="30"/>
        <v>41</v>
      </c>
      <c r="F34">
        <v>1</v>
      </c>
      <c r="G34" s="2">
        <f t="shared" si="31"/>
        <v>0.95571095571095577</v>
      </c>
      <c r="H34" s="2">
        <f t="shared" si="32"/>
        <v>2.3310023310023312E-2</v>
      </c>
      <c r="I34">
        <f t="shared" si="33"/>
        <v>2.4390243902439025E-2</v>
      </c>
      <c r="K34">
        <f t="shared" si="34"/>
        <v>1.4335664335664338</v>
      </c>
      <c r="L34">
        <f t="shared" si="35"/>
        <v>0.95571095571095577</v>
      </c>
      <c r="M34">
        <f t="shared" si="27"/>
        <v>1.5</v>
      </c>
      <c r="N34">
        <f t="shared" si="36"/>
        <v>2.25</v>
      </c>
      <c r="O34">
        <f t="shared" si="28"/>
        <v>0.45303254437869828</v>
      </c>
      <c r="P34">
        <f t="shared" si="29"/>
        <v>0.5625</v>
      </c>
    </row>
    <row r="35" spans="1:18" x14ac:dyDescent="0.3">
      <c r="A35" s="2">
        <v>1</v>
      </c>
      <c r="B35" s="2">
        <v>0.05</v>
      </c>
      <c r="C35">
        <v>1.9E-2</v>
      </c>
      <c r="D35">
        <f t="shared" si="26"/>
        <v>2.5999999999999999E-2</v>
      </c>
      <c r="E35">
        <f t="shared" si="30"/>
        <v>26</v>
      </c>
      <c r="F35">
        <v>1</v>
      </c>
      <c r="G35" s="2">
        <f t="shared" si="31"/>
        <v>0.60606060606060608</v>
      </c>
      <c r="H35" s="2">
        <f t="shared" si="32"/>
        <v>2.3310023310023312E-2</v>
      </c>
      <c r="I35">
        <f t="shared" si="33"/>
        <v>3.8461538461538464E-2</v>
      </c>
      <c r="K35">
        <f t="shared" si="34"/>
        <v>0.60606060606060608</v>
      </c>
      <c r="L35">
        <f t="shared" si="35"/>
        <v>0.60606060606060608</v>
      </c>
      <c r="M35">
        <f t="shared" si="27"/>
        <v>1</v>
      </c>
      <c r="N35">
        <f t="shared" si="36"/>
        <v>1</v>
      </c>
      <c r="O35">
        <f t="shared" si="28"/>
        <v>1.0459710743801658</v>
      </c>
      <c r="P35">
        <f t="shared" si="29"/>
        <v>1.5625</v>
      </c>
    </row>
    <row r="36" spans="1:18" x14ac:dyDescent="0.3">
      <c r="A36" s="2">
        <v>0.5</v>
      </c>
      <c r="B36" s="2">
        <v>0.05</v>
      </c>
      <c r="C36">
        <v>8.0000000000000002E-3</v>
      </c>
      <c r="D36">
        <f t="shared" si="26"/>
        <v>1.4999999999999999E-2</v>
      </c>
      <c r="E36">
        <f t="shared" si="30"/>
        <v>15</v>
      </c>
      <c r="F36">
        <v>1</v>
      </c>
      <c r="G36" s="2">
        <f t="shared" si="31"/>
        <v>0.34965034965034963</v>
      </c>
      <c r="H36" s="2">
        <f t="shared" si="32"/>
        <v>2.3310023310023308E-2</v>
      </c>
      <c r="I36">
        <f t="shared" si="33"/>
        <v>6.6666666666666666E-2</v>
      </c>
      <c r="K36">
        <f t="shared" si="34"/>
        <v>0.17482517482517482</v>
      </c>
      <c r="L36">
        <f t="shared" si="35"/>
        <v>0.34965034965034963</v>
      </c>
      <c r="M36">
        <f t="shared" si="27"/>
        <v>0.5</v>
      </c>
      <c r="N36">
        <f t="shared" si="36"/>
        <v>0.25</v>
      </c>
      <c r="O36">
        <f t="shared" si="28"/>
        <v>1.6361928184480636</v>
      </c>
      <c r="P36">
        <f t="shared" si="29"/>
        <v>3.0625</v>
      </c>
    </row>
    <row r="38" spans="1:18" x14ac:dyDescent="0.3">
      <c r="K38">
        <f>AVERAGE(K29:K36)</f>
        <v>4.723193473193473</v>
      </c>
      <c r="L38">
        <f t="shared" ref="L38" si="37">AVERAGE(L29:L36)</f>
        <v>1.6287878787878789</v>
      </c>
      <c r="M38">
        <f>AVERAGE(M29:M36)</f>
        <v>2.25</v>
      </c>
      <c r="N38">
        <f>AVERAGE(N29:N36)</f>
        <v>6.375</v>
      </c>
      <c r="O38">
        <f>AVERAGE(O29:O36)</f>
        <v>0.85842794540347001</v>
      </c>
      <c r="P38">
        <f>AVERAGE(P29:P36)</f>
        <v>1.3125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33FF-9BBC-49D1-BD8F-95379129E55A}">
  <dimension ref="A1:D26"/>
  <sheetViews>
    <sheetView workbookViewId="0">
      <selection sqref="A1:D8"/>
    </sheetView>
  </sheetViews>
  <sheetFormatPr defaultRowHeight="14.4" x14ac:dyDescent="0.3"/>
  <sheetData>
    <row r="1" spans="1:4" x14ac:dyDescent="0.3">
      <c r="A1" s="2">
        <v>4</v>
      </c>
      <c r="B1" s="2">
        <v>0.05</v>
      </c>
      <c r="C1">
        <v>4.0547263681592041</v>
      </c>
      <c r="D1">
        <v>2.4875621890547265E-2</v>
      </c>
    </row>
    <row r="2" spans="1:4" x14ac:dyDescent="0.3">
      <c r="A2" s="2">
        <v>3.5</v>
      </c>
      <c r="B2" s="2">
        <v>0.05</v>
      </c>
      <c r="C2">
        <v>3.4577114427860693</v>
      </c>
      <c r="D2">
        <v>2.4875621890547261E-2</v>
      </c>
    </row>
    <row r="3" spans="1:4" x14ac:dyDescent="0.3">
      <c r="A3" s="2">
        <v>3</v>
      </c>
      <c r="B3" s="2">
        <v>0.05</v>
      </c>
      <c r="C3">
        <v>2.8606965174129351</v>
      </c>
      <c r="D3">
        <v>2.4875621890547261E-2</v>
      </c>
    </row>
    <row r="4" spans="1:4" x14ac:dyDescent="0.3">
      <c r="A4" s="2">
        <v>2.5</v>
      </c>
      <c r="B4" s="2">
        <v>0.05</v>
      </c>
      <c r="C4">
        <v>2.3631840796019898</v>
      </c>
      <c r="D4">
        <v>2.4875621890547261E-2</v>
      </c>
    </row>
    <row r="5" spans="1:4" x14ac:dyDescent="0.3">
      <c r="A5" s="2">
        <v>2</v>
      </c>
      <c r="B5" s="2">
        <v>0.05</v>
      </c>
      <c r="C5">
        <v>1.8159203980099505</v>
      </c>
      <c r="D5">
        <v>2.4875621890547261E-2</v>
      </c>
    </row>
    <row r="6" spans="1:4" x14ac:dyDescent="0.3">
      <c r="A6" s="2">
        <v>1.5</v>
      </c>
      <c r="B6" s="2">
        <v>0.05</v>
      </c>
      <c r="C6">
        <v>1.2935323383084576</v>
      </c>
      <c r="D6">
        <v>2.4875621890547261E-2</v>
      </c>
    </row>
    <row r="7" spans="1:4" x14ac:dyDescent="0.3">
      <c r="A7" s="2">
        <v>1</v>
      </c>
      <c r="B7" s="2">
        <v>0.05</v>
      </c>
      <c r="C7">
        <v>0.82089552238805963</v>
      </c>
      <c r="D7">
        <v>2.4875621890547261E-2</v>
      </c>
    </row>
    <row r="8" spans="1:4" x14ac:dyDescent="0.3">
      <c r="A8" s="2">
        <v>0.5</v>
      </c>
      <c r="B8" s="2">
        <v>0.05</v>
      </c>
      <c r="C8">
        <v>0.37313432835820892</v>
      </c>
      <c r="D8">
        <v>2.4875621890547261E-2</v>
      </c>
    </row>
    <row r="10" spans="1:4" x14ac:dyDescent="0.3">
      <c r="A10" s="2">
        <v>4</v>
      </c>
      <c r="B10" s="2">
        <v>0.05</v>
      </c>
      <c r="C10">
        <v>3.6739659367396591</v>
      </c>
      <c r="D10">
        <v>2.4330900243309E-2</v>
      </c>
    </row>
    <row r="11" spans="1:4" x14ac:dyDescent="0.3">
      <c r="A11" s="2">
        <v>3.5</v>
      </c>
      <c r="B11" s="2">
        <v>0.05</v>
      </c>
      <c r="C11">
        <v>3.16301703163017</v>
      </c>
      <c r="D11">
        <v>2.4330900243309E-2</v>
      </c>
    </row>
    <row r="12" spans="1:4" x14ac:dyDescent="0.3">
      <c r="A12" s="2">
        <v>3</v>
      </c>
      <c r="B12" s="2">
        <v>0.05</v>
      </c>
      <c r="C12">
        <v>2.6034063260340634</v>
      </c>
      <c r="D12">
        <v>2.4330900243309E-2</v>
      </c>
    </row>
    <row r="13" spans="1:4" x14ac:dyDescent="0.3">
      <c r="A13" s="2">
        <v>2.5</v>
      </c>
      <c r="B13" s="2">
        <v>0.05</v>
      </c>
      <c r="C13">
        <v>2.1167883211678835</v>
      </c>
      <c r="D13">
        <v>2.4330900243309E-2</v>
      </c>
    </row>
    <row r="14" spans="1:4" x14ac:dyDescent="0.3">
      <c r="A14" s="2">
        <v>2</v>
      </c>
      <c r="B14" s="2">
        <v>0.05</v>
      </c>
      <c r="C14">
        <v>1.6301703163017032</v>
      </c>
      <c r="D14">
        <v>2.4330900243309004E-2</v>
      </c>
    </row>
    <row r="15" spans="1:4" x14ac:dyDescent="0.3">
      <c r="A15" s="2">
        <v>1.5</v>
      </c>
      <c r="B15" s="2">
        <v>0.05</v>
      </c>
      <c r="C15">
        <v>1.1435523114355231</v>
      </c>
      <c r="D15">
        <v>2.4330900243309E-2</v>
      </c>
    </row>
    <row r="16" spans="1:4" x14ac:dyDescent="0.3">
      <c r="A16" s="2">
        <v>1</v>
      </c>
      <c r="B16" s="2">
        <v>0.05</v>
      </c>
      <c r="C16">
        <v>0.65693430656934304</v>
      </c>
      <c r="D16">
        <v>2.4330900243309E-2</v>
      </c>
    </row>
    <row r="17" spans="1:4" x14ac:dyDescent="0.3">
      <c r="A17" s="2">
        <v>0.5</v>
      </c>
      <c r="B17" s="2">
        <v>0.05</v>
      </c>
      <c r="C17">
        <v>0.36496350364963503</v>
      </c>
      <c r="D17">
        <v>2.4330900243309004E-2</v>
      </c>
    </row>
    <row r="19" spans="1:4" x14ac:dyDescent="0.3">
      <c r="A19" s="2">
        <v>4</v>
      </c>
      <c r="B19" s="2">
        <v>0.05</v>
      </c>
      <c r="C19" s="3">
        <v>3.1235431235431235</v>
      </c>
      <c r="D19">
        <v>2.3310023310023308E-2</v>
      </c>
    </row>
    <row r="20" spans="1:4" x14ac:dyDescent="0.3">
      <c r="A20" s="2">
        <v>3.5</v>
      </c>
      <c r="B20" s="2">
        <v>0.05</v>
      </c>
      <c r="C20" s="3">
        <v>2.6573426573426575</v>
      </c>
      <c r="D20">
        <v>2.3310023310023312E-2</v>
      </c>
    </row>
    <row r="21" spans="1:4" x14ac:dyDescent="0.3">
      <c r="A21" s="2">
        <v>3</v>
      </c>
      <c r="B21" s="2">
        <v>0.05</v>
      </c>
      <c r="C21" s="3">
        <v>2.2144522144522147</v>
      </c>
      <c r="D21">
        <v>2.3310023310023312E-2</v>
      </c>
    </row>
    <row r="22" spans="1:4" x14ac:dyDescent="0.3">
      <c r="A22" s="2">
        <v>2.5</v>
      </c>
      <c r="B22" s="2">
        <v>0.05</v>
      </c>
      <c r="C22" s="3">
        <v>1.771561771561772</v>
      </c>
      <c r="D22">
        <v>2.3310023310023312E-2</v>
      </c>
    </row>
    <row r="23" spans="1:4" x14ac:dyDescent="0.3">
      <c r="A23" s="2">
        <v>2</v>
      </c>
      <c r="B23" s="2">
        <v>0.05</v>
      </c>
      <c r="C23" s="3">
        <v>1.3519813519813519</v>
      </c>
      <c r="D23">
        <v>2.3310023310023312E-2</v>
      </c>
    </row>
    <row r="24" spans="1:4" x14ac:dyDescent="0.3">
      <c r="A24" s="2">
        <v>1.5</v>
      </c>
      <c r="B24" s="2">
        <v>0.05</v>
      </c>
      <c r="C24" s="3">
        <v>0.95571095571095577</v>
      </c>
      <c r="D24">
        <v>2.3310023310023312E-2</v>
      </c>
    </row>
    <row r="25" spans="1:4" x14ac:dyDescent="0.3">
      <c r="A25" s="2">
        <v>1</v>
      </c>
      <c r="B25" s="2">
        <v>0.05</v>
      </c>
      <c r="C25" s="3">
        <v>0.60606060606060608</v>
      </c>
      <c r="D25">
        <v>2.3310023310023312E-2</v>
      </c>
    </row>
    <row r="26" spans="1:4" x14ac:dyDescent="0.3">
      <c r="A26" s="2">
        <v>0.5</v>
      </c>
      <c r="B26" s="2">
        <v>0.05</v>
      </c>
      <c r="C26" s="3">
        <v>0.34965034965034963</v>
      </c>
      <c r="D26">
        <v>2.3310023310023308E-2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Глеб</cp:lastModifiedBy>
  <dcterms:created xsi:type="dcterms:W3CDTF">2021-03-18T17:39:28Z</dcterms:created>
  <dcterms:modified xsi:type="dcterms:W3CDTF">2022-05-03T23:38:36Z</dcterms:modified>
</cp:coreProperties>
</file>