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Глеб\Desktop\Лабы\Термодинамика\2.4.1\"/>
    </mc:Choice>
  </mc:AlternateContent>
  <xr:revisionPtr revIDLastSave="0" documentId="13_ncr:1_{965CCC95-F76F-4C31-8292-8B96013B6564}" xr6:coauthVersionLast="47" xr6:coauthVersionMax="47" xr10:uidLastSave="{00000000-0000-0000-0000-000000000000}"/>
  <bookViews>
    <workbookView xWindow="-108" yWindow="492" windowWidth="23256" windowHeight="12576" xr2:uid="{BFB2D23E-C54E-4447-AC56-32FFA1E07B6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" l="1"/>
  <c r="P8" i="1"/>
  <c r="P10" i="1"/>
  <c r="P12" i="1"/>
  <c r="P14" i="1"/>
  <c r="P16" i="1"/>
  <c r="N28" i="1"/>
  <c r="P28" i="1" s="1"/>
  <c r="N29" i="1"/>
  <c r="P29" i="1" s="1"/>
  <c r="N30" i="1"/>
  <c r="P30" i="1" s="1"/>
  <c r="N31" i="1"/>
  <c r="P31" i="1" s="1"/>
  <c r="N32" i="1"/>
  <c r="P32" i="1" s="1"/>
  <c r="N33" i="1"/>
  <c r="P33" i="1" s="1"/>
  <c r="N34" i="1"/>
  <c r="P34" i="1" s="1"/>
  <c r="N35" i="1"/>
  <c r="P35" i="1" s="1"/>
  <c r="N36" i="1"/>
  <c r="P36" i="1" s="1"/>
  <c r="N37" i="1"/>
  <c r="P37" i="1" s="1"/>
  <c r="N38" i="1"/>
  <c r="P38" i="1" s="1"/>
  <c r="N39" i="1"/>
  <c r="P39" i="1" s="1"/>
  <c r="N27" i="1"/>
  <c r="P27" i="1" s="1"/>
  <c r="P41" i="1" s="1"/>
  <c r="N5" i="1"/>
  <c r="P5" i="1" s="1"/>
  <c r="N6" i="1"/>
  <c r="N7" i="1"/>
  <c r="P7" i="1" s="1"/>
  <c r="N8" i="1"/>
  <c r="N9" i="1"/>
  <c r="P9" i="1" s="1"/>
  <c r="N10" i="1"/>
  <c r="N11" i="1"/>
  <c r="P11" i="1" s="1"/>
  <c r="N12" i="1"/>
  <c r="N13" i="1"/>
  <c r="P13" i="1" s="1"/>
  <c r="N14" i="1"/>
  <c r="N15" i="1"/>
  <c r="P15" i="1" s="1"/>
  <c r="N16" i="1"/>
  <c r="N4" i="1"/>
  <c r="P4" i="1" s="1"/>
  <c r="O42" i="1"/>
  <c r="O41" i="1"/>
  <c r="O19" i="1"/>
  <c r="O18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5" i="1"/>
  <c r="O6" i="1"/>
  <c r="O7" i="1"/>
  <c r="O8" i="1"/>
  <c r="O9" i="1"/>
  <c r="O10" i="1"/>
  <c r="O11" i="1"/>
  <c r="O12" i="1"/>
  <c r="O13" i="1"/>
  <c r="O14" i="1"/>
  <c r="O15" i="1"/>
  <c r="O16" i="1"/>
  <c r="O4" i="1"/>
  <c r="M5" i="1"/>
  <c r="M6" i="1"/>
  <c r="M7" i="1"/>
  <c r="M8" i="1"/>
  <c r="M9" i="1"/>
  <c r="M10" i="1"/>
  <c r="M11" i="1"/>
  <c r="M12" i="1"/>
  <c r="M13" i="1"/>
  <c r="M14" i="1"/>
  <c r="M15" i="1"/>
  <c r="M16" i="1"/>
  <c r="M4" i="1"/>
  <c r="M28" i="1"/>
  <c r="M34" i="1"/>
  <c r="M35" i="1"/>
  <c r="M36" i="1"/>
  <c r="J38" i="1"/>
  <c r="K38" i="1" s="1"/>
  <c r="L35" i="1"/>
  <c r="J35" i="1"/>
  <c r="K35" i="1" s="1"/>
  <c r="L34" i="1"/>
  <c r="L33" i="1"/>
  <c r="L31" i="1"/>
  <c r="J31" i="1"/>
  <c r="K31" i="1" s="1"/>
  <c r="J28" i="1"/>
  <c r="K28" i="1" s="1"/>
  <c r="L27" i="1"/>
  <c r="L5" i="1"/>
  <c r="L6" i="1"/>
  <c r="L7" i="1"/>
  <c r="L8" i="1"/>
  <c r="L9" i="1"/>
  <c r="L10" i="1"/>
  <c r="L11" i="1"/>
  <c r="L12" i="1"/>
  <c r="L13" i="1"/>
  <c r="L14" i="1"/>
  <c r="L15" i="1"/>
  <c r="L16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4" i="1"/>
  <c r="D28" i="1"/>
  <c r="I28" i="1" s="1"/>
  <c r="D29" i="1"/>
  <c r="I29" i="1" s="1"/>
  <c r="D30" i="1"/>
  <c r="L30" i="1" s="1"/>
  <c r="D31" i="1"/>
  <c r="I31" i="1" s="1"/>
  <c r="D32" i="1"/>
  <c r="I32" i="1" s="1"/>
  <c r="D33" i="1"/>
  <c r="I33" i="1" s="1"/>
  <c r="D34" i="1"/>
  <c r="I34" i="1" s="1"/>
  <c r="D35" i="1"/>
  <c r="I35" i="1" s="1"/>
  <c r="D36" i="1"/>
  <c r="I36" i="1" s="1"/>
  <c r="D37" i="1"/>
  <c r="I37" i="1" s="1"/>
  <c r="D38" i="1"/>
  <c r="M38" i="1" s="1"/>
  <c r="D39" i="1"/>
  <c r="I39" i="1" s="1"/>
  <c r="D27" i="1"/>
  <c r="M27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/>
  <c r="G39" i="1"/>
  <c r="H39" i="1" s="1"/>
  <c r="D9" i="1"/>
  <c r="I9" i="1"/>
  <c r="I4" i="1"/>
  <c r="I6" i="1"/>
  <c r="I7" i="1"/>
  <c r="I8" i="1"/>
  <c r="I10" i="1"/>
  <c r="I11" i="1"/>
  <c r="I12" i="1"/>
  <c r="I13" i="1"/>
  <c r="I14" i="1"/>
  <c r="I15" i="1"/>
  <c r="I16" i="1"/>
  <c r="I5" i="1"/>
  <c r="D5" i="1"/>
  <c r="D6" i="1"/>
  <c r="D7" i="1"/>
  <c r="D8" i="1"/>
  <c r="D10" i="1"/>
  <c r="D11" i="1"/>
  <c r="D12" i="1"/>
  <c r="D13" i="1"/>
  <c r="D14" i="1"/>
  <c r="D15" i="1"/>
  <c r="D16" i="1"/>
  <c r="D4" i="1"/>
  <c r="G4" i="1"/>
  <c r="H4" i="1" s="1"/>
  <c r="G5" i="1"/>
  <c r="H5" i="1" s="1"/>
  <c r="G6" i="1"/>
  <c r="H6" i="1"/>
  <c r="G7" i="1"/>
  <c r="H7" i="1"/>
  <c r="G8" i="1"/>
  <c r="H8" i="1" s="1"/>
  <c r="G9" i="1"/>
  <c r="H9" i="1" s="1"/>
  <c r="G10" i="1"/>
  <c r="H10" i="1" s="1"/>
  <c r="G11" i="1"/>
  <c r="H11" i="1"/>
  <c r="G12" i="1"/>
  <c r="H12" i="1" s="1"/>
  <c r="G13" i="1"/>
  <c r="H13" i="1" s="1"/>
  <c r="G14" i="1"/>
  <c r="H14" i="1"/>
  <c r="G15" i="1"/>
  <c r="H15" i="1"/>
  <c r="G16" i="1"/>
  <c r="H16" i="1"/>
  <c r="P18" i="1" l="1"/>
  <c r="I27" i="1"/>
  <c r="J29" i="1"/>
  <c r="K29" i="1" s="1"/>
  <c r="J32" i="1"/>
  <c r="K32" i="1" s="1"/>
  <c r="J36" i="1"/>
  <c r="K36" i="1" s="1"/>
  <c r="L39" i="1"/>
  <c r="M33" i="1"/>
  <c r="L28" i="1"/>
  <c r="J39" i="1"/>
  <c r="K39" i="1" s="1"/>
  <c r="I38" i="1"/>
  <c r="L32" i="1"/>
  <c r="L36" i="1"/>
  <c r="M32" i="1"/>
  <c r="L38" i="1"/>
  <c r="L29" i="1"/>
  <c r="J33" i="1"/>
  <c r="K33" i="1" s="1"/>
  <c r="J37" i="1"/>
  <c r="K37" i="1" s="1"/>
  <c r="M39" i="1"/>
  <c r="M31" i="1"/>
  <c r="J30" i="1"/>
  <c r="K30" i="1" s="1"/>
  <c r="M30" i="1"/>
  <c r="I30" i="1"/>
  <c r="J27" i="1"/>
  <c r="K27" i="1" s="1"/>
  <c r="J34" i="1"/>
  <c r="K34" i="1" s="1"/>
  <c r="L37" i="1"/>
  <c r="M37" i="1"/>
  <c r="M29" i="1"/>
</calcChain>
</file>

<file path=xl/sharedStrings.xml><?xml version="1.0" encoding="utf-8"?>
<sst xmlns="http://schemas.openxmlformats.org/spreadsheetml/2006/main" count="64" uniqueCount="22">
  <si>
    <t>Нагрев:</t>
  </si>
  <si>
    <t>t, C</t>
  </si>
  <si>
    <t>h1, мм</t>
  </si>
  <si>
    <t>h2, мм</t>
  </si>
  <si>
    <t>Охлажд:</t>
  </si>
  <si>
    <t>σ(h), мм</t>
  </si>
  <si>
    <t>σ(t), C</t>
  </si>
  <si>
    <t>P, Па</t>
  </si>
  <si>
    <t>1/T, 1/K</t>
  </si>
  <si>
    <t>T, K</t>
  </si>
  <si>
    <t>σ(P), Па</t>
  </si>
  <si>
    <t>σ(1/T), 1/K</t>
  </si>
  <si>
    <t>ln(P)</t>
  </si>
  <si>
    <t>σ(ln(P))</t>
  </si>
  <si>
    <t>dP/dT, Па/К</t>
  </si>
  <si>
    <t>L, кДж/моль</t>
  </si>
  <si>
    <t>σ(L), кДж/моль</t>
  </si>
  <si>
    <t>σ(dP/dT), Па/К</t>
  </si>
  <si>
    <t>A</t>
  </si>
  <si>
    <t>B</t>
  </si>
  <si>
    <t>σ(A)</t>
  </si>
  <si>
    <t>σ(B)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</si>
</sst>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"/>
    <numFmt numFmtId="166" formatCode="0.0000"/>
    <numFmt numFmtId="168" formatCode="0.0000000"/>
    <numFmt numFmtId="170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166" fontId="0" fillId="0" borderId="15" xfId="0" applyNumberFormat="1" applyBorder="1" applyAlignment="1">
      <alignment horizontal="center" vertical="center"/>
    </xf>
    <xf numFmtId="166" fontId="0" fillId="0" borderId="16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70" fontId="0" fillId="0" borderId="10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70" fontId="0" fillId="0" borderId="14" xfId="0" applyNumberFormat="1" applyBorder="1" applyAlignment="1">
      <alignment horizontal="center" vertical="center"/>
    </xf>
    <xf numFmtId="170" fontId="0" fillId="0" borderId="11" xfId="0" applyNumberFormat="1" applyBorder="1" applyAlignment="1">
      <alignment horizontal="center" vertical="center"/>
    </xf>
    <xf numFmtId="170" fontId="0" fillId="0" borderId="15" xfId="0" applyNumberFormat="1" applyBorder="1" applyAlignment="1">
      <alignment horizontal="center" vertical="center"/>
    </xf>
    <xf numFmtId="170" fontId="0" fillId="0" borderId="12" xfId="0" applyNumberFormat="1" applyBorder="1" applyAlignment="1">
      <alignment horizontal="center" vertical="center"/>
    </xf>
    <xf numFmtId="170" fontId="0" fillId="0" borderId="16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8" fontId="0" fillId="0" borderId="18" xfId="0" applyNumberFormat="1" applyBorder="1" applyAlignment="1">
      <alignment horizontal="center" vertical="center"/>
    </xf>
    <xf numFmtId="168" fontId="0" fillId="0" borderId="22" xfId="0" applyNumberFormat="1" applyBorder="1" applyAlignment="1">
      <alignment horizontal="center" vertical="center"/>
    </xf>
    <xf numFmtId="168" fontId="0" fillId="0" borderId="23" xfId="0" applyNumberFormat="1" applyBorder="1" applyAlignment="1">
      <alignment horizontal="center" vertical="center"/>
    </xf>
    <xf numFmtId="11" fontId="0" fillId="0" borderId="18" xfId="0" applyNumberFormat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3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E7CF-2946-4213-9A87-1087606825C7}">
  <dimension ref="A1:AG43"/>
  <sheetViews>
    <sheetView tabSelected="1" topLeftCell="N1" zoomScale="70" zoomScaleNormal="70" workbookViewId="0">
      <selection activeCell="AJ27" sqref="AJ27"/>
    </sheetView>
  </sheetViews>
  <sheetFormatPr defaultRowHeight="14.4" x14ac:dyDescent="0.3"/>
  <cols>
    <col min="1" max="11" width="8.77734375" style="2" customWidth="1"/>
    <col min="12" max="12" width="11.21875" style="2" customWidth="1"/>
    <col min="13" max="13" width="12.5546875" style="2" customWidth="1"/>
    <col min="14" max="14" width="15.5546875" style="2" customWidth="1"/>
    <col min="15" max="15" width="14.6640625" style="2" customWidth="1"/>
    <col min="16" max="16" width="15.5546875" style="2" customWidth="1"/>
    <col min="17" max="21" width="8.77734375" style="2" customWidth="1"/>
    <col min="22" max="22" width="12.6640625" style="2" customWidth="1"/>
    <col min="23" max="23" width="13.109375" style="2" customWidth="1"/>
    <col min="24" max="24" width="13" style="2" customWidth="1"/>
    <col min="25" max="25" width="14.33203125" style="2" customWidth="1"/>
    <col min="26" max="26" width="8.88671875" style="2"/>
    <col min="27" max="27" width="11.6640625" style="2" customWidth="1"/>
    <col min="28" max="28" width="12.88671875" style="2" customWidth="1"/>
    <col min="29" max="29" width="13.44140625" style="2" customWidth="1"/>
    <col min="30" max="32" width="8.88671875" style="2"/>
    <col min="33" max="33" width="10.77734375" style="2" customWidth="1"/>
    <col min="34" max="16384" width="8.88671875" style="2"/>
  </cols>
  <sheetData>
    <row r="1" spans="1:33" x14ac:dyDescent="0.3">
      <c r="A1" s="1"/>
      <c r="B1" s="1"/>
      <c r="G1" s="1"/>
      <c r="H1" s="1"/>
      <c r="I1" s="1"/>
      <c r="O1" s="1"/>
      <c r="P1" s="1"/>
    </row>
    <row r="2" spans="1:33" ht="15" thickBot="1" x14ac:dyDescent="0.35">
      <c r="A2" s="1"/>
      <c r="B2" s="1" t="s">
        <v>0</v>
      </c>
      <c r="G2" s="1"/>
      <c r="H2" s="1"/>
      <c r="I2" s="1"/>
      <c r="O2" s="1"/>
    </row>
    <row r="3" spans="1:33" ht="15.6" thickTop="1" thickBot="1" x14ac:dyDescent="0.35">
      <c r="C3" s="8" t="s">
        <v>1</v>
      </c>
      <c r="D3" s="3" t="s">
        <v>9</v>
      </c>
      <c r="E3" s="15" t="s">
        <v>2</v>
      </c>
      <c r="F3" s="3" t="s">
        <v>3</v>
      </c>
      <c r="G3" s="19" t="s">
        <v>7</v>
      </c>
      <c r="H3" s="23" t="s">
        <v>12</v>
      </c>
      <c r="I3" s="19" t="s">
        <v>8</v>
      </c>
      <c r="J3" s="30" t="s">
        <v>10</v>
      </c>
      <c r="K3" s="31" t="s">
        <v>13</v>
      </c>
      <c r="L3" s="30" t="s">
        <v>11</v>
      </c>
      <c r="M3" s="3" t="s">
        <v>14</v>
      </c>
      <c r="N3" s="30" t="s">
        <v>17</v>
      </c>
      <c r="O3" s="38" t="s">
        <v>15</v>
      </c>
      <c r="P3" s="30" t="s">
        <v>16</v>
      </c>
      <c r="R3" s="3" t="s">
        <v>18</v>
      </c>
      <c r="S3" s="43">
        <v>4.0014499999999997E-8</v>
      </c>
      <c r="U3" s="8" t="s">
        <v>9</v>
      </c>
      <c r="V3" s="3" t="s">
        <v>14</v>
      </c>
      <c r="W3" s="15" t="s">
        <v>17</v>
      </c>
      <c r="X3" s="3" t="s">
        <v>15</v>
      </c>
      <c r="Y3" s="38" t="s">
        <v>16</v>
      </c>
      <c r="AA3" s="8" t="s">
        <v>9</v>
      </c>
      <c r="AB3" s="3" t="s">
        <v>7</v>
      </c>
      <c r="AC3" s="15" t="s">
        <v>10</v>
      </c>
      <c r="AD3" s="3" t="s">
        <v>12</v>
      </c>
      <c r="AE3" s="15" t="s">
        <v>13</v>
      </c>
      <c r="AF3" s="3" t="s">
        <v>8</v>
      </c>
      <c r="AG3" s="38" t="s">
        <v>11</v>
      </c>
    </row>
    <row r="4" spans="1:33" ht="15.6" thickTop="1" thickBot="1" x14ac:dyDescent="0.35">
      <c r="C4" s="9">
        <v>20</v>
      </c>
      <c r="D4" s="12">
        <f>C4+273</f>
        <v>293</v>
      </c>
      <c r="E4" s="16">
        <v>95.8</v>
      </c>
      <c r="F4" s="12">
        <v>59.2</v>
      </c>
      <c r="G4" s="20">
        <f>(E4-F4)*9.81*13.596</f>
        <v>4881.5894159999989</v>
      </c>
      <c r="H4" s="24">
        <f>LN(G4)</f>
        <v>8.4932261458184612</v>
      </c>
      <c r="I4" s="27">
        <f>1/(D4)</f>
        <v>3.4129692832764505E-3</v>
      </c>
      <c r="J4" s="12">
        <f>G4*SQRT(($D$20/E4)^2+($D$20/F4)^2)</f>
        <v>6.7853263664064203</v>
      </c>
      <c r="K4" s="32">
        <f>J4/G4</f>
        <v>1.3899830133535388E-3</v>
      </c>
      <c r="L4" s="35">
        <f>$D$21/D4^2</f>
        <v>1.1648359328588568E-6</v>
      </c>
      <c r="M4" s="12">
        <f>0.0000000400145*0.08549*EXP(0.08549*D4)</f>
        <v>258.57613651006108</v>
      </c>
      <c r="N4" s="39">
        <f>SQRT(($S$4*$S$5*EXP($S$5*D4))^2 + ($S$6*($S$3*EXP($S$5*D4)+EXP($S$5*D4)*$S$3*$S$5^2))^2 + ($D$21*$S$3*$S$5*EXP($S$5*D4))^2)</f>
        <v>87.266064936882813</v>
      </c>
      <c r="O4" s="39">
        <f>8.31*M4*D4^2/(1000*G4)</f>
        <v>37.788831070430625</v>
      </c>
      <c r="P4" s="24">
        <f>SQRT((2*$D$21/D4)^2 + (J4/G4)^2 + (N4/M4)^2)</f>
        <v>0.33749047671685917</v>
      </c>
      <c r="R4" s="30" t="s">
        <v>20</v>
      </c>
      <c r="S4" s="43">
        <v>1.20563E-8</v>
      </c>
      <c r="U4" s="9">
        <v>293</v>
      </c>
      <c r="V4" s="12">
        <v>258.57613651006108</v>
      </c>
      <c r="W4" s="16">
        <v>87.266064936882813</v>
      </c>
      <c r="X4" s="12">
        <v>37.788831070430625</v>
      </c>
      <c r="Y4" s="49">
        <v>0.33749047671685917</v>
      </c>
      <c r="AA4" s="9">
        <v>293</v>
      </c>
      <c r="AB4" s="12">
        <v>4881.5894159999989</v>
      </c>
      <c r="AC4" s="16">
        <v>6.7853263664064203</v>
      </c>
      <c r="AD4" s="45">
        <v>8.4932261458184612</v>
      </c>
      <c r="AE4" s="60">
        <v>1.3899830133535388E-3</v>
      </c>
      <c r="AF4" s="44">
        <v>3.4129692832764505E-3</v>
      </c>
      <c r="AG4" s="67">
        <v>1.1648359328588568E-6</v>
      </c>
    </row>
    <row r="5" spans="1:33" ht="15.6" thickTop="1" thickBot="1" x14ac:dyDescent="0.35">
      <c r="C5" s="10">
        <v>20.8</v>
      </c>
      <c r="D5" s="13">
        <f t="shared" ref="D5:D16" si="0">C5+273</f>
        <v>293.8</v>
      </c>
      <c r="E5" s="17">
        <v>96.8</v>
      </c>
      <c r="F5" s="13">
        <v>58.4</v>
      </c>
      <c r="G5" s="21">
        <f t="shared" ref="G5:G16" si="1">(E5-F5)*9.81*13.596</f>
        <v>5121.6675839999998</v>
      </c>
      <c r="H5" s="25">
        <f t="shared" ref="H5:H15" si="2">LN(G5)</f>
        <v>8.5412353650048232</v>
      </c>
      <c r="I5" s="28">
        <f>1/(D5)</f>
        <v>3.4036759700476512E-3</v>
      </c>
      <c r="J5" s="13">
        <f t="shared" ref="J5:J16" si="3">G5*SQRT(($D$20/E5)^2+($D$20/F5)^2)</f>
        <v>7.1696877621503683</v>
      </c>
      <c r="K5" s="33">
        <f t="shared" ref="K5:K16" si="4">J5/G5</f>
        <v>1.3998737021801938E-3</v>
      </c>
      <c r="L5" s="36">
        <f t="shared" ref="L5:L16" si="5">$D$21/D5^2</f>
        <v>1.1585010109079821E-6</v>
      </c>
      <c r="M5" s="13">
        <f t="shared" ref="M5:M16" si="6">0.0000000400145*0.08549*EXP(0.08549*D5)</f>
        <v>276.87944159152397</v>
      </c>
      <c r="N5" s="39">
        <f t="shared" ref="N5:N16" si="7">SQRT(($S$4*$S$5*EXP($S$5*D5))^2 + ($S$6*($S$3*EXP($S$5*D5)+EXP($S$5*D5)*$S$3*$S$5^2))^2 + ($D$21*$S$3*$S$5*EXP($S$5*D5))^2)</f>
        <v>93.443191068305126</v>
      </c>
      <c r="O5" s="39">
        <f t="shared" ref="O5:O16" si="8">8.31*M5*D5^2/(1000*G5)</f>
        <v>38.777868131269507</v>
      </c>
      <c r="P5" s="24">
        <f t="shared" ref="P5:P16" si="9">SQRT((2*$D$21/D5)^2 + (J5/G5)^2 + (N5/M5)^2)</f>
        <v>0.33749051384329121</v>
      </c>
      <c r="R5" s="3" t="s">
        <v>19</v>
      </c>
      <c r="S5" s="3">
        <v>8.5489999999999997E-2</v>
      </c>
      <c r="U5" s="10">
        <v>293.8</v>
      </c>
      <c r="V5" s="13">
        <v>276.87944159152397</v>
      </c>
      <c r="W5" s="17">
        <v>93.443191068305126</v>
      </c>
      <c r="X5" s="13">
        <v>38.777868131269507</v>
      </c>
      <c r="Y5" s="50">
        <v>0.33749051384329121</v>
      </c>
      <c r="AA5" s="10">
        <v>293.8</v>
      </c>
      <c r="AB5" s="13">
        <v>5121.6675839999998</v>
      </c>
      <c r="AC5" s="17">
        <v>7.1696877621503683</v>
      </c>
      <c r="AD5" s="61">
        <v>8.5412353650048232</v>
      </c>
      <c r="AE5" s="62">
        <v>1.3998737021801938E-3</v>
      </c>
      <c r="AF5" s="65">
        <v>3.4036759700476512E-3</v>
      </c>
      <c r="AG5" s="68">
        <v>1.1585010109079821E-6</v>
      </c>
    </row>
    <row r="6" spans="1:33" ht="15.6" thickTop="1" thickBot="1" x14ac:dyDescent="0.35">
      <c r="C6" s="10">
        <v>21.5</v>
      </c>
      <c r="D6" s="13">
        <f t="shared" si="0"/>
        <v>294.5</v>
      </c>
      <c r="E6" s="17">
        <v>97</v>
      </c>
      <c r="F6" s="13">
        <v>57.7</v>
      </c>
      <c r="G6" s="21">
        <f t="shared" si="1"/>
        <v>5241.7066679999998</v>
      </c>
      <c r="H6" s="25">
        <f t="shared" si="2"/>
        <v>8.5644024242863566</v>
      </c>
      <c r="I6" s="28">
        <f t="shared" ref="I6:I16" si="10">1/(D6)</f>
        <v>3.3955857385398981E-3</v>
      </c>
      <c r="J6" s="13">
        <f t="shared" si="3"/>
        <v>7.3990978745563432</v>
      </c>
      <c r="K6" s="33">
        <f t="shared" si="4"/>
        <v>1.4115818269127805E-3</v>
      </c>
      <c r="L6" s="36">
        <f t="shared" si="5"/>
        <v>1.1530002507775545E-6</v>
      </c>
      <c r="M6" s="13">
        <f t="shared" si="6"/>
        <v>293.95455558069199</v>
      </c>
      <c r="N6" s="39">
        <f t="shared" si="7"/>
        <v>99.205818765874682</v>
      </c>
      <c r="O6" s="39">
        <f t="shared" si="8"/>
        <v>40.418398686022343</v>
      </c>
      <c r="P6" s="24">
        <f t="shared" si="9"/>
        <v>0.33749055935059374</v>
      </c>
      <c r="R6" s="30" t="s">
        <v>21</v>
      </c>
      <c r="S6" s="3">
        <v>9.7199999999999995E-3</v>
      </c>
      <c r="U6" s="10">
        <v>294.5</v>
      </c>
      <c r="V6" s="13">
        <v>293.95455558069199</v>
      </c>
      <c r="W6" s="17">
        <v>99.205818765874682</v>
      </c>
      <c r="X6" s="13">
        <v>40.418398686022343</v>
      </c>
      <c r="Y6" s="50">
        <v>0.33749055935059374</v>
      </c>
      <c r="AA6" s="10">
        <v>294.5</v>
      </c>
      <c r="AB6" s="13">
        <v>5241.7066679999998</v>
      </c>
      <c r="AC6" s="17">
        <v>7.3990978745563432</v>
      </c>
      <c r="AD6" s="61">
        <v>8.5644024242863566</v>
      </c>
      <c r="AE6" s="62">
        <v>1.4115818269127805E-3</v>
      </c>
      <c r="AF6" s="65">
        <v>3.3955857385398981E-3</v>
      </c>
      <c r="AG6" s="68">
        <v>1.1530002507775545E-6</v>
      </c>
    </row>
    <row r="7" spans="1:33" ht="15" thickTop="1" x14ac:dyDescent="0.3">
      <c r="C7" s="10">
        <v>22.1</v>
      </c>
      <c r="D7" s="13">
        <f t="shared" si="0"/>
        <v>295.10000000000002</v>
      </c>
      <c r="E7" s="17">
        <v>98</v>
      </c>
      <c r="F7" s="13">
        <v>56.9</v>
      </c>
      <c r="G7" s="21">
        <f t="shared" si="1"/>
        <v>5481.7848360000007</v>
      </c>
      <c r="H7" s="25">
        <f t="shared" si="2"/>
        <v>8.6091860269133296</v>
      </c>
      <c r="I7" s="28">
        <f t="shared" si="10"/>
        <v>3.3886818027787187E-3</v>
      </c>
      <c r="J7" s="13">
        <f t="shared" si="3"/>
        <v>7.7981470639702533</v>
      </c>
      <c r="K7" s="33">
        <f t="shared" si="4"/>
        <v>1.422556210663036E-3</v>
      </c>
      <c r="L7" s="36">
        <f t="shared" si="5"/>
        <v>1.1483164360483628E-6</v>
      </c>
      <c r="M7" s="13">
        <f t="shared" si="6"/>
        <v>309.42606631448393</v>
      </c>
      <c r="N7" s="39">
        <f t="shared" si="7"/>
        <v>104.42725133343198</v>
      </c>
      <c r="O7" s="39">
        <f t="shared" si="8"/>
        <v>40.84833450183573</v>
      </c>
      <c r="P7" s="24">
        <f t="shared" si="9"/>
        <v>0.33749060265460612</v>
      </c>
      <c r="U7" s="10">
        <v>295.10000000000002</v>
      </c>
      <c r="V7" s="13">
        <v>309.42606631448393</v>
      </c>
      <c r="W7" s="17">
        <v>104.42725133343198</v>
      </c>
      <c r="X7" s="13">
        <v>40.84833450183573</v>
      </c>
      <c r="Y7" s="50">
        <v>0.33749060265460612</v>
      </c>
      <c r="AA7" s="10">
        <v>295.10000000000002</v>
      </c>
      <c r="AB7" s="13">
        <v>5481.7848360000007</v>
      </c>
      <c r="AC7" s="17">
        <v>7.7981470639702533</v>
      </c>
      <c r="AD7" s="61">
        <v>8.6091860269133296</v>
      </c>
      <c r="AE7" s="62">
        <v>1.422556210663036E-3</v>
      </c>
      <c r="AF7" s="65">
        <v>3.3886818027787187E-3</v>
      </c>
      <c r="AG7" s="68">
        <v>1.1483164360483628E-6</v>
      </c>
    </row>
    <row r="8" spans="1:33" x14ac:dyDescent="0.3">
      <c r="C8" s="10">
        <v>22.8</v>
      </c>
      <c r="D8" s="13">
        <f t="shared" si="0"/>
        <v>295.8</v>
      </c>
      <c r="E8" s="17">
        <v>98.5</v>
      </c>
      <c r="F8" s="13">
        <v>56.1</v>
      </c>
      <c r="G8" s="21">
        <f t="shared" si="1"/>
        <v>5655.1746240000002</v>
      </c>
      <c r="H8" s="25">
        <f t="shared" si="2"/>
        <v>8.6403262676490531</v>
      </c>
      <c r="I8" s="28">
        <f t="shared" si="10"/>
        <v>3.3806626098715348E-3</v>
      </c>
      <c r="J8" s="13">
        <f t="shared" si="3"/>
        <v>8.1205866821234594</v>
      </c>
      <c r="K8" s="33">
        <f t="shared" si="4"/>
        <v>1.4359568398932361E-3</v>
      </c>
      <c r="L8" s="36">
        <f t="shared" si="5"/>
        <v>1.1428879681783416E-6</v>
      </c>
      <c r="M8" s="13">
        <f t="shared" si="6"/>
        <v>328.50832581042232</v>
      </c>
      <c r="N8" s="39">
        <f t="shared" si="7"/>
        <v>110.86726439415079</v>
      </c>
      <c r="O8" s="39">
        <f t="shared" si="8"/>
        <v>42.237453255169534</v>
      </c>
      <c r="P8" s="24">
        <f t="shared" si="9"/>
        <v>0.33749065618866486</v>
      </c>
      <c r="U8" s="10">
        <v>295.8</v>
      </c>
      <c r="V8" s="13">
        <v>328.50832581042232</v>
      </c>
      <c r="W8" s="17">
        <v>110.86726439415079</v>
      </c>
      <c r="X8" s="13">
        <v>42.237453255169534</v>
      </c>
      <c r="Y8" s="50">
        <v>0.33749065618866486</v>
      </c>
      <c r="AA8" s="10">
        <v>295.8</v>
      </c>
      <c r="AB8" s="13">
        <v>5655.1746240000002</v>
      </c>
      <c r="AC8" s="17">
        <v>8.1205866821234594</v>
      </c>
      <c r="AD8" s="61">
        <v>8.6403262676490531</v>
      </c>
      <c r="AE8" s="62">
        <v>1.4359568398932361E-3</v>
      </c>
      <c r="AF8" s="65">
        <v>3.3806626098715348E-3</v>
      </c>
      <c r="AG8" s="68">
        <v>1.1428879681783416E-6</v>
      </c>
    </row>
    <row r="9" spans="1:33" x14ac:dyDescent="0.3">
      <c r="C9" s="10">
        <v>23.5</v>
      </c>
      <c r="D9" s="13">
        <f>C9+273</f>
        <v>296.5</v>
      </c>
      <c r="E9" s="17">
        <v>99.9</v>
      </c>
      <c r="F9" s="13">
        <v>55.2</v>
      </c>
      <c r="G9" s="21">
        <f t="shared" si="1"/>
        <v>5961.9411720000007</v>
      </c>
      <c r="H9" s="25">
        <f t="shared" si="2"/>
        <v>8.6931514070306637</v>
      </c>
      <c r="I9" s="28">
        <f>1/(D9)</f>
        <v>3.3726812816188868E-3</v>
      </c>
      <c r="J9" s="13">
        <f t="shared" si="3"/>
        <v>8.6378210100387971</v>
      </c>
      <c r="K9" s="33">
        <f t="shared" si="4"/>
        <v>1.4488269442519746E-3</v>
      </c>
      <c r="L9" s="36">
        <f t="shared" si="5"/>
        <v>1.1374979027382419E-6</v>
      </c>
      <c r="M9" s="13">
        <f t="shared" si="6"/>
        <v>348.76738541181743</v>
      </c>
      <c r="N9" s="39">
        <f t="shared" si="7"/>
        <v>117.70443210265177</v>
      </c>
      <c r="O9" s="39">
        <f t="shared" si="8"/>
        <v>42.736465222302776</v>
      </c>
      <c r="P9" s="24">
        <f t="shared" si="9"/>
        <v>0.33749070799963932</v>
      </c>
      <c r="U9" s="10">
        <v>296.5</v>
      </c>
      <c r="V9" s="13">
        <v>348.76738541181743</v>
      </c>
      <c r="W9" s="17">
        <v>117.70443210265177</v>
      </c>
      <c r="X9" s="13">
        <v>42.736465222302776</v>
      </c>
      <c r="Y9" s="50">
        <v>0.33749070799963932</v>
      </c>
      <c r="AA9" s="10">
        <v>296.5</v>
      </c>
      <c r="AB9" s="13">
        <v>5961.9411720000007</v>
      </c>
      <c r="AC9" s="17">
        <v>8.6378210100387971</v>
      </c>
      <c r="AD9" s="61">
        <v>8.6931514070306637</v>
      </c>
      <c r="AE9" s="62">
        <v>1.4488269442519746E-3</v>
      </c>
      <c r="AF9" s="65">
        <v>3.3726812816188868E-3</v>
      </c>
      <c r="AG9" s="68">
        <v>1.1374979027382419E-6</v>
      </c>
    </row>
    <row r="10" spans="1:33" x14ac:dyDescent="0.3">
      <c r="C10" s="10">
        <v>24.1</v>
      </c>
      <c r="D10" s="13">
        <f t="shared" si="0"/>
        <v>297.10000000000002</v>
      </c>
      <c r="E10" s="17">
        <v>100.8</v>
      </c>
      <c r="F10" s="13">
        <v>54</v>
      </c>
      <c r="G10" s="21">
        <f t="shared" si="1"/>
        <v>6242.0323680000001</v>
      </c>
      <c r="H10" s="25">
        <f t="shared" si="2"/>
        <v>8.7390611083347416</v>
      </c>
      <c r="I10" s="28">
        <f t="shared" si="10"/>
        <v>3.3658700774150114E-3</v>
      </c>
      <c r="J10" s="13">
        <f t="shared" si="3"/>
        <v>9.1794751045061158</v>
      </c>
      <c r="K10" s="33">
        <f t="shared" si="4"/>
        <v>1.4705907568767218E-3</v>
      </c>
      <c r="L10" s="36">
        <f t="shared" si="5"/>
        <v>1.1329081378037737E-6</v>
      </c>
      <c r="M10" s="13">
        <f t="shared" si="6"/>
        <v>367.12382263843591</v>
      </c>
      <c r="N10" s="39">
        <f t="shared" si="7"/>
        <v>123.89948963830943</v>
      </c>
      <c r="O10" s="39">
        <f t="shared" si="8"/>
        <v>43.14126523118555</v>
      </c>
      <c r="P10" s="24">
        <f t="shared" si="9"/>
        <v>0.33749079941214932</v>
      </c>
      <c r="U10" s="10">
        <v>297.10000000000002</v>
      </c>
      <c r="V10" s="13">
        <v>367.12382263843591</v>
      </c>
      <c r="W10" s="17">
        <v>123.89948963830943</v>
      </c>
      <c r="X10" s="13">
        <v>43.14126523118555</v>
      </c>
      <c r="Y10" s="50">
        <v>0.33749079941214932</v>
      </c>
      <c r="AA10" s="10">
        <v>297.10000000000002</v>
      </c>
      <c r="AB10" s="13">
        <v>6242.0323680000001</v>
      </c>
      <c r="AC10" s="17">
        <v>9.1794751045061158</v>
      </c>
      <c r="AD10" s="61">
        <v>8.7390611083347416</v>
      </c>
      <c r="AE10" s="62">
        <v>1.4705907568767218E-3</v>
      </c>
      <c r="AF10" s="65">
        <v>3.3658700774150114E-3</v>
      </c>
      <c r="AG10" s="68">
        <v>1.1329081378037737E-6</v>
      </c>
    </row>
    <row r="11" spans="1:33" x14ac:dyDescent="0.3">
      <c r="C11" s="10">
        <v>24.9</v>
      </c>
      <c r="D11" s="13">
        <f t="shared" si="0"/>
        <v>297.89999999999998</v>
      </c>
      <c r="E11" s="17">
        <v>102.2</v>
      </c>
      <c r="F11" s="13">
        <v>53</v>
      </c>
      <c r="G11" s="21">
        <f t="shared" si="1"/>
        <v>6562.1365920000007</v>
      </c>
      <c r="H11" s="25">
        <f t="shared" si="2"/>
        <v>8.7890715289094032</v>
      </c>
      <c r="I11" s="28">
        <f t="shared" si="10"/>
        <v>3.3568311513930854E-3</v>
      </c>
      <c r="J11" s="13">
        <f t="shared" si="3"/>
        <v>9.7630924637150525</v>
      </c>
      <c r="K11" s="33">
        <f t="shared" si="4"/>
        <v>1.4877917164384212E-3</v>
      </c>
      <c r="L11" s="36">
        <f t="shared" si="5"/>
        <v>1.1268315378963026E-6</v>
      </c>
      <c r="M11" s="13">
        <f t="shared" si="6"/>
        <v>393.11067285251988</v>
      </c>
      <c r="N11" s="39">
        <f t="shared" si="7"/>
        <v>132.66971178214234</v>
      </c>
      <c r="O11" s="39">
        <f t="shared" si="8"/>
        <v>44.178564392395849</v>
      </c>
      <c r="P11" s="24">
        <f t="shared" si="9"/>
        <v>0.33749087120132443</v>
      </c>
      <c r="U11" s="10">
        <v>297.89999999999998</v>
      </c>
      <c r="V11" s="13">
        <v>393.11067285251988</v>
      </c>
      <c r="W11" s="17">
        <v>132.66971178214234</v>
      </c>
      <c r="X11" s="13">
        <v>44.178564392395849</v>
      </c>
      <c r="Y11" s="50">
        <v>0.33749087120132443</v>
      </c>
      <c r="AA11" s="10">
        <v>297.89999999999998</v>
      </c>
      <c r="AB11" s="13">
        <v>6562.1365920000007</v>
      </c>
      <c r="AC11" s="17">
        <v>9.7630924637150525</v>
      </c>
      <c r="AD11" s="61">
        <v>8.7890715289094032</v>
      </c>
      <c r="AE11" s="62">
        <v>1.4877917164384212E-3</v>
      </c>
      <c r="AF11" s="65">
        <v>3.3568311513930854E-3</v>
      </c>
      <c r="AG11" s="68">
        <v>1.1268315378963026E-6</v>
      </c>
    </row>
    <row r="12" spans="1:33" x14ac:dyDescent="0.3">
      <c r="C12" s="10">
        <v>25.7</v>
      </c>
      <c r="D12" s="13">
        <f t="shared" si="0"/>
        <v>298.7</v>
      </c>
      <c r="E12" s="17">
        <v>103.1</v>
      </c>
      <c r="F12" s="13">
        <v>51.8</v>
      </c>
      <c r="G12" s="21">
        <f t="shared" si="1"/>
        <v>6842.2277880000001</v>
      </c>
      <c r="H12" s="25">
        <f t="shared" si="2"/>
        <v>8.8308686575878657</v>
      </c>
      <c r="I12" s="28">
        <f t="shared" si="10"/>
        <v>3.3478406427854034E-3</v>
      </c>
      <c r="J12" s="13">
        <f t="shared" si="3"/>
        <v>10.347672207828607</v>
      </c>
      <c r="K12" s="33">
        <f t="shared" si="4"/>
        <v>1.5123250099881953E-3</v>
      </c>
      <c r="L12" s="36">
        <f t="shared" si="5"/>
        <v>1.1208036969485784E-6</v>
      </c>
      <c r="M12" s="13">
        <f t="shared" si="6"/>
        <v>420.93700158150097</v>
      </c>
      <c r="N12" s="39">
        <f t="shared" si="7"/>
        <v>142.06073387177679</v>
      </c>
      <c r="O12" s="39">
        <f t="shared" si="8"/>
        <v>45.613252772798525</v>
      </c>
      <c r="P12" s="24">
        <f t="shared" si="9"/>
        <v>0.33749097667320965</v>
      </c>
      <c r="U12" s="10">
        <v>298.7</v>
      </c>
      <c r="V12" s="13">
        <v>420.93700158150097</v>
      </c>
      <c r="W12" s="17">
        <v>142.06073387177679</v>
      </c>
      <c r="X12" s="13">
        <v>45.613252772798525</v>
      </c>
      <c r="Y12" s="50">
        <v>0.33749097667320965</v>
      </c>
      <c r="AA12" s="10">
        <v>298.7</v>
      </c>
      <c r="AB12" s="13">
        <v>6842.2277880000001</v>
      </c>
      <c r="AC12" s="17">
        <v>10.347672207828607</v>
      </c>
      <c r="AD12" s="61">
        <v>8.8308686575878657</v>
      </c>
      <c r="AE12" s="62">
        <v>1.5123250099881953E-3</v>
      </c>
      <c r="AF12" s="65">
        <v>3.3478406427854034E-3</v>
      </c>
      <c r="AG12" s="68">
        <v>1.1208036969485784E-6</v>
      </c>
    </row>
    <row r="13" spans="1:33" x14ac:dyDescent="0.3">
      <c r="C13" s="10">
        <v>27</v>
      </c>
      <c r="D13" s="13">
        <f t="shared" si="0"/>
        <v>300</v>
      </c>
      <c r="E13" s="17">
        <v>105.4</v>
      </c>
      <c r="F13" s="13">
        <v>49.6</v>
      </c>
      <c r="G13" s="21">
        <f t="shared" si="1"/>
        <v>7442.4232080000002</v>
      </c>
      <c r="H13" s="25">
        <f t="shared" si="2"/>
        <v>8.9149517747984071</v>
      </c>
      <c r="I13" s="28">
        <f t="shared" si="10"/>
        <v>3.3333333333333335E-3</v>
      </c>
      <c r="J13" s="13">
        <f t="shared" si="3"/>
        <v>11.60831426721195</v>
      </c>
      <c r="K13" s="33">
        <f t="shared" si="4"/>
        <v>1.5597492836384199E-3</v>
      </c>
      <c r="L13" s="36">
        <f t="shared" si="5"/>
        <v>1.1111111111111112E-6</v>
      </c>
      <c r="M13" s="13">
        <f t="shared" si="6"/>
        <v>470.41730443003325</v>
      </c>
      <c r="N13" s="39">
        <f t="shared" si="7"/>
        <v>158.75968907992157</v>
      </c>
      <c r="O13" s="39">
        <f t="shared" si="8"/>
        <v>47.272923367894272</v>
      </c>
      <c r="P13" s="24">
        <f t="shared" si="9"/>
        <v>0.33749118677336531</v>
      </c>
      <c r="U13" s="10">
        <v>300</v>
      </c>
      <c r="V13" s="13">
        <v>470.41730443003325</v>
      </c>
      <c r="W13" s="17">
        <v>158.75968907992157</v>
      </c>
      <c r="X13" s="13">
        <v>47.272923367894272</v>
      </c>
      <c r="Y13" s="50">
        <v>0.33749118677336531</v>
      </c>
      <c r="AA13" s="10">
        <v>300</v>
      </c>
      <c r="AB13" s="13">
        <v>7442.4232080000002</v>
      </c>
      <c r="AC13" s="17">
        <v>11.60831426721195</v>
      </c>
      <c r="AD13" s="61">
        <v>8.9149517747984071</v>
      </c>
      <c r="AE13" s="62">
        <v>1.5597492836384199E-3</v>
      </c>
      <c r="AF13" s="65">
        <v>3.3333333333333335E-3</v>
      </c>
      <c r="AG13" s="68">
        <v>1.1111111111111112E-6</v>
      </c>
    </row>
    <row r="14" spans="1:33" x14ac:dyDescent="0.3">
      <c r="C14" s="10">
        <v>28.1</v>
      </c>
      <c r="D14" s="13">
        <f t="shared" si="0"/>
        <v>301.10000000000002</v>
      </c>
      <c r="E14" s="17">
        <v>107.1</v>
      </c>
      <c r="F14" s="13">
        <v>48</v>
      </c>
      <c r="G14" s="21">
        <f t="shared" si="1"/>
        <v>7882.5665159999999</v>
      </c>
      <c r="H14" s="25">
        <f t="shared" si="2"/>
        <v>8.972408829823193</v>
      </c>
      <c r="I14" s="28">
        <f t="shared" si="10"/>
        <v>3.3211557622052474E-3</v>
      </c>
      <c r="J14" s="13">
        <f t="shared" si="3"/>
        <v>12.597126160879039</v>
      </c>
      <c r="K14" s="33">
        <f t="shared" si="4"/>
        <v>1.5980995701475461E-3</v>
      </c>
      <c r="L14" s="36">
        <f t="shared" si="5"/>
        <v>1.1030075596829117E-6</v>
      </c>
      <c r="M14" s="13">
        <f t="shared" si="6"/>
        <v>516.80166930178041</v>
      </c>
      <c r="N14" s="39">
        <f t="shared" si="7"/>
        <v>174.41380570331097</v>
      </c>
      <c r="O14" s="39">
        <f t="shared" si="8"/>
        <v>49.394523294970845</v>
      </c>
      <c r="P14" s="24">
        <f t="shared" si="9"/>
        <v>0.33749136138971358</v>
      </c>
      <c r="U14" s="10">
        <v>301.10000000000002</v>
      </c>
      <c r="V14" s="13">
        <v>516.80166930178041</v>
      </c>
      <c r="W14" s="17">
        <v>174.41380570331097</v>
      </c>
      <c r="X14" s="13">
        <v>49.394523294970845</v>
      </c>
      <c r="Y14" s="50">
        <v>0.33749136138971358</v>
      </c>
      <c r="AA14" s="10">
        <v>301.10000000000002</v>
      </c>
      <c r="AB14" s="13">
        <v>7882.5665159999999</v>
      </c>
      <c r="AC14" s="17">
        <v>12.597126160879039</v>
      </c>
      <c r="AD14" s="61">
        <v>8.972408829823193</v>
      </c>
      <c r="AE14" s="62">
        <v>1.5980995701475461E-3</v>
      </c>
      <c r="AF14" s="65">
        <v>3.3211557622052474E-3</v>
      </c>
      <c r="AG14" s="68">
        <v>1.1030075596829117E-6</v>
      </c>
    </row>
    <row r="15" spans="1:33" x14ac:dyDescent="0.3">
      <c r="C15" s="10">
        <v>29.5</v>
      </c>
      <c r="D15" s="13">
        <f t="shared" si="0"/>
        <v>302.5</v>
      </c>
      <c r="E15" s="17">
        <v>109.6</v>
      </c>
      <c r="F15" s="13">
        <v>45</v>
      </c>
      <c r="G15" s="21">
        <f t="shared" si="1"/>
        <v>8616.138696</v>
      </c>
      <c r="H15" s="25">
        <f t="shared" si="2"/>
        <v>9.0613923161996972</v>
      </c>
      <c r="I15" s="28">
        <f t="shared" si="10"/>
        <v>3.3057851239669421E-3</v>
      </c>
      <c r="J15" s="13">
        <f t="shared" si="3"/>
        <v>14.488628551750089</v>
      </c>
      <c r="K15" s="33">
        <f t="shared" si="4"/>
        <v>1.6815686310245172E-3</v>
      </c>
      <c r="L15" s="36">
        <f t="shared" si="5"/>
        <v>1.0928215285841132E-6</v>
      </c>
      <c r="M15" s="13">
        <f t="shared" si="6"/>
        <v>582.50931838319934</v>
      </c>
      <c r="N15" s="39">
        <f t="shared" si="7"/>
        <v>196.58927807667092</v>
      </c>
      <c r="O15" s="39">
        <f t="shared" si="8"/>
        <v>51.409333992708618</v>
      </c>
      <c r="P15" s="24">
        <f t="shared" si="9"/>
        <v>0.33749176092031424</v>
      </c>
      <c r="U15" s="10">
        <v>302.5</v>
      </c>
      <c r="V15" s="13">
        <v>582.50931838319934</v>
      </c>
      <c r="W15" s="17">
        <v>196.58927807667092</v>
      </c>
      <c r="X15" s="13">
        <v>51.409333992708618</v>
      </c>
      <c r="Y15" s="50">
        <v>0.33749176092031424</v>
      </c>
      <c r="AA15" s="10">
        <v>302.5</v>
      </c>
      <c r="AB15" s="13">
        <v>8616.138696</v>
      </c>
      <c r="AC15" s="17">
        <v>14.488628551750089</v>
      </c>
      <c r="AD15" s="61">
        <v>9.0613923161996972</v>
      </c>
      <c r="AE15" s="62">
        <v>1.6815686310245172E-3</v>
      </c>
      <c r="AF15" s="65">
        <v>3.3057851239669421E-3</v>
      </c>
      <c r="AG15" s="68">
        <v>1.0928215285841132E-6</v>
      </c>
    </row>
    <row r="16" spans="1:33" ht="15" thickBot="1" x14ac:dyDescent="0.35">
      <c r="C16" s="11">
        <v>30.6</v>
      </c>
      <c r="D16" s="14">
        <f t="shared" si="0"/>
        <v>303.60000000000002</v>
      </c>
      <c r="E16" s="18">
        <v>112.3</v>
      </c>
      <c r="F16" s="14">
        <v>43</v>
      </c>
      <c r="G16" s="22">
        <f t="shared" si="1"/>
        <v>9243.0094680000002</v>
      </c>
      <c r="H16" s="26">
        <f>LN(G16)</f>
        <v>9.1316228116069986</v>
      </c>
      <c r="I16" s="29">
        <f t="shared" si="10"/>
        <v>3.2938076416337285E-3</v>
      </c>
      <c r="J16" s="14">
        <f t="shared" si="3"/>
        <v>16.112084373583251</v>
      </c>
      <c r="K16" s="34">
        <f t="shared" si="4"/>
        <v>1.7431643264420001E-3</v>
      </c>
      <c r="L16" s="37">
        <f t="shared" si="5"/>
        <v>1.0849168780084744E-6</v>
      </c>
      <c r="M16" s="14">
        <f t="shared" si="6"/>
        <v>639.94624621436446</v>
      </c>
      <c r="N16" s="14">
        <f t="shared" si="7"/>
        <v>215.97349017581982</v>
      </c>
      <c r="O16" s="14">
        <f t="shared" si="8"/>
        <v>53.031590961431974</v>
      </c>
      <c r="P16" s="26">
        <f t="shared" si="9"/>
        <v>0.33749206876020427</v>
      </c>
      <c r="U16" s="11">
        <v>303.60000000000002</v>
      </c>
      <c r="V16" s="14">
        <v>639.94624621436446</v>
      </c>
      <c r="W16" s="18">
        <v>215.97349017581982</v>
      </c>
      <c r="X16" s="14">
        <v>53.031590961431974</v>
      </c>
      <c r="Y16" s="51">
        <v>0.33749206876020427</v>
      </c>
      <c r="AA16" s="11">
        <v>303.60000000000002</v>
      </c>
      <c r="AB16" s="14">
        <v>9243.0094680000002</v>
      </c>
      <c r="AC16" s="18">
        <v>16.112084373583251</v>
      </c>
      <c r="AD16" s="63">
        <v>9.1316228116069986</v>
      </c>
      <c r="AE16" s="64">
        <v>1.7431643264420001E-3</v>
      </c>
      <c r="AF16" s="66">
        <v>3.2938076416337285E-3</v>
      </c>
      <c r="AG16" s="69">
        <v>1.0849168780084744E-6</v>
      </c>
    </row>
    <row r="17" spans="2:33" ht="15.6" thickTop="1" thickBot="1" x14ac:dyDescent="0.35">
      <c r="G17" s="1"/>
      <c r="H17" s="1"/>
      <c r="I17" s="1"/>
    </row>
    <row r="18" spans="2:33" ht="15.6" thickTop="1" thickBot="1" x14ac:dyDescent="0.35">
      <c r="N18" s="41"/>
      <c r="O18" s="48">
        <f>AVERAGE(O4:O16)</f>
        <v>44.372984990801243</v>
      </c>
      <c r="P18" s="46">
        <f>SQRT(AVERAGE(P4:P16)^2 + O19^2)</f>
        <v>4.7655375288033985</v>
      </c>
    </row>
    <row r="19" spans="2:33" ht="15.6" thickTop="1" thickBot="1" x14ac:dyDescent="0.35">
      <c r="F19" s="1"/>
      <c r="G19" s="1"/>
      <c r="H19" s="1"/>
      <c r="I19" s="1"/>
      <c r="J19" s="1"/>
      <c r="K19" s="1"/>
      <c r="L19" s="1"/>
      <c r="M19" s="1"/>
      <c r="N19" s="41"/>
      <c r="O19" s="47">
        <f>_xlfn.STDEV.S(O4:O16)</f>
        <v>4.7535721081244535</v>
      </c>
    </row>
    <row r="20" spans="2:33" ht="15.6" thickTop="1" thickBot="1" x14ac:dyDescent="0.35">
      <c r="C20" s="4" t="s">
        <v>5</v>
      </c>
      <c r="D20" s="5">
        <v>7.0000000000000007E-2</v>
      </c>
      <c r="F20" s="1"/>
      <c r="G20" s="1"/>
      <c r="H20" s="42"/>
      <c r="I20" s="42"/>
      <c r="J20" s="1"/>
      <c r="K20" s="1"/>
      <c r="L20" s="42"/>
      <c r="M20" s="1"/>
    </row>
    <row r="21" spans="2:33" ht="15" thickBot="1" x14ac:dyDescent="0.35">
      <c r="C21" s="6" t="s">
        <v>6</v>
      </c>
      <c r="D21" s="7">
        <v>0.1</v>
      </c>
      <c r="F21" s="1"/>
      <c r="G21" s="1"/>
      <c r="H21" s="1"/>
      <c r="I21" s="1"/>
      <c r="J21" s="1"/>
      <c r="K21" s="1"/>
      <c r="L21" s="1"/>
      <c r="M21" s="1"/>
    </row>
    <row r="22" spans="2:33" ht="15" thickTop="1" x14ac:dyDescent="0.3">
      <c r="F22" s="1"/>
      <c r="G22" s="1"/>
      <c r="H22" s="1"/>
      <c r="I22" s="1"/>
      <c r="J22" s="1"/>
      <c r="K22" s="1"/>
      <c r="L22" s="1"/>
      <c r="M22" s="1"/>
    </row>
    <row r="23" spans="2:33" x14ac:dyDescent="0.3">
      <c r="F23" s="1"/>
      <c r="G23" s="1"/>
      <c r="H23" s="1"/>
      <c r="I23" s="1"/>
      <c r="J23" s="1"/>
      <c r="K23" s="1"/>
      <c r="L23" s="1"/>
      <c r="M23" s="1"/>
    </row>
    <row r="24" spans="2:33" x14ac:dyDescent="0.3">
      <c r="F24" s="1"/>
      <c r="G24" s="1"/>
      <c r="H24" s="1"/>
      <c r="I24" s="1"/>
      <c r="J24" s="1"/>
      <c r="K24" s="1"/>
      <c r="L24" s="1"/>
      <c r="M24" s="1"/>
    </row>
    <row r="25" spans="2:33" ht="15" thickBot="1" x14ac:dyDescent="0.35">
      <c r="B25" s="1" t="s">
        <v>4</v>
      </c>
    </row>
    <row r="26" spans="2:33" ht="15.6" thickTop="1" thickBot="1" x14ac:dyDescent="0.35">
      <c r="C26" s="8" t="s">
        <v>1</v>
      </c>
      <c r="D26" s="3" t="s">
        <v>9</v>
      </c>
      <c r="E26" s="15" t="s">
        <v>2</v>
      </c>
      <c r="F26" s="3" t="s">
        <v>3</v>
      </c>
      <c r="G26" s="19" t="s">
        <v>7</v>
      </c>
      <c r="H26" s="23" t="s">
        <v>12</v>
      </c>
      <c r="I26" s="19" t="s">
        <v>8</v>
      </c>
      <c r="J26" s="30" t="s">
        <v>10</v>
      </c>
      <c r="K26" s="31" t="s">
        <v>13</v>
      </c>
      <c r="L26" s="30" t="s">
        <v>11</v>
      </c>
      <c r="M26" s="3" t="s">
        <v>14</v>
      </c>
      <c r="N26" s="30" t="s">
        <v>17</v>
      </c>
      <c r="O26" s="38" t="s">
        <v>15</v>
      </c>
      <c r="P26" s="30" t="s">
        <v>16</v>
      </c>
      <c r="R26" s="3" t="s">
        <v>18</v>
      </c>
      <c r="S26" s="43">
        <v>3.9074900000000002E-4</v>
      </c>
      <c r="U26" s="3" t="s">
        <v>9</v>
      </c>
      <c r="V26" s="3" t="s">
        <v>14</v>
      </c>
      <c r="W26" s="30" t="s">
        <v>17</v>
      </c>
      <c r="X26" s="3" t="s">
        <v>15</v>
      </c>
      <c r="Y26" s="52" t="s">
        <v>16</v>
      </c>
      <c r="AA26" s="8" t="s">
        <v>9</v>
      </c>
      <c r="AB26" s="3" t="s">
        <v>7</v>
      </c>
      <c r="AC26" s="15" t="s">
        <v>10</v>
      </c>
      <c r="AD26" s="3" t="s">
        <v>12</v>
      </c>
      <c r="AE26" s="15" t="s">
        <v>13</v>
      </c>
      <c r="AF26" s="3" t="s">
        <v>8</v>
      </c>
      <c r="AG26" s="38" t="s">
        <v>11</v>
      </c>
    </row>
    <row r="27" spans="2:33" ht="15.6" thickTop="1" thickBot="1" x14ac:dyDescent="0.35">
      <c r="C27" s="9">
        <v>28.6</v>
      </c>
      <c r="D27" s="12">
        <f>C27+273</f>
        <v>301.60000000000002</v>
      </c>
      <c r="E27" s="16">
        <v>108.3</v>
      </c>
      <c r="F27" s="12">
        <v>46.6</v>
      </c>
      <c r="G27" s="20">
        <f>(E27-F27)*9.81*13.596</f>
        <v>8229.3460919999998</v>
      </c>
      <c r="H27" s="24">
        <f>LN(G27)</f>
        <v>9.0154618363224834</v>
      </c>
      <c r="I27" s="27">
        <f>1/(D27)</f>
        <v>3.315649867374005E-3</v>
      </c>
      <c r="J27" s="12">
        <f>G27*SQRT(($D$20/E27)^2+($D$20/F27)^2)</f>
        <v>13.457470112889423</v>
      </c>
      <c r="K27" s="32">
        <f>J27/G27</f>
        <v>1.6353024848440685E-3</v>
      </c>
      <c r="L27" s="35">
        <f>$D$21/D27^2</f>
        <v>1.0993534043017258E-6</v>
      </c>
      <c r="M27" s="12">
        <f>0.000390749*0.05621*EXP(0.05621*D27)</f>
        <v>506.14857374220196</v>
      </c>
      <c r="N27" s="39">
        <f>SQRT(($S$27*$S$28*EXP($S$28*D27))^2 + ($S$29*($S$26*EXP($S$28*D27)+EXP($S$28*D27)*$S$26*$S$28^2))^2 + ($D$21*$S$26*$S$28*EXP($S$28*D27))^2)</f>
        <v>83.3646094348546</v>
      </c>
      <c r="O27" s="39">
        <f>8.31*M27*D27^2/(1000*G27)</f>
        <v>46.491802931694842</v>
      </c>
      <c r="P27" s="24">
        <f>SQRT((2*$D$21/D27)^2 + (J27/G27)^2 + (N27/M27)^2)</f>
        <v>0.16471328448761899</v>
      </c>
      <c r="R27" s="30" t="s">
        <v>20</v>
      </c>
      <c r="S27" s="43">
        <v>4.4353200000000001E-5</v>
      </c>
      <c r="U27" s="53">
        <v>301.60000000000002</v>
      </c>
      <c r="V27" s="56">
        <v>506.14857374220196</v>
      </c>
      <c r="W27" s="57">
        <v>83.3646094348546</v>
      </c>
      <c r="X27" s="56">
        <v>46.491802931694842</v>
      </c>
      <c r="Y27" s="49">
        <v>0.16471328448761899</v>
      </c>
      <c r="AA27" s="9">
        <v>301.60000000000002</v>
      </c>
      <c r="AB27" s="12">
        <v>8229.3460919999998</v>
      </c>
      <c r="AC27" s="16">
        <v>13.457470112889423</v>
      </c>
      <c r="AD27" s="45">
        <v>9.0154618363224834</v>
      </c>
      <c r="AE27" s="60">
        <v>1.6353024848440685E-3</v>
      </c>
      <c r="AF27" s="35">
        <v>3.315649867374005E-3</v>
      </c>
      <c r="AG27" s="70">
        <v>1.0993534043017258E-6</v>
      </c>
    </row>
    <row r="28" spans="2:33" ht="15.6" thickTop="1" thickBot="1" x14ac:dyDescent="0.35">
      <c r="C28" s="10">
        <v>27.3</v>
      </c>
      <c r="D28" s="13">
        <f t="shared" ref="D28:D39" si="11">C28+273</f>
        <v>300.3</v>
      </c>
      <c r="E28" s="17">
        <v>106.2</v>
      </c>
      <c r="F28" s="13">
        <v>49</v>
      </c>
      <c r="G28" s="21">
        <f t="shared" ref="G28:G39" si="12">(E28-F28)*9.81*13.596</f>
        <v>7629.1506720000007</v>
      </c>
      <c r="H28" s="25">
        <f t="shared" ref="H28:H39" si="13">LN(G28)</f>
        <v>8.939731803796894</v>
      </c>
      <c r="I28" s="28">
        <f t="shared" ref="I28:I39" si="14">1/(D28)</f>
        <v>3.33000333000333E-3</v>
      </c>
      <c r="J28" s="13">
        <f t="shared" ref="J28:J39" si="15">G28*SQRT(($D$20/E28)^2+($D$20/F28)^2)</f>
        <v>12.002944411061081</v>
      </c>
      <c r="K28" s="33">
        <f t="shared" ref="K28:K39" si="16">J28/G28</f>
        <v>1.5733002174296395E-3</v>
      </c>
      <c r="L28" s="36">
        <f t="shared" ref="L28:L39" si="17">$D$21/D28^2</f>
        <v>1.1088922177833267E-6</v>
      </c>
      <c r="M28" s="13">
        <f t="shared" ref="M28:M39" si="18">0.000390749*0.05621*EXP(0.05621*D28)</f>
        <v>470.48178784297994</v>
      </c>
      <c r="N28" s="39">
        <f t="shared" ref="N28:N39" si="19">SQRT(($S$27*$S$28*EXP($S$28*D28))^2 + ($S$29*($S$26*EXP($S$28*D28)+EXP($S$28*D28)*$S$26*$S$28^2))^2 + ($D$21*$S$26*$S$28*EXP($S$28*D28))^2)</f>
        <v>77.490153137760217</v>
      </c>
      <c r="O28" s="39">
        <f t="shared" ref="O28:O39" si="20">8.31*M28*D28^2/(1000*G28)</f>
        <v>46.214505757941787</v>
      </c>
      <c r="P28" s="24">
        <f t="shared" ref="P28:P39" si="21">SQRT((2*$D$21/D28)^2 + (J28/G28)^2 + (N28/M28)^2)</f>
        <v>0.16471269216906731</v>
      </c>
      <c r="R28" s="3" t="s">
        <v>19</v>
      </c>
      <c r="S28" s="3">
        <v>5.6210000000000003E-2</v>
      </c>
      <c r="U28" s="54">
        <v>300.3</v>
      </c>
      <c r="V28" s="25">
        <v>470.48178784297994</v>
      </c>
      <c r="W28" s="58">
        <v>77.490153137760217</v>
      </c>
      <c r="X28" s="25">
        <v>46.214505757941787</v>
      </c>
      <c r="Y28" s="50">
        <v>0.16471269216906731</v>
      </c>
      <c r="AA28" s="10">
        <v>300.3</v>
      </c>
      <c r="AB28" s="13">
        <v>7629.1506720000007</v>
      </c>
      <c r="AC28" s="17">
        <v>12.002944411061081</v>
      </c>
      <c r="AD28" s="61">
        <v>8.939731803796894</v>
      </c>
      <c r="AE28" s="62">
        <v>1.5733002174296395E-3</v>
      </c>
      <c r="AF28" s="36">
        <v>3.33000333000333E-3</v>
      </c>
      <c r="AG28" s="71">
        <v>1.1088922177833267E-6</v>
      </c>
    </row>
    <row r="29" spans="2:33" ht="15.6" thickTop="1" thickBot="1" x14ac:dyDescent="0.35">
      <c r="C29" s="10">
        <v>26.2</v>
      </c>
      <c r="D29" s="13">
        <f t="shared" si="11"/>
        <v>299.2</v>
      </c>
      <c r="E29" s="17">
        <v>104.1</v>
      </c>
      <c r="F29" s="13">
        <v>51</v>
      </c>
      <c r="G29" s="21">
        <f t="shared" si="12"/>
        <v>7082.3059559999992</v>
      </c>
      <c r="H29" s="25">
        <f t="shared" si="13"/>
        <v>8.8653548336590351</v>
      </c>
      <c r="I29" s="28">
        <f t="shared" si="14"/>
        <v>3.3422459893048127E-3</v>
      </c>
      <c r="J29" s="13">
        <f t="shared" si="15"/>
        <v>10.824704932687323</v>
      </c>
      <c r="K29" s="33">
        <f t="shared" si="16"/>
        <v>1.5284153212156604E-3</v>
      </c>
      <c r="L29" s="36">
        <f t="shared" si="17"/>
        <v>1.1170608253024108E-6</v>
      </c>
      <c r="M29" s="13">
        <f t="shared" si="18"/>
        <v>442.27251868063212</v>
      </c>
      <c r="N29" s="39">
        <f t="shared" si="19"/>
        <v>72.843978421164863</v>
      </c>
      <c r="O29" s="39">
        <f t="shared" si="20"/>
        <v>46.455749628009272</v>
      </c>
      <c r="P29" s="24">
        <f t="shared" si="21"/>
        <v>0.16471227947194739</v>
      </c>
      <c r="R29" s="30" t="s">
        <v>21</v>
      </c>
      <c r="S29" s="3">
        <v>3.65E-3</v>
      </c>
      <c r="U29" s="54">
        <v>299.2</v>
      </c>
      <c r="V29" s="25">
        <v>442.27251868063212</v>
      </c>
      <c r="W29" s="58">
        <v>72.843978421164863</v>
      </c>
      <c r="X29" s="25">
        <v>46.455749628009272</v>
      </c>
      <c r="Y29" s="50">
        <v>0.16471227947194739</v>
      </c>
      <c r="AA29" s="10">
        <v>299.2</v>
      </c>
      <c r="AB29" s="13">
        <v>7082.3059559999992</v>
      </c>
      <c r="AC29" s="17">
        <v>10.824704932687323</v>
      </c>
      <c r="AD29" s="61">
        <v>8.8653548336590351</v>
      </c>
      <c r="AE29" s="62">
        <v>1.5284153212156604E-3</v>
      </c>
      <c r="AF29" s="36">
        <v>3.3422459893048127E-3</v>
      </c>
      <c r="AG29" s="71">
        <v>1.1170608253024108E-6</v>
      </c>
    </row>
    <row r="30" spans="2:33" ht="15" thickTop="1" x14ac:dyDescent="0.3">
      <c r="C30" s="10">
        <v>25</v>
      </c>
      <c r="D30" s="13">
        <f t="shared" si="11"/>
        <v>298</v>
      </c>
      <c r="E30" s="17">
        <v>102</v>
      </c>
      <c r="F30" s="13">
        <v>52.7</v>
      </c>
      <c r="G30" s="21">
        <f t="shared" si="12"/>
        <v>6575.4742679999999</v>
      </c>
      <c r="H30" s="25">
        <f t="shared" si="13"/>
        <v>8.7911019864597861</v>
      </c>
      <c r="I30" s="28">
        <f t="shared" si="14"/>
        <v>3.3557046979865771E-3</v>
      </c>
      <c r="J30" s="13">
        <f t="shared" si="15"/>
        <v>9.8309003311596257</v>
      </c>
      <c r="K30" s="33">
        <f t="shared" si="16"/>
        <v>1.4950861231413195E-3</v>
      </c>
      <c r="L30" s="36">
        <f t="shared" si="17"/>
        <v>1.1260754020089187E-6</v>
      </c>
      <c r="M30" s="13">
        <f t="shared" si="18"/>
        <v>413.42422716410374</v>
      </c>
      <c r="N30" s="39">
        <f t="shared" si="19"/>
        <v>68.09255427438238</v>
      </c>
      <c r="O30" s="39">
        <f t="shared" si="20"/>
        <v>46.398334612730579</v>
      </c>
      <c r="P30" s="24">
        <f t="shared" si="21"/>
        <v>0.16471198451781541</v>
      </c>
      <c r="U30" s="54">
        <v>298</v>
      </c>
      <c r="V30" s="25">
        <v>413.42422716410374</v>
      </c>
      <c r="W30" s="58">
        <v>68.09255427438238</v>
      </c>
      <c r="X30" s="25">
        <v>46.398334612730579</v>
      </c>
      <c r="Y30" s="50">
        <v>0.16471198451781541</v>
      </c>
      <c r="AA30" s="10">
        <v>298</v>
      </c>
      <c r="AB30" s="13">
        <v>6575.4742679999999</v>
      </c>
      <c r="AC30" s="17">
        <v>9.8309003311596257</v>
      </c>
      <c r="AD30" s="61">
        <v>8.7911019864597861</v>
      </c>
      <c r="AE30" s="62">
        <v>1.4950861231413195E-3</v>
      </c>
      <c r="AF30" s="36">
        <v>3.3557046979865771E-3</v>
      </c>
      <c r="AG30" s="71">
        <v>1.1260754020089187E-6</v>
      </c>
    </row>
    <row r="31" spans="2:33" x14ac:dyDescent="0.3">
      <c r="C31" s="10">
        <v>23</v>
      </c>
      <c r="D31" s="13">
        <f t="shared" si="11"/>
        <v>296</v>
      </c>
      <c r="E31" s="17">
        <v>99.5</v>
      </c>
      <c r="F31" s="13">
        <v>56</v>
      </c>
      <c r="G31" s="21">
        <f t="shared" si="12"/>
        <v>5801.8890600000004</v>
      </c>
      <c r="H31" s="25">
        <f t="shared" si="13"/>
        <v>8.6659388435057796</v>
      </c>
      <c r="I31" s="28">
        <f t="shared" si="14"/>
        <v>3.3783783783783786E-3</v>
      </c>
      <c r="J31" s="13">
        <f t="shared" si="15"/>
        <v>8.322095452474894</v>
      </c>
      <c r="K31" s="33">
        <f t="shared" si="16"/>
        <v>1.4343768669845772E-3</v>
      </c>
      <c r="L31" s="36">
        <f t="shared" si="17"/>
        <v>1.1413440467494523E-6</v>
      </c>
      <c r="M31" s="13">
        <f t="shared" si="18"/>
        <v>369.46434858986419</v>
      </c>
      <c r="N31" s="39">
        <f t="shared" si="19"/>
        <v>60.852193838215925</v>
      </c>
      <c r="O31" s="39">
        <f t="shared" si="20"/>
        <v>46.36471165511594</v>
      </c>
      <c r="P31" s="24">
        <f t="shared" si="21"/>
        <v>0.16471146318861929</v>
      </c>
      <c r="U31" s="54">
        <v>296</v>
      </c>
      <c r="V31" s="25">
        <v>369.46434858986419</v>
      </c>
      <c r="W31" s="58">
        <v>60.852193838215925</v>
      </c>
      <c r="X31" s="25">
        <v>46.36471165511594</v>
      </c>
      <c r="Y31" s="50">
        <v>0.16471146318861929</v>
      </c>
      <c r="AA31" s="10">
        <v>296</v>
      </c>
      <c r="AB31" s="13">
        <v>5801.8890600000004</v>
      </c>
      <c r="AC31" s="17">
        <v>8.322095452474894</v>
      </c>
      <c r="AD31" s="61">
        <v>8.6659388435057796</v>
      </c>
      <c r="AE31" s="62">
        <v>1.4343768669845772E-3</v>
      </c>
      <c r="AF31" s="36">
        <v>3.3783783783783786E-3</v>
      </c>
      <c r="AG31" s="71">
        <v>1.1413440467494523E-6</v>
      </c>
    </row>
    <row r="32" spans="2:33" x14ac:dyDescent="0.3">
      <c r="C32" s="10">
        <v>21.8</v>
      </c>
      <c r="D32" s="13">
        <f t="shared" si="11"/>
        <v>294.8</v>
      </c>
      <c r="E32" s="17">
        <v>97.2</v>
      </c>
      <c r="F32" s="13">
        <v>56.9</v>
      </c>
      <c r="G32" s="21">
        <f t="shared" si="12"/>
        <v>5375.0834280000008</v>
      </c>
      <c r="H32" s="25">
        <f t="shared" si="13"/>
        <v>8.5895293743637779</v>
      </c>
      <c r="I32" s="28">
        <f t="shared" si="14"/>
        <v>3.3921302578018993E-3</v>
      </c>
      <c r="J32" s="13">
        <f t="shared" si="15"/>
        <v>7.6622736282466395</v>
      </c>
      <c r="K32" s="33">
        <f t="shared" si="16"/>
        <v>1.4255171535258705E-3</v>
      </c>
      <c r="L32" s="36">
        <f t="shared" si="17"/>
        <v>1.1506547685895181E-6</v>
      </c>
      <c r="M32" s="13">
        <f t="shared" si="18"/>
        <v>345.36514553542082</v>
      </c>
      <c r="N32" s="39">
        <f t="shared" si="19"/>
        <v>56.88296275756452</v>
      </c>
      <c r="O32" s="39">
        <f t="shared" si="20"/>
        <v>46.4033440341409</v>
      </c>
      <c r="P32" s="24">
        <f t="shared" si="21"/>
        <v>0.16471139757825828</v>
      </c>
      <c r="U32" s="54">
        <v>294.8</v>
      </c>
      <c r="V32" s="25">
        <v>345.36514553542082</v>
      </c>
      <c r="W32" s="58">
        <v>56.88296275756452</v>
      </c>
      <c r="X32" s="25">
        <v>46.4033440341409</v>
      </c>
      <c r="Y32" s="50">
        <v>0.16471139757825828</v>
      </c>
      <c r="AA32" s="10">
        <v>294.8</v>
      </c>
      <c r="AB32" s="13">
        <v>5375.0834280000008</v>
      </c>
      <c r="AC32" s="17">
        <v>7.6622736282466395</v>
      </c>
      <c r="AD32" s="61">
        <v>8.5895293743637779</v>
      </c>
      <c r="AE32" s="62">
        <v>1.4255171535258705E-3</v>
      </c>
      <c r="AF32" s="36">
        <v>3.3921302578018993E-3</v>
      </c>
      <c r="AG32" s="71">
        <v>1.1506547685895181E-6</v>
      </c>
    </row>
    <row r="33" spans="3:33" x14ac:dyDescent="0.3">
      <c r="C33" s="10">
        <v>21</v>
      </c>
      <c r="D33" s="13">
        <f t="shared" si="11"/>
        <v>294</v>
      </c>
      <c r="E33" s="17">
        <v>96.2</v>
      </c>
      <c r="F33" s="13">
        <v>58</v>
      </c>
      <c r="G33" s="21">
        <f t="shared" si="12"/>
        <v>5094.9922320000005</v>
      </c>
      <c r="H33" s="25">
        <f t="shared" si="13"/>
        <v>8.5360134210236716</v>
      </c>
      <c r="I33" s="28">
        <f t="shared" si="14"/>
        <v>3.4013605442176869E-3</v>
      </c>
      <c r="J33" s="13">
        <f t="shared" si="15"/>
        <v>7.1802792383855145</v>
      </c>
      <c r="K33" s="33">
        <f t="shared" si="16"/>
        <v>1.4092816851198516E-3</v>
      </c>
      <c r="L33" s="36">
        <f t="shared" si="17"/>
        <v>1.156925355176084E-6</v>
      </c>
      <c r="M33" s="13">
        <f t="shared" si="18"/>
        <v>330.17877499653542</v>
      </c>
      <c r="N33" s="39">
        <f t="shared" si="19"/>
        <v>54.381709342293654</v>
      </c>
      <c r="O33" s="39">
        <f t="shared" si="20"/>
        <v>46.54803051119557</v>
      </c>
      <c r="P33" s="24">
        <f t="shared" si="21"/>
        <v>0.16471126548032691</v>
      </c>
      <c r="U33" s="54">
        <v>294</v>
      </c>
      <c r="V33" s="25">
        <v>330.17877499653542</v>
      </c>
      <c r="W33" s="58">
        <v>54.381709342293654</v>
      </c>
      <c r="X33" s="25">
        <v>46.54803051119557</v>
      </c>
      <c r="Y33" s="50">
        <v>0.16471126548032691</v>
      </c>
      <c r="AA33" s="10">
        <v>294</v>
      </c>
      <c r="AB33" s="13">
        <v>5094.9922320000005</v>
      </c>
      <c r="AC33" s="17">
        <v>7.1802792383855145</v>
      </c>
      <c r="AD33" s="61">
        <v>8.5360134210236716</v>
      </c>
      <c r="AE33" s="62">
        <v>1.4092816851198516E-3</v>
      </c>
      <c r="AF33" s="36">
        <v>3.4013605442176869E-3</v>
      </c>
      <c r="AG33" s="71">
        <v>1.156925355176084E-6</v>
      </c>
    </row>
    <row r="34" spans="3:33" x14ac:dyDescent="0.3">
      <c r="C34" s="10">
        <v>19.7</v>
      </c>
      <c r="D34" s="13">
        <f t="shared" si="11"/>
        <v>292.7</v>
      </c>
      <c r="E34" s="17">
        <v>94.5</v>
      </c>
      <c r="F34" s="13">
        <v>59.5</v>
      </c>
      <c r="G34" s="21">
        <f t="shared" si="12"/>
        <v>4668.1866</v>
      </c>
      <c r="H34" s="25">
        <f t="shared" si="13"/>
        <v>8.4485259669005544</v>
      </c>
      <c r="I34" s="28">
        <f t="shared" si="14"/>
        <v>3.4164673727365906E-3</v>
      </c>
      <c r="J34" s="13">
        <f t="shared" si="15"/>
        <v>6.489920947421095</v>
      </c>
      <c r="K34" s="33">
        <f t="shared" si="16"/>
        <v>1.3902445432282195E-3</v>
      </c>
      <c r="L34" s="36">
        <f t="shared" si="17"/>
        <v>1.1672249308973662E-6</v>
      </c>
      <c r="M34" s="13">
        <f t="shared" si="18"/>
        <v>306.91205789566504</v>
      </c>
      <c r="N34" s="39">
        <f t="shared" si="19"/>
        <v>50.549591887917067</v>
      </c>
      <c r="O34" s="39">
        <f t="shared" si="20"/>
        <v>46.807151475975786</v>
      </c>
      <c r="P34" s="24">
        <f t="shared" si="21"/>
        <v>0.16471111620343962</v>
      </c>
      <c r="U34" s="54">
        <v>292.7</v>
      </c>
      <c r="V34" s="25">
        <v>306.91205789566504</v>
      </c>
      <c r="W34" s="58">
        <v>50.549591887917067</v>
      </c>
      <c r="X34" s="25">
        <v>46.807151475975786</v>
      </c>
      <c r="Y34" s="50">
        <v>0.16471111620343962</v>
      </c>
      <c r="AA34" s="10">
        <v>292.7</v>
      </c>
      <c r="AB34" s="13">
        <v>4668.1866</v>
      </c>
      <c r="AC34" s="17">
        <v>6.489920947421095</v>
      </c>
      <c r="AD34" s="61">
        <v>8.4485259669005544</v>
      </c>
      <c r="AE34" s="62">
        <v>1.3902445432282195E-3</v>
      </c>
      <c r="AF34" s="36">
        <v>3.4164673727365906E-3</v>
      </c>
      <c r="AG34" s="71">
        <v>1.1672249308973662E-6</v>
      </c>
    </row>
    <row r="35" spans="3:33" x14ac:dyDescent="0.3">
      <c r="C35" s="10">
        <v>18.600000000000001</v>
      </c>
      <c r="D35" s="13">
        <f t="shared" si="11"/>
        <v>291.60000000000002</v>
      </c>
      <c r="E35" s="17">
        <v>93.4</v>
      </c>
      <c r="F35" s="13">
        <v>61</v>
      </c>
      <c r="G35" s="21">
        <f t="shared" si="12"/>
        <v>4321.407024000001</v>
      </c>
      <c r="H35" s="25">
        <f t="shared" si="13"/>
        <v>8.3713363282094253</v>
      </c>
      <c r="I35" s="28">
        <f t="shared" si="14"/>
        <v>3.4293552812071329E-3</v>
      </c>
      <c r="J35" s="13">
        <f t="shared" si="15"/>
        <v>5.9229255713377196</v>
      </c>
      <c r="K35" s="33">
        <f t="shared" si="16"/>
        <v>1.3706011811531035E-3</v>
      </c>
      <c r="L35" s="36">
        <f t="shared" si="17"/>
        <v>1.1760477644743254E-6</v>
      </c>
      <c r="M35" s="13">
        <f t="shared" si="18"/>
        <v>288.51014506065025</v>
      </c>
      <c r="N35" s="39">
        <f t="shared" si="19"/>
        <v>47.518726335924811</v>
      </c>
      <c r="O35" s="39">
        <f t="shared" si="20"/>
        <v>47.175007589279318</v>
      </c>
      <c r="P35" s="24">
        <f t="shared" si="21"/>
        <v>0.16471096228795526</v>
      </c>
      <c r="U35" s="54">
        <v>291.60000000000002</v>
      </c>
      <c r="V35" s="25">
        <v>288.51014506065025</v>
      </c>
      <c r="W35" s="58">
        <v>47.518726335924811</v>
      </c>
      <c r="X35" s="25">
        <v>47.175007589279318</v>
      </c>
      <c r="Y35" s="50">
        <v>0.16471096228795526</v>
      </c>
      <c r="AA35" s="10">
        <v>291.60000000000002</v>
      </c>
      <c r="AB35" s="13">
        <v>4321.407024000001</v>
      </c>
      <c r="AC35" s="17">
        <v>5.9229255713377196</v>
      </c>
      <c r="AD35" s="61">
        <v>8.3713363282094253</v>
      </c>
      <c r="AE35" s="62">
        <v>1.3706011811531035E-3</v>
      </c>
      <c r="AF35" s="36">
        <v>3.4293552812071329E-3</v>
      </c>
      <c r="AG35" s="71">
        <v>1.1760477644743254E-6</v>
      </c>
    </row>
    <row r="36" spans="3:33" x14ac:dyDescent="0.3">
      <c r="C36" s="10">
        <v>16</v>
      </c>
      <c r="D36" s="13">
        <f t="shared" si="11"/>
        <v>289</v>
      </c>
      <c r="E36" s="17">
        <v>91.6</v>
      </c>
      <c r="F36" s="13">
        <v>63.5</v>
      </c>
      <c r="G36" s="21">
        <f t="shared" si="12"/>
        <v>3747.8869559999994</v>
      </c>
      <c r="H36" s="25">
        <f t="shared" si="13"/>
        <v>8.2289474817508417</v>
      </c>
      <c r="I36" s="28">
        <f t="shared" si="14"/>
        <v>3.4602076124567475E-3</v>
      </c>
      <c r="J36" s="13">
        <f t="shared" si="15"/>
        <v>5.0271893780521726</v>
      </c>
      <c r="K36" s="33">
        <f t="shared" si="16"/>
        <v>1.3413396500671227E-3</v>
      </c>
      <c r="L36" s="36">
        <f t="shared" si="17"/>
        <v>1.1973036721303625E-6</v>
      </c>
      <c r="M36" s="13">
        <f t="shared" si="18"/>
        <v>249.28186649159602</v>
      </c>
      <c r="N36" s="39">
        <f t="shared" si="19"/>
        <v>41.057678550029976</v>
      </c>
      <c r="O36" s="39">
        <f t="shared" si="20"/>
        <v>46.163732295089687</v>
      </c>
      <c r="P36" s="24">
        <f t="shared" si="21"/>
        <v>0.16471074720444426</v>
      </c>
      <c r="U36" s="54">
        <v>289</v>
      </c>
      <c r="V36" s="25">
        <v>249.28186649159602</v>
      </c>
      <c r="W36" s="58">
        <v>41.057678550029976</v>
      </c>
      <c r="X36" s="25">
        <v>46.163732295089687</v>
      </c>
      <c r="Y36" s="50">
        <v>0.16471074720444426</v>
      </c>
      <c r="AA36" s="10">
        <v>289</v>
      </c>
      <c r="AB36" s="13">
        <v>3747.8869559999994</v>
      </c>
      <c r="AC36" s="17">
        <v>5.0271893780521726</v>
      </c>
      <c r="AD36" s="61">
        <v>8.2289474817508417</v>
      </c>
      <c r="AE36" s="62">
        <v>1.3413396500671227E-3</v>
      </c>
      <c r="AF36" s="36">
        <v>3.4602076124567475E-3</v>
      </c>
      <c r="AG36" s="71">
        <v>1.1973036721303625E-6</v>
      </c>
    </row>
    <row r="37" spans="3:33" x14ac:dyDescent="0.3">
      <c r="C37" s="10">
        <v>15.1</v>
      </c>
      <c r="D37" s="13">
        <f t="shared" si="11"/>
        <v>288.10000000000002</v>
      </c>
      <c r="E37" s="17">
        <v>89.9</v>
      </c>
      <c r="F37" s="13">
        <v>64.2</v>
      </c>
      <c r="G37" s="21">
        <f t="shared" si="12"/>
        <v>3427.7827320000006</v>
      </c>
      <c r="H37" s="25">
        <f t="shared" si="13"/>
        <v>8.1396688973123155</v>
      </c>
      <c r="I37" s="28">
        <f t="shared" si="14"/>
        <v>3.4710170079833387E-3</v>
      </c>
      <c r="J37" s="13">
        <f t="shared" si="15"/>
        <v>4.5926302141500912</v>
      </c>
      <c r="K37" s="33">
        <f t="shared" si="16"/>
        <v>1.3398253545289435E-3</v>
      </c>
      <c r="L37" s="36">
        <f t="shared" si="17"/>
        <v>1.2047959069709609E-6</v>
      </c>
      <c r="M37" s="13">
        <f t="shared" si="18"/>
        <v>236.98462134375069</v>
      </c>
      <c r="N37" s="39">
        <f t="shared" si="19"/>
        <v>39.032275156525742</v>
      </c>
      <c r="O37" s="39">
        <f t="shared" si="20"/>
        <v>47.686386886312313</v>
      </c>
      <c r="P37" s="24">
        <f t="shared" si="21"/>
        <v>0.16471074397702198</v>
      </c>
      <c r="U37" s="54">
        <v>288.10000000000002</v>
      </c>
      <c r="V37" s="25">
        <v>236.98462134375069</v>
      </c>
      <c r="W37" s="58">
        <v>39.032275156525742</v>
      </c>
      <c r="X37" s="25">
        <v>47.686386886312313</v>
      </c>
      <c r="Y37" s="50">
        <v>0.16471074397702198</v>
      </c>
      <c r="AA37" s="10">
        <v>288.10000000000002</v>
      </c>
      <c r="AB37" s="13">
        <v>3427.7827320000006</v>
      </c>
      <c r="AC37" s="17">
        <v>4.5926302141500912</v>
      </c>
      <c r="AD37" s="61">
        <v>8.1396688973123155</v>
      </c>
      <c r="AE37" s="62">
        <v>1.3398253545289435E-3</v>
      </c>
      <c r="AF37" s="36">
        <v>3.4710170079833387E-3</v>
      </c>
      <c r="AG37" s="71">
        <v>1.2047959069709609E-6</v>
      </c>
    </row>
    <row r="38" spans="3:33" x14ac:dyDescent="0.3">
      <c r="C38" s="10">
        <v>13.8</v>
      </c>
      <c r="D38" s="13">
        <f t="shared" si="11"/>
        <v>286.8</v>
      </c>
      <c r="E38" s="17">
        <v>88.8</v>
      </c>
      <c r="F38" s="13">
        <v>65.099999999999994</v>
      </c>
      <c r="G38" s="21">
        <f t="shared" si="12"/>
        <v>3161.0292120000004</v>
      </c>
      <c r="H38" s="25">
        <f t="shared" si="13"/>
        <v>8.0586529535522278</v>
      </c>
      <c r="I38" s="28">
        <f t="shared" si="14"/>
        <v>3.4867503486750349E-3</v>
      </c>
      <c r="J38" s="13">
        <f t="shared" si="15"/>
        <v>4.2144965999226116</v>
      </c>
      <c r="K38" s="33">
        <f t="shared" si="16"/>
        <v>1.3332672105412391E-3</v>
      </c>
      <c r="L38" s="36">
        <f t="shared" si="17"/>
        <v>1.2157427993985476E-6</v>
      </c>
      <c r="M38" s="13">
        <f t="shared" si="18"/>
        <v>220.28501931112524</v>
      </c>
      <c r="N38" s="39">
        <f t="shared" si="19"/>
        <v>36.281786716195974</v>
      </c>
      <c r="O38" s="39">
        <f t="shared" si="20"/>
        <v>47.633859575066232</v>
      </c>
      <c r="P38" s="24">
        <f t="shared" si="21"/>
        <v>0.16471070405318264</v>
      </c>
      <c r="U38" s="54">
        <v>286.8</v>
      </c>
      <c r="V38" s="25">
        <v>220.28501931112524</v>
      </c>
      <c r="W38" s="58">
        <v>36.281786716195974</v>
      </c>
      <c r="X38" s="25">
        <v>47.633859575066232</v>
      </c>
      <c r="Y38" s="50">
        <v>0.16471070405318264</v>
      </c>
      <c r="AA38" s="10">
        <v>286.8</v>
      </c>
      <c r="AB38" s="13">
        <v>3161.0292120000004</v>
      </c>
      <c r="AC38" s="17">
        <v>4.2144965999226116</v>
      </c>
      <c r="AD38" s="61">
        <v>8.0586529535522278</v>
      </c>
      <c r="AE38" s="62">
        <v>1.3332672105412391E-3</v>
      </c>
      <c r="AF38" s="36">
        <v>3.4867503486750349E-3</v>
      </c>
      <c r="AG38" s="71">
        <v>1.2157427993985476E-6</v>
      </c>
    </row>
    <row r="39" spans="3:33" ht="15" thickBot="1" x14ac:dyDescent="0.35">
      <c r="C39" s="11">
        <v>12.9</v>
      </c>
      <c r="D39" s="14">
        <f t="shared" si="11"/>
        <v>285.89999999999998</v>
      </c>
      <c r="E39" s="18">
        <v>87.8</v>
      </c>
      <c r="F39" s="14">
        <v>65.8</v>
      </c>
      <c r="G39" s="22">
        <f t="shared" si="12"/>
        <v>2934.2887200000005</v>
      </c>
      <c r="H39" s="26">
        <f t="shared" si="13"/>
        <v>7.9842203587694573</v>
      </c>
      <c r="I39" s="29">
        <f t="shared" si="14"/>
        <v>3.497726477789437E-3</v>
      </c>
      <c r="J39" s="14">
        <f t="shared" si="15"/>
        <v>3.9009133397123579</v>
      </c>
      <c r="K39" s="34">
        <f t="shared" si="16"/>
        <v>1.3294238270160263E-3</v>
      </c>
      <c r="L39" s="37">
        <f t="shared" si="17"/>
        <v>1.2234090513429303E-6</v>
      </c>
      <c r="M39" s="14">
        <f t="shared" si="18"/>
        <v>209.41820848773042</v>
      </c>
      <c r="N39" s="14">
        <f t="shared" si="19"/>
        <v>34.49198133672617</v>
      </c>
      <c r="O39" s="14">
        <f t="shared" si="20"/>
        <v>48.477579851354477</v>
      </c>
      <c r="P39" s="26">
        <f t="shared" si="21"/>
        <v>0.16471068229611893</v>
      </c>
      <c r="U39" s="55">
        <v>285.89999999999998</v>
      </c>
      <c r="V39" s="26">
        <v>209.41820848773042</v>
      </c>
      <c r="W39" s="59">
        <v>34.49198133672617</v>
      </c>
      <c r="X39" s="26">
        <v>48.477579851354477</v>
      </c>
      <c r="Y39" s="51">
        <v>0.16471068229611893</v>
      </c>
      <c r="AA39" s="11">
        <v>285.89999999999998</v>
      </c>
      <c r="AB39" s="14">
        <v>2934.2887200000005</v>
      </c>
      <c r="AC39" s="18">
        <v>3.9009133397123579</v>
      </c>
      <c r="AD39" s="63">
        <v>7.9842203587694573</v>
      </c>
      <c r="AE39" s="64">
        <v>1.3294238270160263E-3</v>
      </c>
      <c r="AF39" s="37">
        <v>3.497726477789437E-3</v>
      </c>
      <c r="AG39" s="72">
        <v>1.2234090513429303E-6</v>
      </c>
    </row>
    <row r="40" spans="3:33" ht="15.6" thickTop="1" thickBot="1" x14ac:dyDescent="0.35">
      <c r="E40" s="1"/>
    </row>
    <row r="41" spans="3:33" ht="15.6" thickTop="1" thickBot="1" x14ac:dyDescent="0.35">
      <c r="N41" s="40"/>
      <c r="O41" s="48">
        <f>AVERAGE(O27:O39)</f>
        <v>46.832322831069746</v>
      </c>
      <c r="P41" s="46">
        <f>SQRT(AVERAGE(P27:P39)^2 + O42^2)</f>
        <v>0.72345844659911873</v>
      </c>
    </row>
    <row r="42" spans="3:33" ht="15.6" thickTop="1" thickBot="1" x14ac:dyDescent="0.35">
      <c r="N42" s="41"/>
      <c r="O42" s="47">
        <f>_xlfn.STDEV.S(O27:O39)</f>
        <v>0.70445883500082085</v>
      </c>
    </row>
    <row r="43" spans="3:33" ht="15" thickTop="1" x14ac:dyDescent="0.3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Глеб</dc:creator>
  <cp:lastModifiedBy>Глеб</cp:lastModifiedBy>
  <dcterms:created xsi:type="dcterms:W3CDTF">2022-04-27T06:15:13Z</dcterms:created>
  <dcterms:modified xsi:type="dcterms:W3CDTF">2022-05-17T23:52:45Z</dcterms:modified>
</cp:coreProperties>
</file>