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Электричество\3.5.1 Плазма\"/>
    </mc:Choice>
  </mc:AlternateContent>
  <xr:revisionPtr revIDLastSave="0" documentId="13_ncr:1_{DE37CA36-89B2-43F3-8474-0025BFCDC2B5}" xr6:coauthVersionLast="47" xr6:coauthVersionMax="47" xr10:uidLastSave="{00000000-0000-0000-0000-000000000000}"/>
  <bookViews>
    <workbookView xWindow="-108" yWindow="492" windowWidth="23256" windowHeight="12576" xr2:uid="{BB0A0139-6C9C-44D3-855D-38A1108A614B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H8" i="3"/>
  <c r="I8" i="3" s="1"/>
  <c r="I6" i="3"/>
  <c r="H6" i="3"/>
  <c r="G6" i="3"/>
  <c r="F6" i="3"/>
  <c r="F8" i="3" s="1"/>
  <c r="D8" i="3"/>
  <c r="E8" i="3" s="1"/>
  <c r="E6" i="3"/>
  <c r="D6" i="3"/>
  <c r="M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G8" i="3" l="1"/>
  <c r="F10" i="3"/>
  <c r="G10" i="3" s="1"/>
  <c r="D11" i="3"/>
  <c r="H10" i="3"/>
  <c r="I10" i="3" s="1"/>
  <c r="E10" i="3"/>
  <c r="D12" i="3" l="1"/>
</calcChain>
</file>

<file path=xl/sharedStrings.xml><?xml version="1.0" encoding="utf-8"?>
<sst xmlns="http://schemas.openxmlformats.org/spreadsheetml/2006/main" count="53" uniqueCount="35">
  <si>
    <t>R6, кОм</t>
  </si>
  <si>
    <t>(R1+R2)/R3</t>
  </si>
  <si>
    <t>d, мм</t>
  </si>
  <si>
    <t>l, мм</t>
  </si>
  <si>
    <t>σU</t>
  </si>
  <si>
    <t>0,003U+-4 ед младшего разряда</t>
  </si>
  <si>
    <t>цена амперметра</t>
  </si>
  <si>
    <t>6мА/150дел</t>
  </si>
  <si>
    <t>Uзаж, В</t>
  </si>
  <si>
    <t>нарастание</t>
  </si>
  <si>
    <t>убывание</t>
  </si>
  <si>
    <t>σV2, В</t>
  </si>
  <si>
    <t>V2, В</t>
  </si>
  <si>
    <t>A2, мкА</t>
  </si>
  <si>
    <t>σA2, мкА</t>
  </si>
  <si>
    <t>σA</t>
  </si>
  <si>
    <t>0,002I+-2 ед младшего разряда</t>
  </si>
  <si>
    <t>Iр = 3 мА</t>
  </si>
  <si>
    <t>Iр = 5 мА</t>
  </si>
  <si>
    <t>Iр = 1,5 мА</t>
  </si>
  <si>
    <t>Iр, мА</t>
  </si>
  <si>
    <t>σIр, мА</t>
  </si>
  <si>
    <t>Iр, дел</t>
  </si>
  <si>
    <t>σVр, В</t>
  </si>
  <si>
    <t>Vр, В</t>
  </si>
  <si>
    <t>_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</si>
  <si>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iн</t>
    </r>
    <r>
      <rPr>
        <vertAlign val="superscript"/>
        <sz val="11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charset val="204"/>
        <scheme val="minor"/>
      </rPr>
      <t>, мА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</si>
  <si>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iн</t>
    </r>
    <r>
      <rPr>
        <vertAlign val="superscript"/>
        <sz val="11"/>
        <color theme="1"/>
        <rFont val="Calibri"/>
        <family val="2"/>
        <charset val="204"/>
        <scheme val="minor"/>
      </rPr>
      <t>-</t>
    </r>
    <r>
      <rPr>
        <sz val="11"/>
        <color theme="1"/>
        <rFont val="Calibri"/>
        <family val="2"/>
        <charset val="204"/>
        <scheme val="minor"/>
      </rPr>
      <t>, мА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</si>
  <si>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in</t>
    </r>
    <r>
      <rPr>
        <sz val="11"/>
        <color theme="1"/>
        <rFont val="Calibri"/>
        <family val="2"/>
        <charset val="204"/>
        <scheme val="minor"/>
      </rPr>
      <t>, мА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</si>
  <si>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, K</t>
    </r>
  </si>
  <si>
    <t>dI/dU, мА/В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</si>
  <si>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De</t>
    </r>
  </si>
  <si>
    <r>
      <t>ω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, рад/c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</si>
  <si>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, эВ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</si>
  <si>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>=n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1/см^3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</si>
</sst>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FF1F-D0F4-4B19-A6DA-DF4D6579C161}">
  <dimension ref="A1:X27"/>
  <sheetViews>
    <sheetView tabSelected="1" topLeftCell="I1" workbookViewId="0">
      <selection activeCell="P4" sqref="P4:S25"/>
    </sheetView>
  </sheetViews>
  <sheetFormatPr defaultRowHeight="14.4" x14ac:dyDescent="0.3"/>
  <cols>
    <col min="1" max="21" width="10.77734375" style="1" customWidth="1"/>
    <col min="22" max="22" width="11.109375" style="1" customWidth="1"/>
    <col min="23" max="24" width="30" style="1" customWidth="1"/>
    <col min="25" max="16384" width="8.88671875" style="1"/>
  </cols>
  <sheetData>
    <row r="1" spans="1:24" ht="15" thickBot="1" x14ac:dyDescent="0.35"/>
    <row r="2" spans="1:24" ht="15.6" thickTop="1" thickBot="1" x14ac:dyDescent="0.35">
      <c r="B2" s="17" t="s">
        <v>24</v>
      </c>
      <c r="C2" s="18" t="s">
        <v>23</v>
      </c>
      <c r="D2" s="14" t="s">
        <v>22</v>
      </c>
      <c r="E2" s="16" t="s">
        <v>20</v>
      </c>
      <c r="F2" s="15" t="s">
        <v>21</v>
      </c>
      <c r="H2" s="31" t="s">
        <v>18</v>
      </c>
      <c r="I2" s="29"/>
      <c r="J2" s="29"/>
      <c r="K2" s="34"/>
      <c r="L2" s="31" t="s">
        <v>17</v>
      </c>
      <c r="M2" s="29"/>
      <c r="N2" s="29"/>
      <c r="O2" s="30"/>
      <c r="P2" s="35" t="s">
        <v>19</v>
      </c>
      <c r="Q2" s="29"/>
      <c r="R2" s="29"/>
      <c r="S2" s="30"/>
      <c r="W2" s="1" t="s">
        <v>0</v>
      </c>
      <c r="X2" s="1">
        <v>450</v>
      </c>
    </row>
    <row r="3" spans="1:24" ht="15.6" thickTop="1" thickBot="1" x14ac:dyDescent="0.35">
      <c r="A3" s="1" t="s">
        <v>9</v>
      </c>
      <c r="B3" s="4">
        <v>32.9</v>
      </c>
      <c r="C3" s="25">
        <f>0.003*B3 + 0.04</f>
        <v>0.13869999999999999</v>
      </c>
      <c r="D3" s="8">
        <v>36</v>
      </c>
      <c r="E3" s="21">
        <f>D3*0.04</f>
        <v>1.44</v>
      </c>
      <c r="F3" s="11">
        <f>0.002*E3+0.02</f>
        <v>2.2880000000000001E-2</v>
      </c>
      <c r="H3" s="32" t="s">
        <v>12</v>
      </c>
      <c r="I3" s="18" t="s">
        <v>11</v>
      </c>
      <c r="J3" s="33" t="s">
        <v>13</v>
      </c>
      <c r="K3" s="18" t="s">
        <v>14</v>
      </c>
      <c r="L3" s="32" t="s">
        <v>12</v>
      </c>
      <c r="M3" s="18" t="s">
        <v>11</v>
      </c>
      <c r="N3" s="33" t="s">
        <v>13</v>
      </c>
      <c r="O3" s="18" t="s">
        <v>14</v>
      </c>
      <c r="P3" s="33" t="s">
        <v>12</v>
      </c>
      <c r="Q3" s="18" t="s">
        <v>11</v>
      </c>
      <c r="R3" s="33" t="s">
        <v>13</v>
      </c>
      <c r="S3" s="18" t="s">
        <v>14</v>
      </c>
      <c r="W3" s="1" t="s">
        <v>1</v>
      </c>
      <c r="X3" s="1">
        <v>10</v>
      </c>
    </row>
    <row r="4" spans="1:24" ht="15" thickTop="1" x14ac:dyDescent="0.3">
      <c r="B4" s="5">
        <v>28.97</v>
      </c>
      <c r="C4" s="26">
        <f t="shared" ref="C4:C22" si="0">0.003*B4 + 0.04</f>
        <v>0.12691</v>
      </c>
      <c r="D4" s="9">
        <v>45</v>
      </c>
      <c r="E4" s="22">
        <f t="shared" ref="E4:E22" si="1">D4*0.04</f>
        <v>1.8</v>
      </c>
      <c r="F4" s="12">
        <f t="shared" ref="F4:F22" si="2">0.002*E4+0.02</f>
        <v>2.3599999999999999E-2</v>
      </c>
      <c r="H4" s="36">
        <v>25</v>
      </c>
      <c r="I4" s="19">
        <f>ABS(0.003*H4 + 0.04)</f>
        <v>0.11499999999999999</v>
      </c>
      <c r="J4" s="40">
        <v>102.73</v>
      </c>
      <c r="K4" s="19">
        <f>ABS(0.002*J4+0.02)</f>
        <v>0.22545999999999999</v>
      </c>
      <c r="L4" s="36">
        <v>25</v>
      </c>
      <c r="M4" s="19">
        <f>ABS(0.003*L4 + 0.04)</f>
        <v>0.11499999999999999</v>
      </c>
      <c r="N4" s="40">
        <v>54.5</v>
      </c>
      <c r="O4" s="19">
        <f>ABS(0.002*N4+0.02)</f>
        <v>0.129</v>
      </c>
      <c r="P4" s="40">
        <v>25</v>
      </c>
      <c r="Q4" s="19">
        <f>ABS(0.003*P4 + 0.04)</f>
        <v>0.11499999999999999</v>
      </c>
      <c r="R4" s="40">
        <v>54.1</v>
      </c>
      <c r="S4" s="19">
        <f>ABS(0.002*R4+0.02)</f>
        <v>0.12820000000000001</v>
      </c>
      <c r="W4" s="1" t="s">
        <v>2</v>
      </c>
      <c r="X4" s="1">
        <v>0.2</v>
      </c>
    </row>
    <row r="5" spans="1:24" x14ac:dyDescent="0.3">
      <c r="B5" s="5">
        <v>25.12</v>
      </c>
      <c r="C5" s="26">
        <f t="shared" si="0"/>
        <v>0.11536000000000002</v>
      </c>
      <c r="D5" s="9">
        <v>50</v>
      </c>
      <c r="E5" s="22">
        <f t="shared" si="1"/>
        <v>2</v>
      </c>
      <c r="F5" s="12">
        <f t="shared" si="2"/>
        <v>2.4E-2</v>
      </c>
      <c r="H5" s="37">
        <v>21.08</v>
      </c>
      <c r="I5" s="19">
        <f t="shared" ref="I5:I25" si="3">ABS(0.003*H5 + 0.04)</f>
        <v>0.10324</v>
      </c>
      <c r="J5" s="41">
        <v>99.18</v>
      </c>
      <c r="K5" s="19">
        <f t="shared" ref="K5:K25" si="4">ABS(0.002*J5+0.02)</f>
        <v>0.21836</v>
      </c>
      <c r="L5" s="37">
        <v>21.9</v>
      </c>
      <c r="M5" s="19">
        <f t="shared" ref="M5:M26" si="5">ABS(0.003*L5 + 0.04)</f>
        <v>0.10569999999999999</v>
      </c>
      <c r="N5" s="41">
        <v>52.9</v>
      </c>
      <c r="O5" s="19">
        <f t="shared" ref="O5:O26" si="6">ABS(0.002*N5+0.02)</f>
        <v>0.1258</v>
      </c>
      <c r="P5" s="41">
        <v>22.1</v>
      </c>
      <c r="Q5" s="19">
        <f t="shared" ref="Q5:Q25" si="7">ABS(0.003*P5 + 0.04)</f>
        <v>0.10630000000000001</v>
      </c>
      <c r="R5" s="41">
        <v>52.7</v>
      </c>
      <c r="S5" s="19">
        <f t="shared" ref="S5:S25" si="8">ABS(0.002*R5+0.02)</f>
        <v>0.12540000000000001</v>
      </c>
      <c r="W5" s="1" t="s">
        <v>3</v>
      </c>
      <c r="X5" s="1">
        <v>5.2</v>
      </c>
    </row>
    <row r="6" spans="1:24" x14ac:dyDescent="0.3">
      <c r="B6" s="5">
        <v>21.52</v>
      </c>
      <c r="C6" s="26">
        <f t="shared" si="0"/>
        <v>0.10456000000000001</v>
      </c>
      <c r="D6" s="9">
        <v>60</v>
      </c>
      <c r="E6" s="22">
        <f t="shared" si="1"/>
        <v>2.4</v>
      </c>
      <c r="F6" s="12">
        <f t="shared" si="2"/>
        <v>2.4799999999999999E-2</v>
      </c>
      <c r="H6" s="37">
        <v>18.010000000000002</v>
      </c>
      <c r="I6" s="19">
        <f t="shared" si="3"/>
        <v>9.4030000000000002E-2</v>
      </c>
      <c r="J6" s="41">
        <v>96.82</v>
      </c>
      <c r="K6" s="19">
        <f t="shared" si="4"/>
        <v>0.21363999999999997</v>
      </c>
      <c r="L6" s="37">
        <v>18.2</v>
      </c>
      <c r="M6" s="19">
        <f t="shared" si="5"/>
        <v>9.459999999999999E-2</v>
      </c>
      <c r="N6" s="41">
        <v>51</v>
      </c>
      <c r="O6" s="19">
        <f t="shared" si="6"/>
        <v>0.12200000000000001</v>
      </c>
      <c r="P6" s="41">
        <v>18.8</v>
      </c>
      <c r="Q6" s="19">
        <f t="shared" si="7"/>
        <v>9.6400000000000013E-2</v>
      </c>
      <c r="R6" s="41">
        <v>50.8</v>
      </c>
      <c r="S6" s="19">
        <f t="shared" si="8"/>
        <v>0.1216</v>
      </c>
      <c r="W6" s="1" t="s">
        <v>8</v>
      </c>
      <c r="X6" s="1">
        <v>200</v>
      </c>
    </row>
    <row r="7" spans="1:24" x14ac:dyDescent="0.3">
      <c r="B7" s="5">
        <v>20.6</v>
      </c>
      <c r="C7" s="26">
        <f t="shared" si="0"/>
        <v>0.1018</v>
      </c>
      <c r="D7" s="9">
        <v>70</v>
      </c>
      <c r="E7" s="22">
        <f t="shared" si="1"/>
        <v>2.8000000000000003</v>
      </c>
      <c r="F7" s="12">
        <f t="shared" si="2"/>
        <v>2.5600000000000001E-2</v>
      </c>
      <c r="H7" s="37">
        <v>15.4</v>
      </c>
      <c r="I7" s="19">
        <f t="shared" si="3"/>
        <v>8.6199999999999999E-2</v>
      </c>
      <c r="J7" s="41">
        <v>93.6</v>
      </c>
      <c r="K7" s="19">
        <f t="shared" si="4"/>
        <v>0.2072</v>
      </c>
      <c r="L7" s="37">
        <v>15.1</v>
      </c>
      <c r="M7" s="19">
        <f t="shared" si="5"/>
        <v>8.5300000000000001E-2</v>
      </c>
      <c r="N7" s="41">
        <v>49.1</v>
      </c>
      <c r="O7" s="19">
        <f t="shared" si="6"/>
        <v>0.11820000000000001</v>
      </c>
      <c r="P7" s="41">
        <v>15.3</v>
      </c>
      <c r="Q7" s="19">
        <f t="shared" si="7"/>
        <v>8.5900000000000004E-2</v>
      </c>
      <c r="R7" s="41">
        <v>48.8</v>
      </c>
      <c r="S7" s="19">
        <f t="shared" si="8"/>
        <v>0.1176</v>
      </c>
      <c r="W7" s="2" t="s">
        <v>4</v>
      </c>
      <c r="X7" s="1" t="s">
        <v>5</v>
      </c>
    </row>
    <row r="8" spans="1:24" x14ac:dyDescent="0.3">
      <c r="B8" s="5">
        <v>19.57</v>
      </c>
      <c r="C8" s="26">
        <f t="shared" si="0"/>
        <v>9.8710000000000006E-2</v>
      </c>
      <c r="D8" s="9">
        <v>80</v>
      </c>
      <c r="E8" s="22">
        <f t="shared" si="1"/>
        <v>3.2</v>
      </c>
      <c r="F8" s="12">
        <f t="shared" si="2"/>
        <v>2.64E-2</v>
      </c>
      <c r="H8" s="37">
        <v>12.18</v>
      </c>
      <c r="I8" s="19">
        <f t="shared" si="3"/>
        <v>7.6539999999999997E-2</v>
      </c>
      <c r="J8" s="41">
        <v>87.7</v>
      </c>
      <c r="K8" s="19">
        <f t="shared" si="4"/>
        <v>0.19539999999999999</v>
      </c>
      <c r="L8" s="37">
        <v>12.5</v>
      </c>
      <c r="M8" s="19">
        <f t="shared" si="5"/>
        <v>7.7499999999999999E-2</v>
      </c>
      <c r="N8" s="41">
        <v>46.9</v>
      </c>
      <c r="O8" s="19">
        <f t="shared" si="6"/>
        <v>0.1138</v>
      </c>
      <c r="P8" s="41">
        <v>12.2</v>
      </c>
      <c r="Q8" s="19">
        <f t="shared" si="7"/>
        <v>7.6600000000000001E-2</v>
      </c>
      <c r="R8" s="41">
        <v>46</v>
      </c>
      <c r="S8" s="19">
        <f t="shared" si="8"/>
        <v>0.112</v>
      </c>
      <c r="W8" s="1" t="s">
        <v>6</v>
      </c>
      <c r="X8" s="1" t="s">
        <v>7</v>
      </c>
    </row>
    <row r="9" spans="1:24" x14ac:dyDescent="0.3">
      <c r="B9" s="5">
        <v>18.489999999999998</v>
      </c>
      <c r="C9" s="26">
        <f t="shared" si="0"/>
        <v>9.5469999999999999E-2</v>
      </c>
      <c r="D9" s="9">
        <v>90</v>
      </c>
      <c r="E9" s="22">
        <f t="shared" si="1"/>
        <v>3.6</v>
      </c>
      <c r="F9" s="12">
        <f t="shared" si="2"/>
        <v>2.7200000000000002E-2</v>
      </c>
      <c r="H9" s="37">
        <v>10</v>
      </c>
      <c r="I9" s="19">
        <f t="shared" si="3"/>
        <v>7.0000000000000007E-2</v>
      </c>
      <c r="J9" s="41">
        <v>81.3</v>
      </c>
      <c r="K9" s="19">
        <f t="shared" si="4"/>
        <v>0.18259999999999998</v>
      </c>
      <c r="L9" s="37">
        <v>10.3</v>
      </c>
      <c r="M9" s="19">
        <f t="shared" si="5"/>
        <v>7.0900000000000005E-2</v>
      </c>
      <c r="N9" s="41">
        <v>43.72</v>
      </c>
      <c r="O9" s="19">
        <f t="shared" si="6"/>
        <v>0.10744000000000001</v>
      </c>
      <c r="P9" s="41">
        <v>10.36</v>
      </c>
      <c r="Q9" s="19">
        <f t="shared" si="7"/>
        <v>7.1080000000000004E-2</v>
      </c>
      <c r="R9" s="41">
        <v>43.4</v>
      </c>
      <c r="S9" s="19">
        <f t="shared" si="8"/>
        <v>0.10680000000000001</v>
      </c>
      <c r="W9" s="2" t="s">
        <v>15</v>
      </c>
      <c r="X9" s="1" t="s">
        <v>16</v>
      </c>
    </row>
    <row r="10" spans="1:24" x14ac:dyDescent="0.3">
      <c r="B10" s="5">
        <v>17.7</v>
      </c>
      <c r="C10" s="26">
        <f t="shared" si="0"/>
        <v>9.3100000000000002E-2</v>
      </c>
      <c r="D10" s="9">
        <v>100</v>
      </c>
      <c r="E10" s="22">
        <f t="shared" si="1"/>
        <v>4</v>
      </c>
      <c r="F10" s="12">
        <f t="shared" si="2"/>
        <v>2.8000000000000001E-2</v>
      </c>
      <c r="H10" s="37">
        <v>8.1999999999999993</v>
      </c>
      <c r="I10" s="19">
        <f t="shared" si="3"/>
        <v>6.4599999999999991E-2</v>
      </c>
      <c r="J10" s="41">
        <v>73.3</v>
      </c>
      <c r="K10" s="19">
        <f t="shared" si="4"/>
        <v>0.1666</v>
      </c>
      <c r="L10" s="37">
        <v>8.1</v>
      </c>
      <c r="M10" s="19">
        <f t="shared" si="5"/>
        <v>6.4299999999999996E-2</v>
      </c>
      <c r="N10" s="41">
        <v>38.9</v>
      </c>
      <c r="O10" s="19">
        <f t="shared" si="6"/>
        <v>9.7799999999999998E-2</v>
      </c>
      <c r="P10" s="41">
        <v>8</v>
      </c>
      <c r="Q10" s="19">
        <f t="shared" si="7"/>
        <v>6.4000000000000001E-2</v>
      </c>
      <c r="R10" s="41">
        <v>38</v>
      </c>
      <c r="S10" s="19">
        <f t="shared" si="8"/>
        <v>9.6000000000000002E-2</v>
      </c>
    </row>
    <row r="11" spans="1:24" x14ac:dyDescent="0.3">
      <c r="B11" s="5">
        <v>17.16</v>
      </c>
      <c r="C11" s="26">
        <f t="shared" si="0"/>
        <v>9.1480000000000006E-2</v>
      </c>
      <c r="D11" s="9">
        <v>110</v>
      </c>
      <c r="E11" s="22">
        <f t="shared" si="1"/>
        <v>4.4000000000000004</v>
      </c>
      <c r="F11" s="12">
        <f t="shared" si="2"/>
        <v>2.8799999999999999E-2</v>
      </c>
      <c r="H11" s="37">
        <v>6.1</v>
      </c>
      <c r="I11" s="19">
        <f t="shared" si="3"/>
        <v>5.8300000000000005E-2</v>
      </c>
      <c r="J11" s="41">
        <v>61.2</v>
      </c>
      <c r="K11" s="19">
        <f t="shared" si="4"/>
        <v>0.1424</v>
      </c>
      <c r="L11" s="37">
        <v>6.2</v>
      </c>
      <c r="M11" s="19">
        <f t="shared" si="5"/>
        <v>5.8599999999999999E-2</v>
      </c>
      <c r="N11" s="41">
        <v>32.700000000000003</v>
      </c>
      <c r="O11" s="19">
        <f t="shared" si="6"/>
        <v>8.5400000000000018E-2</v>
      </c>
      <c r="P11" s="41">
        <v>6</v>
      </c>
      <c r="Q11" s="19">
        <f t="shared" si="7"/>
        <v>5.8000000000000003E-2</v>
      </c>
      <c r="R11" s="41">
        <v>31.7</v>
      </c>
      <c r="S11" s="19">
        <f t="shared" si="8"/>
        <v>8.3400000000000002E-2</v>
      </c>
    </row>
    <row r="12" spans="1:24" ht="15" thickBot="1" x14ac:dyDescent="0.35">
      <c r="B12" s="24">
        <v>16.72</v>
      </c>
      <c r="C12" s="27">
        <f t="shared" si="0"/>
        <v>9.015999999999999E-2</v>
      </c>
      <c r="D12" s="10">
        <v>120</v>
      </c>
      <c r="E12" s="23">
        <f t="shared" si="1"/>
        <v>4.8</v>
      </c>
      <c r="F12" s="13">
        <f t="shared" si="2"/>
        <v>2.9600000000000001E-2</v>
      </c>
      <c r="H12" s="37">
        <v>4.0999999999999996</v>
      </c>
      <c r="I12" s="19">
        <f t="shared" si="3"/>
        <v>5.2299999999999999E-2</v>
      </c>
      <c r="J12" s="41">
        <v>47.3</v>
      </c>
      <c r="K12" s="19">
        <f t="shared" si="4"/>
        <v>0.11459999999999999</v>
      </c>
      <c r="L12" s="37">
        <v>4.0999999999999996</v>
      </c>
      <c r="M12" s="19">
        <f t="shared" si="5"/>
        <v>5.2299999999999999E-2</v>
      </c>
      <c r="N12" s="41">
        <v>24.3</v>
      </c>
      <c r="O12" s="19">
        <f t="shared" si="6"/>
        <v>6.8600000000000008E-2</v>
      </c>
      <c r="P12" s="41">
        <v>4.0999999999999996</v>
      </c>
      <c r="Q12" s="19">
        <f t="shared" si="7"/>
        <v>5.2299999999999999E-2</v>
      </c>
      <c r="R12" s="41">
        <v>23.6</v>
      </c>
      <c r="S12" s="19">
        <f t="shared" si="8"/>
        <v>6.720000000000001E-2</v>
      </c>
    </row>
    <row r="13" spans="1:24" ht="15" thickTop="1" x14ac:dyDescent="0.3">
      <c r="A13" s="1" t="s">
        <v>10</v>
      </c>
      <c r="B13" s="4">
        <v>17.440000000000001</v>
      </c>
      <c r="C13" s="25">
        <f t="shared" si="0"/>
        <v>9.2320000000000013E-2</v>
      </c>
      <c r="D13" s="8">
        <v>105</v>
      </c>
      <c r="E13" s="21">
        <f t="shared" si="1"/>
        <v>4.2</v>
      </c>
      <c r="F13" s="11">
        <f t="shared" si="2"/>
        <v>2.8400000000000002E-2</v>
      </c>
      <c r="H13" s="37">
        <v>2.1</v>
      </c>
      <c r="I13" s="19">
        <f t="shared" si="3"/>
        <v>4.6300000000000001E-2</v>
      </c>
      <c r="J13" s="41">
        <v>30.2</v>
      </c>
      <c r="K13" s="19">
        <f t="shared" si="4"/>
        <v>8.0399999999999999E-2</v>
      </c>
      <c r="L13" s="37">
        <v>2.1</v>
      </c>
      <c r="M13" s="19">
        <f t="shared" si="5"/>
        <v>4.6300000000000001E-2</v>
      </c>
      <c r="N13" s="41">
        <v>13.5</v>
      </c>
      <c r="O13" s="19">
        <f t="shared" si="6"/>
        <v>4.7E-2</v>
      </c>
      <c r="P13" s="41">
        <v>2.1</v>
      </c>
      <c r="Q13" s="19">
        <f t="shared" si="7"/>
        <v>4.6300000000000001E-2</v>
      </c>
      <c r="R13" s="41">
        <v>13.5</v>
      </c>
      <c r="S13" s="19">
        <f t="shared" si="8"/>
        <v>4.7E-2</v>
      </c>
    </row>
    <row r="14" spans="1:24" x14ac:dyDescent="0.3">
      <c r="B14" s="5">
        <v>18.21</v>
      </c>
      <c r="C14" s="26">
        <f t="shared" si="0"/>
        <v>9.4630000000000006E-2</v>
      </c>
      <c r="D14" s="9">
        <v>95</v>
      </c>
      <c r="E14" s="22">
        <f t="shared" si="1"/>
        <v>3.8000000000000003</v>
      </c>
      <c r="F14" s="12">
        <f t="shared" si="2"/>
        <v>2.76E-2</v>
      </c>
      <c r="H14" s="37">
        <v>0.5</v>
      </c>
      <c r="I14" s="19">
        <f t="shared" si="3"/>
        <v>4.1500000000000002E-2</v>
      </c>
      <c r="J14" s="41">
        <v>16</v>
      </c>
      <c r="K14" s="19">
        <f t="shared" si="4"/>
        <v>5.2000000000000005E-2</v>
      </c>
      <c r="L14" s="37">
        <v>0.5</v>
      </c>
      <c r="M14" s="19">
        <f t="shared" si="5"/>
        <v>4.1500000000000002E-2</v>
      </c>
      <c r="N14" s="41">
        <v>4.8</v>
      </c>
      <c r="O14" s="19">
        <f t="shared" si="6"/>
        <v>2.9600000000000001E-2</v>
      </c>
      <c r="P14" s="41">
        <v>0.6</v>
      </c>
      <c r="Q14" s="19">
        <f t="shared" si="7"/>
        <v>4.1800000000000004E-2</v>
      </c>
      <c r="R14" s="41">
        <v>4.8</v>
      </c>
      <c r="S14" s="19">
        <f t="shared" si="8"/>
        <v>2.9600000000000001E-2</v>
      </c>
    </row>
    <row r="15" spans="1:24" x14ac:dyDescent="0.3">
      <c r="B15" s="5">
        <v>19.03</v>
      </c>
      <c r="C15" s="26">
        <f t="shared" si="0"/>
        <v>9.709000000000001E-2</v>
      </c>
      <c r="D15" s="9">
        <v>85</v>
      </c>
      <c r="E15" s="22">
        <f t="shared" si="1"/>
        <v>3.4</v>
      </c>
      <c r="F15" s="12">
        <f t="shared" si="2"/>
        <v>2.6800000000000001E-2</v>
      </c>
      <c r="H15" s="37">
        <v>-0.5</v>
      </c>
      <c r="I15" s="19">
        <f t="shared" si="3"/>
        <v>3.85E-2</v>
      </c>
      <c r="J15" s="41">
        <v>-14.7</v>
      </c>
      <c r="K15" s="19">
        <f t="shared" si="4"/>
        <v>9.3999999999999986E-3</v>
      </c>
      <c r="L15" s="37">
        <v>-0.5</v>
      </c>
      <c r="M15" s="19">
        <f t="shared" si="5"/>
        <v>3.85E-2</v>
      </c>
      <c r="N15" s="41">
        <v>-3.9</v>
      </c>
      <c r="O15" s="19">
        <f t="shared" si="6"/>
        <v>1.2200000000000001E-2</v>
      </c>
      <c r="P15" s="41">
        <v>-0.63</v>
      </c>
      <c r="Q15" s="19">
        <f t="shared" si="7"/>
        <v>3.8109999999999998E-2</v>
      </c>
      <c r="R15" s="41">
        <v>-4.5</v>
      </c>
      <c r="S15" s="19">
        <f t="shared" si="8"/>
        <v>1.0999999999999999E-2</v>
      </c>
    </row>
    <row r="16" spans="1:24" x14ac:dyDescent="0.3">
      <c r="B16" s="5">
        <v>19.98</v>
      </c>
      <c r="C16" s="26">
        <f t="shared" si="0"/>
        <v>9.9940000000000001E-2</v>
      </c>
      <c r="D16" s="9">
        <v>75</v>
      </c>
      <c r="E16" s="22">
        <f t="shared" si="1"/>
        <v>3</v>
      </c>
      <c r="F16" s="12">
        <f t="shared" si="2"/>
        <v>2.6000000000000002E-2</v>
      </c>
      <c r="H16" s="37">
        <v>-2</v>
      </c>
      <c r="I16" s="19">
        <f t="shared" si="3"/>
        <v>3.4000000000000002E-2</v>
      </c>
      <c r="J16" s="41">
        <v>-29</v>
      </c>
      <c r="K16" s="19">
        <f t="shared" si="4"/>
        <v>3.8000000000000006E-2</v>
      </c>
      <c r="L16" s="37">
        <v>-1.2</v>
      </c>
      <c r="M16" s="19">
        <f t="shared" si="5"/>
        <v>3.6400000000000002E-2</v>
      </c>
      <c r="N16" s="41">
        <v>-8.1</v>
      </c>
      <c r="O16" s="19">
        <f t="shared" si="6"/>
        <v>3.8000000000000013E-3</v>
      </c>
      <c r="P16" s="41">
        <v>-2</v>
      </c>
      <c r="Q16" s="19">
        <f t="shared" si="7"/>
        <v>3.4000000000000002E-2</v>
      </c>
      <c r="R16" s="41">
        <v>-13.1</v>
      </c>
      <c r="S16" s="19">
        <f t="shared" si="8"/>
        <v>6.2000000000000006E-3</v>
      </c>
    </row>
    <row r="17" spans="2:20" x14ac:dyDescent="0.3">
      <c r="B17" s="6">
        <v>20.51</v>
      </c>
      <c r="C17" s="26">
        <f t="shared" si="0"/>
        <v>0.10153000000000001</v>
      </c>
      <c r="D17" s="9">
        <v>65</v>
      </c>
      <c r="E17" s="22">
        <f t="shared" si="1"/>
        <v>2.6</v>
      </c>
      <c r="F17" s="12">
        <f t="shared" si="2"/>
        <v>2.52E-2</v>
      </c>
      <c r="H17" s="37">
        <v>-4.0999999999999996</v>
      </c>
      <c r="I17" s="19">
        <f t="shared" si="3"/>
        <v>2.7700000000000002E-2</v>
      </c>
      <c r="J17" s="41">
        <v>-47.4</v>
      </c>
      <c r="K17" s="19">
        <f t="shared" si="4"/>
        <v>7.4799999999999991E-2</v>
      </c>
      <c r="L17" s="37">
        <v>-2</v>
      </c>
      <c r="M17" s="19">
        <f t="shared" si="5"/>
        <v>3.4000000000000002E-2</v>
      </c>
      <c r="N17" s="41">
        <v>-12.8</v>
      </c>
      <c r="O17" s="19">
        <f t="shared" si="6"/>
        <v>5.6000000000000008E-3</v>
      </c>
      <c r="P17" s="41">
        <v>-4.3</v>
      </c>
      <c r="Q17" s="19">
        <f t="shared" si="7"/>
        <v>2.7099999999999999E-2</v>
      </c>
      <c r="R17" s="41">
        <v>-25</v>
      </c>
      <c r="S17" s="19">
        <f t="shared" si="8"/>
        <v>3.0000000000000002E-2</v>
      </c>
    </row>
    <row r="18" spans="2:20" x14ac:dyDescent="0.3">
      <c r="B18" s="6">
        <v>22.94</v>
      </c>
      <c r="C18" s="26">
        <f t="shared" si="0"/>
        <v>0.10882</v>
      </c>
      <c r="D18" s="9">
        <v>55</v>
      </c>
      <c r="E18" s="22">
        <f t="shared" si="1"/>
        <v>2.2000000000000002</v>
      </c>
      <c r="F18" s="12">
        <f t="shared" si="2"/>
        <v>2.4400000000000002E-2</v>
      </c>
      <c r="H18" s="37">
        <v>-6.1</v>
      </c>
      <c r="I18" s="19">
        <f t="shared" si="3"/>
        <v>2.1700000000000001E-2</v>
      </c>
      <c r="J18" s="42">
        <v>-62.3</v>
      </c>
      <c r="K18" s="19">
        <f t="shared" si="4"/>
        <v>0.1046</v>
      </c>
      <c r="L18" s="37">
        <v>-4.0999999999999996</v>
      </c>
      <c r="M18" s="19">
        <f t="shared" si="5"/>
        <v>2.7700000000000002E-2</v>
      </c>
      <c r="N18" s="41">
        <v>-24</v>
      </c>
      <c r="O18" s="19">
        <f t="shared" si="6"/>
        <v>2.8000000000000001E-2</v>
      </c>
      <c r="P18" s="41">
        <v>-6</v>
      </c>
      <c r="Q18" s="19">
        <f t="shared" si="7"/>
        <v>2.1999999999999999E-2</v>
      </c>
      <c r="R18" s="41">
        <v>-32.6</v>
      </c>
      <c r="S18" s="19">
        <f t="shared" si="8"/>
        <v>4.5200000000000004E-2</v>
      </c>
    </row>
    <row r="19" spans="2:20" x14ac:dyDescent="0.3">
      <c r="B19" s="6">
        <v>28.45</v>
      </c>
      <c r="C19" s="26">
        <f t="shared" si="0"/>
        <v>0.12534999999999999</v>
      </c>
      <c r="D19" s="9">
        <v>45</v>
      </c>
      <c r="E19" s="22">
        <f t="shared" si="1"/>
        <v>1.8</v>
      </c>
      <c r="F19" s="12">
        <f t="shared" si="2"/>
        <v>2.3599999999999999E-2</v>
      </c>
      <c r="H19" s="37">
        <v>-8.1999999999999993</v>
      </c>
      <c r="I19" s="19">
        <f t="shared" si="3"/>
        <v>1.5400000000000004E-2</v>
      </c>
      <c r="J19" s="42">
        <v>-75.599999999999994</v>
      </c>
      <c r="K19" s="19">
        <f t="shared" si="4"/>
        <v>0.13120000000000001</v>
      </c>
      <c r="L19" s="37">
        <v>-6.1</v>
      </c>
      <c r="M19" s="19">
        <f t="shared" si="5"/>
        <v>2.1700000000000001E-2</v>
      </c>
      <c r="N19" s="41">
        <v>-33.1</v>
      </c>
      <c r="O19" s="19">
        <f t="shared" si="6"/>
        <v>4.6200000000000005E-2</v>
      </c>
      <c r="P19" s="41">
        <v>-8.4</v>
      </c>
      <c r="Q19" s="19">
        <f t="shared" si="7"/>
        <v>1.4800000000000001E-2</v>
      </c>
      <c r="R19" s="41">
        <v>-40</v>
      </c>
      <c r="S19" s="19">
        <f t="shared" si="8"/>
        <v>0.06</v>
      </c>
    </row>
    <row r="20" spans="2:20" x14ac:dyDescent="0.3">
      <c r="B20" s="6">
        <v>32.97</v>
      </c>
      <c r="C20" s="26">
        <f t="shared" si="0"/>
        <v>0.13891000000000001</v>
      </c>
      <c r="D20" s="9">
        <v>35</v>
      </c>
      <c r="E20" s="22">
        <f t="shared" si="1"/>
        <v>1.4000000000000001</v>
      </c>
      <c r="F20" s="12">
        <f t="shared" si="2"/>
        <v>2.2800000000000001E-2</v>
      </c>
      <c r="H20" s="37">
        <v>-10.4</v>
      </c>
      <c r="I20" s="19">
        <f t="shared" si="3"/>
        <v>8.7999999999999988E-3</v>
      </c>
      <c r="J20" s="42">
        <v>-85.7</v>
      </c>
      <c r="K20" s="19">
        <f t="shared" si="4"/>
        <v>0.15140000000000001</v>
      </c>
      <c r="L20" s="37">
        <v>-8.3000000000000007</v>
      </c>
      <c r="M20" s="19">
        <f t="shared" si="5"/>
        <v>1.5099999999999999E-2</v>
      </c>
      <c r="N20" s="41">
        <v>-40.799999999999997</v>
      </c>
      <c r="O20" s="19">
        <f t="shared" si="6"/>
        <v>6.1599999999999988E-2</v>
      </c>
      <c r="P20" s="41">
        <v>-10.1</v>
      </c>
      <c r="Q20" s="19">
        <f t="shared" si="7"/>
        <v>9.7000000000000003E-3</v>
      </c>
      <c r="R20" s="41">
        <v>-44.9</v>
      </c>
      <c r="S20" s="19">
        <f t="shared" si="8"/>
        <v>6.9800000000000001E-2</v>
      </c>
    </row>
    <row r="21" spans="2:20" x14ac:dyDescent="0.3">
      <c r="B21" s="6">
        <v>33.99</v>
      </c>
      <c r="C21" s="26">
        <f t="shared" si="0"/>
        <v>0.14197000000000001</v>
      </c>
      <c r="D21" s="9">
        <v>25</v>
      </c>
      <c r="E21" s="22">
        <f t="shared" si="1"/>
        <v>1</v>
      </c>
      <c r="F21" s="12">
        <f t="shared" si="2"/>
        <v>2.1999999999999999E-2</v>
      </c>
      <c r="H21" s="37">
        <v>-12.2</v>
      </c>
      <c r="I21" s="19">
        <f t="shared" si="3"/>
        <v>3.4000000000000002E-3</v>
      </c>
      <c r="J21" s="42">
        <v>-91.6</v>
      </c>
      <c r="K21" s="19">
        <f t="shared" si="4"/>
        <v>0.16320000000000001</v>
      </c>
      <c r="L21" s="37">
        <v>-10.1</v>
      </c>
      <c r="M21" s="19">
        <f t="shared" si="5"/>
        <v>9.7000000000000003E-3</v>
      </c>
      <c r="N21" s="41">
        <v>-45.2</v>
      </c>
      <c r="O21" s="19">
        <f t="shared" si="6"/>
        <v>7.0400000000000004E-2</v>
      </c>
      <c r="P21" s="41">
        <v>-12</v>
      </c>
      <c r="Q21" s="19">
        <f t="shared" si="7"/>
        <v>3.9999999999999966E-3</v>
      </c>
      <c r="R21" s="41">
        <v>-48.2</v>
      </c>
      <c r="S21" s="19">
        <f t="shared" si="8"/>
        <v>7.640000000000001E-2</v>
      </c>
    </row>
    <row r="22" spans="2:20" ht="15" thickBot="1" x14ac:dyDescent="0.35">
      <c r="B22" s="7">
        <v>34.729999999999997</v>
      </c>
      <c r="C22" s="27">
        <f t="shared" si="0"/>
        <v>0.14418999999999998</v>
      </c>
      <c r="D22" s="10">
        <v>15</v>
      </c>
      <c r="E22" s="23">
        <f t="shared" si="1"/>
        <v>0.6</v>
      </c>
      <c r="F22" s="13">
        <f t="shared" si="2"/>
        <v>2.12E-2</v>
      </c>
      <c r="H22" s="37">
        <v>-15</v>
      </c>
      <c r="I22" s="19">
        <f t="shared" si="3"/>
        <v>4.9999999999999975E-3</v>
      </c>
      <c r="J22" s="42">
        <v>-98.2</v>
      </c>
      <c r="K22" s="19">
        <f t="shared" si="4"/>
        <v>0.17640000000000003</v>
      </c>
      <c r="L22" s="37">
        <v>-12.7</v>
      </c>
      <c r="M22" s="19">
        <f t="shared" si="5"/>
        <v>1.8999999999999989E-3</v>
      </c>
      <c r="N22" s="41">
        <v>-49.3</v>
      </c>
      <c r="O22" s="19">
        <f t="shared" si="6"/>
        <v>7.8599999999999989E-2</v>
      </c>
      <c r="P22" s="41">
        <v>-15.1</v>
      </c>
      <c r="Q22" s="19">
        <f t="shared" si="7"/>
        <v>5.2999999999999992E-3</v>
      </c>
      <c r="R22" s="41">
        <v>-51.3</v>
      </c>
      <c r="S22" s="19">
        <f t="shared" si="8"/>
        <v>8.2599999999999993E-2</v>
      </c>
    </row>
    <row r="23" spans="2:20" ht="15" thickTop="1" x14ac:dyDescent="0.3">
      <c r="H23" s="37">
        <v>-18.2</v>
      </c>
      <c r="I23" s="19">
        <f t="shared" si="3"/>
        <v>1.4599999999999995E-2</v>
      </c>
      <c r="J23" s="42">
        <v>-102.6</v>
      </c>
      <c r="K23" s="19">
        <f t="shared" si="4"/>
        <v>0.1852</v>
      </c>
      <c r="L23" s="37">
        <v>-15.1</v>
      </c>
      <c r="M23" s="19">
        <f t="shared" si="5"/>
        <v>5.2999999999999992E-3</v>
      </c>
      <c r="N23" s="41">
        <v>-51.5</v>
      </c>
      <c r="O23" s="19">
        <f t="shared" si="6"/>
        <v>8.3000000000000004E-2</v>
      </c>
      <c r="P23" s="41">
        <v>-18.100000000000001</v>
      </c>
      <c r="Q23" s="19">
        <f t="shared" si="7"/>
        <v>1.4300000000000007E-2</v>
      </c>
      <c r="R23" s="41">
        <v>-53.3</v>
      </c>
      <c r="S23" s="19">
        <f t="shared" si="8"/>
        <v>8.6599999999999996E-2</v>
      </c>
    </row>
    <row r="24" spans="2:20" x14ac:dyDescent="0.3">
      <c r="H24" s="28">
        <v>-21.2</v>
      </c>
      <c r="I24" s="19">
        <f t="shared" si="3"/>
        <v>2.3600000000000003E-2</v>
      </c>
      <c r="J24" s="42">
        <v>-105.6</v>
      </c>
      <c r="K24" s="19">
        <f t="shared" si="4"/>
        <v>0.19120000000000001</v>
      </c>
      <c r="L24" s="37">
        <v>-18.100000000000001</v>
      </c>
      <c r="M24" s="19">
        <f t="shared" si="5"/>
        <v>1.4300000000000007E-2</v>
      </c>
      <c r="N24" s="41">
        <v>-53.4</v>
      </c>
      <c r="O24" s="19">
        <f t="shared" si="6"/>
        <v>8.6800000000000002E-2</v>
      </c>
      <c r="P24" s="41">
        <v>-21.3</v>
      </c>
      <c r="Q24" s="19">
        <f t="shared" si="7"/>
        <v>2.3899999999999998E-2</v>
      </c>
      <c r="R24" s="41">
        <v>-55</v>
      </c>
      <c r="S24" s="19">
        <f t="shared" si="8"/>
        <v>0.09</v>
      </c>
    </row>
    <row r="25" spans="2:20" x14ac:dyDescent="0.3">
      <c r="H25" s="37">
        <v>-24</v>
      </c>
      <c r="I25" s="19">
        <f t="shared" si="3"/>
        <v>3.2000000000000008E-2</v>
      </c>
      <c r="J25" s="42">
        <v>-108.3</v>
      </c>
      <c r="K25" s="19">
        <f t="shared" si="4"/>
        <v>0.1966</v>
      </c>
      <c r="L25" s="37">
        <v>-21.1</v>
      </c>
      <c r="M25" s="19">
        <f t="shared" si="5"/>
        <v>2.3300000000000008E-2</v>
      </c>
      <c r="N25" s="41">
        <v>-55.1</v>
      </c>
      <c r="O25" s="19">
        <f t="shared" si="6"/>
        <v>9.0200000000000002E-2</v>
      </c>
      <c r="P25" s="41">
        <v>-24.9</v>
      </c>
      <c r="Q25" s="19">
        <f t="shared" si="7"/>
        <v>3.4700000000000002E-2</v>
      </c>
      <c r="R25" s="41">
        <v>-57</v>
      </c>
      <c r="S25" s="19">
        <f t="shared" si="8"/>
        <v>9.4E-2</v>
      </c>
    </row>
    <row r="26" spans="2:20" ht="15" thickBot="1" x14ac:dyDescent="0.35">
      <c r="H26" s="38" t="s">
        <v>25</v>
      </c>
      <c r="I26" s="39" t="s">
        <v>25</v>
      </c>
      <c r="J26" s="43" t="s">
        <v>25</v>
      </c>
      <c r="K26" s="39" t="s">
        <v>25</v>
      </c>
      <c r="L26" s="38">
        <v>-25</v>
      </c>
      <c r="M26" s="20">
        <f t="shared" si="5"/>
        <v>3.4999999999999996E-2</v>
      </c>
      <c r="N26" s="43">
        <v>-57.3</v>
      </c>
      <c r="O26" s="20">
        <f t="shared" si="6"/>
        <v>9.459999999999999E-2</v>
      </c>
      <c r="P26" s="43" t="s">
        <v>25</v>
      </c>
      <c r="Q26" s="39" t="s">
        <v>25</v>
      </c>
      <c r="R26" s="44" t="s">
        <v>25</v>
      </c>
      <c r="S26" s="39" t="s">
        <v>25</v>
      </c>
      <c r="T26" s="3"/>
    </row>
    <row r="27" spans="2:20" ht="15" thickTop="1" x14ac:dyDescent="0.3"/>
  </sheetData>
  <mergeCells count="3">
    <mergeCell ref="P2:S2"/>
    <mergeCell ref="H2:K2"/>
    <mergeCell ref="L2:O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FE2F-2F6A-4AEB-AAAC-DB647BA34B98}">
  <dimension ref="B3:I12"/>
  <sheetViews>
    <sheetView zoomScale="130" zoomScaleNormal="130" workbookViewId="0">
      <selection activeCell="D10" sqref="D10"/>
    </sheetView>
  </sheetViews>
  <sheetFormatPr defaultRowHeight="14.4" x14ac:dyDescent="0.3"/>
  <cols>
    <col min="1" max="2" width="9.21875" style="45" customWidth="1"/>
    <col min="3" max="3" width="11.33203125" style="45" customWidth="1"/>
    <col min="4" max="8" width="9.21875" style="45" customWidth="1"/>
    <col min="9" max="16384" width="8.88671875" style="45"/>
  </cols>
  <sheetData>
    <row r="3" spans="2:9" ht="14.4" customHeight="1" x14ac:dyDescent="0.3">
      <c r="D3" s="46" t="s">
        <v>18</v>
      </c>
      <c r="E3" s="46"/>
      <c r="F3" s="46" t="s">
        <v>17</v>
      </c>
      <c r="G3" s="46"/>
      <c r="H3" s="46" t="s">
        <v>19</v>
      </c>
      <c r="I3" s="46"/>
    </row>
    <row r="4" spans="2:9" ht="16.2" x14ac:dyDescent="0.3">
      <c r="C4" s="45" t="s">
        <v>26</v>
      </c>
      <c r="D4" s="45">
        <v>81.5</v>
      </c>
      <c r="E4" s="45">
        <v>0.8</v>
      </c>
      <c r="F4" s="45">
        <v>40.9</v>
      </c>
      <c r="G4" s="45">
        <v>0.3</v>
      </c>
      <c r="H4" s="45">
        <v>40.4</v>
      </c>
      <c r="I4" s="45">
        <v>0.5</v>
      </c>
    </row>
    <row r="5" spans="2:9" ht="16.2" x14ac:dyDescent="0.3">
      <c r="C5" s="45" t="s">
        <v>27</v>
      </c>
      <c r="D5" s="45">
        <v>84.7</v>
      </c>
      <c r="E5" s="45">
        <v>0.2</v>
      </c>
      <c r="F5" s="45">
        <v>42.7</v>
      </c>
      <c r="G5" s="45">
        <v>0.2</v>
      </c>
      <c r="H5" s="45">
        <v>42.7</v>
      </c>
      <c r="I5" s="45">
        <v>0.4</v>
      </c>
    </row>
    <row r="6" spans="2:9" ht="15.6" x14ac:dyDescent="0.3">
      <c r="B6" s="2"/>
      <c r="C6" s="45" t="s">
        <v>28</v>
      </c>
      <c r="D6" s="45">
        <f>AVERAGE(D4:D5)</f>
        <v>83.1</v>
      </c>
      <c r="E6" s="48">
        <f>E4+E5</f>
        <v>1</v>
      </c>
      <c r="F6" s="45">
        <f>AVERAGE(F4:F5)</f>
        <v>41.8</v>
      </c>
      <c r="G6" s="48">
        <f>G4+G5</f>
        <v>0.5</v>
      </c>
      <c r="H6" s="48">
        <f>AVERAGE(H4:H5)</f>
        <v>41.55</v>
      </c>
      <c r="I6" s="48">
        <f>I4+I5</f>
        <v>0.9</v>
      </c>
    </row>
    <row r="7" spans="2:9" x14ac:dyDescent="0.3">
      <c r="C7" s="45" t="s">
        <v>30</v>
      </c>
      <c r="D7" s="45">
        <v>14.9</v>
      </c>
      <c r="E7" s="45">
        <v>4.7</v>
      </c>
      <c r="F7" s="45">
        <v>6.2</v>
      </c>
      <c r="G7" s="45">
        <v>0.3</v>
      </c>
      <c r="H7" s="45">
        <v>6.5</v>
      </c>
      <c r="I7" s="45">
        <v>0.2</v>
      </c>
    </row>
    <row r="8" spans="2:9" ht="15.6" x14ac:dyDescent="0.3">
      <c r="B8" s="2"/>
      <c r="C8" s="45" t="s">
        <v>29</v>
      </c>
      <c r="D8" s="49">
        <f>0.5*D6*1.602*10^(-19)/(14.9 * 1.38 * 10^(-23))</f>
        <v>32371.899620659471</v>
      </c>
      <c r="E8" s="49">
        <f>D8*SQRT((E6/D6)^2 + (E7/D7)^2)</f>
        <v>10218.698259973282</v>
      </c>
      <c r="F8" s="49">
        <f>0.5*F6*1.602*10^(-19)/(14.9 * 1.38 * 10^(-23))</f>
        <v>16283.338196673474</v>
      </c>
      <c r="G8" s="49">
        <f>F8*SQRT((G6/F6)^2 + (G7/F7)^2)</f>
        <v>811.6217439412145</v>
      </c>
      <c r="H8" s="49">
        <f>0.5*H6*1.602*10^(-19)/(14.9 * 1.38 * 10^(-23))</f>
        <v>16185.949810329736</v>
      </c>
      <c r="I8" s="49">
        <f>H8*SQRT((I6/H6)^2 + (I7/H7)^2)</f>
        <v>609.0584539320439</v>
      </c>
    </row>
    <row r="9" spans="2:9" ht="15.6" x14ac:dyDescent="0.3">
      <c r="C9" s="45" t="s">
        <v>33</v>
      </c>
      <c r="D9" s="47">
        <v>2.78</v>
      </c>
    </row>
    <row r="10" spans="2:9" ht="15.6" x14ac:dyDescent="0.3">
      <c r="C10" s="45" t="s">
        <v>34</v>
      </c>
      <c r="D10" s="45">
        <f>2.5*SQRT(22*1.66E-24)/(0.00000000048 *PI()*0.2*0.052*SQRT(2*0.000086*D9))</f>
        <v>44.05491040219767</v>
      </c>
      <c r="E10" s="45">
        <f>D10*E8/(2*SQRT(D8)^2)</f>
        <v>6.953312001235056</v>
      </c>
      <c r="F10" s="45">
        <f>2.5*SQRT(22*1.66E-27)/(1.602E-19 *PI()*0.2*0.0000052*SQRT(2*1.38E-23*F8))</f>
        <v>1.3615494115618382E+21</v>
      </c>
      <c r="G10" s="45">
        <f>F10*G8/(2*SQRT(F8)^2)</f>
        <v>3.3932326852355957E+19</v>
      </c>
      <c r="H10" s="45">
        <f>2.5*SQRT(22*1.66E-27)/(1.602E-19 *PI()*0.2*0.0000052*SQRT(2*1.38E-23*H8))</f>
        <v>1.3656393859638692E+21</v>
      </c>
      <c r="I10" s="45">
        <f>H10*I8/(2*SQRT(H8)^2)</f>
        <v>2.5693710371974631E+19</v>
      </c>
    </row>
    <row r="11" spans="2:9" ht="15.6" x14ac:dyDescent="0.3">
      <c r="C11" s="2" t="s">
        <v>32</v>
      </c>
      <c r="D11" s="45">
        <f>SQRT(D10*1.602E-19/(0.00000000000885*9.1E-31))</f>
        <v>936129832511.53186</v>
      </c>
    </row>
    <row r="12" spans="2:9" ht="15.6" x14ac:dyDescent="0.3">
      <c r="C12" s="45" t="s">
        <v>31</v>
      </c>
      <c r="D12" s="45">
        <f>SQRT(D10*1.602)</f>
        <v>8.40095033102331</v>
      </c>
    </row>
  </sheetData>
  <mergeCells count="3">
    <mergeCell ref="H3:I3"/>
    <mergeCell ref="D3:E3"/>
    <mergeCell ref="F3:G3"/>
  </mergeCells>
  <pageMargins left="0.7" right="0.7" top="0.75" bottom="0.75" header="0.3" footer="0.3"/>
  <pageSetup paperSize="9" orientation="portrait" verticalDpi="0" r:id="rId1"/>
  <ignoredErrors>
    <ignoredError sqref="C3:I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2022-12-03T06:34:13Z</dcterms:created>
  <dcterms:modified xsi:type="dcterms:W3CDTF">2022-12-16T23:16:55Z</dcterms:modified>
</cp:coreProperties>
</file>