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татистика" sheetId="1" r:id="rId4"/>
    <sheet state="visible" name="Автоматизированный расчет" sheetId="2" r:id="rId5"/>
    <sheet state="visible" name="Шаблоны соотвествие профилю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gIAIiHq1BGNO5G12K5IjM+9vbrLA=="/>
    </ext>
  </extLst>
</workbook>
</file>

<file path=xl/sharedStrings.xml><?xml version="1.0" encoding="utf-8"?>
<sst xmlns="http://schemas.openxmlformats.org/spreadsheetml/2006/main" count="229" uniqueCount="68">
  <si>
    <t>Статистика</t>
  </si>
  <si>
    <t>Интенсивность по статистике запросов / час</t>
  </si>
  <si>
    <t>в промышленной среде делается запросов за час</t>
  </si>
  <si>
    <t>Главная Welcome страница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</si>
  <si>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</si>
  <si>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</si>
  <si>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</si>
  <si>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>Оплата билета</t>
  </si>
  <si>
    <t>Просмотр квитанций</t>
  </si>
  <si>
    <t xml:space="preserve">Отмена бронирования </t>
  </si>
  <si>
    <t>Выход из системы</t>
  </si>
  <si>
    <t>Переход на страницу регистрации</t>
  </si>
  <si>
    <t>Заполнение полей регистрации</t>
  </si>
  <si>
    <t>Переход на следующий эrран после регистарции</t>
  </si>
  <si>
    <t>Итого</t>
  </si>
  <si>
    <t>transaction</t>
  </si>
  <si>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</si>
  <si>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</si>
  <si>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</si>
  <si>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</si>
  <si>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</si>
  <si>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</si>
  <si>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</si>
  <si>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Сумма по полю Итого</t>
  </si>
  <si>
    <t>Операция (бизнес процесс)</t>
  </si>
  <si>
    <t>Duration</t>
  </si>
  <si>
    <t>Think_time</t>
  </si>
  <si>
    <t>Duration + Thin_time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</si>
  <si>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</si>
  <si>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</si>
  <si>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</si>
  <si>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</si>
  <si>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</si>
  <si>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</si>
  <si>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Web_tours</t>
  </si>
  <si>
    <t>Buy a ticket</t>
  </si>
  <si>
    <t>Login</t>
  </si>
  <si>
    <t>Deleting ticket</t>
  </si>
  <si>
    <t>Find_flight</t>
  </si>
  <si>
    <t>Ticket selection</t>
  </si>
  <si>
    <t>Choice</t>
  </si>
  <si>
    <t>Checking reservation</t>
  </si>
  <si>
    <t>Paymant_details</t>
  </si>
  <si>
    <t>Registration</t>
  </si>
  <si>
    <t>Log_out</t>
  </si>
  <si>
    <t>Itinerary</t>
  </si>
  <si>
    <t>Cancel</t>
  </si>
  <si>
    <t>Sing_up</t>
  </si>
  <si>
    <t>Complete_form</t>
  </si>
  <si>
    <t>Login_after_regestration</t>
  </si>
  <si>
    <t>Расчетная интенсивность запросов / час</t>
  </si>
  <si>
    <t>% Соотвествия расчетанной интенсивности статистики</t>
  </si>
  <si>
    <t>Расчетная интенсивность запросов / 20 мин</t>
  </si>
  <si>
    <t>Фактическая интенсивность в тесте</t>
  </si>
  <si>
    <t>% Отклонение от Профиля</t>
  </si>
  <si>
    <t>Профиль для 10 пользователей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</si>
  <si>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</si>
  <si>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</si>
  <si>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</si>
  <si>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</si>
  <si>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</si>
  <si>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Web_touts</t>
  </si>
  <si>
    <t>Fing_flight</t>
  </si>
  <si>
    <t>Payment_details</t>
  </si>
  <si>
    <t>Cancel_reservation</t>
  </si>
  <si>
    <t>Login_after_registration</t>
  </si>
  <si>
    <t>Поиск максимума 3 ступенb</t>
  </si>
  <si>
    <t>Подтверждение максимума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</si>
</sst>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0">
    <font>
      <sz val="11.0"/>
      <color theme="1"/>
      <name val="Arial"/>
    </font>
    <font>
      <sz val="14.0"/>
      <color theme="1"/>
      <name val="Calibri"/>
    </font>
    <font>
      <color theme="1"/>
      <name val="Calibri"/>
    </font>
    <font>
      <sz val="14.0"/>
      <color rgb="FF000000"/>
      <name val="Times New Roman"/>
    </font>
    <font>
      <b/>
      <sz val="14.0"/>
      <color rgb="FF000000"/>
      <name val="Times New Roman"/>
    </font>
    <font>
      <sz val="11.0"/>
      <color theme="1"/>
      <name val="Calibri"/>
    </font>
    <font>
      <sz val="11.0"/>
      <color rgb="FF000000"/>
      <name val="Inconsolata"/>
    </font>
    <font/>
    <font>
      <b/>
      <sz val="11.0"/>
      <color theme="1"/>
      <name val="Times New Roman"/>
    </font>
    <font>
      <sz val="11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5E0B3"/>
        <bgColor rgb="FFC5E0B3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2" numFmtId="0" xfId="0" applyFont="1"/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5" numFmtId="0" xfId="0" applyAlignment="1" applyFont="1">
      <alignment shrinkToFit="0" wrapText="1"/>
    </xf>
    <xf borderId="0" fillId="3" fontId="5" numFmtId="0" xfId="0" applyAlignment="1" applyFill="1" applyFont="1">
      <alignment readingOrder="0"/>
    </xf>
    <xf borderId="1" fillId="3" fontId="5" numFmtId="0" xfId="0" applyBorder="1" applyFont="1"/>
    <xf borderId="2" fillId="4" fontId="6" numFmtId="0" xfId="0" applyBorder="1" applyFill="1" applyFont="1"/>
    <xf borderId="0" fillId="0" fontId="5" numFmtId="2" xfId="0" applyFont="1" applyNumberFormat="1"/>
    <xf borderId="0" fillId="0" fontId="5" numFmtId="1" xfId="0" applyFont="1" applyNumberFormat="1"/>
    <xf borderId="0" fillId="0" fontId="2" numFmtId="1" xfId="0" applyFont="1" applyNumberFormat="1"/>
    <xf borderId="0" fillId="0" fontId="5" numFmtId="0" xfId="0" applyFont="1"/>
    <xf borderId="1" fillId="0" fontId="5" numFmtId="0" xfId="0" applyBorder="1" applyFont="1"/>
    <xf borderId="0" fillId="0" fontId="5" numFmtId="164" xfId="0" applyFont="1" applyNumberFormat="1"/>
    <xf borderId="0" fillId="0" fontId="5" numFmtId="9" xfId="0" applyFont="1" applyNumberFormat="1"/>
    <xf borderId="3" fillId="4" fontId="6" numFmtId="0" xfId="0" applyBorder="1" applyFont="1"/>
    <xf borderId="1" fillId="0" fontId="5" numFmtId="0" xfId="0" applyAlignment="1" applyBorder="1" applyFont="1">
      <alignment readingOrder="0"/>
    </xf>
    <xf borderId="4" fillId="4" fontId="6" numFmtId="0" xfId="0" applyBorder="1" applyFont="1"/>
    <xf borderId="0" fillId="2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5" fillId="0" fontId="5" numFmtId="1" xfId="0" applyBorder="1" applyFont="1" applyNumberFormat="1"/>
    <xf borderId="6" fillId="0" fontId="5" numFmtId="9" xfId="0" applyBorder="1" applyFont="1" applyNumberFormat="1"/>
    <xf borderId="1" fillId="5" fontId="5" numFmtId="0" xfId="0" applyBorder="1" applyFill="1" applyFont="1"/>
    <xf borderId="1" fillId="5" fontId="5" numFmtId="0" xfId="0" applyAlignment="1" applyBorder="1" applyFont="1">
      <alignment readingOrder="0"/>
    </xf>
    <xf borderId="1" fillId="6" fontId="5" numFmtId="9" xfId="0" applyBorder="1" applyFill="1" applyFont="1" applyNumberFormat="1"/>
    <xf borderId="0" fillId="2" fontId="3" numFmtId="0" xfId="0" applyAlignment="1" applyFont="1">
      <alignment horizontal="left" shrinkToFit="0" vertical="center" wrapText="1"/>
    </xf>
    <xf borderId="7" fillId="0" fontId="5" numFmtId="1" xfId="0" applyBorder="1" applyFont="1" applyNumberFormat="1"/>
    <xf borderId="1" fillId="0" fontId="5" numFmtId="9" xfId="0" applyBorder="1" applyFont="1" applyNumberFormat="1"/>
    <xf borderId="0" fillId="2" fontId="4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8" fillId="7" fontId="5" numFmtId="0" xfId="0" applyAlignment="1" applyBorder="1" applyFill="1" applyFont="1">
      <alignment horizontal="center" readingOrder="0"/>
    </xf>
    <xf borderId="9" fillId="0" fontId="7" numFmtId="0" xfId="0" applyBorder="1" applyFont="1"/>
    <xf borderId="10" fillId="8" fontId="8" numFmtId="0" xfId="0" applyAlignment="1" applyBorder="1" applyFill="1" applyFont="1">
      <alignment horizontal="center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center" readingOrder="0" vertical="top"/>
    </xf>
    <xf borderId="1" fillId="0" fontId="9" numFmtId="4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readingOrder="0" vertical="top"/>
    </xf>
    <xf borderId="1" fillId="0" fontId="9" numFmtId="10" xfId="0" applyAlignment="1" applyBorder="1" applyFont="1" applyNumberFormat="1">
      <alignment horizontal="center" vertical="top"/>
    </xf>
    <xf borderId="0" fillId="0" fontId="7" numFmtId="0" xfId="0" applyFont="1"/>
    <xf borderId="0" fillId="0" fontId="7" numFmtId="1" xfId="0" applyFont="1" applyNumberFormat="1"/>
    <xf borderId="0" fillId="0" fontId="7" numFmtId="0" xfId="0" applyFont="1"/>
    <xf borderId="1" fillId="0" fontId="9" numFmtId="0" xfId="0" applyAlignment="1" applyBorder="1" applyFont="1">
      <alignment horizontal="center" readingOrder="0" vertical="top"/>
    </xf>
    <xf borderId="1" fillId="0" fontId="5" numFmtId="0" xfId="0" applyAlignment="1" applyBorder="1" applyFont="1">
      <alignment horizontal="center" readingOrder="0" shrinkToFit="0" vertical="top" wrapText="1"/>
    </xf>
    <xf borderId="1" fillId="8" fontId="8" numFmtId="0" xfId="0" applyAlignment="1" applyBorder="1" applyFont="1">
      <alignment horizontal="left" vertical="top"/>
    </xf>
    <xf borderId="1" fillId="0" fontId="8" numFmtId="10" xfId="0" applyAlignment="1" applyBorder="1" applyFont="1" applyNumberFormat="1">
      <alignment horizontal="left" vertical="top"/>
    </xf>
    <xf borderId="8" fillId="7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I25" sheet="Автоматизированный расчет"/>
  </cacheSource>
  <cacheFields>
    <cacheField name="Script name" numFmtId="0">
      <sharedItems>
        <s v="Buy a ticket"/>
        <s v="Deleting ticket"/>
        <s v="Ticket selection"/>
        <s v="Registration"/>
        <s v="Checking reservation"/>
      </sharedItems>
    </cacheField>
    <cacheField name="transaction rq" numFmtId="0">
      <sharedItems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еход на страницу регистрации"/>
        <s v="Заполнение полей регистрации"/>
        <s v="Переход на следующий эrран после регистарции"/>
      </sharedItems>
    </cacheField>
    <cacheField name="count" numFmtId="0">
      <sharedItems containsSemiMixedTypes="0" containsString="0" containsNumber="1" containsInteger="1">
        <n v="1.0"/>
      </sharedItems>
    </cacheField>
    <cacheField name="VU" numFmtId="0">
      <sharedItems containsSemiMixedTypes="0" containsString="0" containsNumber="1" containsInteger="1">
        <n v="3.0"/>
        <n v="2.0"/>
        <n v="1.0"/>
      </sharedItems>
    </cacheField>
    <cacheField name="pacing" numFmtId="0">
      <sharedItems containsSemiMixedTypes="0" containsString="0" containsNumber="1" containsInteger="1">
        <n v="59.0"/>
        <n v="95.0"/>
        <n v="85.0"/>
        <n v="37.0"/>
        <n v="70.0"/>
      </sharedItems>
    </cacheField>
    <cacheField name="одним пользователем в минуту" numFmtId="2">
      <sharedItems containsSemiMixedTypes="0" containsString="0" containsNumber="1">
        <n v="1.0169491525423728"/>
        <n v="0.631578947368421"/>
        <n v="0.7058823529411765"/>
        <n v="1.6216216216216217"/>
        <n v="0.8571428571428571"/>
      </sharedItems>
    </cacheField>
    <cacheField name="Длительность ступени" numFmtId="0">
      <sharedItems containsSemiMixedTypes="0" containsString="0" containsNumber="1" containsInteger="1">
        <n v="60.0"/>
      </sharedItems>
    </cacheField>
    <cacheField name="Итого" numFmtId="1">
      <sharedItems containsSemiMixedTypes="0" containsString="0" containsNumber="1">
        <n v="183.0508474576271"/>
        <n v="75.78947368421052"/>
        <n v="84.70588235294119"/>
        <n v="97.2972972972973"/>
        <n v="102.8571428571428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dataCaption="" compact="0" compactData="0">
  <location ref="J1:K13" firstHeaderRow="0" firstDataRow="1" firstDataCol="0"/>
  <pivotFields>
    <pivotField name="Script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ransaction rq" axis="axisRow" compact="0" outline="0" multipleItemSelectionAllowed="1" showAll="0" sortType="ascending">
      <items>
        <item x="1"/>
        <item x="3"/>
        <item x="5"/>
        <item x="0"/>
        <item x="2"/>
        <item x="9"/>
        <item x="4"/>
        <item x="7"/>
        <item x="10"/>
        <item x="8"/>
        <item x="6"/>
        <item t="default"/>
      </items>
    </pivotField>
    <pivotField name="count" compact="0" outline="0" multipleItemSelectionAllowed="1" showAll="0">
      <items>
        <item x="0"/>
        <item t="default"/>
      </items>
    </pivotField>
    <pivotField name="VU" compact="0" outline="0" multipleItemSelectionAllowed="1" showAll="0">
      <items>
        <item x="0"/>
        <item x="1"/>
        <item x="2"/>
        <item t="default"/>
      </items>
    </pivotField>
    <pivotField name="pac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одним пользователем в минуту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Длительность ступени" compact="0" outline="0" multipleItemSelectionAllowed="1" showAll="0">
      <items>
        <item x="0"/>
        <item t="default"/>
      </items>
    </pivotField>
    <pivotField name="Итого" dataField="1" compact="0" numFmtId="1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Сумма по полю Итого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63"/>
    <col customWidth="1" min="2" max="2" width="39.63"/>
    <col customWidth="1" min="3" max="26" width="9.38"/>
  </cols>
  <sheetData>
    <row r="1">
      <c r="A1" s="1" t="s">
        <v>0</v>
      </c>
      <c r="B1" s="1" t="s">
        <v>1</v>
      </c>
      <c r="D1" s="2" t="s">
        <v>2</v>
      </c>
    </row>
    <row r="2">
      <c r="A2" s="1" t="s">
        <v>3</v>
      </c>
      <c r="B2" s="3">
        <v>520.0</v>
      </c>
    </row>
    <row r="3">
      <c r="A3" s="4" t="s">
        <v>4</v>
      </c>
      <c r="B3" s="5">
        <v>422.0</v>
      </c>
    </row>
    <row r="4">
      <c r="A4" s="1" t="s">
        <v>5</v>
      </c>
      <c r="B4" s="3">
        <v>282.0</v>
      </c>
    </row>
    <row r="5">
      <c r="A5" s="4" t="s">
        <v>6</v>
      </c>
      <c r="B5" s="5">
        <v>270.0</v>
      </c>
    </row>
    <row r="6">
      <c r="A6" s="1" t="s">
        <v>7</v>
      </c>
      <c r="B6" s="3">
        <v>175.0</v>
      </c>
    </row>
    <row r="7">
      <c r="A7" s="4" t="s">
        <v>8</v>
      </c>
      <c r="B7" s="5">
        <v>280.0</v>
      </c>
    </row>
    <row r="8">
      <c r="A8" s="1" t="s">
        <v>9</v>
      </c>
      <c r="B8" s="3">
        <v>73.0</v>
      </c>
    </row>
    <row r="9">
      <c r="A9" s="4" t="s">
        <v>10</v>
      </c>
      <c r="B9" s="5">
        <v>326.0</v>
      </c>
    </row>
    <row r="10">
      <c r="A10" s="1" t="s">
        <v>11</v>
      </c>
      <c r="B10" s="3">
        <v>97.0</v>
      </c>
    </row>
    <row r="11">
      <c r="A11" s="4" t="s">
        <v>12</v>
      </c>
      <c r="B11" s="5">
        <v>97.0</v>
      </c>
    </row>
    <row r="12">
      <c r="A12" s="4" t="s">
        <v>13</v>
      </c>
      <c r="B12" s="5">
        <v>97.0</v>
      </c>
    </row>
    <row r="13">
      <c r="A13" s="6" t="s">
        <v>14</v>
      </c>
      <c r="B13" s="5">
        <f>SUM(B2:B12)</f>
        <v>2639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88"/>
    <col customWidth="1" min="3" max="3" width="27.5"/>
    <col customWidth="1" min="4" max="4" width="15.88"/>
    <col customWidth="1" min="5" max="5" width="15.63"/>
    <col customWidth="1" min="6" max="7" width="9.38"/>
    <col customWidth="1" min="8" max="8" width="16.38"/>
    <col customWidth="1" min="9" max="9" width="14.88"/>
    <col customWidth="1" min="10" max="10" width="28.88"/>
    <col customWidth="1" min="11" max="11" width="17.0"/>
    <col customWidth="1" min="12" max="12" width="16.38"/>
    <col customWidth="1" min="13" max="13" width="24.0"/>
    <col customWidth="1" min="14" max="14" width="31.38"/>
    <col customWidth="1" min="15" max="16" width="9.38"/>
    <col customWidth="1" min="17" max="17" width="9.63"/>
    <col customWidth="1" min="18" max="19" width="9.38"/>
    <col customWidth="1" min="20" max="20" width="38.5"/>
    <col customWidth="1" min="21" max="27" width="9.38"/>
  </cols>
  <sheetData>
    <row r="1">
      <c r="A1" s="7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14</v>
      </c>
      <c r="L1" s="8"/>
      <c r="M1" s="8"/>
      <c r="N1" s="8" t="s">
        <v>24</v>
      </c>
      <c r="O1" s="8" t="s">
        <v>25</v>
      </c>
      <c r="P1" s="8" t="s">
        <v>26</v>
      </c>
      <c r="Q1" s="8" t="s">
        <v>27</v>
      </c>
      <c r="R1" s="8" t="s">
        <v>28</v>
      </c>
      <c r="S1" s="8" t="s">
        <v>19</v>
      </c>
      <c r="T1" s="8" t="s">
        <v>29</v>
      </c>
      <c r="U1" s="10" t="s">
        <v>30</v>
      </c>
      <c r="V1" s="10" t="s">
        <v>31</v>
      </c>
      <c r="W1" s="10" t="s">
        <v>32</v>
      </c>
      <c r="X1" s="8"/>
      <c r="Y1" s="8" t="s">
        <v>33</v>
      </c>
      <c r="Z1" s="8"/>
      <c r="AA1" s="8"/>
    </row>
    <row r="2">
      <c r="A2" s="11" t="s">
        <v>34</v>
      </c>
      <c r="B2" s="12" t="s">
        <v>35</v>
      </c>
      <c r="C2" s="12" t="s">
        <v>3</v>
      </c>
      <c r="D2" s="2">
        <v>1.0</v>
      </c>
      <c r="E2" s="13">
        <f t="shared" ref="E2:E25" si="1">VLOOKUP(B2,$N$1:$X$8,6,FALSE)</f>
        <v>3</v>
      </c>
      <c r="F2" s="2">
        <f t="shared" ref="F2:F25" si="2">VLOOKUP(B2,$N$1:$X$10,5,FALSE)</f>
        <v>59</v>
      </c>
      <c r="G2" s="14">
        <f t="shared" ref="G2:G25" si="3">60/F2</f>
        <v>1.016949153</v>
      </c>
      <c r="H2" s="2">
        <v>60.0</v>
      </c>
      <c r="I2" s="15">
        <f t="shared" ref="I2:I25" si="4">E2*G2*H2</f>
        <v>183.0508475</v>
      </c>
      <c r="L2" s="17">
        <v>1.0</v>
      </c>
      <c r="N2" s="2" t="s">
        <v>35</v>
      </c>
      <c r="O2" s="18">
        <v>3.5674</v>
      </c>
      <c r="P2" s="18">
        <v>30.0507</v>
      </c>
      <c r="Q2" s="18">
        <f t="shared" ref="Q2:Q6" si="5">O2+P2</f>
        <v>33.6181</v>
      </c>
      <c r="R2" s="18">
        <v>59.0</v>
      </c>
      <c r="S2" s="18">
        <v>3.0</v>
      </c>
      <c r="T2" s="19">
        <f t="shared" ref="T2:T6" si="6">60/(R2)</f>
        <v>1.016949153</v>
      </c>
      <c r="U2" s="17">
        <v>20.0</v>
      </c>
      <c r="V2" s="15">
        <f t="shared" ref="V2:V6" si="7">ROUND(S2*T2*U2,0)</f>
        <v>61</v>
      </c>
      <c r="W2" s="20">
        <f t="shared" ref="W2:W6" si="8">S2/X$2</f>
        <v>0.3</v>
      </c>
      <c r="X2" s="2">
        <f>SUM(S2:S6)</f>
        <v>10</v>
      </c>
    </row>
    <row r="3">
      <c r="A3" s="11" t="s">
        <v>36</v>
      </c>
      <c r="B3" s="12" t="s">
        <v>35</v>
      </c>
      <c r="C3" s="12" t="s">
        <v>4</v>
      </c>
      <c r="D3" s="2">
        <v>1.0</v>
      </c>
      <c r="E3" s="21">
        <f t="shared" si="1"/>
        <v>3</v>
      </c>
      <c r="F3" s="2">
        <f t="shared" si="2"/>
        <v>59</v>
      </c>
      <c r="G3" s="14">
        <f t="shared" si="3"/>
        <v>1.016949153</v>
      </c>
      <c r="H3" s="2">
        <v>60.0</v>
      </c>
      <c r="I3" s="15">
        <f t="shared" si="4"/>
        <v>183.0508475</v>
      </c>
      <c r="L3" s="17">
        <v>1.0</v>
      </c>
      <c r="N3" s="2" t="s">
        <v>37</v>
      </c>
      <c r="O3" s="18">
        <v>2.6894</v>
      </c>
      <c r="P3" s="18">
        <v>22.7898</v>
      </c>
      <c r="Q3" s="18">
        <f t="shared" si="5"/>
        <v>25.4792</v>
      </c>
      <c r="R3" s="18">
        <v>95.0</v>
      </c>
      <c r="S3" s="18">
        <v>2.0</v>
      </c>
      <c r="T3" s="19">
        <f t="shared" si="6"/>
        <v>0.6315789474</v>
      </c>
      <c r="U3" s="17">
        <v>20.0</v>
      </c>
      <c r="V3" s="15">
        <f t="shared" si="7"/>
        <v>25</v>
      </c>
      <c r="W3" s="20">
        <f t="shared" si="8"/>
        <v>0.2</v>
      </c>
    </row>
    <row r="4">
      <c r="A4" s="11" t="s">
        <v>38</v>
      </c>
      <c r="B4" s="12" t="s">
        <v>35</v>
      </c>
      <c r="C4" s="12" t="s">
        <v>5</v>
      </c>
      <c r="D4" s="2">
        <v>1.0</v>
      </c>
      <c r="E4" s="21">
        <f t="shared" si="1"/>
        <v>3</v>
      </c>
      <c r="F4" s="2">
        <f t="shared" si="2"/>
        <v>59</v>
      </c>
      <c r="G4" s="14">
        <f t="shared" si="3"/>
        <v>1.016949153</v>
      </c>
      <c r="H4" s="2">
        <v>60.0</v>
      </c>
      <c r="I4" s="15">
        <f t="shared" si="4"/>
        <v>183.0508475</v>
      </c>
      <c r="L4" s="17">
        <v>1.0</v>
      </c>
      <c r="N4" s="2" t="s">
        <v>39</v>
      </c>
      <c r="O4" s="18">
        <v>2.5283</v>
      </c>
      <c r="P4" s="18">
        <v>25.4536</v>
      </c>
      <c r="Q4" s="18">
        <f t="shared" si="5"/>
        <v>27.9819</v>
      </c>
      <c r="R4" s="22">
        <v>85.0</v>
      </c>
      <c r="S4" s="18">
        <v>2.0</v>
      </c>
      <c r="T4" s="19">
        <f t="shared" si="6"/>
        <v>0.7058823529</v>
      </c>
      <c r="U4" s="17">
        <v>20.0</v>
      </c>
      <c r="V4" s="15">
        <f t="shared" si="7"/>
        <v>28</v>
      </c>
      <c r="W4" s="20">
        <f t="shared" si="8"/>
        <v>0.2</v>
      </c>
    </row>
    <row r="5">
      <c r="A5" s="11" t="s">
        <v>40</v>
      </c>
      <c r="B5" s="12" t="s">
        <v>35</v>
      </c>
      <c r="C5" s="12" t="s">
        <v>6</v>
      </c>
      <c r="D5" s="2">
        <v>1.0</v>
      </c>
      <c r="E5" s="21">
        <f t="shared" si="1"/>
        <v>3</v>
      </c>
      <c r="F5" s="2">
        <f t="shared" si="2"/>
        <v>59</v>
      </c>
      <c r="G5" s="14">
        <f t="shared" si="3"/>
        <v>1.016949153</v>
      </c>
      <c r="H5" s="2">
        <v>60.0</v>
      </c>
      <c r="I5" s="15">
        <f t="shared" si="4"/>
        <v>183.0508475</v>
      </c>
      <c r="L5" s="17">
        <v>1.0</v>
      </c>
      <c r="N5" s="2" t="s">
        <v>41</v>
      </c>
      <c r="O5" s="18">
        <v>2.3231</v>
      </c>
      <c r="P5" s="18">
        <v>15.0303</v>
      </c>
      <c r="Q5" s="18">
        <f t="shared" si="5"/>
        <v>17.3534</v>
      </c>
      <c r="R5" s="18">
        <v>70.0</v>
      </c>
      <c r="S5" s="18">
        <v>2.0</v>
      </c>
      <c r="T5" s="19">
        <f t="shared" si="6"/>
        <v>0.8571428571</v>
      </c>
      <c r="U5" s="17">
        <v>20.0</v>
      </c>
      <c r="V5" s="15">
        <f t="shared" si="7"/>
        <v>34</v>
      </c>
      <c r="W5" s="20">
        <f t="shared" si="8"/>
        <v>0.2</v>
      </c>
    </row>
    <row r="6">
      <c r="A6" s="11" t="s">
        <v>42</v>
      </c>
      <c r="B6" s="12" t="s">
        <v>35</v>
      </c>
      <c r="C6" s="12" t="s">
        <v>7</v>
      </c>
      <c r="D6" s="2">
        <v>1.0</v>
      </c>
      <c r="E6" s="21">
        <f t="shared" si="1"/>
        <v>3</v>
      </c>
      <c r="F6" s="2">
        <f t="shared" si="2"/>
        <v>59</v>
      </c>
      <c r="G6" s="14">
        <f t="shared" si="3"/>
        <v>1.016949153</v>
      </c>
      <c r="H6" s="2">
        <v>60.0</v>
      </c>
      <c r="I6" s="15">
        <f t="shared" si="4"/>
        <v>183.0508475</v>
      </c>
      <c r="L6" s="17">
        <v>1.0</v>
      </c>
      <c r="N6" s="2" t="s">
        <v>43</v>
      </c>
      <c r="O6" s="18">
        <v>0.7228</v>
      </c>
      <c r="P6" s="18">
        <v>15.3111</v>
      </c>
      <c r="Q6" s="18">
        <f t="shared" si="5"/>
        <v>16.0339</v>
      </c>
      <c r="R6" s="18">
        <v>37.0</v>
      </c>
      <c r="S6" s="18">
        <v>1.0</v>
      </c>
      <c r="T6" s="19">
        <f t="shared" si="6"/>
        <v>1.621621622</v>
      </c>
      <c r="U6" s="17">
        <v>20.0</v>
      </c>
      <c r="V6" s="15">
        <f t="shared" si="7"/>
        <v>32</v>
      </c>
      <c r="W6" s="20">
        <f t="shared" si="8"/>
        <v>0.1</v>
      </c>
    </row>
    <row r="7">
      <c r="A7" s="11" t="s">
        <v>44</v>
      </c>
      <c r="B7" s="12" t="s">
        <v>35</v>
      </c>
      <c r="C7" s="12" t="s">
        <v>10</v>
      </c>
      <c r="D7" s="2">
        <v>1.0</v>
      </c>
      <c r="E7" s="23">
        <f t="shared" si="1"/>
        <v>3</v>
      </c>
      <c r="F7" s="2">
        <f t="shared" si="2"/>
        <v>59</v>
      </c>
      <c r="G7" s="14">
        <f t="shared" si="3"/>
        <v>1.016949153</v>
      </c>
      <c r="H7" s="2">
        <v>60.0</v>
      </c>
      <c r="I7" s="15">
        <f t="shared" si="4"/>
        <v>183.0508475</v>
      </c>
      <c r="L7" s="17">
        <v>1.0</v>
      </c>
      <c r="U7" s="17"/>
      <c r="V7" s="15"/>
      <c r="W7" s="20"/>
    </row>
    <row r="8">
      <c r="A8" s="11" t="s">
        <v>34</v>
      </c>
      <c r="B8" s="12" t="s">
        <v>37</v>
      </c>
      <c r="C8" s="12" t="s">
        <v>3</v>
      </c>
      <c r="D8" s="2">
        <v>1.0</v>
      </c>
      <c r="E8" s="13">
        <f t="shared" si="1"/>
        <v>2</v>
      </c>
      <c r="F8" s="2">
        <f t="shared" si="2"/>
        <v>95</v>
      </c>
      <c r="G8" s="14">
        <f t="shared" si="3"/>
        <v>0.6315789474</v>
      </c>
      <c r="H8" s="2">
        <v>60.0</v>
      </c>
      <c r="I8" s="15">
        <f t="shared" si="4"/>
        <v>75.78947368</v>
      </c>
      <c r="L8" s="17">
        <v>1.0</v>
      </c>
      <c r="U8" s="17"/>
      <c r="V8" s="15"/>
      <c r="W8" s="20"/>
    </row>
    <row r="9">
      <c r="A9" s="11" t="s">
        <v>36</v>
      </c>
      <c r="B9" s="12" t="s">
        <v>37</v>
      </c>
      <c r="C9" s="12" t="s">
        <v>4</v>
      </c>
      <c r="D9" s="2">
        <v>1.0</v>
      </c>
      <c r="E9" s="21">
        <f t="shared" si="1"/>
        <v>2</v>
      </c>
      <c r="F9" s="2">
        <f t="shared" si="2"/>
        <v>95</v>
      </c>
      <c r="G9" s="14">
        <f t="shared" si="3"/>
        <v>0.6315789474</v>
      </c>
      <c r="H9" s="2">
        <v>60.0</v>
      </c>
      <c r="I9" s="15">
        <f t="shared" si="4"/>
        <v>75.78947368</v>
      </c>
      <c r="L9" s="17">
        <v>1.0</v>
      </c>
      <c r="U9" s="17"/>
      <c r="V9" s="15"/>
      <c r="W9" s="20"/>
    </row>
    <row r="10">
      <c r="A10" s="11" t="s">
        <v>45</v>
      </c>
      <c r="B10" s="12" t="s">
        <v>37</v>
      </c>
      <c r="C10" s="12" t="s">
        <v>8</v>
      </c>
      <c r="D10" s="2">
        <v>1.0</v>
      </c>
      <c r="E10" s="21">
        <f t="shared" si="1"/>
        <v>2</v>
      </c>
      <c r="F10" s="2">
        <f t="shared" si="2"/>
        <v>95</v>
      </c>
      <c r="G10" s="14">
        <f t="shared" si="3"/>
        <v>0.6315789474</v>
      </c>
      <c r="H10" s="2">
        <v>60.0</v>
      </c>
      <c r="I10" s="15">
        <f t="shared" si="4"/>
        <v>75.78947368</v>
      </c>
      <c r="L10" s="17">
        <v>1.0</v>
      </c>
      <c r="U10" s="17"/>
      <c r="V10" s="15"/>
      <c r="W10" s="20"/>
    </row>
    <row r="11">
      <c r="A11" s="11" t="s">
        <v>46</v>
      </c>
      <c r="B11" s="12" t="s">
        <v>37</v>
      </c>
      <c r="C11" s="12" t="s">
        <v>9</v>
      </c>
      <c r="D11" s="2">
        <v>1.0</v>
      </c>
      <c r="E11" s="21">
        <f t="shared" si="1"/>
        <v>2</v>
      </c>
      <c r="F11" s="2">
        <f t="shared" si="2"/>
        <v>95</v>
      </c>
      <c r="G11" s="14">
        <f t="shared" si="3"/>
        <v>0.6315789474</v>
      </c>
      <c r="H11" s="2">
        <v>60.0</v>
      </c>
      <c r="I11" s="15">
        <f t="shared" si="4"/>
        <v>75.78947368</v>
      </c>
      <c r="L11" s="17">
        <v>1.0</v>
      </c>
      <c r="U11" s="17"/>
      <c r="V11" s="15"/>
      <c r="W11" s="20"/>
    </row>
    <row r="12">
      <c r="A12" s="11" t="s">
        <v>44</v>
      </c>
      <c r="B12" s="12" t="s">
        <v>37</v>
      </c>
      <c r="C12" s="12" t="s">
        <v>10</v>
      </c>
      <c r="D12" s="2">
        <v>1.0</v>
      </c>
      <c r="E12" s="23">
        <f t="shared" si="1"/>
        <v>2</v>
      </c>
      <c r="F12" s="2">
        <f t="shared" si="2"/>
        <v>95</v>
      </c>
      <c r="G12" s="14">
        <f t="shared" si="3"/>
        <v>0.6315789474</v>
      </c>
      <c r="H12" s="2">
        <v>60.0</v>
      </c>
      <c r="I12" s="15">
        <f t="shared" si="4"/>
        <v>75.78947368</v>
      </c>
      <c r="L12" s="2">
        <v>1.0</v>
      </c>
      <c r="U12" s="17"/>
      <c r="V12" s="15"/>
      <c r="W12" s="20"/>
    </row>
    <row r="13">
      <c r="A13" s="11" t="s">
        <v>34</v>
      </c>
      <c r="B13" s="12" t="s">
        <v>39</v>
      </c>
      <c r="C13" s="12" t="s">
        <v>3</v>
      </c>
      <c r="D13" s="2">
        <v>1.0</v>
      </c>
      <c r="E13" s="13">
        <f t="shared" si="1"/>
        <v>2</v>
      </c>
      <c r="F13" s="2">
        <f t="shared" si="2"/>
        <v>85</v>
      </c>
      <c r="G13" s="14">
        <f t="shared" si="3"/>
        <v>0.7058823529</v>
      </c>
      <c r="H13" s="2">
        <v>60.0</v>
      </c>
      <c r="I13" s="15">
        <f t="shared" si="4"/>
        <v>84.70588235</v>
      </c>
      <c r="L13" s="2">
        <v>1.0</v>
      </c>
      <c r="U13" s="17"/>
      <c r="V13" s="15"/>
      <c r="W13" s="20"/>
    </row>
    <row r="14">
      <c r="A14" s="11" t="s">
        <v>36</v>
      </c>
      <c r="B14" s="12" t="s">
        <v>39</v>
      </c>
      <c r="C14" s="12" t="s">
        <v>4</v>
      </c>
      <c r="D14" s="2">
        <v>1.0</v>
      </c>
      <c r="E14" s="21">
        <f t="shared" si="1"/>
        <v>2</v>
      </c>
      <c r="F14" s="2">
        <f t="shared" si="2"/>
        <v>85</v>
      </c>
      <c r="G14" s="14">
        <f t="shared" si="3"/>
        <v>0.7058823529</v>
      </c>
      <c r="H14" s="2">
        <v>60.0</v>
      </c>
      <c r="I14" s="15">
        <f t="shared" si="4"/>
        <v>84.70588235</v>
      </c>
      <c r="U14" s="17"/>
      <c r="V14" s="15"/>
      <c r="W14" s="20"/>
    </row>
    <row r="15">
      <c r="A15" s="11" t="s">
        <v>38</v>
      </c>
      <c r="B15" s="12" t="s">
        <v>39</v>
      </c>
      <c r="C15" s="12" t="s">
        <v>5</v>
      </c>
      <c r="D15" s="2">
        <v>1.0</v>
      </c>
      <c r="E15" s="21">
        <f t="shared" si="1"/>
        <v>2</v>
      </c>
      <c r="F15" s="2">
        <f t="shared" si="2"/>
        <v>85</v>
      </c>
      <c r="G15" s="14">
        <f t="shared" si="3"/>
        <v>0.7058823529</v>
      </c>
      <c r="H15" s="2">
        <v>60.0</v>
      </c>
      <c r="I15" s="15">
        <f t="shared" si="4"/>
        <v>84.70588235</v>
      </c>
      <c r="U15" s="17"/>
      <c r="V15" s="15"/>
      <c r="W15" s="20"/>
    </row>
    <row r="16">
      <c r="A16" s="11" t="s">
        <v>40</v>
      </c>
      <c r="B16" s="12" t="s">
        <v>39</v>
      </c>
      <c r="C16" s="12" t="s">
        <v>6</v>
      </c>
      <c r="D16" s="2">
        <v>1.0</v>
      </c>
      <c r="E16" s="21">
        <f t="shared" si="1"/>
        <v>2</v>
      </c>
      <c r="F16" s="2">
        <f t="shared" si="2"/>
        <v>85</v>
      </c>
      <c r="G16" s="14">
        <f t="shared" si="3"/>
        <v>0.7058823529</v>
      </c>
      <c r="H16" s="2">
        <v>60.0</v>
      </c>
      <c r="I16" s="15">
        <f t="shared" si="4"/>
        <v>84.70588235</v>
      </c>
      <c r="U16" s="17"/>
      <c r="V16" s="15"/>
      <c r="W16" s="20"/>
    </row>
    <row r="17">
      <c r="A17" s="11" t="s">
        <v>44</v>
      </c>
      <c r="B17" s="12" t="s">
        <v>39</v>
      </c>
      <c r="C17" s="12" t="s">
        <v>10</v>
      </c>
      <c r="D17" s="2">
        <v>1.0</v>
      </c>
      <c r="E17" s="23">
        <f t="shared" si="1"/>
        <v>2</v>
      </c>
      <c r="F17" s="2">
        <f t="shared" si="2"/>
        <v>85</v>
      </c>
      <c r="G17" s="14">
        <f t="shared" si="3"/>
        <v>0.7058823529</v>
      </c>
      <c r="H17" s="2">
        <v>60.0</v>
      </c>
      <c r="I17" s="15">
        <f t="shared" si="4"/>
        <v>84.70588235</v>
      </c>
      <c r="U17" s="17"/>
      <c r="V17" s="15"/>
      <c r="W17" s="20"/>
    </row>
    <row r="18">
      <c r="A18" s="11" t="s">
        <v>34</v>
      </c>
      <c r="B18" s="12" t="s">
        <v>43</v>
      </c>
      <c r="C18" s="12" t="s">
        <v>3</v>
      </c>
      <c r="D18" s="2">
        <v>1.0</v>
      </c>
      <c r="E18" s="13">
        <f t="shared" si="1"/>
        <v>1</v>
      </c>
      <c r="F18" s="2">
        <f t="shared" si="2"/>
        <v>37</v>
      </c>
      <c r="G18" s="14">
        <f t="shared" si="3"/>
        <v>1.621621622</v>
      </c>
      <c r="H18" s="2">
        <v>60.0</v>
      </c>
      <c r="I18" s="15">
        <f t="shared" si="4"/>
        <v>97.2972973</v>
      </c>
      <c r="U18" s="17"/>
      <c r="V18" s="15"/>
      <c r="W18" s="20"/>
    </row>
    <row r="19">
      <c r="A19" s="11" t="s">
        <v>47</v>
      </c>
      <c r="B19" s="12" t="s">
        <v>43</v>
      </c>
      <c r="C19" s="12" t="s">
        <v>11</v>
      </c>
      <c r="D19" s="2">
        <v>1.0</v>
      </c>
      <c r="E19" s="21">
        <f t="shared" si="1"/>
        <v>1</v>
      </c>
      <c r="F19" s="2">
        <f t="shared" si="2"/>
        <v>37</v>
      </c>
      <c r="G19" s="14">
        <f t="shared" si="3"/>
        <v>1.621621622</v>
      </c>
      <c r="H19" s="2">
        <v>60.0</v>
      </c>
      <c r="I19" s="15">
        <f t="shared" si="4"/>
        <v>97.2972973</v>
      </c>
      <c r="U19" s="17"/>
      <c r="V19" s="15"/>
      <c r="W19" s="20"/>
    </row>
    <row r="20">
      <c r="A20" s="11" t="s">
        <v>48</v>
      </c>
      <c r="B20" s="12" t="s">
        <v>43</v>
      </c>
      <c r="C20" s="12" t="s">
        <v>12</v>
      </c>
      <c r="D20" s="2">
        <v>1.0</v>
      </c>
      <c r="E20" s="21">
        <f t="shared" si="1"/>
        <v>1</v>
      </c>
      <c r="F20" s="2">
        <f t="shared" si="2"/>
        <v>37</v>
      </c>
      <c r="G20" s="14">
        <f t="shared" si="3"/>
        <v>1.621621622</v>
      </c>
      <c r="H20" s="2">
        <v>60.0</v>
      </c>
      <c r="I20" s="15">
        <f t="shared" si="4"/>
        <v>97.2972973</v>
      </c>
      <c r="U20" s="17"/>
      <c r="V20" s="15"/>
      <c r="W20" s="20"/>
    </row>
    <row r="21">
      <c r="A21" s="11" t="s">
        <v>49</v>
      </c>
      <c r="B21" s="12" t="s">
        <v>43</v>
      </c>
      <c r="C21" s="12" t="s">
        <v>13</v>
      </c>
      <c r="D21" s="2">
        <v>1.0</v>
      </c>
      <c r="E21" s="21">
        <f t="shared" si="1"/>
        <v>1</v>
      </c>
      <c r="F21" s="2">
        <f t="shared" si="2"/>
        <v>37</v>
      </c>
      <c r="G21" s="14">
        <f t="shared" si="3"/>
        <v>1.621621622</v>
      </c>
      <c r="H21" s="2">
        <v>60.0</v>
      </c>
      <c r="I21" s="15">
        <f t="shared" si="4"/>
        <v>97.2972973</v>
      </c>
      <c r="U21" s="17"/>
      <c r="V21" s="15"/>
      <c r="W21" s="20"/>
    </row>
    <row r="22">
      <c r="A22" s="11" t="s">
        <v>45</v>
      </c>
      <c r="B22" s="12" t="s">
        <v>43</v>
      </c>
      <c r="C22" s="12" t="s">
        <v>8</v>
      </c>
      <c r="D22" s="2">
        <v>1.0</v>
      </c>
      <c r="E22" s="21">
        <f t="shared" si="1"/>
        <v>1</v>
      </c>
      <c r="F22" s="2">
        <f t="shared" si="2"/>
        <v>37</v>
      </c>
      <c r="G22" s="14">
        <f t="shared" si="3"/>
        <v>1.621621622</v>
      </c>
      <c r="H22" s="2">
        <v>60.0</v>
      </c>
      <c r="I22" s="15">
        <f t="shared" si="4"/>
        <v>97.2972973</v>
      </c>
      <c r="U22" s="17"/>
      <c r="V22" s="15"/>
      <c r="W22" s="20"/>
    </row>
    <row r="23">
      <c r="A23" s="11" t="s">
        <v>34</v>
      </c>
      <c r="B23" s="12" t="s">
        <v>41</v>
      </c>
      <c r="C23" s="12" t="s">
        <v>3</v>
      </c>
      <c r="D23" s="2">
        <v>1.0</v>
      </c>
      <c r="E23" s="13">
        <f t="shared" si="1"/>
        <v>2</v>
      </c>
      <c r="F23" s="2">
        <f t="shared" si="2"/>
        <v>70</v>
      </c>
      <c r="G23" s="14">
        <f t="shared" si="3"/>
        <v>0.8571428571</v>
      </c>
      <c r="H23" s="2">
        <v>60.0</v>
      </c>
      <c r="I23" s="15">
        <f t="shared" si="4"/>
        <v>102.8571429</v>
      </c>
      <c r="U23" s="17"/>
      <c r="V23" s="15"/>
      <c r="W23" s="20"/>
    </row>
    <row r="24">
      <c r="A24" s="11" t="s">
        <v>36</v>
      </c>
      <c r="B24" s="12" t="s">
        <v>41</v>
      </c>
      <c r="C24" s="12" t="s">
        <v>4</v>
      </c>
      <c r="D24" s="2">
        <v>1.0</v>
      </c>
      <c r="E24" s="21">
        <f t="shared" si="1"/>
        <v>2</v>
      </c>
      <c r="F24" s="2">
        <f t="shared" si="2"/>
        <v>70</v>
      </c>
      <c r="G24" s="14">
        <f t="shared" si="3"/>
        <v>0.8571428571</v>
      </c>
      <c r="H24" s="2">
        <v>60.0</v>
      </c>
      <c r="I24" s="15">
        <f t="shared" si="4"/>
        <v>102.8571429</v>
      </c>
      <c r="U24" s="17"/>
      <c r="V24" s="15"/>
      <c r="W24" s="20"/>
    </row>
    <row r="25" ht="15.75" customHeight="1">
      <c r="A25" s="11" t="s">
        <v>45</v>
      </c>
      <c r="B25" s="12" t="s">
        <v>41</v>
      </c>
      <c r="C25" s="12" t="s">
        <v>8</v>
      </c>
      <c r="D25" s="2">
        <v>1.0</v>
      </c>
      <c r="E25" s="23">
        <f t="shared" si="1"/>
        <v>2</v>
      </c>
      <c r="F25" s="2">
        <f t="shared" si="2"/>
        <v>70</v>
      </c>
      <c r="G25" s="14">
        <f t="shared" si="3"/>
        <v>0.8571428571</v>
      </c>
      <c r="H25" s="2">
        <v>60.0</v>
      </c>
      <c r="I25" s="15">
        <f t="shared" si="4"/>
        <v>102.8571429</v>
      </c>
      <c r="U25" s="17"/>
      <c r="V25" s="15"/>
      <c r="W25" s="20"/>
    </row>
    <row r="26" ht="15.75" customHeight="1"/>
    <row r="27" ht="15.75" customHeight="1"/>
    <row r="28" ht="93.0" customHeight="1">
      <c r="A28" s="24"/>
      <c r="B28" s="1" t="s">
        <v>0</v>
      </c>
      <c r="C28" s="1" t="s">
        <v>1</v>
      </c>
      <c r="D28" s="25" t="s">
        <v>50</v>
      </c>
      <c r="E28" s="25" t="s">
        <v>51</v>
      </c>
      <c r="F28" s="26"/>
      <c r="G28" s="26"/>
      <c r="H28" s="27" t="s">
        <v>52</v>
      </c>
      <c r="I28" s="27" t="s">
        <v>53</v>
      </c>
      <c r="J28" s="27" t="s">
        <v>54</v>
      </c>
    </row>
    <row r="29" ht="15.75" customHeight="1">
      <c r="A29" s="24"/>
      <c r="B29" s="1" t="s">
        <v>3</v>
      </c>
      <c r="C29" s="3">
        <v>520.0</v>
      </c>
      <c r="D29" s="28">
        <f t="shared" ref="D29:D39" si="9">GETPIVOTDATA("Итого",$J$1,"transaction rq",B29)</f>
        <v>543.7006436</v>
      </c>
      <c r="E29" s="29">
        <f t="shared" ref="E29:E40" si="10">1-C29/D29</f>
        <v>0.04359134742</v>
      </c>
      <c r="F29" s="17"/>
      <c r="H29" s="30">
        <f t="shared" ref="H29:H39" si="11">D29/3</f>
        <v>181.2335479</v>
      </c>
      <c r="I29" s="31">
        <v>183.0</v>
      </c>
      <c r="J29" s="32">
        <f t="shared" ref="J29:J39" si="12">1-H29/I29</f>
        <v>0.009652743808</v>
      </c>
    </row>
    <row r="30" ht="15.75" customHeight="1">
      <c r="A30" s="33"/>
      <c r="B30" s="4" t="s">
        <v>4</v>
      </c>
      <c r="C30" s="5">
        <v>422.0</v>
      </c>
      <c r="D30" s="34">
        <f t="shared" si="9"/>
        <v>446.4033464</v>
      </c>
      <c r="E30" s="35">
        <f t="shared" si="10"/>
        <v>0.05466658472</v>
      </c>
      <c r="F30" s="17"/>
      <c r="H30" s="30">
        <f t="shared" si="11"/>
        <v>148.8011155</v>
      </c>
      <c r="I30" s="31">
        <v>150.0</v>
      </c>
      <c r="J30" s="32">
        <f t="shared" si="12"/>
        <v>0.007992563662</v>
      </c>
    </row>
    <row r="31" ht="15.75" customHeight="1">
      <c r="A31" s="24"/>
      <c r="B31" s="1" t="s">
        <v>5</v>
      </c>
      <c r="C31" s="3">
        <v>282.0</v>
      </c>
      <c r="D31" s="34">
        <f t="shared" si="9"/>
        <v>267.7567298</v>
      </c>
      <c r="E31" s="35">
        <f t="shared" si="10"/>
        <v>-0.0531948168</v>
      </c>
      <c r="F31" s="17"/>
      <c r="H31" s="30">
        <f t="shared" si="11"/>
        <v>89.25224327</v>
      </c>
      <c r="I31" s="31">
        <v>89.0</v>
      </c>
      <c r="J31" s="32">
        <f t="shared" si="12"/>
        <v>-0.002834194047</v>
      </c>
    </row>
    <row r="32" ht="15.75" customHeight="1">
      <c r="A32" s="33"/>
      <c r="B32" s="4" t="s">
        <v>6</v>
      </c>
      <c r="C32" s="5">
        <v>270.0</v>
      </c>
      <c r="D32" s="34">
        <f t="shared" si="9"/>
        <v>267.7567298</v>
      </c>
      <c r="E32" s="35">
        <f t="shared" si="10"/>
        <v>-0.008378016086</v>
      </c>
      <c r="F32" s="17"/>
      <c r="H32" s="30">
        <f t="shared" si="11"/>
        <v>89.25224327</v>
      </c>
      <c r="I32" s="31">
        <v>88.0</v>
      </c>
      <c r="J32" s="32">
        <f t="shared" si="12"/>
        <v>-0.01423003716</v>
      </c>
    </row>
    <row r="33" ht="15.75" customHeight="1">
      <c r="A33" s="24"/>
      <c r="B33" s="1" t="s">
        <v>7</v>
      </c>
      <c r="C33" s="3">
        <v>175.0</v>
      </c>
      <c r="D33" s="34">
        <f t="shared" si="9"/>
        <v>183.0508475</v>
      </c>
      <c r="E33" s="35">
        <f t="shared" si="10"/>
        <v>0.04398148148</v>
      </c>
      <c r="F33" s="17"/>
      <c r="H33" s="30">
        <f t="shared" si="11"/>
        <v>61.01694915</v>
      </c>
      <c r="I33" s="31">
        <v>60.0</v>
      </c>
      <c r="J33" s="32">
        <f t="shared" si="12"/>
        <v>-0.01694915254</v>
      </c>
    </row>
    <row r="34" ht="15.75" customHeight="1">
      <c r="A34" s="33"/>
      <c r="B34" s="4" t="s">
        <v>8</v>
      </c>
      <c r="C34" s="5">
        <v>280.0</v>
      </c>
      <c r="D34" s="34">
        <f t="shared" si="9"/>
        <v>275.9439138</v>
      </c>
      <c r="E34" s="35">
        <f t="shared" si="10"/>
        <v>-0.01469895134</v>
      </c>
      <c r="F34" s="17"/>
      <c r="H34" s="30">
        <f t="shared" si="11"/>
        <v>91.98130461</v>
      </c>
      <c r="I34" s="31">
        <v>92.0</v>
      </c>
      <c r="J34" s="32">
        <f t="shared" si="12"/>
        <v>0.0002032107295</v>
      </c>
    </row>
    <row r="35" ht="15.75" customHeight="1">
      <c r="A35" s="24"/>
      <c r="B35" s="1" t="s">
        <v>9</v>
      </c>
      <c r="C35" s="3">
        <v>73.0</v>
      </c>
      <c r="D35" s="34">
        <f t="shared" si="9"/>
        <v>75.78947368</v>
      </c>
      <c r="E35" s="35">
        <f t="shared" si="10"/>
        <v>0.03680555556</v>
      </c>
      <c r="F35" s="17"/>
      <c r="H35" s="30">
        <f t="shared" si="11"/>
        <v>25.26315789</v>
      </c>
      <c r="I35" s="31">
        <v>25.0</v>
      </c>
      <c r="J35" s="32">
        <f t="shared" si="12"/>
        <v>-0.01052631579</v>
      </c>
    </row>
    <row r="36" ht="15.75" customHeight="1">
      <c r="A36" s="33"/>
      <c r="B36" s="4" t="s">
        <v>10</v>
      </c>
      <c r="C36" s="5">
        <v>326.0</v>
      </c>
      <c r="D36" s="34">
        <f t="shared" si="9"/>
        <v>343.5462035</v>
      </c>
      <c r="E36" s="35">
        <f t="shared" si="10"/>
        <v>0.05107378081</v>
      </c>
      <c r="F36" s="17"/>
      <c r="H36" s="30">
        <f t="shared" si="11"/>
        <v>114.5154012</v>
      </c>
      <c r="I36" s="31">
        <v>112.0</v>
      </c>
      <c r="J36" s="32">
        <f t="shared" si="12"/>
        <v>-0.02245893897</v>
      </c>
    </row>
    <row r="37" ht="15.75" customHeight="1">
      <c r="A37" s="24"/>
      <c r="B37" s="1" t="s">
        <v>11</v>
      </c>
      <c r="C37" s="3">
        <v>97.0</v>
      </c>
      <c r="D37" s="34">
        <f t="shared" si="9"/>
        <v>97.2972973</v>
      </c>
      <c r="E37" s="35">
        <f t="shared" si="10"/>
        <v>0.003055555556</v>
      </c>
      <c r="F37" s="17"/>
      <c r="H37" s="30">
        <f t="shared" si="11"/>
        <v>32.43243243</v>
      </c>
      <c r="I37" s="31">
        <v>32.0</v>
      </c>
      <c r="J37" s="32">
        <f t="shared" si="12"/>
        <v>-0.01351351351</v>
      </c>
    </row>
    <row r="38" ht="15.75" customHeight="1">
      <c r="A38" s="33"/>
      <c r="B38" s="4" t="s">
        <v>12</v>
      </c>
      <c r="C38" s="5">
        <v>97.0</v>
      </c>
      <c r="D38" s="34">
        <f t="shared" si="9"/>
        <v>97.2972973</v>
      </c>
      <c r="E38" s="35">
        <f t="shared" si="10"/>
        <v>0.003055555556</v>
      </c>
      <c r="F38" s="17"/>
      <c r="H38" s="30">
        <f t="shared" si="11"/>
        <v>32.43243243</v>
      </c>
      <c r="I38" s="31">
        <v>32.0</v>
      </c>
      <c r="J38" s="32">
        <f t="shared" si="12"/>
        <v>-0.01351351351</v>
      </c>
    </row>
    <row r="39" ht="15.75" customHeight="1">
      <c r="A39" s="33"/>
      <c r="B39" s="4" t="s">
        <v>13</v>
      </c>
      <c r="C39" s="5">
        <v>97.0</v>
      </c>
      <c r="D39" s="34">
        <f t="shared" si="9"/>
        <v>97.2972973</v>
      </c>
      <c r="E39" s="35">
        <f t="shared" si="10"/>
        <v>0.003055555556</v>
      </c>
      <c r="F39" s="2"/>
      <c r="H39" s="30">
        <f t="shared" si="11"/>
        <v>32.43243243</v>
      </c>
      <c r="I39" s="31">
        <v>32.0</v>
      </c>
      <c r="J39" s="32">
        <f t="shared" si="12"/>
        <v>-0.01351351351</v>
      </c>
    </row>
    <row r="40" ht="15.75" customHeight="1">
      <c r="A40" s="36"/>
      <c r="B40" s="6" t="s">
        <v>14</v>
      </c>
      <c r="C40" s="5">
        <f t="shared" ref="C40:D40" si="13">SUM(C29:C39)</f>
        <v>2639</v>
      </c>
      <c r="D40" s="34">
        <f t="shared" si="13"/>
        <v>2695.83978</v>
      </c>
      <c r="E40" s="35">
        <f t="shared" si="10"/>
        <v>0.02108425746</v>
      </c>
      <c r="F40" s="37"/>
      <c r="H40" s="2">
        <f t="shared" ref="H40:I40" si="14">SUM(H29:H39)</f>
        <v>898.61326</v>
      </c>
      <c r="I40" s="9">
        <f t="shared" si="14"/>
        <v>895</v>
      </c>
      <c r="J40" s="35">
        <f>1-H40/I40</f>
        <v>-0.004037162007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3.88"/>
    <col customWidth="1" hidden="1" min="3" max="4" width="8.0"/>
    <col customWidth="1" min="5" max="5" width="17.88"/>
    <col customWidth="1" min="6" max="6" width="16.5"/>
    <col customWidth="1" min="7" max="7" width="13.38"/>
    <col customWidth="1" min="8" max="8" width="13.25"/>
    <col customWidth="1" min="9" max="9" width="12.25"/>
    <col customWidth="1" min="10" max="10" width="7.75"/>
    <col customWidth="1" min="11" max="11" width="1.25"/>
    <col customWidth="1" min="12" max="12" width="35.25"/>
    <col customWidth="1" min="13" max="13" width="5.25"/>
    <col customWidth="1" min="14" max="14" width="3.63"/>
    <col customWidth="1" min="15" max="15" width="4.38"/>
    <col customWidth="1" min="16" max="26" width="7.75"/>
  </cols>
  <sheetData>
    <row r="2">
      <c r="E2" s="38" t="s">
        <v>55</v>
      </c>
      <c r="F2" s="39"/>
      <c r="G2" s="39"/>
      <c r="H2" s="39"/>
      <c r="I2" s="39"/>
    </row>
    <row r="4">
      <c r="E4" s="40" t="s">
        <v>56</v>
      </c>
      <c r="F4" s="40" t="s">
        <v>57</v>
      </c>
      <c r="G4" s="40" t="s">
        <v>58</v>
      </c>
      <c r="H4" s="40" t="s">
        <v>59</v>
      </c>
      <c r="I4" s="40" t="s">
        <v>60</v>
      </c>
    </row>
    <row r="5">
      <c r="E5" s="41" t="s">
        <v>3</v>
      </c>
      <c r="F5" s="42" t="s">
        <v>61</v>
      </c>
      <c r="G5" s="43">
        <v>543.700643649219</v>
      </c>
      <c r="H5" s="44">
        <f>3*183</f>
        <v>549</v>
      </c>
      <c r="I5" s="45">
        <f t="shared" ref="I5:I15" si="1">1-G5/H5</f>
        <v>0.009652743808</v>
      </c>
      <c r="M5" s="46"/>
      <c r="N5" s="47"/>
    </row>
    <row r="6">
      <c r="E6" s="41" t="s">
        <v>4</v>
      </c>
      <c r="F6" s="42" t="s">
        <v>36</v>
      </c>
      <c r="G6" s="43">
        <v>446.4033463519217</v>
      </c>
      <c r="H6" s="44">
        <f>3*150</f>
        <v>450</v>
      </c>
      <c r="I6" s="45">
        <f t="shared" si="1"/>
        <v>0.007992563662</v>
      </c>
      <c r="M6" s="48"/>
      <c r="N6" s="47"/>
    </row>
    <row r="7">
      <c r="E7" s="41" t="s">
        <v>5</v>
      </c>
      <c r="F7" s="42" t="s">
        <v>62</v>
      </c>
      <c r="G7" s="43">
        <v>267.7567298105683</v>
      </c>
      <c r="H7" s="44">
        <f>3*89</f>
        <v>267</v>
      </c>
      <c r="I7" s="45">
        <f t="shared" si="1"/>
        <v>-0.002834194047</v>
      </c>
      <c r="M7" s="46"/>
      <c r="N7" s="47"/>
    </row>
    <row r="8">
      <c r="E8" s="41" t="s">
        <v>6</v>
      </c>
      <c r="F8" s="42" t="s">
        <v>40</v>
      </c>
      <c r="G8" s="43">
        <v>267.7567298105683</v>
      </c>
      <c r="H8" s="44">
        <f>3*88</f>
        <v>264</v>
      </c>
      <c r="I8" s="45">
        <f t="shared" si="1"/>
        <v>-0.01423003716</v>
      </c>
      <c r="M8" s="48"/>
      <c r="N8" s="47"/>
    </row>
    <row r="9">
      <c r="E9" s="41" t="s">
        <v>7</v>
      </c>
      <c r="F9" s="42" t="s">
        <v>63</v>
      </c>
      <c r="G9" s="43">
        <v>183.0508474576271</v>
      </c>
      <c r="H9" s="49">
        <f>3*60</f>
        <v>180</v>
      </c>
      <c r="I9" s="45">
        <f t="shared" si="1"/>
        <v>-0.01694915254</v>
      </c>
      <c r="M9" s="46"/>
      <c r="N9" s="47"/>
    </row>
    <row r="10">
      <c r="E10" s="41" t="s">
        <v>8</v>
      </c>
      <c r="F10" s="42" t="s">
        <v>64</v>
      </c>
      <c r="G10" s="43">
        <v>275.94391383865064</v>
      </c>
      <c r="H10" s="44">
        <f>3*92</f>
        <v>276</v>
      </c>
      <c r="I10" s="45">
        <f t="shared" si="1"/>
        <v>0.0002032107295</v>
      </c>
      <c r="M10" s="48"/>
      <c r="N10" s="47"/>
    </row>
    <row r="11">
      <c r="E11" s="41" t="s">
        <v>9</v>
      </c>
      <c r="F11" s="42" t="s">
        <v>46</v>
      </c>
      <c r="G11" s="43">
        <v>75.78947368421052</v>
      </c>
      <c r="H11" s="44">
        <f>3*25</f>
        <v>75</v>
      </c>
      <c r="I11" s="45">
        <f t="shared" si="1"/>
        <v>-0.01052631579</v>
      </c>
      <c r="M11" s="46"/>
      <c r="N11" s="47"/>
    </row>
    <row r="12">
      <c r="E12" s="41" t="s">
        <v>10</v>
      </c>
      <c r="F12" s="42" t="s">
        <v>44</v>
      </c>
      <c r="G12" s="43">
        <v>343.54620349477887</v>
      </c>
      <c r="H12" s="44">
        <f>3*112</f>
        <v>336</v>
      </c>
      <c r="I12" s="45">
        <f t="shared" si="1"/>
        <v>-0.02245893897</v>
      </c>
      <c r="M12" s="48"/>
      <c r="N12" s="47"/>
    </row>
    <row r="13">
      <c r="E13" s="41" t="s">
        <v>11</v>
      </c>
      <c r="F13" s="42" t="s">
        <v>47</v>
      </c>
      <c r="G13" s="43">
        <v>97.2972972972973</v>
      </c>
      <c r="H13" s="44">
        <f t="shared" ref="H13:H15" si="2">3*32</f>
        <v>96</v>
      </c>
      <c r="I13" s="45">
        <f t="shared" si="1"/>
        <v>-0.01351351351</v>
      </c>
      <c r="M13" s="46"/>
      <c r="N13" s="47"/>
    </row>
    <row r="14">
      <c r="E14" s="41" t="s">
        <v>12</v>
      </c>
      <c r="F14" s="42" t="s">
        <v>48</v>
      </c>
      <c r="G14" s="43">
        <v>97.2972972972973</v>
      </c>
      <c r="H14" s="44">
        <f t="shared" si="2"/>
        <v>96</v>
      </c>
      <c r="I14" s="45">
        <f t="shared" si="1"/>
        <v>-0.01351351351</v>
      </c>
      <c r="M14" s="48"/>
      <c r="N14" s="47"/>
    </row>
    <row r="15">
      <c r="E15" s="41" t="s">
        <v>13</v>
      </c>
      <c r="F15" s="50" t="s">
        <v>65</v>
      </c>
      <c r="G15" s="43">
        <v>97.2972972972973</v>
      </c>
      <c r="H15" s="44">
        <f t="shared" si="2"/>
        <v>96</v>
      </c>
      <c r="I15" s="45">
        <f t="shared" si="1"/>
        <v>-0.01351351351</v>
      </c>
      <c r="M15" s="48"/>
      <c r="N15" s="47"/>
    </row>
    <row r="17" ht="15.75" customHeight="1"/>
    <row r="18" ht="15.75" customHeight="1"/>
    <row r="19" ht="15.75" customHeight="1">
      <c r="E19" s="38" t="s">
        <v>66</v>
      </c>
      <c r="F19" s="39"/>
      <c r="G19" s="39"/>
      <c r="H19" s="39"/>
      <c r="I19" s="39"/>
    </row>
    <row r="20" ht="15.75" customHeight="1"/>
    <row r="21" ht="15.75" customHeight="1">
      <c r="E21" s="51" t="s">
        <v>56</v>
      </c>
      <c r="F21" s="51" t="s">
        <v>57</v>
      </c>
      <c r="G21" s="51" t="s">
        <v>58</v>
      </c>
      <c r="H21" s="51" t="s">
        <v>59</v>
      </c>
      <c r="I21" s="51" t="s">
        <v>60</v>
      </c>
    </row>
    <row r="22" ht="15.75" customHeight="1">
      <c r="E22" s="41" t="s">
        <v>3</v>
      </c>
      <c r="F22" s="42" t="s">
        <v>61</v>
      </c>
      <c r="G22" s="43">
        <v>543.700643649219</v>
      </c>
      <c r="H22" s="18"/>
      <c r="I22" s="52" t="str">
        <f t="shared" ref="I22:I32" si="3">1-G22/H22</f>
        <v>#DIV/0!</v>
      </c>
    </row>
    <row r="23" ht="15.75" customHeight="1">
      <c r="E23" s="41" t="s">
        <v>4</v>
      </c>
      <c r="F23" s="42" t="s">
        <v>36</v>
      </c>
      <c r="G23" s="43">
        <v>446.4033463519217</v>
      </c>
      <c r="H23" s="18"/>
      <c r="I23" s="52" t="str">
        <f t="shared" si="3"/>
        <v>#DIV/0!</v>
      </c>
    </row>
    <row r="24" ht="15.75" customHeight="1">
      <c r="E24" s="41" t="s">
        <v>5</v>
      </c>
      <c r="F24" s="42" t="s">
        <v>62</v>
      </c>
      <c r="G24" s="43">
        <v>267.7567298105683</v>
      </c>
      <c r="H24" s="18"/>
      <c r="I24" s="52" t="str">
        <f t="shared" si="3"/>
        <v>#DIV/0!</v>
      </c>
    </row>
    <row r="25" ht="15.75" customHeight="1">
      <c r="E25" s="41" t="s">
        <v>6</v>
      </c>
      <c r="F25" s="42" t="s">
        <v>40</v>
      </c>
      <c r="G25" s="43">
        <v>267.7567298105683</v>
      </c>
      <c r="H25" s="18"/>
      <c r="I25" s="52" t="str">
        <f t="shared" si="3"/>
        <v>#DIV/0!</v>
      </c>
    </row>
    <row r="26" ht="15.75" customHeight="1">
      <c r="E26" s="41" t="s">
        <v>7</v>
      </c>
      <c r="F26" s="42" t="s">
        <v>63</v>
      </c>
      <c r="G26" s="43">
        <v>183.0508474576271</v>
      </c>
      <c r="H26" s="18"/>
      <c r="I26" s="52" t="str">
        <f t="shared" si="3"/>
        <v>#DIV/0!</v>
      </c>
    </row>
    <row r="27" ht="15.75" customHeight="1">
      <c r="E27" s="41" t="s">
        <v>8</v>
      </c>
      <c r="F27" s="42" t="s">
        <v>64</v>
      </c>
      <c r="G27" s="43">
        <v>275.94391383865064</v>
      </c>
      <c r="H27" s="18"/>
      <c r="I27" s="52" t="str">
        <f t="shared" si="3"/>
        <v>#DIV/0!</v>
      </c>
    </row>
    <row r="28" ht="15.75" customHeight="1">
      <c r="E28" s="41" t="s">
        <v>9</v>
      </c>
      <c r="F28" s="42" t="s">
        <v>46</v>
      </c>
      <c r="G28" s="43">
        <v>75.78947368421052</v>
      </c>
      <c r="H28" s="18"/>
      <c r="I28" s="52" t="str">
        <f t="shared" si="3"/>
        <v>#DIV/0!</v>
      </c>
    </row>
    <row r="29" ht="15.75" customHeight="1">
      <c r="E29" s="41" t="s">
        <v>10</v>
      </c>
      <c r="F29" s="42" t="s">
        <v>44</v>
      </c>
      <c r="G29" s="43">
        <v>343.54620349477887</v>
      </c>
      <c r="H29" s="18"/>
      <c r="I29" s="52" t="str">
        <f t="shared" si="3"/>
        <v>#DIV/0!</v>
      </c>
    </row>
    <row r="30" ht="15.75" customHeight="1">
      <c r="E30" s="41" t="s">
        <v>11</v>
      </c>
      <c r="F30" s="42" t="s">
        <v>47</v>
      </c>
      <c r="G30" s="43">
        <v>97.2972972972973</v>
      </c>
      <c r="H30" s="18"/>
      <c r="I30" s="52" t="str">
        <f t="shared" si="3"/>
        <v>#DIV/0!</v>
      </c>
    </row>
    <row r="31" ht="15.75" customHeight="1">
      <c r="E31" s="41" t="s">
        <v>12</v>
      </c>
      <c r="F31" s="42" t="s">
        <v>48</v>
      </c>
      <c r="G31" s="43">
        <v>97.2972972972973</v>
      </c>
      <c r="H31" s="18"/>
      <c r="I31" s="52" t="str">
        <f t="shared" si="3"/>
        <v>#DIV/0!</v>
      </c>
    </row>
    <row r="32" ht="15.75" customHeight="1">
      <c r="E32" s="41" t="s">
        <v>13</v>
      </c>
      <c r="F32" s="50" t="s">
        <v>65</v>
      </c>
      <c r="G32" s="43">
        <v>97.2972972972973</v>
      </c>
      <c r="H32" s="18"/>
      <c r="I32" s="52" t="str">
        <f t="shared" si="3"/>
        <v>#DIV/0!</v>
      </c>
    </row>
    <row r="33" ht="15.75" customHeight="1"/>
    <row r="34" ht="15.75" customHeight="1"/>
    <row r="35" ht="15.75" customHeight="1"/>
    <row r="36" ht="15.75" customHeight="1">
      <c r="E36" s="53" t="s">
        <v>67</v>
      </c>
      <c r="F36" s="39"/>
      <c r="G36" s="39"/>
      <c r="H36" s="39"/>
      <c r="I36" s="39"/>
    </row>
    <row r="37" ht="15.75" customHeight="1"/>
    <row r="38" ht="15.75" customHeight="1">
      <c r="E38" s="51" t="s">
        <v>56</v>
      </c>
      <c r="F38" s="51" t="s">
        <v>57</v>
      </c>
      <c r="G38" s="51" t="s">
        <v>58</v>
      </c>
      <c r="H38" s="51" t="s">
        <v>59</v>
      </c>
      <c r="I38" s="51" t="s">
        <v>60</v>
      </c>
      <c r="L38" s="17"/>
      <c r="M38" s="17"/>
      <c r="N38" s="17"/>
      <c r="O38" s="17"/>
    </row>
    <row r="39" ht="15.75" customHeight="1">
      <c r="E39" s="41" t="s">
        <v>3</v>
      </c>
      <c r="F39" s="42" t="s">
        <v>61</v>
      </c>
      <c r="G39" s="43">
        <v>543.700643649219</v>
      </c>
      <c r="H39" s="18"/>
      <c r="I39" s="52" t="str">
        <f t="shared" ref="I39:I49" si="4">1-G39/H39</f>
        <v>#DIV/0!</v>
      </c>
      <c r="L39" s="17"/>
      <c r="M39" s="17"/>
      <c r="N39" s="17"/>
      <c r="O39" s="17"/>
    </row>
    <row r="40" ht="15.75" customHeight="1">
      <c r="E40" s="41" t="s">
        <v>4</v>
      </c>
      <c r="F40" s="42" t="s">
        <v>36</v>
      </c>
      <c r="G40" s="43">
        <v>446.4033463519217</v>
      </c>
      <c r="H40" s="17"/>
      <c r="I40" s="52" t="str">
        <f t="shared" si="4"/>
        <v>#DIV/0!</v>
      </c>
      <c r="L40" s="17"/>
      <c r="M40" s="17"/>
      <c r="N40" s="17"/>
      <c r="O40" s="17"/>
    </row>
    <row r="41" ht="15.75" customHeight="1">
      <c r="E41" s="41" t="s">
        <v>5</v>
      </c>
      <c r="F41" s="42" t="s">
        <v>62</v>
      </c>
      <c r="G41" s="43">
        <v>267.7567298105683</v>
      </c>
      <c r="H41" s="18"/>
      <c r="I41" s="52" t="str">
        <f t="shared" si="4"/>
        <v>#DIV/0!</v>
      </c>
      <c r="L41" s="17"/>
      <c r="M41" s="17"/>
      <c r="N41" s="17"/>
      <c r="O41" s="17"/>
    </row>
    <row r="42" ht="15.75" customHeight="1">
      <c r="E42" s="41" t="s">
        <v>6</v>
      </c>
      <c r="F42" s="42" t="s">
        <v>40</v>
      </c>
      <c r="G42" s="43">
        <v>267.7567298105683</v>
      </c>
      <c r="H42" s="17"/>
      <c r="I42" s="52" t="str">
        <f t="shared" si="4"/>
        <v>#DIV/0!</v>
      </c>
      <c r="L42" s="17"/>
      <c r="M42" s="17"/>
      <c r="N42" s="17"/>
      <c r="O42" s="17"/>
    </row>
    <row r="43" ht="15.75" customHeight="1">
      <c r="E43" s="41" t="s">
        <v>7</v>
      </c>
      <c r="F43" s="42" t="s">
        <v>63</v>
      </c>
      <c r="G43" s="43">
        <v>183.0508474576271</v>
      </c>
      <c r="H43" s="17"/>
      <c r="I43" s="52" t="str">
        <f t="shared" si="4"/>
        <v>#DIV/0!</v>
      </c>
      <c r="L43" s="17"/>
      <c r="M43" s="17"/>
      <c r="N43" s="17"/>
      <c r="O43" s="17"/>
    </row>
    <row r="44" ht="15.75" customHeight="1">
      <c r="E44" s="41" t="s">
        <v>8</v>
      </c>
      <c r="F44" s="42" t="s">
        <v>64</v>
      </c>
      <c r="G44" s="43">
        <v>275.94391383865064</v>
      </c>
      <c r="H44" s="17"/>
      <c r="I44" s="52" t="str">
        <f t="shared" si="4"/>
        <v>#DIV/0!</v>
      </c>
      <c r="L44" s="17"/>
      <c r="M44" s="17"/>
      <c r="N44" s="17"/>
      <c r="O44" s="17"/>
    </row>
    <row r="45" ht="15.75" customHeight="1">
      <c r="E45" s="41" t="s">
        <v>9</v>
      </c>
      <c r="F45" s="42" t="s">
        <v>46</v>
      </c>
      <c r="G45" s="43">
        <v>75.78947368421052</v>
      </c>
      <c r="H45" s="18"/>
      <c r="I45" s="52" t="str">
        <f t="shared" si="4"/>
        <v>#DIV/0!</v>
      </c>
      <c r="L45" s="17"/>
      <c r="M45" s="17"/>
      <c r="N45" s="17"/>
      <c r="O45" s="17"/>
    </row>
    <row r="46" ht="15.75" customHeight="1">
      <c r="E46" s="41" t="s">
        <v>10</v>
      </c>
      <c r="F46" s="42" t="s">
        <v>44</v>
      </c>
      <c r="G46" s="43">
        <v>343.54620349477887</v>
      </c>
      <c r="H46" s="18"/>
      <c r="I46" s="52" t="str">
        <f t="shared" si="4"/>
        <v>#DIV/0!</v>
      </c>
    </row>
    <row r="47" ht="15.75" customHeight="1">
      <c r="E47" s="41" t="s">
        <v>11</v>
      </c>
      <c r="F47" s="42" t="s">
        <v>47</v>
      </c>
      <c r="G47" s="43">
        <v>97.2972972972973</v>
      </c>
      <c r="H47" s="18"/>
      <c r="I47" s="52" t="str">
        <f t="shared" si="4"/>
        <v>#DIV/0!</v>
      </c>
    </row>
    <row r="48" ht="15.75" customHeight="1">
      <c r="E48" s="41" t="s">
        <v>12</v>
      </c>
      <c r="F48" s="42" t="s">
        <v>48</v>
      </c>
      <c r="G48" s="43">
        <v>97.2972972972973</v>
      </c>
      <c r="H48" s="18"/>
      <c r="I48" s="52" t="str">
        <f t="shared" si="4"/>
        <v>#DIV/0!</v>
      </c>
    </row>
    <row r="49" ht="15.75" customHeight="1">
      <c r="E49" s="41" t="s">
        <v>13</v>
      </c>
      <c r="F49" s="50" t="s">
        <v>65</v>
      </c>
      <c r="G49" s="43">
        <v>97.2972972972973</v>
      </c>
      <c r="H49" s="18"/>
      <c r="I49" s="52" t="str">
        <f t="shared" si="4"/>
        <v>#DIV/0!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E2:I2"/>
    <mergeCell ref="E19:I19"/>
    <mergeCell ref="E36:I3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Назар Грехов</dc:creator>
</cp:coreProperties>
</file>