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activeTab="8"/>
  </bookViews>
  <sheets>
    <sheet name="进价表" sheetId="14" r:id="rId1"/>
    <sheet name="包1" sheetId="3" r:id="rId2"/>
    <sheet name="包2" sheetId="5" r:id="rId3"/>
    <sheet name="包3" sheetId="6" r:id="rId4"/>
    <sheet name="包4" sheetId="7" r:id="rId5"/>
    <sheet name="包5" sheetId="8" r:id="rId6"/>
    <sheet name="包6" sheetId="9" r:id="rId7"/>
    <sheet name="包7" sheetId="2" r:id="rId8"/>
    <sheet name="包8" sheetId="10" r:id="rId9"/>
    <sheet name="Sheet4" sheetId="13" r:id="rId10"/>
    <sheet name="保证金" sheetId="15" r:id="rId11"/>
  </sheets>
  <externalReferences>
    <externalReference r:id="rId12"/>
    <externalReference r:id="rId13"/>
  </externalReferences>
  <definedNames>
    <definedName name="_xlnm._FilterDatabase" localSheetId="0" hidden="1">进价表!$A$1:$F$287</definedName>
    <definedName name="_xlnm._FilterDatabase" localSheetId="1" hidden="1">包1!$A$2:$K$289</definedName>
    <definedName name="_xlnm._FilterDatabase" localSheetId="2" hidden="1">包2!$A$2:$K$289</definedName>
    <definedName name="_xlnm._FilterDatabase" localSheetId="3" hidden="1">包3!$A$2:$K$289</definedName>
    <definedName name="_xlnm._FilterDatabase" localSheetId="4" hidden="1">包4!$A$2:$K$289</definedName>
    <definedName name="_xlnm._FilterDatabase" localSheetId="5" hidden="1">包5!$A$2:$K$289</definedName>
    <definedName name="_xlnm._FilterDatabase" localSheetId="6" hidden="1">包6!$A$2:$K$289</definedName>
    <definedName name="_xlnm._FilterDatabase" localSheetId="7" hidden="1">包7!$A$2:$K$289</definedName>
    <definedName name="_xlnm._FilterDatabase" localSheetId="8" hidden="1">包8!$A$2:$K$289</definedName>
    <definedName name="_xlnm._FilterDatabase" localSheetId="9" hidden="1">Sheet4!$A$1:$E$217</definedName>
  </definedNames>
  <calcPr calcId="144525"/>
</workbook>
</file>

<file path=xl/sharedStrings.xml><?xml version="1.0" encoding="utf-8"?>
<sst xmlns="http://schemas.openxmlformats.org/spreadsheetml/2006/main" count="618">
  <si>
    <t>序号</t>
  </si>
  <si>
    <t>物资名称</t>
  </si>
  <si>
    <t>物资描述</t>
  </si>
  <si>
    <t>单位</t>
  </si>
  <si>
    <t>求和项:数量</t>
  </si>
  <si>
    <t>新运单价</t>
  </si>
  <si>
    <t>接续金具-并沟线夹,JBB-2</t>
  </si>
  <si>
    <t>接续金具-并沟线夹-型号:JBB-2</t>
  </si>
  <si>
    <t>付</t>
  </si>
  <si>
    <t>接续金具-接地线夹,JDH-50-240</t>
  </si>
  <si>
    <t>接续金具-接地线夹-型号:JDH-50-240</t>
  </si>
  <si>
    <t>接续金具-接地线夹,JDL-50-240</t>
  </si>
  <si>
    <t>接续金具-接地线夹-型号:JDL-50-240</t>
  </si>
  <si>
    <t>接续金具-绝缘穿刺接地线夹,10kV,240mm2,16mm2</t>
  </si>
  <si>
    <t>接续金具-绝缘穿刺接地线夹-电压等级:10kV,主线截面积mm2:240mm2,支线截面积mm2:16mm2</t>
  </si>
  <si>
    <t>接续金具-绝缘穿刺线夹,JBC10-6</t>
  </si>
  <si>
    <t>接续金具-绝缘穿刺线夹-型号:JBC10-6</t>
  </si>
  <si>
    <t>接续金具-异型并沟线夹,JBL-50-240</t>
  </si>
  <si>
    <t>接续金具-异型并沟线夹-型号:JBL-50-240</t>
  </si>
  <si>
    <t>接续金具-异型并沟线夹,JBTL-16-120</t>
  </si>
  <si>
    <t>接续金具-异型并沟线夹-型号:JBTL-16-120</t>
  </si>
  <si>
    <t>接续金具-异型并沟线夹,JBTL-50-240</t>
  </si>
  <si>
    <t>接续金具-异型并沟线夹-型号:JBTL-50-240</t>
  </si>
  <si>
    <t>拉线金具-UT型线夹,NUT-2</t>
  </si>
  <si>
    <t>拉线金具-UT型线夹-型号:NUT-2</t>
  </si>
  <si>
    <t>拉线金具-UT型线夹,NUT-3</t>
  </si>
  <si>
    <t>拉线金具-UT型线夹-型号:NUT-3</t>
  </si>
  <si>
    <t>拉线金具-U型挂环,UL-10</t>
  </si>
  <si>
    <t>拉线金具-U型挂环-型号:UL-10</t>
  </si>
  <si>
    <t>拉线金具-钢线卡子,JK-1</t>
  </si>
  <si>
    <t>拉线金具-钢线卡子-型号:JK-1</t>
  </si>
  <si>
    <t>只</t>
  </si>
  <si>
    <t>拉线金具-钢线卡子,JK-2</t>
  </si>
  <si>
    <t>拉线金具-钢线卡子-型号:JK-2</t>
  </si>
  <si>
    <t>拉线金具-钢线卡子,JK-3</t>
  </si>
  <si>
    <t>拉线金具-钢线卡子-型号:JK-3</t>
  </si>
  <si>
    <t>拉线金具-锲型线夹,NX-2</t>
  </si>
  <si>
    <t>拉线金具-锲型线夹-型号:NX-2</t>
  </si>
  <si>
    <t>拉线金具-锲型线夹,NX-3</t>
  </si>
  <si>
    <t>拉线金具-锲型线夹-型号:NX-3</t>
  </si>
  <si>
    <t>联结金具-U型挂环,U-7</t>
  </si>
  <si>
    <t>联结金具-U型挂环-型号:U-7</t>
  </si>
  <si>
    <t>联结金具-U型挂环,U-7B</t>
  </si>
  <si>
    <t>联结金具-U型挂环-型号:U-7B</t>
  </si>
  <si>
    <t>联结金具-平行挂板,P-7</t>
  </si>
  <si>
    <t>联结金具-平行挂板-型号:P-7</t>
  </si>
  <si>
    <t>联结金具-平行挂板,PS-7</t>
  </si>
  <si>
    <t>联结金具-平行挂板-型号:PS-7</t>
  </si>
  <si>
    <t>联结金具-球头挂环,Q-7</t>
  </si>
  <si>
    <t>联结金具-球头挂环-型号:Q-7</t>
  </si>
  <si>
    <t>联结金具-碗头挂板,W-7B</t>
  </si>
  <si>
    <t>联结金具-碗头挂板-型号:W-7B</t>
  </si>
  <si>
    <t>联结金具-碗头挂板,WS-7</t>
  </si>
  <si>
    <t>联结金具-碗头挂板-型号:WS-7</t>
  </si>
  <si>
    <t>联结金具-延长环,PH-10</t>
  </si>
  <si>
    <t>联结金具-延长环-型号:PH-10</t>
  </si>
  <si>
    <t>联结金具-延长环,PH-7</t>
  </si>
  <si>
    <t>联结金具-延长环-型号:PH-7</t>
  </si>
  <si>
    <t>联结金具-直角挂板,Z-7</t>
  </si>
  <si>
    <t>联结金具-直角挂板-型号:Z-7</t>
  </si>
  <si>
    <t>耐张线夹-螺栓型,NLL-2</t>
  </si>
  <si>
    <t>耐张线夹-螺栓型-型号:NLL-2</t>
  </si>
  <si>
    <t>耐张线夹-螺栓型,NLL-3</t>
  </si>
  <si>
    <t>耐张线夹-螺栓型-型号:NLL-3</t>
  </si>
  <si>
    <t>耐张线夹-螺栓型,NLL-4</t>
  </si>
  <si>
    <t>耐张线夹-螺栓型-型号:NLL-4</t>
  </si>
  <si>
    <t>耐张线夹-楔型绝缘,NXL-2</t>
  </si>
  <si>
    <t>耐张线夹-楔型绝缘-型号:NXL-2</t>
  </si>
  <si>
    <t>耐张线夹-楔型绝缘,NXL-3</t>
  </si>
  <si>
    <t>耐张线夹-楔型绝缘-型号:NXL-3</t>
  </si>
  <si>
    <t>耐张线夹-楔型绝缘,NXL-4</t>
  </si>
  <si>
    <t>耐张线夹-楔型绝缘-型号:NXL-4</t>
  </si>
  <si>
    <t>设备线夹-变压器线夹,M16</t>
  </si>
  <si>
    <t>设备线夹-变压器线夹-规格:M16</t>
  </si>
  <si>
    <t>设备线夹-变压器线夹,M20</t>
  </si>
  <si>
    <t>设备线夹-变压器线夹-规格:M20</t>
  </si>
  <si>
    <t>T型线夹-T型线夹,TY-150/20</t>
  </si>
  <si>
    <t>T型线夹-T型线夹-型号:TY-150/20</t>
  </si>
  <si>
    <t>T型线夹-T型线夹,TY-240/30</t>
  </si>
  <si>
    <t>T型线夹-T型线夹-型号:TY-240/30</t>
  </si>
  <si>
    <t>保护金具-铝包带,1mm×10mm</t>
  </si>
  <si>
    <t>保护金具-铝包带-规格:1mm×10mm</t>
  </si>
  <si>
    <t>米</t>
  </si>
  <si>
    <t>接续金具-跳线线夹,JYT-150/20</t>
  </si>
  <si>
    <t>接续金具-跳线线夹-型号:JYT-150/20</t>
  </si>
  <si>
    <t>接续金具-跳线线夹,JYT-240/30</t>
  </si>
  <si>
    <t>接续金具-跳线线夹-型号:JYT-240/30</t>
  </si>
  <si>
    <t>接续金具-铜绞线C型线夹,JC-1</t>
  </si>
  <si>
    <t>接续金具-铜绞线C型线夹-型号:JC-1</t>
  </si>
  <si>
    <t>接续金具-楔型并沟线夹,JXD-1</t>
  </si>
  <si>
    <t>接续金具-楔型并沟线夹-型号:JXD-1</t>
  </si>
  <si>
    <t>拉线金具-UT型线夹,NUT-1</t>
  </si>
  <si>
    <t>拉线金具-UT型线夹-型号:NUT-1</t>
  </si>
  <si>
    <t>拉线金具-U型挂环,UL-25</t>
  </si>
  <si>
    <t>拉线金具-U型挂环-型号:UL-25</t>
  </si>
  <si>
    <t>拉线金具-锲型线夹,NX-1</t>
  </si>
  <si>
    <t>拉线金具-锲型线夹-型号:NX-1</t>
  </si>
  <si>
    <t>联结金具-U型挂环,U-10</t>
  </si>
  <si>
    <t>联结金具-U型挂环-型号:U-10</t>
  </si>
  <si>
    <t>联结金具-U型挂环,U-10B</t>
  </si>
  <si>
    <t>联结金具-U型挂环-型号:U-10B</t>
  </si>
  <si>
    <t>联结金具-U型挂环,UB-10</t>
  </si>
  <si>
    <t>联结金具-U型挂环-型号:UB-10</t>
  </si>
  <si>
    <t>联结金具-联板,L-1040</t>
  </si>
  <si>
    <t>联结金具-联板-型号:L-1040</t>
  </si>
  <si>
    <t>块</t>
  </si>
  <si>
    <t>联结金具-平行挂板,P-10</t>
  </si>
  <si>
    <t>联结金具-平行挂板-型号:P-10</t>
  </si>
  <si>
    <t>联结金具-平行挂板,PD-7</t>
  </si>
  <si>
    <t>联结金具-平行挂板-型号:PD-7</t>
  </si>
  <si>
    <t>联结金具-球头挂环,QP-10</t>
  </si>
  <si>
    <t>联结金具-球头挂环-型号:QP-10</t>
  </si>
  <si>
    <t>联结金具-球头挂环,QP-7</t>
  </si>
  <si>
    <t>联结金具-球头挂环-型号:QP-7</t>
  </si>
  <si>
    <t>联结金具-调整板,DB-10</t>
  </si>
  <si>
    <t>联结金具-调整板-型号:DB-10</t>
  </si>
  <si>
    <t>联结金具-碗头挂板,W-7</t>
  </si>
  <si>
    <t>联结金具-碗头挂板-型号:W-7</t>
  </si>
  <si>
    <t>联结金具-碗头挂板,WS-10</t>
  </si>
  <si>
    <t>联结金具-碗头挂板-型号:WS-10</t>
  </si>
  <si>
    <t>联结金具-直角挂板,Z-10</t>
  </si>
  <si>
    <t>联结金具-直角挂板-型号:Z-10</t>
  </si>
  <si>
    <t>联结金具-直角挂环,ZH-7</t>
  </si>
  <si>
    <t>联结金具-直角挂环-型号:ZH-7</t>
  </si>
  <si>
    <t>耐张线夹-螺栓型,NLL-1</t>
  </si>
  <si>
    <t>耐张线夹-螺栓型-型号:NLL-1</t>
  </si>
  <si>
    <t>耐张线夹-楔型绝缘,NXJG-3</t>
  </si>
  <si>
    <t>耐张线夹-楔型绝缘-型号:NXJG-3</t>
  </si>
  <si>
    <t>耐张线夹-楔型绝缘,NXJG-4</t>
  </si>
  <si>
    <t>耐张线夹-楔型绝缘-型号:NXJG-4</t>
  </si>
  <si>
    <t>设备线夹-变压器线夹,M12</t>
  </si>
  <si>
    <t>设备线夹-变压器线夹-规格:M12</t>
  </si>
  <si>
    <t>设备线夹-变压器线夹,M14</t>
  </si>
  <si>
    <t>设备线夹-变压器线夹-规格:M14</t>
  </si>
  <si>
    <t>设备线夹-变压器线夹,M18</t>
  </si>
  <si>
    <t>设备线夹-变压器线夹-规格:M18</t>
  </si>
  <si>
    <t>设备线夹-压缩型设备线夹,SY-50A</t>
  </si>
  <si>
    <t>设备线夹-压缩型设备线夹-型号:SY-50A</t>
  </si>
  <si>
    <t>悬垂线夹-回转型,XGU-2</t>
  </si>
  <si>
    <t>悬垂线夹-回转型-型号:XGU-2</t>
  </si>
  <si>
    <t>接续金具-异型并沟线夹,JBL-16-120</t>
  </si>
  <si>
    <t>接续金具-异型并沟线夹-型号:JBL-16-120</t>
  </si>
  <si>
    <t>接续金具-异型并沟线夹,LH31</t>
  </si>
  <si>
    <t>接续金具-异型并沟线夹-型号:LH31</t>
  </si>
  <si>
    <t>联结金具-U型挂环,UL-21</t>
  </si>
  <si>
    <t>联结金具-U型挂环-型号:UL-21</t>
  </si>
  <si>
    <t>联结金具-平行挂板,PD-12</t>
  </si>
  <si>
    <t>联结金具-平行挂板-型号:PD-12</t>
  </si>
  <si>
    <t>联结金具-碗头挂板,W-7A</t>
  </si>
  <si>
    <t>联结金具-碗头挂板-型号:W-7A</t>
  </si>
  <si>
    <t>设备线夹-铜铝过渡设备线夹,SLG-3A</t>
  </si>
  <si>
    <t>设备线夹-铜铝过渡设备线夹-型号:SLG-3A</t>
  </si>
  <si>
    <t>T型线夹-T型线夹,TL-1440N/400</t>
  </si>
  <si>
    <t>T型线夹-T型线夹-型号:TL-1440N/400</t>
  </si>
  <si>
    <t>T型线夹-T型线夹,TL-300</t>
  </si>
  <si>
    <t>T型线夹-T型线夹-型号:TL-300</t>
  </si>
  <si>
    <t>T型线夹-T型线夹,TLY-300/300</t>
  </si>
  <si>
    <t>T型线夹-T型线夹-型号:TLY-300/300</t>
  </si>
  <si>
    <t>T型线夹-T型线夹,TY-120</t>
  </si>
  <si>
    <t>T型线夹-T型线夹-型号:TY-120</t>
  </si>
  <si>
    <t>T型线夹-T型线夹,TY-120/20</t>
  </si>
  <si>
    <t>T型线夹-T型线夹-型号:TY-120/20</t>
  </si>
  <si>
    <t>T型线夹-T型线夹,TY-150</t>
  </si>
  <si>
    <t>T型线夹-T型线夹-型号:TY-150</t>
  </si>
  <si>
    <t>T型线夹-T型线夹,TY-185</t>
  </si>
  <si>
    <t>T型线夹-T型线夹-型号:TY-185</t>
  </si>
  <si>
    <t>T型线夹-T型线夹,TY-185/25</t>
  </si>
  <si>
    <t>T型线夹-T型线夹-型号:TY-185/25</t>
  </si>
  <si>
    <t>T型线夹-T型线夹,TY2-300</t>
  </si>
  <si>
    <t>T型线夹-T型线夹-型号:TY2-300</t>
  </si>
  <si>
    <t>T型线夹-T型线夹,TY-400/35</t>
  </si>
  <si>
    <t>T型线夹-T型线夹-型号:TY-400/35</t>
  </si>
  <si>
    <t>T型线夹-T型线夹,TY-630/55</t>
  </si>
  <si>
    <t>T型线夹-T型线夹-型号:TY-630/55</t>
  </si>
  <si>
    <t>T型线夹-T型线夹,TY-70</t>
  </si>
  <si>
    <t>T型线夹-T型线夹-型号:TY-70</t>
  </si>
  <si>
    <t>T型线夹-双导线T型线夹,TYS-2 ×400/120</t>
  </si>
  <si>
    <t>T型线夹-双导线T型线夹-型号:TYS-2 ×400/120</t>
  </si>
  <si>
    <t>T型线夹-双导线T型线夹,TYS-2×300/120</t>
  </si>
  <si>
    <t>T型线夹-双导线T型线夹-型号:TYS-2×300/120</t>
  </si>
  <si>
    <t>T型线夹-双导线T型线夹,TYS-2×300/200</t>
  </si>
  <si>
    <t>T型线夹-双导线T型线夹-型号:TYS-2×300/200</t>
  </si>
  <si>
    <t>T型线夹-双导线T型线夹,TYS-2×630/120</t>
  </si>
  <si>
    <t>T型线夹-双导线T型线夹-型号:TYS-2×630/120</t>
  </si>
  <si>
    <t>T型线夹-双导线T型线夹,TYS-2×630/200</t>
  </si>
  <si>
    <t>T型线夹-双导线T型线夹-型号:TYS-2×630/200</t>
  </si>
  <si>
    <t>保护金具-间隔棒,FJZ-240/24</t>
  </si>
  <si>
    <t>保护金具-间隔棒-型号:FJZ-240/24</t>
  </si>
  <si>
    <t>支</t>
  </si>
  <si>
    <t>保护金具-间隔棒,FJZ-250/34</t>
  </si>
  <si>
    <t>保护金具-间隔棒-型号:FJZ-250/34</t>
  </si>
  <si>
    <t>放电间隙,AC10kV,防雷放电间隙</t>
  </si>
  <si>
    <t>放电间隙-电压等级:AC10kV,类型:防雷放电间隙</t>
  </si>
  <si>
    <t>套</t>
  </si>
  <si>
    <t>接触金具-母线伸缩节,MGS-100×10</t>
  </si>
  <si>
    <t>接触金具-母线伸缩节-型号:MGS-100×10</t>
  </si>
  <si>
    <t>接触金具-母线伸缩节,MGS-125×10</t>
  </si>
  <si>
    <t>接触金具-母线伸缩节-型号:MGS-125×10</t>
  </si>
  <si>
    <t>接触金具-母线伸缩节,MS-125×10</t>
  </si>
  <si>
    <t>接触金具-母线伸缩节-型号:MS-125×10</t>
  </si>
  <si>
    <t>接触金具-母线伸缩节,MS-80×10</t>
  </si>
  <si>
    <t>接触金具-母线伸缩节-型号:MS-80×10</t>
  </si>
  <si>
    <t>接触金具-母线伸缩节,MS-80×8</t>
  </si>
  <si>
    <t>接触金具-母线伸缩节-型号:MS-80×8</t>
  </si>
  <si>
    <t>接触金具-母线伸缩节,MSS-100×10</t>
  </si>
  <si>
    <t>接触金具-母线伸缩节-型号:MSS-100×10</t>
  </si>
  <si>
    <t>接触金具-母线伸缩节,MSS-120×12</t>
  </si>
  <si>
    <t>接触金具-母线伸缩节-型号:MSS-120×12</t>
  </si>
  <si>
    <t>接触金具-母线伸缩节,MST-100×10</t>
  </si>
  <si>
    <t>接触金具-母线伸缩节-型号:MST-100×10</t>
  </si>
  <si>
    <t>接触金具-母线伸缩节,MST-125×10</t>
  </si>
  <si>
    <t>接触金具-母线伸缩节-型号:MST-125×10</t>
  </si>
  <si>
    <t>接触金具-母线伸缩节,MST-125×12.5</t>
  </si>
  <si>
    <t>接触金具-母线伸缩节-型号:MST-125×12.5</t>
  </si>
  <si>
    <t>接触金具-铜铝过渡板,MG-100×10</t>
  </si>
  <si>
    <t>接触金具-铜铝过渡板-型号:MG-100×10</t>
  </si>
  <si>
    <t>接触金具-铜铝过渡板,MG-125×10</t>
  </si>
  <si>
    <t>接触金具-铜铝过渡板-型号:MG-125×10</t>
  </si>
  <si>
    <t>接触金具-铜铝过渡板,MG-50×5</t>
  </si>
  <si>
    <t>接触金具-铜铝过渡板-型号:MG-50×5</t>
  </si>
  <si>
    <t>接触金具-铜铝过渡板,MG-63×8</t>
  </si>
  <si>
    <t>接触金具-铜铝过渡板-型号:MG-63×8</t>
  </si>
  <si>
    <t>接触金具-铜铝过渡板,MG-80×10</t>
  </si>
  <si>
    <t>接触金具-铜铝过渡板-型号:MG-80×10</t>
  </si>
  <si>
    <t>接续金具-并沟线夹,JB-1</t>
  </si>
  <si>
    <t>接续金具-并沟线夹-型号:JB-1</t>
  </si>
  <si>
    <t>接续金具-并沟线夹,JB-2</t>
  </si>
  <si>
    <t>接续金具-并沟线夹-型号:JB-2</t>
  </si>
  <si>
    <t>接续金具-并沟线夹,JB-3</t>
  </si>
  <si>
    <t>接续金具-并沟线夹-型号:JB-3</t>
  </si>
  <si>
    <t>接续金具-并沟线夹,JB-4</t>
  </si>
  <si>
    <t>接续金具-并沟线夹-型号:JB-4</t>
  </si>
  <si>
    <t>接续金具-并沟线夹,JB-5</t>
  </si>
  <si>
    <t>接续金具-并沟线夹-型号:JB-5</t>
  </si>
  <si>
    <t>接续金具-并沟线夹,JB-6</t>
  </si>
  <si>
    <t>接续金具-并沟线夹-型号:JB-6</t>
  </si>
  <si>
    <t>接续金具-并沟线夹,JBB-1</t>
  </si>
  <si>
    <t>接续金具-并沟线夹-型号:JBB-1</t>
  </si>
  <si>
    <t>接续金具-并沟线夹,JBB-4</t>
  </si>
  <si>
    <t>接续金具-并沟线夹-型号:JBB-4</t>
  </si>
  <si>
    <t>接续金具-并沟线夹,JBG-4</t>
  </si>
  <si>
    <t>接续金具-并沟线夹-型号:JBG-4</t>
  </si>
  <si>
    <t>接续金具-并沟线夹,JBL-16-120B</t>
  </si>
  <si>
    <t>接续金具-并沟线夹-型号:JBL-16-120B</t>
  </si>
  <si>
    <t>接续金具-并沟线夹,JBL-2</t>
  </si>
  <si>
    <t>接续金具-并沟线夹-型号:JBL-2</t>
  </si>
  <si>
    <t>接续金具-并沟线夹,JBL-3</t>
  </si>
  <si>
    <t>接续金具-并沟线夹-型号:JBL-3</t>
  </si>
  <si>
    <t>接续金具-并沟线夹,JBT-11</t>
  </si>
  <si>
    <t>接续金具-并沟线夹-型号:JBT-11</t>
  </si>
  <si>
    <t>接续金具-并沟线夹,JBTL-10</t>
  </si>
  <si>
    <t>接续金具-并沟线夹-型号:JBTL-10</t>
  </si>
  <si>
    <t>接续金具-并沟线夹,JBTL-21</t>
  </si>
  <si>
    <t>接续金具-并沟线夹-型号:JBTL-21</t>
  </si>
  <si>
    <t>接续金具-并沟线夹,JBTL-33</t>
  </si>
  <si>
    <t>接续金具-并沟线夹-型号:JBTL-33</t>
  </si>
  <si>
    <t>接续金具-并沟线夹,JBTL-41</t>
  </si>
  <si>
    <t>接续金具-并沟线夹-型号:JBTL-41</t>
  </si>
  <si>
    <t>接续金具-并沟线夹,JBTL-43</t>
  </si>
  <si>
    <t>接续金具-并沟线夹-型号:JBTL-43</t>
  </si>
  <si>
    <t>接续金具-补修管,JX-150/25</t>
  </si>
  <si>
    <t>接续金具-补修管-型号:JX-150/25</t>
  </si>
  <si>
    <t>接续金具-补修管,JX-185/25</t>
  </si>
  <si>
    <t>接续金具-补修管-型号:JX-185/25</t>
  </si>
  <si>
    <t>接续金具-补修管,JX-240/30</t>
  </si>
  <si>
    <t>接续金具-补修管-型号:JX-240/30</t>
  </si>
  <si>
    <t>接续金具-补修管,JX-300</t>
  </si>
  <si>
    <t>接续金具-补修管-型号:JX-300</t>
  </si>
  <si>
    <t>接续金具-补修管,JX-300/25</t>
  </si>
  <si>
    <t>接续金具-补修管-型号:JX-300/25</t>
  </si>
  <si>
    <t>接续金具-补修管,JX-400/35</t>
  </si>
  <si>
    <t>接续金具-补修管-型号:JX-400/35</t>
  </si>
  <si>
    <t>接续金具-补修管,JX-400/35H</t>
  </si>
  <si>
    <t>接续金具-补修管-型号:JX-400/35H</t>
  </si>
  <si>
    <t>接续金具-钢芯钢铝绞线接续管,JYD-240/30</t>
  </si>
  <si>
    <t>接续金具-钢芯钢铝绞线接续管-型号:JYD-240/30</t>
  </si>
  <si>
    <t>接续金具-钢芯钢铝绞线接续管,JYD-300/25</t>
  </si>
  <si>
    <t>接续金具-钢芯钢铝绞线接续管-型号:JYD-300/25</t>
  </si>
  <si>
    <t>接续金具-钢芯钢铝绞线接续管,JYD-400/35</t>
  </si>
  <si>
    <t>接续金具-钢芯钢铝绞线接续管-型号:JYD-400/35</t>
  </si>
  <si>
    <t>接续金具-绝缘穿刺接地线夹,10kV,150mm2,150mm2</t>
  </si>
  <si>
    <t>接续金具-绝缘穿刺接地线夹-电压等级:10kV,主线截面积mm2:150mm2,支线截面积mm2:150mm2</t>
  </si>
  <si>
    <t>接续金具-绝缘穿刺接地线夹,10kV,240mm2,240mm2</t>
  </si>
  <si>
    <t>接续金具-绝缘穿刺接地线夹-电压等级:10kV,主线截面积mm2:240mm2,支线截面积mm2:240mm2</t>
  </si>
  <si>
    <t>接续金具-绝缘穿刺接地线夹,1kV,120mm2,120mm2</t>
  </si>
  <si>
    <t>接续金具-绝缘穿刺接地线夹-电压等级:1kV,主线截面积mm2:120mm2,支线截面积mm2:120mm2</t>
  </si>
  <si>
    <t>接续金具-绝缘穿刺接地线夹,1kV,50mm2,240mm2</t>
  </si>
  <si>
    <t>接续金具-绝缘穿刺接地线夹-电压等级:1kV,主线截面积mm2:50mm2,支线截面积mm2:240mm2</t>
  </si>
  <si>
    <t>接续金具-绝缘穿刺接地线夹,AC20kV,150mm2,240mm2</t>
  </si>
  <si>
    <t>接续金具-绝缘穿刺接地线夹-电压等级:AC20kV,主线截面积mm2:150mm2,支线截面积mm2:240mm2</t>
  </si>
  <si>
    <t>接续金具-绝缘穿刺接地线夹,AC20kV,240mm2,95mm2</t>
  </si>
  <si>
    <t>接续金具-绝缘穿刺接地线夹-电压等级:AC20kV,主线截面积mm2:240mm2,支线截面积mm2:95mm2</t>
  </si>
  <si>
    <t>接续金具-绝缘穿刺线夹,JBC10-5</t>
  </si>
  <si>
    <t>接续金具-绝缘穿刺线夹-型号:JBC10-5</t>
  </si>
  <si>
    <t>接续金具-绝缘穿刺线夹,JYC-10-150/150</t>
  </si>
  <si>
    <t>接续金具-绝缘穿刺线夹-型号:JYC-10-150/150</t>
  </si>
  <si>
    <t>接续金具-绝缘穿刺线夹,JYC-10-240/240</t>
  </si>
  <si>
    <t>接续金具-绝缘穿刺线夹-型号:JYC-10-240/240</t>
  </si>
  <si>
    <t>接续金具-绝缘穿刺线夹,JYC-70/70</t>
  </si>
  <si>
    <t>接续金具-绝缘穿刺线夹-型号:JYC-70/70</t>
  </si>
  <si>
    <t>接续金具-铝绞线接续管,JY-120LY</t>
  </si>
  <si>
    <t>接续金具-铝绞线接续管-型号:JY-120LY</t>
  </si>
  <si>
    <t>接续金具-铝绞线接续管,JY-185LY</t>
  </si>
  <si>
    <t>接续金具-铝绞线接续管-型号:JY-185LY</t>
  </si>
  <si>
    <t>接续金具-铝绞线接续管,JY-70LY</t>
  </si>
  <si>
    <t>接续金具-铝绞线接续管-型号:JY-70LY</t>
  </si>
  <si>
    <t>接续金具-跳线线夹,JYT-120/20</t>
  </si>
  <si>
    <t>接续金具-跳线线夹-型号:JYT-120/20</t>
  </si>
  <si>
    <t>接续金具-跳线线夹,JYT-185/25</t>
  </si>
  <si>
    <t>接续金具-跳线线夹-型号:JYT-185/25</t>
  </si>
  <si>
    <t>接续金具-跳线线夹,JYT-50/8</t>
  </si>
  <si>
    <t>接续金具-跳线线夹-型号:JYT-50/8</t>
  </si>
  <si>
    <t>接续金具-跳线线夹,JYT-70/10</t>
  </si>
  <si>
    <t>接续金具-跳线线夹-型号:JYT-70/10</t>
  </si>
  <si>
    <t>接续金具-异型并沟线夹,JBL-240/50</t>
  </si>
  <si>
    <t>接续金具-异型并沟线夹-型号:JBL-240/50</t>
  </si>
  <si>
    <t>接续金具-异型并沟线夹,JBL-35-185</t>
  </si>
  <si>
    <t>接续金具-异型并沟线夹-型号:JBL-35-185</t>
  </si>
  <si>
    <t>接续金具-异型并沟线夹,JBL-35-240</t>
  </si>
  <si>
    <t>接续金具-异型并沟线夹-型号:JBL-35-240</t>
  </si>
  <si>
    <t>接续金具-异型并沟线夹,JBL-50/240</t>
  </si>
  <si>
    <t>接续金具-异型并沟线夹-型号:JBL-50/240</t>
  </si>
  <si>
    <t>接续金具-异型并沟线夹,JBL-50-240A</t>
  </si>
  <si>
    <t>接续金具-异型并沟线夹-型号:JBL-50-240A</t>
  </si>
  <si>
    <t>接续金具-异型并沟线夹,JBL-50-240B</t>
  </si>
  <si>
    <t>接续金具-异型并沟线夹-型号:JBL-50-240B</t>
  </si>
  <si>
    <t>接续金具-异型并沟线夹,JBL-95/150</t>
  </si>
  <si>
    <t>接续金具-异型并沟线夹-型号:JBL-95/150</t>
  </si>
  <si>
    <t>接续金具-异型并沟线夹,JBT-16-120</t>
  </si>
  <si>
    <t>接续金具-异型并沟线夹-型号:JBT-16-120</t>
  </si>
  <si>
    <t>接续金具-异型并沟线夹,JBT-25-150</t>
  </si>
  <si>
    <t>接续金具-异型并沟线夹-型号:JBT-25-150</t>
  </si>
  <si>
    <t>接续金具-异型并沟线夹,JBT-50-240</t>
  </si>
  <si>
    <t>接续金具-异型并沟线夹-型号:JBT-50-240</t>
  </si>
  <si>
    <t>接续金具-异型并沟线夹,JBT-60-120</t>
  </si>
  <si>
    <t>接续金具-异型并沟线夹-型号:JBT-60-120</t>
  </si>
  <si>
    <t>接续金具-异型并沟线夹,JBTL-120-400</t>
  </si>
  <si>
    <t>接续金具-异型并沟线夹-型号:JBTL-120-400</t>
  </si>
  <si>
    <t>接续金具-异型并沟线夹,JBTL-25-150</t>
  </si>
  <si>
    <t>接续金具-异型并沟线夹-型号:JBTL-25-150</t>
  </si>
  <si>
    <t>接续金具-异型并沟线夹,JBTL-50/240</t>
  </si>
  <si>
    <t>接续金具-异型并沟线夹-型号:JBTL-50/240</t>
  </si>
  <si>
    <t>接续金具-异型并沟线夹,JBTL-95-120</t>
  </si>
  <si>
    <t>接续金具-异型并沟线夹-型号:JBTL-95-120</t>
  </si>
  <si>
    <t>拉线金具-U型挂环,UL-7</t>
  </si>
  <si>
    <t>拉线金具-U型挂环-型号:UL-7</t>
  </si>
  <si>
    <t>联结金具-U型挂环,UL-16</t>
  </si>
  <si>
    <t>联结金具-U型挂环-型号:UL-16</t>
  </si>
  <si>
    <t>联结金具-直角挂板,ZS-7</t>
  </si>
  <si>
    <t>联结金具-直角挂板-型号:ZS-7</t>
  </si>
  <si>
    <t>母线金具-导线固定金具,MSG-1440N-225/200</t>
  </si>
  <si>
    <t>母线金具-导线固定金具-型号:MSG-1440N-225/200</t>
  </si>
  <si>
    <t>母线金具-管母线Ｔ型线夹,MGT-100A</t>
  </si>
  <si>
    <t>母线金具-管母线Ｔ型线夹-型号:MGT-100A</t>
  </si>
  <si>
    <t>母线金具-管母线Ｔ型线夹,MGT-170</t>
  </si>
  <si>
    <t>母线金具-管母线Ｔ型线夹-型号:MGT-170</t>
  </si>
  <si>
    <t>母线金具-管母线Ｔ型线夹,MGT-170A</t>
  </si>
  <si>
    <t>母线金具-管母线Ｔ型线夹-型号:MGT-170A</t>
  </si>
  <si>
    <t>母线金具-管母线封端盖,MGF-100/90Z</t>
  </si>
  <si>
    <t>母线金具-管母线封端盖-型号:MGF-100/90Z</t>
  </si>
  <si>
    <t>母线金具-管母线封端盖,MGF-150/134Z</t>
  </si>
  <si>
    <t>母线金具-管母线封端盖-型号:MGF-150/134Z</t>
  </si>
  <si>
    <t>母线金具-管母线封端球,MGZ-150/134Z</t>
  </si>
  <si>
    <t>母线金具-管母线封端球-型号:MGZ-150/134Z</t>
  </si>
  <si>
    <t>母线金具-管母线接头,MJ-150/134N</t>
  </si>
  <si>
    <t>母线金具-管母线接头-型号:MJ-150/134N</t>
  </si>
  <si>
    <t>母线金具-管母线伸缩线夹,MGSZ-170</t>
  </si>
  <si>
    <t>母线金具-管母线伸缩线夹-型号:MGSZ-170</t>
  </si>
  <si>
    <t>母线金具-管母线伸缩线夹,MSZ-120</t>
  </si>
  <si>
    <t>母线金具-管母线伸缩线夹-型号:MSZ-120</t>
  </si>
  <si>
    <t>母线金具-管型母线固定金具,KLMG-100/90</t>
  </si>
  <si>
    <t>母线金具-管型母线固定金具-型号:KLMG-100/90</t>
  </si>
  <si>
    <t>母线金具-管型母线固定金具,KLMG-150/136</t>
  </si>
  <si>
    <t>母线金具-管型母线固定金具-型号:KLMG-150/136</t>
  </si>
  <si>
    <t>母线金具-管型母线固定金具,MGG-100</t>
  </si>
  <si>
    <t>母线金具-管型母线固定金具-型号:MGG-100</t>
  </si>
  <si>
    <t>母线金具-管型母线固定金具,MGG1-170</t>
  </si>
  <si>
    <t>母线金具-管型母线固定金具-型号:MGG1-170</t>
  </si>
  <si>
    <t>母线金具-管型母线固定金具,MGG-170</t>
  </si>
  <si>
    <t>母线金具-管型母线固定金具-型号:MGG-170</t>
  </si>
  <si>
    <t>母线金具-软母线固定金具,MDG-5</t>
  </si>
  <si>
    <t>母线金具-软母线固定金具-型号:MDG-5</t>
  </si>
  <si>
    <t>母线金具-软母线固定金具,MDG-6/225</t>
  </si>
  <si>
    <t>母线金具-软母线固定金具-型号:MDG-6/225</t>
  </si>
  <si>
    <t>母线金具-软母线固定金具,MSG-6/200</t>
  </si>
  <si>
    <t>母线金具-软母线固定金具-型号:MSG-6/200</t>
  </si>
  <si>
    <t>母线金具-软母线间隔棒,MRJ-1440N-200</t>
  </si>
  <si>
    <t>母线金具-软母线间隔棒-型号:MRJ-1440N-200</t>
  </si>
  <si>
    <t>母线金具-软母线间隔棒,MRJ-1440N-400</t>
  </si>
  <si>
    <t>母线金具-软母线间隔棒-型号:MRJ-1440N-400</t>
  </si>
  <si>
    <t>耐张线夹-螺栓型,NLL-5</t>
  </si>
  <si>
    <t>耐张线夹-螺栓型-型号:NLL-5</t>
  </si>
  <si>
    <t>耐张线夹-楔型绝缘,NXJ-10/240</t>
  </si>
  <si>
    <t>耐张线夹-楔型绝缘-型号:NXJ-10/240</t>
  </si>
  <si>
    <t>耐张线夹-楔型绝缘,NXJ-1-120</t>
  </si>
  <si>
    <t>耐张线夹-楔型绝缘-型号:NXJ-1-120</t>
  </si>
  <si>
    <t>耐张线夹-楔型绝缘,NXJ-1-185</t>
  </si>
  <si>
    <t>耐张线夹-楔型绝缘-型号:NXJ-1-185</t>
  </si>
  <si>
    <t>耐张线夹-楔型绝缘,NXJ-120/10KV</t>
  </si>
  <si>
    <t>耐张线夹-楔型绝缘-型号:NXJ-120/10KV</t>
  </si>
  <si>
    <t>耐张线夹-楔型绝缘,NXJ-1-35</t>
  </si>
  <si>
    <t>耐张线夹-楔型绝缘-型号:NXJ-1-35</t>
  </si>
  <si>
    <t>耐张线夹-楔型绝缘,NXJ-1-50</t>
  </si>
  <si>
    <t>耐张线夹-楔型绝缘-型号:NXJ-1-50</t>
  </si>
  <si>
    <t>耐张线夹-楔型绝缘,NXJ-150/10KV</t>
  </si>
  <si>
    <t>耐张线夹-楔型绝缘-型号:NXJ-150/10KV</t>
  </si>
  <si>
    <t>耐张线夹-楔型绝缘,NXJ-1-70</t>
  </si>
  <si>
    <t>耐张线夹-楔型绝缘-型号:NXJ-1-70</t>
  </si>
  <si>
    <t>耐张线夹-楔型绝缘,NXJ-240</t>
  </si>
  <si>
    <t>耐张线夹-楔型绝缘-型号:NXJ-240</t>
  </si>
  <si>
    <t>耐张线夹-楔型绝缘,NXJ-70/10KV</t>
  </si>
  <si>
    <t>耐张线夹-楔型绝缘-型号:NXJ-70/10KV</t>
  </si>
  <si>
    <t>耐张线夹-楔型绝缘,NXL-1</t>
  </si>
  <si>
    <t>耐张线夹-楔型绝缘-型号:NXL-1</t>
  </si>
  <si>
    <t>耐张线夹-楔型绝缘,NXL-120/150</t>
  </si>
  <si>
    <t>耐张线夹-楔型绝缘-型号:NXL-120/150</t>
  </si>
  <si>
    <t>耐张线夹-楔型绝缘,NXL-185</t>
  </si>
  <si>
    <t>耐张线夹-楔型绝缘-型号:NXL-185</t>
  </si>
  <si>
    <t>耐张线夹-楔型绝缘,NXL-185/240G</t>
  </si>
  <si>
    <t>耐张线夹-楔型绝缘-型号:NXL-185/240G</t>
  </si>
  <si>
    <t>耐张线夹-楔型绝缘,NXL-35/95</t>
  </si>
  <si>
    <t>耐张线夹-楔型绝缘-型号:NXL-35/95</t>
  </si>
  <si>
    <t>耐张线夹-液压型,NY-240/30.1</t>
  </si>
  <si>
    <t>耐张线夹-液压型-型号:NY-240/30.1</t>
  </si>
  <si>
    <t>耐张线夹-液压型,NY-240/30B</t>
  </si>
  <si>
    <t>耐张线夹-液压型-型号:NY-240/30B</t>
  </si>
  <si>
    <t>耐张线夹-液压型,NY-300/25.1</t>
  </si>
  <si>
    <t>耐张线夹-液压型-型号:NY-300/25.1</t>
  </si>
  <si>
    <t>耐张线夹-液压型,NY-300/25.1B</t>
  </si>
  <si>
    <t>耐张线夹-液压型-型号:NY-300/25.1B</t>
  </si>
  <si>
    <t>耐张线夹-液压型,NY-400/35.1</t>
  </si>
  <si>
    <t>耐张线夹-液压型-型号:NY-400/35.1</t>
  </si>
  <si>
    <t>耐张线夹-液压型,NY-400/35.1B</t>
  </si>
  <si>
    <t>耐张线夹-液压型-型号:NY-400/35.1B</t>
  </si>
  <si>
    <t>耐张线夹-液压型,NY-500/45.1</t>
  </si>
  <si>
    <t>耐张线夹-液压型-型号:NY-500/45.1</t>
  </si>
  <si>
    <t>耐张线夹-液压型,NY-630/55</t>
  </si>
  <si>
    <t>耐张线夹-液压型-型号:NY-630/55</t>
  </si>
  <si>
    <t>耐张线夹-液压型,NY-630/55.1</t>
  </si>
  <si>
    <t>耐张线夹-液压型-型号:NY-630/55.1</t>
  </si>
  <si>
    <t>设备线夹-变压器线夹,M22</t>
  </si>
  <si>
    <t>设备线夹-变压器线夹-规格:M22</t>
  </si>
  <si>
    <t>设备线夹-大截面导线设备线夹,SY-1440B1</t>
  </si>
  <si>
    <t>设备线夹-大截面导线设备线夹-型号:SY-1440B1</t>
  </si>
  <si>
    <t>设备线夹-跨径接护线夹,JKG-1</t>
  </si>
  <si>
    <t>设备线夹-跨径接护线夹-型号:JKG-1</t>
  </si>
  <si>
    <t>设备线夹-跨径接护线夹,JKG-2</t>
  </si>
  <si>
    <t>设备线夹-跨径接护线夹-型号:JKG-2</t>
  </si>
  <si>
    <t>设备线夹-跨径接护线夹,JKG-3</t>
  </si>
  <si>
    <t>设备线夹-跨径接护线夹-型号:JKG-3</t>
  </si>
  <si>
    <t>设备线夹-耐热导线设备线夹,SY-1440NA</t>
  </si>
  <si>
    <t>设备线夹-耐热导线设备线夹-型号:SY-1440NA</t>
  </si>
  <si>
    <t>设备线夹-耐热导线设备线夹,SYG-1440NB</t>
  </si>
  <si>
    <t>设备线夹-耐热导线设备线夹-型号:SYG-1440NB</t>
  </si>
  <si>
    <t>设备线夹-双导线设备线夹,SSLG-300A-120</t>
  </si>
  <si>
    <t>设备线夹-双导线设备线夹-型号:SSLG-300A-120</t>
  </si>
  <si>
    <t>设备线夹-双导线设备线夹,SSY-1440NA/200</t>
  </si>
  <si>
    <t>设备线夹-双导线设备线夹-型号:SSY-1440NA/200</t>
  </si>
  <si>
    <t>设备线夹-双导线设备线夹,SSY-1440NB/200</t>
  </si>
  <si>
    <t>设备线夹-双导线设备线夹-型号:SSY-1440NB/200</t>
  </si>
  <si>
    <t>设备线夹-双导线设备线夹,SSY-300/25A-120(a×b)</t>
  </si>
  <si>
    <t>设备线夹-双导线设备线夹-型号:SSY-300/25A-120(a×b)</t>
  </si>
  <si>
    <t>设备线夹-双导线设备线夹,SSY-300/25A-200(a×b)</t>
  </si>
  <si>
    <t>设备线夹-双导线设备线夹-型号:SSY-300/25A-200(a×b)</t>
  </si>
  <si>
    <t>设备线夹-双导线设备线夹,SSY-300/25B-120(a×b)</t>
  </si>
  <si>
    <t>设备线夹-双导线设备线夹-型号:SSY-300/25B-120(a×b)</t>
  </si>
  <si>
    <t>设备线夹-双导线设备线夹,SSY-300/25B-200(a×b)</t>
  </si>
  <si>
    <t>设备线夹-双导线设备线夹-型号:SSY-300/25B-200(a×b)</t>
  </si>
  <si>
    <t>设备线夹-双导线设备线夹,SSY-300/25C-120(a×b)</t>
  </si>
  <si>
    <t>设备线夹-双导线设备线夹-型号:SSY-300/25C-120(a×b)</t>
  </si>
  <si>
    <t>设备线夹-双导线设备线夹,SSY-300/25C-200(a×b)</t>
  </si>
  <si>
    <t>设备线夹-双导线设备线夹-型号:SSY-300/25C-200(a×b)</t>
  </si>
  <si>
    <t>设备线夹-双导线设备线夹,SSY-400/35A-120(a×b)</t>
  </si>
  <si>
    <t>设备线夹-双导线设备线夹-型号:SSY-400/35A-120(a×b)</t>
  </si>
  <si>
    <t>设备线夹-双导线设备线夹,SSY-400/35A-200(a×b)</t>
  </si>
  <si>
    <t>设备线夹-双导线设备线夹-型号:SSY-400/35A-200(a×b)</t>
  </si>
  <si>
    <t>设备线夹-双导线设备线夹,SSY-400/35B-120(a×b)</t>
  </si>
  <si>
    <t>设备线夹-双导线设备线夹-型号:SSY-400/35B-120(a×b)</t>
  </si>
  <si>
    <t>设备线夹-双导线设备线夹,SSY-400/35C-120(a×b)</t>
  </si>
  <si>
    <t>设备线夹-双导线设备线夹-型号:SSY-400/35C-120(a×b)</t>
  </si>
  <si>
    <t>设备线夹-双导线设备线夹,SSY-400/35C-200(a×b)</t>
  </si>
  <si>
    <t>设备线夹-双导线设备线夹-型号:SSY-400/35C-200(a×b)</t>
  </si>
  <si>
    <t>设备线夹-双导线设备线夹,SSY-500/45A-120(a×b)</t>
  </si>
  <si>
    <t>设备线夹-双导线设备线夹-型号:SSY-500/45A-120(a×b)</t>
  </si>
  <si>
    <t>设备线夹-双导线设备线夹,SSY-500/45B-120(a×b)</t>
  </si>
  <si>
    <t>设备线夹-双导线设备线夹-型号:SSY-500/45B-120(a×b)</t>
  </si>
  <si>
    <t>设备线夹-双导线设备线夹,SSY-630/55A-120(a×b)</t>
  </si>
  <si>
    <t>设备线夹-双导线设备线夹-型号:SSY-630/55A-120(a×b)</t>
  </si>
  <si>
    <t>设备线夹-双导线设备线夹,SSY-630/55A-200(a×b)</t>
  </si>
  <si>
    <t>设备线夹-双导线设备线夹-型号:SSY-630/55A-200(a×b)</t>
  </si>
  <si>
    <t>设备线夹-双导线设备线夹,SSY-630/55B-120(a×b)</t>
  </si>
  <si>
    <t>设备线夹-双导线设备线夹-型号:SSY-630/55B-120(a×b)</t>
  </si>
  <si>
    <t>设备线夹-双导线设备线夹,SSY-630/55B-200(a×b)</t>
  </si>
  <si>
    <t>设备线夹-双导线设备线夹-型号:SSY-630/55B-200(a×b)</t>
  </si>
  <si>
    <t>设备线夹-双导线设备线夹,SSY-630/55C-120(a×b)</t>
  </si>
  <si>
    <t>设备线夹-双导线设备线夹-型号:SSY-630/55C-120(a×b)</t>
  </si>
  <si>
    <t>设备线夹-双导线设备线夹,SSY-630/55C-200(a×b)</t>
  </si>
  <si>
    <t>设备线夹-双导线设备线夹-型号:SSY-630/55C-200(a×b)</t>
  </si>
  <si>
    <t>设备线夹-双导线设备线夹,SSYG-300/25A-120(a×b)</t>
  </si>
  <si>
    <t>设备线夹-双导线设备线夹-型号:SSYG-300/25A-120(a×b)</t>
  </si>
  <si>
    <t>设备线夹-双导线设备线夹,SSYG-300/25B-120(a×b)</t>
  </si>
  <si>
    <t>设备线夹-双导线设备线夹-型号:SSYG-300/25B-120(a×b)</t>
  </si>
  <si>
    <t>设备线夹-双导线设备线夹,SSYG-300/25C-120(a×b)</t>
  </si>
  <si>
    <t>设备线夹-双导线设备线夹-型号:SSYG-300/25C-120(a×b)</t>
  </si>
  <si>
    <t>设备线夹-双导线设备线夹,SSYG-300/40C-200(a×b)</t>
  </si>
  <si>
    <t>设备线夹-双导线设备线夹-型号:SSYG-300/40C-200(a×b)</t>
  </si>
  <si>
    <t>设备线夹-双导线设备线夹,SSYG-630/55A-200(a×b)</t>
  </si>
  <si>
    <t>设备线夹-双导线设备线夹-型号:SSYG-630/55A-200(a×b)</t>
  </si>
  <si>
    <t>设备线夹-双导线设备线夹,SSYG-630/55A-400(a×b)</t>
  </si>
  <si>
    <t>设备线夹-双导线设备线夹-型号:SSYG-630/55A-400(a×b)</t>
  </si>
  <si>
    <t>设备线夹-铜铝过渡设备线夹,SLG-4B</t>
  </si>
  <si>
    <t>设备线夹-铜铝过渡设备线夹-型号:SLG-4B</t>
  </si>
  <si>
    <t>设备线夹-铜铝过渡设备线夹,SYG-120/20A</t>
  </si>
  <si>
    <t>设备线夹-铜铝过渡设备线夹-型号:SYG-120/20A</t>
  </si>
  <si>
    <t>设备线夹-铜铝过渡设备线夹,SYG-120/20B</t>
  </si>
  <si>
    <t>设备线夹-铜铝过渡设备线夹-型号:SYG-120/20B</t>
  </si>
  <si>
    <t>设备线夹-铜铝过渡设备线夹,SYG-150/20A</t>
  </si>
  <si>
    <t>设备线夹-铜铝过渡设备线夹-型号:SYG-150/20A</t>
  </si>
  <si>
    <t>设备线夹-铜铝过渡设备线夹,SYG-150/20B</t>
  </si>
  <si>
    <t>设备线夹-铜铝过渡设备线夹-型号:SYG-150/20B</t>
  </si>
  <si>
    <t>设备线夹-铜铝过渡设备线夹,SYG-240/30A</t>
  </si>
  <si>
    <t>设备线夹-铜铝过渡设备线夹-型号:SYG-240/30A</t>
  </si>
  <si>
    <t>设备线夹-铜铝过渡设备线夹,SYG-240/30B</t>
  </si>
  <si>
    <t>设备线夹-铜铝过渡设备线夹-型号:SYG-240/30B</t>
  </si>
  <si>
    <t>设备线夹-铜铝过渡设备线夹,SYG-240/30C</t>
  </si>
  <si>
    <t>设备线夹-铜铝过渡设备线夹-型号:SYG-240/30C</t>
  </si>
  <si>
    <t>设备线夹-铜铝过渡设备线夹,SYG-300/25A</t>
  </si>
  <si>
    <t>设备线夹-铜铝过渡设备线夹-型号:SYG-300/25A</t>
  </si>
  <si>
    <t>设备线夹-铜铝过渡设备线夹,SYG-300/25B</t>
  </si>
  <si>
    <t>设备线夹-铜铝过渡设备线夹-型号:SYG-300/25B</t>
  </si>
  <si>
    <t>设备线夹-铜铝过渡设备线夹,SYG-300/25C</t>
  </si>
  <si>
    <t>设备线夹-铜铝过渡设备线夹-型号:SYG-300/25C</t>
  </si>
  <si>
    <t>设备线夹-铜铝过渡设备线夹,SYG-400/35B</t>
  </si>
  <si>
    <t>设备线夹-铜铝过渡设备线夹-型号:SYG-400/35B</t>
  </si>
  <si>
    <t>设备线夹-铜铝过渡设备线夹,SYG-50/8A</t>
  </si>
  <si>
    <t>设备线夹-铜铝过渡设备线夹-型号:SYG-50/8A</t>
  </si>
  <si>
    <t>设备线夹-铜铝过渡设备线夹,SYG-500/45A</t>
  </si>
  <si>
    <t>设备线夹-铜铝过渡设备线夹-型号:SYG-500/45A</t>
  </si>
  <si>
    <t>设备线夹-铜铝接线夹,JTL-300A</t>
  </si>
  <si>
    <t>设备线夹-铜铝接线夹-型号:JTL-300A</t>
  </si>
  <si>
    <t>设备线夹-压缩型设备线夹,SY-120/20B</t>
  </si>
  <si>
    <t>设备线夹-压缩型设备线夹-型号:SY-120/20B</t>
  </si>
  <si>
    <t>设备线夹-压缩型设备线夹,SY-1440NA</t>
  </si>
  <si>
    <t>设备线夹-压缩型设备线夹-型号:SY-1440NA</t>
  </si>
  <si>
    <t>设备线夹-压缩型设备线夹,SY-150/20B</t>
  </si>
  <si>
    <t>设备线夹-压缩型设备线夹-型号:SY-150/20B</t>
  </si>
  <si>
    <t>设备线夹-压缩型设备线夹,SY-185/25B</t>
  </si>
  <si>
    <t>设备线夹-压缩型设备线夹-型号:SY-185/25B</t>
  </si>
  <si>
    <t>设备线夹-压缩型设备线夹,SY-185/25C</t>
  </si>
  <si>
    <t>设备线夹-压缩型设备线夹-型号:SY-185/25C</t>
  </si>
  <si>
    <t>设备线夹-压缩型设备线夹,SY-240/30A</t>
  </si>
  <si>
    <t>设备线夹-压缩型设备线夹-型号:SY-240/30A</t>
  </si>
  <si>
    <t>设备线夹-压缩型设备线夹,SY-240/30B</t>
  </si>
  <si>
    <t>设备线夹-压缩型设备线夹-型号:SY-240/30B</t>
  </si>
  <si>
    <t>设备线夹-压缩型设备线夹,SY-240/30C</t>
  </si>
  <si>
    <t>设备线夹-压缩型设备线夹-型号:SY-240/30C</t>
  </si>
  <si>
    <t>设备线夹-压缩型设备线夹,SY-300/25A</t>
  </si>
  <si>
    <t>设备线夹-压缩型设备线夹-型号:SY-300/25A</t>
  </si>
  <si>
    <t>设备线夹-压缩型设备线夹,SY-300/25B</t>
  </si>
  <si>
    <t>设备线夹-压缩型设备线夹-型号:SY-300/25B</t>
  </si>
  <si>
    <t>设备线夹-压缩型设备线夹,SY-300/25C</t>
  </si>
  <si>
    <t>设备线夹-压缩型设备线夹-型号:SY-300/25C</t>
  </si>
  <si>
    <t>设备线夹-压缩型设备线夹,SY-400/35A</t>
  </si>
  <si>
    <t>设备线夹-压缩型设备线夹-型号:SY-400/35A</t>
  </si>
  <si>
    <t>设备线夹-压缩型设备线夹,SY-400/35B</t>
  </si>
  <si>
    <t>设备线夹-压缩型设备线夹-型号:SY-400/35B</t>
  </si>
  <si>
    <t>设备线夹-压缩型设备线夹,SY-400/35B1</t>
  </si>
  <si>
    <t>设备线夹-压缩型设备线夹-型号:SY-400/35B1</t>
  </si>
  <si>
    <t>设备线夹-压缩型设备线夹,SY-400/35C</t>
  </si>
  <si>
    <t>设备线夹-压缩型设备线夹-型号:SY-400/35C</t>
  </si>
  <si>
    <t>设备线夹-压缩型设备线夹,SY-500/45A</t>
  </si>
  <si>
    <t>设备线夹-压缩型设备线夹-型号:SY-500/45A</t>
  </si>
  <si>
    <t>设备线夹-压缩型设备线夹,SY-500/45B</t>
  </si>
  <si>
    <t>设备线夹-压缩型设备线夹-型号:SY-500/45B</t>
  </si>
  <si>
    <t>设备线夹-压缩型设备线夹,SY-500/45C</t>
  </si>
  <si>
    <t>设备线夹-压缩型设备线夹-型号:SY-500/45C</t>
  </si>
  <si>
    <t>设备线夹-压缩型设备线夹,SY-630/55A</t>
  </si>
  <si>
    <t>设备线夹-压缩型设备线夹-型号:SY-630/55A</t>
  </si>
  <si>
    <t>悬垂线夹-防磨、提包式,XGH-4</t>
  </si>
  <si>
    <t>悬垂线夹-防磨、提包式-型号:XGH-4</t>
  </si>
  <si>
    <t>悬垂线夹-防磨、提包式,XGH-5</t>
  </si>
  <si>
    <t>悬垂线夹-防磨、提包式-型号:XGH-5</t>
  </si>
  <si>
    <t>悬垂线夹-防磨、提包式,XGH-6</t>
  </si>
  <si>
    <t>悬垂线夹-防磨、提包式-型号:XGH-6</t>
  </si>
  <si>
    <t>金具</t>
  </si>
  <si>
    <t>分标编号:32</t>
  </si>
  <si>
    <t>包号</t>
  </si>
  <si>
    <t>数量</t>
  </si>
  <si>
    <t>进价</t>
  </si>
  <si>
    <t>进价金额</t>
  </si>
  <si>
    <t>单价（进价*1.275）</t>
  </si>
  <si>
    <t>不含税单价（万元）</t>
  </si>
  <si>
    <t>金额（万元）</t>
  </si>
  <si>
    <t>技术规范ID</t>
  </si>
  <si>
    <t>包1</t>
  </si>
  <si>
    <t>10GH-500020383-00001</t>
  </si>
  <si>
    <t>9906-500020383-00004</t>
  </si>
  <si>
    <t>10GH-500020770-00002</t>
  </si>
  <si>
    <t>10GH-500020509-00001</t>
  </si>
  <si>
    <t>10GH-500028336-00001</t>
  </si>
  <si>
    <t>10GH-500077875-00001</t>
  </si>
  <si>
    <t>9906-500028140-00004</t>
  </si>
  <si>
    <t>9906-500028140-00003</t>
  </si>
  <si>
    <t>单价（进价*1.28）</t>
  </si>
  <si>
    <t>包2</t>
  </si>
  <si>
    <t>单价（进价*1.285）</t>
  </si>
  <si>
    <t>包3</t>
  </si>
  <si>
    <t>单价（进价*1.29）</t>
  </si>
  <si>
    <t>包4</t>
  </si>
  <si>
    <t>单价（进价*1.295）</t>
  </si>
  <si>
    <t>包5</t>
  </si>
  <si>
    <t>单价（进价*1.3）</t>
  </si>
  <si>
    <t>包6</t>
  </si>
  <si>
    <t>单价（进价*1.31）</t>
  </si>
  <si>
    <t>包7</t>
  </si>
  <si>
    <t>单价（进价*1.315）</t>
  </si>
  <si>
    <t>包8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</si>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</sst>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b/>
      <sz val="10"/>
      <name val="宋体"/>
      <charset val="0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1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19" fillId="29" borderId="1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/>
    <xf numFmtId="0" fontId="1" fillId="0" borderId="8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/>
    <xf numFmtId="0" fontId="2" fillId="3" borderId="3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right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1" fillId="4" borderId="8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Limitupnas\18&#24180;&#25307;&#26631;&#25991;&#20214;\11&#26376;&#20221;\&#20864;&#21271;\&#25253;&#20215;&#34920; &#20197;&#27492;&#20026;&#209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43;&#33487;&#37329;&#20855;%20%20&#27704;&#22266;+&#26032;&#36816;&#25253;&#2021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询价表"/>
      <sheetName val="金具7"/>
      <sheetName val="新运进价"/>
      <sheetName val="包1"/>
      <sheetName val="包2"/>
      <sheetName val="包3"/>
      <sheetName val="包4"/>
      <sheetName val="包5"/>
    </sheetNames>
    <sheetDataSet>
      <sheetData sheetId="0"/>
      <sheetData sheetId="1"/>
      <sheetData sheetId="2">
        <row r="1">
          <cell r="B1" t="str">
            <v>物资名称</v>
          </cell>
          <cell r="C1" t="str">
            <v>物资描述</v>
          </cell>
          <cell r="D1" t="str">
            <v>单位</v>
          </cell>
          <cell r="E1" t="str">
            <v>数量</v>
          </cell>
          <cell r="F1" t="str">
            <v>新运进价</v>
          </cell>
        </row>
        <row r="2">
          <cell r="B2" t="str">
            <v>接续金具-接地线夹,JDL-50-240</v>
          </cell>
          <cell r="C2" t="str">
            <v>接续金具-接地线夹-型号:JDL-50-240</v>
          </cell>
          <cell r="D2" t="str">
            <v>付</v>
          </cell>
          <cell r="E2">
            <v>60835</v>
          </cell>
          <cell r="F2">
            <v>9</v>
          </cell>
        </row>
        <row r="3">
          <cell r="B3" t="str">
            <v>接续金具-楔型并沟线夹,JXD-10</v>
          </cell>
          <cell r="C3" t="str">
            <v>接续金具-楔型并沟线夹-型号:JXD-10</v>
          </cell>
          <cell r="D3" t="str">
            <v>付</v>
          </cell>
          <cell r="E3">
            <v>100750</v>
          </cell>
          <cell r="F3">
            <v>16</v>
          </cell>
        </row>
        <row r="4">
          <cell r="B4" t="str">
            <v>接续金具-楔型并沟线夹,JXD-3</v>
          </cell>
          <cell r="C4" t="str">
            <v>接续金具-楔型并沟线夹-型号:JXD-3</v>
          </cell>
          <cell r="D4" t="str">
            <v>付</v>
          </cell>
          <cell r="E4">
            <v>4502</v>
          </cell>
          <cell r="F4">
            <v>7.5</v>
          </cell>
        </row>
        <row r="5">
          <cell r="B5" t="str">
            <v>接续金具-楔型并沟线夹,JXD-6</v>
          </cell>
          <cell r="C5" t="str">
            <v>接续金具-楔型并沟线夹-型号:JXD-6</v>
          </cell>
          <cell r="D5" t="str">
            <v>付</v>
          </cell>
          <cell r="E5">
            <v>74694</v>
          </cell>
          <cell r="F5">
            <v>8.5</v>
          </cell>
        </row>
        <row r="6">
          <cell r="B6" t="str">
            <v>拉线金具-UT型线夹,NUT-3</v>
          </cell>
          <cell r="C6" t="str">
            <v>拉线金具-UT型线夹-型号:NUT-3</v>
          </cell>
          <cell r="D6" t="str">
            <v>付</v>
          </cell>
          <cell r="E6">
            <v>8313</v>
          </cell>
          <cell r="F6">
            <v>32</v>
          </cell>
        </row>
        <row r="7">
          <cell r="B7" t="str">
            <v>拉线金具-U型挂环,UL-25</v>
          </cell>
          <cell r="C7" t="str">
            <v>拉线金具-U型挂环-型号:UL-25</v>
          </cell>
          <cell r="D7" t="str">
            <v>付</v>
          </cell>
          <cell r="E7">
            <v>6387</v>
          </cell>
          <cell r="F7">
            <v>27</v>
          </cell>
        </row>
        <row r="8">
          <cell r="B8" t="str">
            <v>拉线金具-锲型线夹,NX-3</v>
          </cell>
          <cell r="C8" t="str">
            <v>拉线金具-锲型线夹-型号:NX-3</v>
          </cell>
          <cell r="D8" t="str">
            <v>付</v>
          </cell>
          <cell r="E8">
            <v>14634</v>
          </cell>
          <cell r="F8">
            <v>23</v>
          </cell>
        </row>
        <row r="9">
          <cell r="B9" t="str">
            <v>耐张线夹-螺栓型,NLL-3</v>
          </cell>
          <cell r="C9" t="str">
            <v>耐张线夹-螺栓型-型号:NLL-3</v>
          </cell>
          <cell r="D9" t="str">
            <v>付</v>
          </cell>
          <cell r="E9">
            <v>35056</v>
          </cell>
          <cell r="F9">
            <v>27</v>
          </cell>
        </row>
        <row r="10">
          <cell r="B10" t="str">
            <v>耐张线夹-螺栓型,NLL-4</v>
          </cell>
          <cell r="C10" t="str">
            <v>耐张线夹-螺栓型-型号:NLL-4</v>
          </cell>
          <cell r="D10" t="str">
            <v>付</v>
          </cell>
          <cell r="E10">
            <v>76100</v>
          </cell>
          <cell r="F10">
            <v>33</v>
          </cell>
        </row>
        <row r="11">
          <cell r="B11" t="str">
            <v>耐张线夹-楔型绝缘,NXL-2</v>
          </cell>
          <cell r="C11" t="str">
            <v>耐张线夹-楔型绝缘-型号:NXL-2</v>
          </cell>
          <cell r="D11" t="str">
            <v>付</v>
          </cell>
          <cell r="E11">
            <v>4665</v>
          </cell>
          <cell r="F11">
            <v>14</v>
          </cell>
        </row>
        <row r="12">
          <cell r="B12" t="str">
            <v>耐张线夹-楔型绝缘,NXL-3</v>
          </cell>
          <cell r="C12" t="str">
            <v>耐张线夹-楔型绝缘-型号:NXL-3</v>
          </cell>
          <cell r="D12" t="str">
            <v>付</v>
          </cell>
          <cell r="E12">
            <v>16079</v>
          </cell>
          <cell r="F12">
            <v>18</v>
          </cell>
        </row>
        <row r="13">
          <cell r="B13" t="str">
            <v>耐张线夹-楔型绝缘,NXL-4</v>
          </cell>
          <cell r="C13" t="str">
            <v>耐张线夹-楔型绝缘-型号:NXL-4</v>
          </cell>
          <cell r="D13" t="str">
            <v>付</v>
          </cell>
          <cell r="E13">
            <v>6535</v>
          </cell>
          <cell r="F13">
            <v>24.5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物资描述</v>
          </cell>
          <cell r="D1" t="str">
            <v>单位</v>
          </cell>
          <cell r="E1" t="str">
            <v>数量</v>
          </cell>
          <cell r="F1" t="str">
            <v>永固单价</v>
          </cell>
          <cell r="G1" t="str">
            <v>新运+永固价</v>
          </cell>
        </row>
        <row r="2">
          <cell r="C2" t="str">
            <v>T型线夹-T型线夹-型号:TL-1440N/400</v>
          </cell>
          <cell r="D2" t="str">
            <v>付</v>
          </cell>
          <cell r="E2">
            <v>15</v>
          </cell>
          <cell r="F2">
            <v>355.5</v>
          </cell>
          <cell r="G2">
            <v>298.62</v>
          </cell>
        </row>
        <row r="3">
          <cell r="C3" t="str">
            <v>T型线夹-T型线夹-型号:TL-300</v>
          </cell>
          <cell r="D3" t="str">
            <v>付</v>
          </cell>
          <cell r="E3">
            <v>24</v>
          </cell>
          <cell r="F3">
            <v>41.13</v>
          </cell>
          <cell r="G3">
            <v>34.5492</v>
          </cell>
        </row>
        <row r="4">
          <cell r="C4" t="str">
            <v>T型线夹-T型线夹-型号:TLY-300/300</v>
          </cell>
          <cell r="D4" t="str">
            <v>付</v>
          </cell>
          <cell r="E4">
            <v>18</v>
          </cell>
          <cell r="F4">
            <v>72</v>
          </cell>
          <cell r="G4">
            <v>55</v>
          </cell>
        </row>
        <row r="5">
          <cell r="C5" t="str">
            <v>T型线夹-T型线夹-型号:TY-120</v>
          </cell>
          <cell r="D5" t="str">
            <v>付</v>
          </cell>
          <cell r="E5">
            <v>6385</v>
          </cell>
          <cell r="F5">
            <v>16.47</v>
          </cell>
          <cell r="G5">
            <v>16</v>
          </cell>
        </row>
        <row r="6">
          <cell r="C6" t="str">
            <v>T型线夹-T型线夹-型号:TY-120/20</v>
          </cell>
          <cell r="D6" t="str">
            <v>付</v>
          </cell>
          <cell r="E6">
            <v>5183</v>
          </cell>
          <cell r="F6">
            <v>16.47</v>
          </cell>
          <cell r="G6">
            <v>16</v>
          </cell>
        </row>
        <row r="7">
          <cell r="C7" t="str">
            <v>T型线夹-T型线夹-型号:TY-150</v>
          </cell>
          <cell r="D7" t="str">
            <v>付</v>
          </cell>
          <cell r="E7">
            <v>546</v>
          </cell>
          <cell r="F7">
            <v>18.99</v>
          </cell>
          <cell r="G7">
            <v>19</v>
          </cell>
        </row>
        <row r="8">
          <cell r="C8" t="str">
            <v>T型线夹-T型线夹-型号:TY-185</v>
          </cell>
          <cell r="D8" t="str">
            <v>付</v>
          </cell>
          <cell r="E8">
            <v>8394</v>
          </cell>
          <cell r="F8">
            <v>21.15</v>
          </cell>
          <cell r="G8">
            <v>21</v>
          </cell>
        </row>
        <row r="9">
          <cell r="C9" t="str">
            <v>T型线夹-T型线夹-型号:TY-185/25</v>
          </cell>
          <cell r="D9" t="str">
            <v>付</v>
          </cell>
          <cell r="E9">
            <v>9534</v>
          </cell>
          <cell r="F9">
            <v>21.15</v>
          </cell>
          <cell r="G9">
            <v>21</v>
          </cell>
        </row>
        <row r="10">
          <cell r="C10" t="str">
            <v>T型线夹-T型线夹-型号:TY2-300</v>
          </cell>
          <cell r="D10" t="str">
            <v>付</v>
          </cell>
          <cell r="E10">
            <v>142</v>
          </cell>
          <cell r="F10">
            <v>23.31</v>
          </cell>
          <cell r="G10">
            <v>19.5804</v>
          </cell>
        </row>
        <row r="11">
          <cell r="C11" t="str">
            <v>T型线夹-T型线夹-型号:TY-400/35</v>
          </cell>
          <cell r="D11" t="str">
            <v>付</v>
          </cell>
          <cell r="E11">
            <v>152</v>
          </cell>
          <cell r="F11">
            <v>44.82</v>
          </cell>
          <cell r="G11">
            <v>43</v>
          </cell>
        </row>
        <row r="12">
          <cell r="C12" t="str">
            <v>T型线夹-T型线夹-型号:TY-630/55</v>
          </cell>
          <cell r="D12" t="str">
            <v>付</v>
          </cell>
          <cell r="E12">
            <v>24</v>
          </cell>
          <cell r="F12">
            <v>109.98</v>
          </cell>
          <cell r="G12">
            <v>85</v>
          </cell>
        </row>
        <row r="13">
          <cell r="C13" t="str">
            <v>T型线夹-T型线夹-型号:TY-70</v>
          </cell>
          <cell r="D13" t="str">
            <v>付</v>
          </cell>
          <cell r="E13">
            <v>4341</v>
          </cell>
          <cell r="F13">
            <v>10.35</v>
          </cell>
          <cell r="G13">
            <v>18</v>
          </cell>
        </row>
        <row r="14">
          <cell r="C14" t="str">
            <v>T型线夹-双导线T型线夹-型号:TYS-2 ×400/120</v>
          </cell>
          <cell r="D14" t="str">
            <v>付</v>
          </cell>
          <cell r="E14">
            <v>15</v>
          </cell>
          <cell r="F14">
            <v>110.79</v>
          </cell>
          <cell r="G14">
            <v>90</v>
          </cell>
        </row>
        <row r="15">
          <cell r="C15" t="str">
            <v>T型线夹-双导线T型线夹-型号:TYS-2×300/120</v>
          </cell>
          <cell r="D15" t="str">
            <v>付</v>
          </cell>
          <cell r="E15">
            <v>54</v>
          </cell>
          <cell r="F15">
            <v>83.79</v>
          </cell>
          <cell r="G15">
            <v>88</v>
          </cell>
        </row>
        <row r="16">
          <cell r="C16" t="str">
            <v>T型线夹-双导线T型线夹-型号:TYS-2×300/200</v>
          </cell>
          <cell r="D16" t="str">
            <v>付</v>
          </cell>
          <cell r="E16">
            <v>68</v>
          </cell>
          <cell r="F16">
            <v>94.95</v>
          </cell>
          <cell r="G16">
            <v>88</v>
          </cell>
        </row>
        <row r="17">
          <cell r="C17" t="str">
            <v>T型线夹-双导线T型线夹-型号:TYS-2×630/120</v>
          </cell>
          <cell r="D17" t="str">
            <v>付</v>
          </cell>
          <cell r="E17">
            <v>8</v>
          </cell>
          <cell r="F17">
            <v>201.6</v>
          </cell>
          <cell r="G17">
            <v>150</v>
          </cell>
        </row>
        <row r="18">
          <cell r="C18" t="str">
            <v>T型线夹-双导线T型线夹-型号:TYS-2×630/200</v>
          </cell>
          <cell r="D18" t="str">
            <v>付</v>
          </cell>
          <cell r="E18">
            <v>8</v>
          </cell>
          <cell r="F18">
            <v>219.69</v>
          </cell>
          <cell r="G18">
            <v>150</v>
          </cell>
        </row>
        <row r="19">
          <cell r="C19" t="str">
            <v>保护金具-间隔棒-型号:FJZ-240/24</v>
          </cell>
          <cell r="D19" t="str">
            <v>支</v>
          </cell>
          <cell r="E19">
            <v>49</v>
          </cell>
          <cell r="F19">
            <v>115.74</v>
          </cell>
          <cell r="G19">
            <v>68</v>
          </cell>
        </row>
        <row r="20">
          <cell r="C20" t="str">
            <v>保护金具-间隔棒-型号:FJZ-250/34</v>
          </cell>
          <cell r="D20" t="str">
            <v>支</v>
          </cell>
          <cell r="E20">
            <v>51</v>
          </cell>
          <cell r="F20">
            <v>139.68</v>
          </cell>
          <cell r="G20">
            <v>88</v>
          </cell>
        </row>
        <row r="21">
          <cell r="C21" t="str">
            <v>放电间隙-电压等级:AC10kV,类型:防雷放电间隙</v>
          </cell>
          <cell r="D21" t="str">
            <v>套</v>
          </cell>
          <cell r="E21">
            <v>2253</v>
          </cell>
          <cell r="F21">
            <v>54.45</v>
          </cell>
          <cell r="G21">
            <v>45.738</v>
          </cell>
        </row>
        <row r="22">
          <cell r="C22" t="str">
            <v>接触金具-母线伸缩节-型号:MGS-100×10</v>
          </cell>
          <cell r="D22" t="str">
            <v>付</v>
          </cell>
          <cell r="E22">
            <v>12</v>
          </cell>
          <cell r="F22">
            <v>107.73</v>
          </cell>
          <cell r="G22">
            <v>90.4932</v>
          </cell>
        </row>
        <row r="23">
          <cell r="C23" t="str">
            <v>接触金具-母线伸缩节-型号:MGS-125×10</v>
          </cell>
          <cell r="D23" t="str">
            <v>付</v>
          </cell>
          <cell r="E23">
            <v>8</v>
          </cell>
          <cell r="F23">
            <v>117.72</v>
          </cell>
          <cell r="G23">
            <v>98.8848</v>
          </cell>
        </row>
        <row r="24">
          <cell r="C24" t="str">
            <v>接触金具-母线伸缩节-型号:MS-125×10</v>
          </cell>
          <cell r="D24" t="str">
            <v>付</v>
          </cell>
          <cell r="E24">
            <v>8</v>
          </cell>
          <cell r="F24">
            <v>58.59</v>
          </cell>
          <cell r="G24">
            <v>49.2156</v>
          </cell>
        </row>
        <row r="25">
          <cell r="C25" t="str">
            <v>接触金具-母线伸缩节-型号:MS-80×10</v>
          </cell>
          <cell r="D25" t="str">
            <v>付</v>
          </cell>
          <cell r="E25">
            <v>8</v>
          </cell>
          <cell r="F25">
            <v>31.68</v>
          </cell>
          <cell r="G25">
            <v>26.6112</v>
          </cell>
        </row>
        <row r="26">
          <cell r="C26" t="str">
            <v>接触金具-母线伸缩节-型号:MS-80×8</v>
          </cell>
          <cell r="D26" t="str">
            <v>付</v>
          </cell>
          <cell r="E26">
            <v>10</v>
          </cell>
          <cell r="F26">
            <v>26.01</v>
          </cell>
          <cell r="G26">
            <v>21.8484</v>
          </cell>
        </row>
        <row r="27">
          <cell r="C27" t="str">
            <v>接触金具-母线伸缩节-型号:MSS-100×10</v>
          </cell>
          <cell r="D27" t="str">
            <v>付</v>
          </cell>
          <cell r="E27">
            <v>8</v>
          </cell>
          <cell r="F27">
            <v>116.55</v>
          </cell>
          <cell r="G27">
            <v>97.902</v>
          </cell>
        </row>
        <row r="28">
          <cell r="C28" t="str">
            <v>接触金具-母线伸缩节-型号:MSS-120×12</v>
          </cell>
          <cell r="D28" t="str">
            <v>付</v>
          </cell>
          <cell r="E28">
            <v>8</v>
          </cell>
          <cell r="F28">
            <v>194.85</v>
          </cell>
          <cell r="G28">
            <v>163.674</v>
          </cell>
        </row>
        <row r="29">
          <cell r="C29" t="str">
            <v>接触金具-母线伸缩节-型号:MST-100×10</v>
          </cell>
          <cell r="D29" t="str">
            <v>付</v>
          </cell>
          <cell r="E29">
            <v>28</v>
          </cell>
          <cell r="F29">
            <v>292.77</v>
          </cell>
          <cell r="G29">
            <v>245.9268</v>
          </cell>
        </row>
        <row r="30">
          <cell r="C30" t="str">
            <v>接触金具-母线伸缩节-型号:MST-125×10</v>
          </cell>
          <cell r="D30" t="str">
            <v>付</v>
          </cell>
          <cell r="E30">
            <v>82</v>
          </cell>
          <cell r="F30">
            <v>403.2</v>
          </cell>
          <cell r="G30">
            <v>338.688</v>
          </cell>
        </row>
        <row r="31">
          <cell r="C31" t="str">
            <v>接触金具-母线伸缩节-型号:MST-125×12.5</v>
          </cell>
          <cell r="D31" t="str">
            <v>付</v>
          </cell>
          <cell r="E31">
            <v>72</v>
          </cell>
          <cell r="F31">
            <v>498.51</v>
          </cell>
          <cell r="G31">
            <v>418.7484</v>
          </cell>
        </row>
        <row r="32">
          <cell r="C32" t="str">
            <v>接触金具-铜铝过渡板-型号:MG-100×10</v>
          </cell>
          <cell r="D32" t="str">
            <v>块</v>
          </cell>
          <cell r="E32">
            <v>24</v>
          </cell>
          <cell r="F32">
            <v>33.93</v>
          </cell>
          <cell r="G32">
            <v>28.5012</v>
          </cell>
        </row>
        <row r="33">
          <cell r="C33" t="str">
            <v>接触金具-铜铝过渡板-型号:MG-125×10</v>
          </cell>
          <cell r="D33" t="str">
            <v>块</v>
          </cell>
          <cell r="E33">
            <v>319</v>
          </cell>
          <cell r="F33">
            <v>54</v>
          </cell>
          <cell r="G33">
            <v>45.36</v>
          </cell>
        </row>
        <row r="34">
          <cell r="C34" t="str">
            <v>接触金具-铜铝过渡板-型号:MG-50×5</v>
          </cell>
          <cell r="D34" t="str">
            <v>块</v>
          </cell>
          <cell r="E34">
            <v>1944</v>
          </cell>
          <cell r="F34">
            <v>6.08</v>
          </cell>
          <cell r="G34">
            <v>5.1072</v>
          </cell>
        </row>
        <row r="35">
          <cell r="C35" t="str">
            <v>接触金具-铜铝过渡板-型号:MG-63×8</v>
          </cell>
          <cell r="D35" t="str">
            <v>块</v>
          </cell>
          <cell r="E35">
            <v>62</v>
          </cell>
          <cell r="F35">
            <v>12.42</v>
          </cell>
          <cell r="G35">
            <v>10.4328</v>
          </cell>
        </row>
        <row r="36">
          <cell r="C36" t="str">
            <v>接触金具-铜铝过渡板-型号:MG-80×10</v>
          </cell>
          <cell r="D36" t="str">
            <v>块</v>
          </cell>
          <cell r="E36">
            <v>16</v>
          </cell>
          <cell r="F36">
            <v>22.59</v>
          </cell>
          <cell r="G36">
            <v>18.9756</v>
          </cell>
        </row>
        <row r="37">
          <cell r="C37" t="str">
            <v>接续金具-并沟线夹-型号:JB-1</v>
          </cell>
          <cell r="D37" t="str">
            <v>付</v>
          </cell>
          <cell r="E37">
            <v>1174</v>
          </cell>
          <cell r="F37">
            <v>6.28</v>
          </cell>
          <cell r="G37">
            <v>3.3</v>
          </cell>
        </row>
        <row r="38">
          <cell r="C38" t="str">
            <v>接续金具-并沟线夹-型号:JB-2</v>
          </cell>
          <cell r="D38" t="str">
            <v>付</v>
          </cell>
          <cell r="E38">
            <v>22319</v>
          </cell>
          <cell r="F38">
            <v>11.25</v>
          </cell>
          <cell r="G38">
            <v>5.8</v>
          </cell>
        </row>
        <row r="39">
          <cell r="C39" t="str">
            <v>接续金具-并沟线夹-型号:JB-3</v>
          </cell>
          <cell r="D39" t="str">
            <v>付</v>
          </cell>
          <cell r="E39">
            <v>42267</v>
          </cell>
          <cell r="F39">
            <v>18.45</v>
          </cell>
          <cell r="G39">
            <v>9</v>
          </cell>
        </row>
        <row r="40">
          <cell r="C40" t="str">
            <v>接续金具-并沟线夹-型号:JB-4</v>
          </cell>
          <cell r="D40" t="str">
            <v>付</v>
          </cell>
          <cell r="E40">
            <v>33652</v>
          </cell>
          <cell r="F40">
            <v>23.13</v>
          </cell>
          <cell r="G40">
            <v>12.5</v>
          </cell>
        </row>
        <row r="41">
          <cell r="C41" t="str">
            <v>接续金具-并沟线夹-型号:JB-5</v>
          </cell>
          <cell r="D41" t="str">
            <v>付</v>
          </cell>
          <cell r="E41">
            <v>194</v>
          </cell>
          <cell r="F41">
            <v>57.87</v>
          </cell>
          <cell r="G41">
            <v>42</v>
          </cell>
        </row>
        <row r="42">
          <cell r="C42" t="str">
            <v>接续金具-并沟线夹-型号:JB-6</v>
          </cell>
          <cell r="D42" t="str">
            <v>付</v>
          </cell>
          <cell r="E42">
            <v>155</v>
          </cell>
          <cell r="F42">
            <v>67.05</v>
          </cell>
          <cell r="G42">
            <v>55</v>
          </cell>
        </row>
        <row r="43">
          <cell r="C43" t="str">
            <v>接续金具-并沟线夹-型号:JBB-1</v>
          </cell>
          <cell r="D43" t="str">
            <v>付</v>
          </cell>
          <cell r="E43">
            <v>149921</v>
          </cell>
          <cell r="F43">
            <v>6.26</v>
          </cell>
          <cell r="G43">
            <v>5.8</v>
          </cell>
        </row>
        <row r="44">
          <cell r="C44" t="str">
            <v>接续金具-并沟线夹-型号:JBB-4</v>
          </cell>
          <cell r="D44" t="str">
            <v>付</v>
          </cell>
          <cell r="E44">
            <v>2295</v>
          </cell>
          <cell r="F44">
            <v>15.03</v>
          </cell>
          <cell r="G44">
            <v>12.6252</v>
          </cell>
        </row>
        <row r="45">
          <cell r="C45" t="str">
            <v>接续金具-并沟线夹-型号:JBG-4</v>
          </cell>
          <cell r="D45" t="str">
            <v>付</v>
          </cell>
          <cell r="E45">
            <v>104</v>
          </cell>
          <cell r="F45">
            <v>13.86</v>
          </cell>
          <cell r="G45">
            <v>11.6424</v>
          </cell>
        </row>
        <row r="46">
          <cell r="C46" t="str">
            <v>接续金具-并沟线夹-型号:JBL-16-120B</v>
          </cell>
          <cell r="D46" t="str">
            <v>付</v>
          </cell>
          <cell r="E46">
            <v>143377</v>
          </cell>
          <cell r="F46">
            <v>5.47</v>
          </cell>
          <cell r="G46">
            <v>4</v>
          </cell>
        </row>
        <row r="47">
          <cell r="C47" t="str">
            <v>接续金具-并沟线夹-型号:JBL-2</v>
          </cell>
          <cell r="D47" t="str">
            <v>付</v>
          </cell>
          <cell r="E47">
            <v>922</v>
          </cell>
          <cell r="F47">
            <v>6.01</v>
          </cell>
          <cell r="G47">
            <v>5.0484</v>
          </cell>
        </row>
        <row r="48">
          <cell r="C48" t="str">
            <v>接续金具-并沟线夹-型号:JBL-3</v>
          </cell>
          <cell r="D48" t="str">
            <v>付</v>
          </cell>
          <cell r="E48">
            <v>3846</v>
          </cell>
          <cell r="F48">
            <v>12.78</v>
          </cell>
          <cell r="G48">
            <v>10.7352</v>
          </cell>
        </row>
        <row r="49">
          <cell r="C49" t="str">
            <v>接续金具-并沟线夹-型号:JBT-11</v>
          </cell>
          <cell r="D49" t="str">
            <v>付</v>
          </cell>
          <cell r="E49">
            <v>362</v>
          </cell>
          <cell r="F49">
            <v>18.72</v>
          </cell>
          <cell r="G49">
            <v>15.7248</v>
          </cell>
        </row>
        <row r="50">
          <cell r="C50" t="str">
            <v>接续金具-并沟线夹-型号:JBTL-10</v>
          </cell>
          <cell r="D50" t="str">
            <v>付</v>
          </cell>
          <cell r="E50">
            <v>8</v>
          </cell>
          <cell r="F50">
            <v>16.92</v>
          </cell>
          <cell r="G50">
            <v>14.2128</v>
          </cell>
        </row>
        <row r="51">
          <cell r="C51" t="str">
            <v>接续金具-并沟线夹-型号:JBTL-21</v>
          </cell>
          <cell r="D51" t="str">
            <v>付</v>
          </cell>
          <cell r="E51">
            <v>5910</v>
          </cell>
          <cell r="F51">
            <v>39.15</v>
          </cell>
          <cell r="G51">
            <v>32.886</v>
          </cell>
        </row>
        <row r="52">
          <cell r="C52" t="str">
            <v>接续金具-并沟线夹-型号:JBTL-33</v>
          </cell>
          <cell r="D52" t="str">
            <v>付</v>
          </cell>
          <cell r="E52">
            <v>1535</v>
          </cell>
          <cell r="F52">
            <v>52.2</v>
          </cell>
          <cell r="G52">
            <v>43.848</v>
          </cell>
        </row>
        <row r="53">
          <cell r="C53" t="str">
            <v>接续金具-并沟线夹-型号:JBTL-41</v>
          </cell>
          <cell r="D53" t="str">
            <v>付</v>
          </cell>
          <cell r="E53">
            <v>1177</v>
          </cell>
          <cell r="F53">
            <v>64.53</v>
          </cell>
          <cell r="G53">
            <v>54.2052</v>
          </cell>
        </row>
        <row r="54">
          <cell r="C54" t="str">
            <v>接续金具-并沟线夹-型号:JBTL-43</v>
          </cell>
          <cell r="D54" t="str">
            <v>付</v>
          </cell>
          <cell r="E54">
            <v>12081</v>
          </cell>
          <cell r="F54">
            <v>55.17</v>
          </cell>
          <cell r="G54">
            <v>46.3428</v>
          </cell>
        </row>
        <row r="55">
          <cell r="C55" t="str">
            <v>接续金具-补修管-型号:JX-150/25</v>
          </cell>
          <cell r="D55" t="str">
            <v>付</v>
          </cell>
          <cell r="E55">
            <v>8</v>
          </cell>
          <cell r="F55">
            <v>5.24</v>
          </cell>
          <cell r="G55">
            <v>4.4016</v>
          </cell>
        </row>
        <row r="56">
          <cell r="C56" t="str">
            <v>接续金具-补修管-型号:JX-185/25</v>
          </cell>
          <cell r="D56" t="str">
            <v>付</v>
          </cell>
          <cell r="E56">
            <v>8</v>
          </cell>
          <cell r="F56">
            <v>6.08</v>
          </cell>
          <cell r="G56">
            <v>5.1072</v>
          </cell>
        </row>
        <row r="57">
          <cell r="C57" t="str">
            <v>接续金具-补修管-型号:JX-240/30</v>
          </cell>
          <cell r="D57" t="str">
            <v>付</v>
          </cell>
          <cell r="E57">
            <v>8</v>
          </cell>
          <cell r="F57">
            <v>9.18</v>
          </cell>
          <cell r="G57">
            <v>7.7112</v>
          </cell>
        </row>
        <row r="58">
          <cell r="C58" t="str">
            <v>接续金具-补修管-型号:JX-300</v>
          </cell>
          <cell r="D58" t="str">
            <v>付</v>
          </cell>
          <cell r="E58">
            <v>65</v>
          </cell>
          <cell r="F58">
            <v>13.77</v>
          </cell>
          <cell r="G58">
            <v>11.5668</v>
          </cell>
        </row>
        <row r="59">
          <cell r="C59" t="str">
            <v>接续金具-补修管-型号:JX-300/25</v>
          </cell>
          <cell r="D59" t="str">
            <v>付</v>
          </cell>
          <cell r="E59">
            <v>54</v>
          </cell>
          <cell r="F59">
            <v>13.77</v>
          </cell>
          <cell r="G59">
            <v>11.5668</v>
          </cell>
        </row>
        <row r="60">
          <cell r="C60" t="str">
            <v>接续金具-补修管-型号:JX-400/35</v>
          </cell>
          <cell r="D60" t="str">
            <v>付</v>
          </cell>
          <cell r="E60">
            <v>11</v>
          </cell>
          <cell r="F60">
            <v>21.15</v>
          </cell>
          <cell r="G60">
            <v>17.766</v>
          </cell>
        </row>
        <row r="61">
          <cell r="C61" t="str">
            <v>接续金具-补修管-型号:JX-400/35H</v>
          </cell>
          <cell r="D61" t="str">
            <v>付</v>
          </cell>
          <cell r="E61">
            <v>65</v>
          </cell>
          <cell r="F61">
            <v>62.55</v>
          </cell>
          <cell r="G61">
            <v>52.542</v>
          </cell>
        </row>
        <row r="62">
          <cell r="C62" t="str">
            <v>接续金具-钢芯钢铝绞线接续管-型号:JYD-240/30</v>
          </cell>
          <cell r="D62" t="str">
            <v>付</v>
          </cell>
          <cell r="E62">
            <v>12</v>
          </cell>
          <cell r="F62">
            <v>24.3</v>
          </cell>
          <cell r="G62">
            <v>22</v>
          </cell>
        </row>
        <row r="63">
          <cell r="C63" t="str">
            <v>接续金具-钢芯钢铝绞线接续管-型号:JYD-300/25</v>
          </cell>
          <cell r="D63" t="str">
            <v>付</v>
          </cell>
          <cell r="E63">
            <v>217</v>
          </cell>
          <cell r="F63">
            <v>29.88</v>
          </cell>
          <cell r="G63">
            <v>26</v>
          </cell>
        </row>
        <row r="64">
          <cell r="C64" t="str">
            <v>接续金具-钢芯钢铝绞线接续管-型号:JYD-400/35</v>
          </cell>
          <cell r="D64" t="str">
            <v>付</v>
          </cell>
          <cell r="E64">
            <v>60</v>
          </cell>
          <cell r="F64">
            <v>41.22</v>
          </cell>
          <cell r="G64">
            <v>33</v>
          </cell>
        </row>
        <row r="65">
          <cell r="C65" t="str">
            <v>接续金具-绝缘穿刺接地线夹-电压等级:10kV,主线截面积mm2:150mm2,支线截面积mm2:150mm2</v>
          </cell>
          <cell r="D65" t="str">
            <v>付</v>
          </cell>
          <cell r="E65">
            <v>3093</v>
          </cell>
          <cell r="F65">
            <v>25.29</v>
          </cell>
          <cell r="G65">
            <v>13</v>
          </cell>
        </row>
        <row r="66">
          <cell r="C66" t="str">
            <v>接续金具-绝缘穿刺接地线夹-电压等级:10kV,主线截面积mm2:240mm2,支线截面积mm2:240mm2</v>
          </cell>
          <cell r="D66" t="str">
            <v>付</v>
          </cell>
          <cell r="E66">
            <v>4109</v>
          </cell>
          <cell r="F66">
            <v>25.29</v>
          </cell>
          <cell r="G66">
            <v>13</v>
          </cell>
        </row>
        <row r="67">
          <cell r="C67" t="str">
            <v>接续金具-绝缘穿刺接地线夹-电压等级:1kV,主线截面积mm2:120mm2,支线截面积mm2:120mm2</v>
          </cell>
          <cell r="D67" t="str">
            <v>付</v>
          </cell>
          <cell r="E67">
            <v>4387</v>
          </cell>
          <cell r="F67">
            <v>21.87</v>
          </cell>
          <cell r="G67">
            <v>11</v>
          </cell>
        </row>
        <row r="68">
          <cell r="C68" t="str">
            <v>接续金具-绝缘穿刺接地线夹-电压等级:1kV,主线截面积mm2:50mm2,支线截面积mm2:240mm2</v>
          </cell>
          <cell r="D68" t="str">
            <v>付</v>
          </cell>
          <cell r="E68">
            <v>9293</v>
          </cell>
          <cell r="F68">
            <v>21.87</v>
          </cell>
          <cell r="G68">
            <v>8.5</v>
          </cell>
        </row>
        <row r="69">
          <cell r="C69" t="str">
            <v>接续金具-绝缘穿刺接地线夹-电压等级:AC20kV,主线截面积mm2:150mm2,支线截面积mm2:240mm2</v>
          </cell>
          <cell r="D69" t="str">
            <v>付</v>
          </cell>
          <cell r="E69">
            <v>1508</v>
          </cell>
          <cell r="F69">
            <v>47.79</v>
          </cell>
          <cell r="G69">
            <v>13</v>
          </cell>
        </row>
        <row r="70">
          <cell r="C70" t="str">
            <v>接续金具-绝缘穿刺接地线夹-电压等级:AC20kV,主线截面积mm2:240mm2,支线截面积mm2:95mm2</v>
          </cell>
          <cell r="D70" t="str">
            <v>付</v>
          </cell>
          <cell r="E70">
            <v>141</v>
          </cell>
          <cell r="F70">
            <v>47.79</v>
          </cell>
          <cell r="G70">
            <v>28</v>
          </cell>
        </row>
        <row r="71">
          <cell r="C71" t="str">
            <v>接续金具-绝缘穿刺线夹-型号:JBC10-5</v>
          </cell>
          <cell r="D71" t="str">
            <v>付</v>
          </cell>
          <cell r="E71">
            <v>8398</v>
          </cell>
          <cell r="F71">
            <v>37.35</v>
          </cell>
          <cell r="G71">
            <v>16</v>
          </cell>
        </row>
        <row r="72">
          <cell r="C72" t="str">
            <v>接续金具-绝缘穿刺线夹-型号:JYC-10-150/150</v>
          </cell>
          <cell r="D72" t="str">
            <v>付</v>
          </cell>
          <cell r="E72">
            <v>194</v>
          </cell>
          <cell r="F72">
            <v>37.35</v>
          </cell>
          <cell r="G72">
            <v>20</v>
          </cell>
        </row>
        <row r="73">
          <cell r="C73" t="str">
            <v>接续金具-绝缘穿刺线夹-型号:JYC-10-240/240</v>
          </cell>
          <cell r="D73" t="str">
            <v>付</v>
          </cell>
          <cell r="E73">
            <v>6701</v>
          </cell>
          <cell r="F73">
            <v>37.35</v>
          </cell>
          <cell r="G73">
            <v>20</v>
          </cell>
        </row>
        <row r="74">
          <cell r="C74" t="str">
            <v>接续金具-绝缘穿刺线夹-型号:JYC-70/70</v>
          </cell>
          <cell r="D74" t="str">
            <v>付</v>
          </cell>
          <cell r="E74">
            <v>264</v>
          </cell>
          <cell r="F74">
            <v>32.85</v>
          </cell>
          <cell r="G74">
            <v>18</v>
          </cell>
        </row>
        <row r="75">
          <cell r="C75" t="str">
            <v>接续金具-铝绞线接续管-型号:JY-120LY</v>
          </cell>
          <cell r="D75" t="str">
            <v>付</v>
          </cell>
          <cell r="E75">
            <v>247</v>
          </cell>
          <cell r="F75">
            <v>13.04</v>
          </cell>
          <cell r="G75">
            <v>10.9536</v>
          </cell>
        </row>
        <row r="76">
          <cell r="C76" t="str">
            <v>接续金具-铝绞线接续管-型号:JY-185LY</v>
          </cell>
          <cell r="D76" t="str">
            <v>付</v>
          </cell>
          <cell r="E76">
            <v>642</v>
          </cell>
          <cell r="F76">
            <v>20.52</v>
          </cell>
          <cell r="G76">
            <v>17.2368</v>
          </cell>
        </row>
        <row r="77">
          <cell r="C77" t="str">
            <v>接续金具-铝绞线接续管-型号:JY-70LY</v>
          </cell>
          <cell r="D77" t="str">
            <v>付</v>
          </cell>
          <cell r="E77">
            <v>8</v>
          </cell>
          <cell r="F77">
            <v>9.32</v>
          </cell>
          <cell r="G77">
            <v>7.8288</v>
          </cell>
        </row>
        <row r="78">
          <cell r="C78" t="str">
            <v>接续金具-跳线线夹-型号:JYT-120/20</v>
          </cell>
          <cell r="D78" t="str">
            <v>付</v>
          </cell>
          <cell r="E78">
            <v>10363</v>
          </cell>
          <cell r="F78">
            <v>15.48</v>
          </cell>
          <cell r="G78">
            <v>11.5</v>
          </cell>
        </row>
        <row r="79">
          <cell r="C79" t="str">
            <v>接续金具-跳线线夹-型号:JYT-185/25</v>
          </cell>
          <cell r="D79" t="str">
            <v>付</v>
          </cell>
          <cell r="E79">
            <v>28376</v>
          </cell>
          <cell r="F79">
            <v>19.98</v>
          </cell>
          <cell r="G79">
            <v>17</v>
          </cell>
        </row>
        <row r="80">
          <cell r="C80" t="str">
            <v>接续金具-跳线线夹-型号:JYT-50/8</v>
          </cell>
          <cell r="D80" t="str">
            <v>付</v>
          </cell>
          <cell r="E80">
            <v>7827</v>
          </cell>
          <cell r="F80">
            <v>6.65</v>
          </cell>
          <cell r="G80">
            <v>5.6</v>
          </cell>
        </row>
        <row r="81">
          <cell r="C81" t="str">
            <v>接续金具-跳线线夹-型号:JYT-70/10</v>
          </cell>
          <cell r="D81" t="str">
            <v>付</v>
          </cell>
          <cell r="E81">
            <v>4114</v>
          </cell>
          <cell r="F81">
            <v>9.27</v>
          </cell>
          <cell r="G81">
            <v>10</v>
          </cell>
        </row>
        <row r="82">
          <cell r="C82" t="str">
            <v>接续金具-异型并沟线夹-型号:JBL-240/50</v>
          </cell>
          <cell r="D82" t="str">
            <v>付</v>
          </cell>
          <cell r="E82">
            <v>2373</v>
          </cell>
          <cell r="F82">
            <v>6.01</v>
          </cell>
          <cell r="G82">
            <v>3.6</v>
          </cell>
        </row>
        <row r="83">
          <cell r="C83" t="str">
            <v>接续金具-异型并沟线夹-型号:JBL-35-185</v>
          </cell>
          <cell r="D83" t="str">
            <v>付</v>
          </cell>
          <cell r="E83">
            <v>8</v>
          </cell>
          <cell r="F83">
            <v>6.01</v>
          </cell>
          <cell r="G83">
            <v>3.6</v>
          </cell>
        </row>
        <row r="84">
          <cell r="C84" t="str">
            <v>接续金具-异型并沟线夹-型号:JBL-35-240</v>
          </cell>
          <cell r="D84" t="str">
            <v>付</v>
          </cell>
          <cell r="E84">
            <v>1640</v>
          </cell>
          <cell r="F84">
            <v>6.01</v>
          </cell>
          <cell r="G84">
            <v>3.6</v>
          </cell>
        </row>
        <row r="85">
          <cell r="C85" t="str">
            <v>接续金具-异型并沟线夹-型号:JBL-50/240</v>
          </cell>
          <cell r="D85" t="str">
            <v>付</v>
          </cell>
          <cell r="E85">
            <v>42285</v>
          </cell>
          <cell r="F85">
            <v>6.01</v>
          </cell>
          <cell r="G85">
            <v>3.6</v>
          </cell>
        </row>
        <row r="86">
          <cell r="C86" t="str">
            <v>接续金具-异型并沟线夹-型号:JBL-50-240A</v>
          </cell>
          <cell r="D86" t="str">
            <v>付</v>
          </cell>
          <cell r="E86">
            <v>19610</v>
          </cell>
          <cell r="F86">
            <v>6.01</v>
          </cell>
          <cell r="G86">
            <v>3.6</v>
          </cell>
        </row>
        <row r="87">
          <cell r="C87" t="str">
            <v>接续金具-异型并沟线夹-型号:JBL-50-240B</v>
          </cell>
          <cell r="D87" t="str">
            <v>付</v>
          </cell>
          <cell r="E87">
            <v>218229</v>
          </cell>
          <cell r="F87">
            <v>8.96</v>
          </cell>
          <cell r="G87">
            <v>5.5</v>
          </cell>
        </row>
        <row r="88">
          <cell r="C88" t="str">
            <v>接续金具-异型并沟线夹-型号:JBL-95/150</v>
          </cell>
          <cell r="D88" t="str">
            <v>付</v>
          </cell>
          <cell r="E88">
            <v>2623</v>
          </cell>
          <cell r="F88">
            <v>6.01</v>
          </cell>
          <cell r="G88">
            <v>3.6</v>
          </cell>
        </row>
        <row r="89">
          <cell r="C89" t="str">
            <v>接续金具-异型并沟线夹-型号:JBT-16-120</v>
          </cell>
          <cell r="D89" t="str">
            <v>付</v>
          </cell>
          <cell r="E89">
            <v>93477</v>
          </cell>
          <cell r="F89">
            <v>23.13</v>
          </cell>
          <cell r="G89">
            <v>13</v>
          </cell>
        </row>
        <row r="90">
          <cell r="C90" t="str">
            <v>接续金具-异型并沟线夹-型号:JBT-25-150</v>
          </cell>
          <cell r="D90" t="str">
            <v>付</v>
          </cell>
          <cell r="E90">
            <v>4380</v>
          </cell>
          <cell r="F90">
            <v>33.12</v>
          </cell>
          <cell r="G90">
            <v>30</v>
          </cell>
        </row>
        <row r="91">
          <cell r="C91" t="str">
            <v>接续金具-异型并沟线夹-型号:JBT-50-240</v>
          </cell>
          <cell r="D91" t="str">
            <v>付</v>
          </cell>
          <cell r="E91">
            <v>12900</v>
          </cell>
          <cell r="F91">
            <v>33.12</v>
          </cell>
          <cell r="G91">
            <v>30</v>
          </cell>
        </row>
        <row r="92">
          <cell r="C92" t="str">
            <v>接续金具-异型并沟线夹-型号:JBT-60-120</v>
          </cell>
          <cell r="D92" t="str">
            <v>付</v>
          </cell>
          <cell r="E92">
            <v>288</v>
          </cell>
          <cell r="F92">
            <v>23.13</v>
          </cell>
          <cell r="G92">
            <v>19.4292</v>
          </cell>
        </row>
        <row r="93">
          <cell r="C93" t="str">
            <v>接续金具-异型并沟线夹-型号:JBTL-120-400</v>
          </cell>
          <cell r="D93" t="str">
            <v>付</v>
          </cell>
          <cell r="E93">
            <v>219</v>
          </cell>
          <cell r="F93">
            <v>76.5</v>
          </cell>
          <cell r="G93">
            <v>64.26</v>
          </cell>
        </row>
        <row r="94">
          <cell r="C94" t="str">
            <v>接续金具-异型并沟线夹-型号:JBTL-25-150</v>
          </cell>
          <cell r="D94" t="str">
            <v>付</v>
          </cell>
          <cell r="E94">
            <v>627</v>
          </cell>
          <cell r="F94">
            <v>24.3</v>
          </cell>
          <cell r="G94">
            <v>20.412</v>
          </cell>
        </row>
        <row r="95">
          <cell r="C95" t="str">
            <v>接续金具-异型并沟线夹-型号:JBTL-50/240</v>
          </cell>
          <cell r="D95" t="str">
            <v>付</v>
          </cell>
          <cell r="E95">
            <v>20365</v>
          </cell>
          <cell r="F95">
            <v>24.3</v>
          </cell>
          <cell r="G95">
            <v>20.412</v>
          </cell>
        </row>
        <row r="96">
          <cell r="C96" t="str">
            <v>接续金具-异型并沟线夹-型号:JBTL-95-120</v>
          </cell>
          <cell r="D96" t="str">
            <v>付</v>
          </cell>
          <cell r="E96">
            <v>1493</v>
          </cell>
          <cell r="F96">
            <v>17.82</v>
          </cell>
          <cell r="G96">
            <v>14.9688</v>
          </cell>
        </row>
        <row r="97">
          <cell r="C97" t="str">
            <v>拉线金具-U型挂环-型号:UL-7</v>
          </cell>
          <cell r="D97" t="str">
            <v>付</v>
          </cell>
          <cell r="E97">
            <v>116204</v>
          </cell>
          <cell r="F97">
            <v>7.91</v>
          </cell>
          <cell r="G97">
            <v>4.9</v>
          </cell>
        </row>
        <row r="98">
          <cell r="C98" t="str">
            <v>联结金具-U型挂环-型号:UL-16</v>
          </cell>
          <cell r="D98" t="str">
            <v>只</v>
          </cell>
          <cell r="E98">
            <v>13578</v>
          </cell>
          <cell r="F98">
            <v>22.05</v>
          </cell>
          <cell r="G98">
            <v>18</v>
          </cell>
        </row>
        <row r="99">
          <cell r="C99" t="str">
            <v>联结金具-直角挂板-型号:ZS-7</v>
          </cell>
          <cell r="D99" t="str">
            <v>只</v>
          </cell>
          <cell r="E99">
            <v>13578</v>
          </cell>
          <cell r="F99">
            <v>6.98</v>
          </cell>
          <cell r="G99">
            <v>4.8</v>
          </cell>
        </row>
        <row r="100">
          <cell r="C100" t="str">
            <v>母线金具-导线固定金具-型号:MSG-1440N-225/200</v>
          </cell>
          <cell r="D100" t="str">
            <v>付</v>
          </cell>
          <cell r="E100">
            <v>8</v>
          </cell>
          <cell r="F100">
            <v>131.94</v>
          </cell>
          <cell r="G100">
            <v>110.8296</v>
          </cell>
        </row>
        <row r="101">
          <cell r="C101" t="str">
            <v>母线金具-管母线Ｔ型线夹-型号:MGT-100A</v>
          </cell>
          <cell r="D101" t="str">
            <v>付</v>
          </cell>
          <cell r="E101">
            <v>8</v>
          </cell>
          <cell r="F101">
            <v>108.18</v>
          </cell>
          <cell r="G101">
            <v>90.8712</v>
          </cell>
        </row>
        <row r="102">
          <cell r="C102" t="str">
            <v>母线金具-管母线Ｔ型线夹-型号:MGT-170</v>
          </cell>
          <cell r="D102" t="str">
            <v>付</v>
          </cell>
          <cell r="E102">
            <v>41</v>
          </cell>
          <cell r="F102">
            <v>205.83</v>
          </cell>
          <cell r="G102">
            <v>172.8972</v>
          </cell>
        </row>
        <row r="103">
          <cell r="C103" t="str">
            <v>母线金具-管母线Ｔ型线夹-型号:MGT-170A</v>
          </cell>
          <cell r="D103" t="str">
            <v>付</v>
          </cell>
          <cell r="E103">
            <v>8</v>
          </cell>
          <cell r="F103">
            <v>246.78</v>
          </cell>
          <cell r="G103">
            <v>207.2952</v>
          </cell>
        </row>
        <row r="104">
          <cell r="C104" t="str">
            <v>母线金具-管母线封端盖-型号:MGF-100/90Z</v>
          </cell>
          <cell r="D104" t="str">
            <v>只</v>
          </cell>
          <cell r="E104">
            <v>8</v>
          </cell>
          <cell r="F104">
            <v>36</v>
          </cell>
          <cell r="G104">
            <v>30.24</v>
          </cell>
        </row>
        <row r="105">
          <cell r="C105" t="str">
            <v>母线金具-管母线封端盖-型号:MGF-150/134Z</v>
          </cell>
          <cell r="D105" t="str">
            <v>只</v>
          </cell>
          <cell r="E105">
            <v>37</v>
          </cell>
          <cell r="F105">
            <v>68.4</v>
          </cell>
          <cell r="G105">
            <v>57.456</v>
          </cell>
        </row>
        <row r="106">
          <cell r="C106" t="str">
            <v>母线金具-管母线封端球-型号:MGZ-150/134Z</v>
          </cell>
          <cell r="D106" t="str">
            <v>只</v>
          </cell>
          <cell r="E106">
            <v>8</v>
          </cell>
          <cell r="F106">
            <v>357.12</v>
          </cell>
          <cell r="G106">
            <v>299.9808</v>
          </cell>
        </row>
        <row r="107">
          <cell r="C107" t="str">
            <v>母线金具-管母线接头-型号:MJ-150/134N</v>
          </cell>
          <cell r="D107" t="str">
            <v>只</v>
          </cell>
          <cell r="E107">
            <v>47</v>
          </cell>
          <cell r="F107">
            <v>118.8</v>
          </cell>
          <cell r="G107">
            <v>99.792</v>
          </cell>
        </row>
        <row r="108">
          <cell r="C108" t="str">
            <v>母线金具-管母线伸缩线夹-型号:MGSZ-170</v>
          </cell>
          <cell r="D108" t="str">
            <v>付</v>
          </cell>
          <cell r="E108">
            <v>8</v>
          </cell>
          <cell r="F108">
            <v>1485</v>
          </cell>
          <cell r="G108">
            <v>1247.4</v>
          </cell>
        </row>
        <row r="109">
          <cell r="C109" t="str">
            <v>母线金具-管母线伸缩线夹-型号:MSZ-120</v>
          </cell>
          <cell r="D109" t="str">
            <v>付</v>
          </cell>
          <cell r="E109">
            <v>8</v>
          </cell>
          <cell r="F109">
            <v>792</v>
          </cell>
          <cell r="G109">
            <v>665.28</v>
          </cell>
        </row>
        <row r="110">
          <cell r="C110" t="str">
            <v>母线金具-管型母线固定金具-型号:KLMG-100/90</v>
          </cell>
          <cell r="D110" t="str">
            <v>付</v>
          </cell>
          <cell r="E110">
            <v>8</v>
          </cell>
          <cell r="F110">
            <v>836.37</v>
          </cell>
          <cell r="G110">
            <v>702.5508</v>
          </cell>
        </row>
        <row r="111">
          <cell r="C111" t="str">
            <v>母线金具-管型母线固定金具-型号:KLMG-150/136</v>
          </cell>
          <cell r="D111" t="str">
            <v>付</v>
          </cell>
          <cell r="E111">
            <v>12</v>
          </cell>
          <cell r="F111">
            <v>1460.61</v>
          </cell>
          <cell r="G111">
            <v>1226.9124</v>
          </cell>
        </row>
        <row r="112">
          <cell r="C112" t="str">
            <v>母线金具-管型母线固定金具-型号:MGG-100</v>
          </cell>
          <cell r="D112" t="str">
            <v>付</v>
          </cell>
          <cell r="E112">
            <v>8</v>
          </cell>
          <cell r="F112">
            <v>138.42</v>
          </cell>
          <cell r="G112">
            <v>116.2728</v>
          </cell>
        </row>
        <row r="113">
          <cell r="C113" t="str">
            <v>母线金具-管型母线固定金具-型号:MGG1-170</v>
          </cell>
          <cell r="D113" t="str">
            <v>付</v>
          </cell>
          <cell r="E113">
            <v>24</v>
          </cell>
          <cell r="F113">
            <v>271.08</v>
          </cell>
          <cell r="G113">
            <v>227.7072</v>
          </cell>
        </row>
        <row r="114">
          <cell r="C114" t="str">
            <v>母线金具-管型母线固定金具-型号:MGG-170</v>
          </cell>
          <cell r="D114" t="str">
            <v>付</v>
          </cell>
          <cell r="E114">
            <v>8</v>
          </cell>
          <cell r="F114">
            <v>257.31</v>
          </cell>
          <cell r="G114">
            <v>216.1404</v>
          </cell>
        </row>
        <row r="115">
          <cell r="C115" t="str">
            <v>母线金具-软母线固定金具-型号:MDG-5</v>
          </cell>
          <cell r="D115" t="str">
            <v>付</v>
          </cell>
          <cell r="E115">
            <v>8</v>
          </cell>
          <cell r="F115">
            <v>45.45</v>
          </cell>
          <cell r="G115">
            <v>38.178</v>
          </cell>
        </row>
        <row r="116">
          <cell r="C116" t="str">
            <v>母线金具-软母线固定金具-型号:MDG-6/225</v>
          </cell>
          <cell r="D116" t="str">
            <v>付</v>
          </cell>
          <cell r="E116">
            <v>12</v>
          </cell>
          <cell r="F116">
            <v>45.45</v>
          </cell>
          <cell r="G116">
            <v>38.178</v>
          </cell>
        </row>
        <row r="117">
          <cell r="C117" t="str">
            <v>母线金具-软母线固定金具-型号:MSG-6/200</v>
          </cell>
          <cell r="D117" t="str">
            <v>付</v>
          </cell>
          <cell r="E117">
            <v>8</v>
          </cell>
          <cell r="F117">
            <v>68.4</v>
          </cell>
          <cell r="G117">
            <v>57.456</v>
          </cell>
        </row>
        <row r="118">
          <cell r="C118" t="str">
            <v>母线金具-软母线间隔棒-型号:MRJ-1440N-200</v>
          </cell>
          <cell r="D118" t="str">
            <v>付</v>
          </cell>
          <cell r="E118">
            <v>358</v>
          </cell>
          <cell r="F118">
            <v>44.55</v>
          </cell>
          <cell r="G118">
            <v>37.422</v>
          </cell>
        </row>
        <row r="119">
          <cell r="C119" t="str">
            <v>母线金具-软母线间隔棒-型号:MRJ-1440N-400</v>
          </cell>
          <cell r="D119" t="str">
            <v>付</v>
          </cell>
          <cell r="E119">
            <v>575</v>
          </cell>
          <cell r="F119">
            <v>54.45</v>
          </cell>
          <cell r="G119">
            <v>45.738</v>
          </cell>
        </row>
        <row r="120">
          <cell r="C120" t="str">
            <v>耐张线夹-螺栓型-型号:NLL-5</v>
          </cell>
          <cell r="D120" t="str">
            <v>付</v>
          </cell>
          <cell r="E120">
            <v>3998</v>
          </cell>
          <cell r="F120">
            <v>150.3</v>
          </cell>
          <cell r="G120">
            <v>65</v>
          </cell>
        </row>
        <row r="121">
          <cell r="C121" t="str">
            <v>耐张线夹-楔型绝缘-型号:NXJ-10/240</v>
          </cell>
          <cell r="D121" t="str">
            <v>付</v>
          </cell>
          <cell r="E121">
            <v>49425</v>
          </cell>
          <cell r="F121">
            <v>36.45</v>
          </cell>
          <cell r="G121">
            <v>26</v>
          </cell>
        </row>
        <row r="122">
          <cell r="C122" t="str">
            <v>耐张线夹-楔型绝缘-型号:NXJ-1-120</v>
          </cell>
          <cell r="D122" t="str">
            <v>付</v>
          </cell>
          <cell r="E122">
            <v>192492</v>
          </cell>
          <cell r="F122">
            <v>25.83</v>
          </cell>
          <cell r="G122">
            <v>20</v>
          </cell>
        </row>
        <row r="123">
          <cell r="C123" t="str">
            <v>耐张线夹-楔型绝缘-型号:NXJ-1-185</v>
          </cell>
          <cell r="D123" t="str">
            <v>付</v>
          </cell>
          <cell r="E123">
            <v>223007</v>
          </cell>
          <cell r="F123">
            <v>36.45</v>
          </cell>
          <cell r="G123">
            <v>26</v>
          </cell>
        </row>
        <row r="124">
          <cell r="C124" t="str">
            <v>耐张线夹-楔型绝缘-型号:NXJ-120/10KV</v>
          </cell>
          <cell r="D124" t="str">
            <v>付</v>
          </cell>
          <cell r="E124">
            <v>5472</v>
          </cell>
          <cell r="F124">
            <v>25.83</v>
          </cell>
          <cell r="G124">
            <v>20</v>
          </cell>
        </row>
        <row r="125">
          <cell r="C125" t="str">
            <v>耐张线夹-楔型绝缘-型号:NXJ-1-35</v>
          </cell>
          <cell r="D125" t="str">
            <v>付</v>
          </cell>
          <cell r="E125">
            <v>499</v>
          </cell>
          <cell r="F125">
            <v>15.39</v>
          </cell>
          <cell r="G125">
            <v>12</v>
          </cell>
        </row>
        <row r="126">
          <cell r="C126" t="str">
            <v>耐张线夹-楔型绝缘-型号:NXJ-1-50</v>
          </cell>
          <cell r="D126" t="str">
            <v>付</v>
          </cell>
          <cell r="E126">
            <v>653</v>
          </cell>
          <cell r="F126">
            <v>15.39</v>
          </cell>
          <cell r="G126">
            <v>12</v>
          </cell>
        </row>
        <row r="127">
          <cell r="C127" t="str">
            <v>耐张线夹-楔型绝缘-型号:NXJ-150/10KV</v>
          </cell>
          <cell r="D127" t="str">
            <v>付</v>
          </cell>
          <cell r="E127">
            <v>33225</v>
          </cell>
          <cell r="F127">
            <v>25.83</v>
          </cell>
          <cell r="G127">
            <v>20</v>
          </cell>
        </row>
        <row r="128">
          <cell r="C128" t="str">
            <v>耐张线夹-楔型绝缘-型号:NXJ-1-70</v>
          </cell>
          <cell r="D128" t="str">
            <v>付</v>
          </cell>
          <cell r="E128">
            <v>30497</v>
          </cell>
          <cell r="F128">
            <v>20.07</v>
          </cell>
          <cell r="G128">
            <v>12</v>
          </cell>
        </row>
        <row r="129">
          <cell r="C129" t="str">
            <v>耐张线夹-楔型绝缘-型号:NXJ-240</v>
          </cell>
          <cell r="D129" t="str">
            <v>付</v>
          </cell>
          <cell r="E129">
            <v>24216</v>
          </cell>
          <cell r="F129">
            <v>36.45</v>
          </cell>
          <cell r="G129">
            <v>26</v>
          </cell>
        </row>
        <row r="130">
          <cell r="C130" t="str">
            <v>耐张线夹-楔型绝缘-型号:NXJ-70/10KV</v>
          </cell>
          <cell r="D130" t="str">
            <v>付</v>
          </cell>
          <cell r="E130">
            <v>2098</v>
          </cell>
          <cell r="F130">
            <v>20.07</v>
          </cell>
          <cell r="G130">
            <v>12</v>
          </cell>
        </row>
        <row r="131">
          <cell r="C131" t="str">
            <v>耐张线夹-楔型绝缘-型号:NXL-1</v>
          </cell>
          <cell r="D131" t="str">
            <v>付</v>
          </cell>
          <cell r="E131">
            <v>475</v>
          </cell>
          <cell r="F131">
            <v>20.64</v>
          </cell>
          <cell r="G131">
            <v>12.5</v>
          </cell>
        </row>
        <row r="132">
          <cell r="C132" t="str">
            <v>耐张线夹-楔型绝缘-型号:NXL-120/150</v>
          </cell>
          <cell r="D132" t="str">
            <v>付</v>
          </cell>
          <cell r="E132">
            <v>90486</v>
          </cell>
          <cell r="F132">
            <v>31.25</v>
          </cell>
          <cell r="G132">
            <v>18</v>
          </cell>
        </row>
        <row r="133">
          <cell r="C133" t="str">
            <v>耐张线夹-楔型绝缘-型号:NXL-185</v>
          </cell>
          <cell r="D133" t="str">
            <v>付</v>
          </cell>
          <cell r="E133">
            <v>21065</v>
          </cell>
          <cell r="F133">
            <v>41.16</v>
          </cell>
          <cell r="G133">
            <v>24.5</v>
          </cell>
        </row>
        <row r="134">
          <cell r="C134" t="str">
            <v>耐张线夹-楔型绝缘-型号:NXL-185/240G</v>
          </cell>
          <cell r="D134" t="str">
            <v>付</v>
          </cell>
          <cell r="E134">
            <v>15594</v>
          </cell>
          <cell r="F134">
            <v>41.16</v>
          </cell>
          <cell r="G134">
            <v>34.5744</v>
          </cell>
        </row>
        <row r="135">
          <cell r="C135" t="str">
            <v>耐张线夹-楔型绝缘-型号:NXL-35/95</v>
          </cell>
          <cell r="D135" t="str">
            <v>付</v>
          </cell>
          <cell r="E135">
            <v>14146</v>
          </cell>
          <cell r="F135">
            <v>47.07</v>
          </cell>
          <cell r="G135">
            <v>39.5388</v>
          </cell>
        </row>
        <row r="136">
          <cell r="C136" t="str">
            <v>耐张线夹-液压型-型号:NY-240/30.1</v>
          </cell>
          <cell r="D136" t="str">
            <v>付</v>
          </cell>
          <cell r="E136">
            <v>233</v>
          </cell>
          <cell r="F136">
            <v>64.35</v>
          </cell>
          <cell r="G136">
            <v>45</v>
          </cell>
        </row>
        <row r="137">
          <cell r="C137" t="str">
            <v>耐张线夹-液压型-型号:NY-240/30B</v>
          </cell>
          <cell r="D137" t="str">
            <v>付</v>
          </cell>
          <cell r="E137">
            <v>25</v>
          </cell>
          <cell r="F137">
            <v>64.35</v>
          </cell>
          <cell r="G137">
            <v>45</v>
          </cell>
        </row>
        <row r="138">
          <cell r="C138" t="str">
            <v>耐张线夹-液压型-型号:NY-300/25.1</v>
          </cell>
          <cell r="D138" t="str">
            <v>付</v>
          </cell>
          <cell r="E138">
            <v>278</v>
          </cell>
          <cell r="F138">
            <v>74.7</v>
          </cell>
          <cell r="G138">
            <v>55</v>
          </cell>
        </row>
        <row r="139">
          <cell r="C139" t="str">
            <v>耐张线夹-液压型-型号:NY-300/25.1B</v>
          </cell>
          <cell r="D139" t="str">
            <v>付</v>
          </cell>
          <cell r="E139">
            <v>22</v>
          </cell>
          <cell r="F139">
            <v>74.7</v>
          </cell>
          <cell r="G139">
            <v>55</v>
          </cell>
        </row>
        <row r="140">
          <cell r="C140" t="str">
            <v>耐张线夹-液压型-型号:NY-400/35.1</v>
          </cell>
          <cell r="D140" t="str">
            <v>付</v>
          </cell>
          <cell r="E140">
            <v>221</v>
          </cell>
          <cell r="F140">
            <v>96.21</v>
          </cell>
          <cell r="G140">
            <v>75</v>
          </cell>
        </row>
        <row r="141">
          <cell r="C141" t="str">
            <v>耐张线夹-液压型-型号:NY-400/35.1B</v>
          </cell>
          <cell r="D141" t="str">
            <v>付</v>
          </cell>
          <cell r="E141">
            <v>20</v>
          </cell>
          <cell r="F141">
            <v>96.21</v>
          </cell>
          <cell r="G141">
            <v>75</v>
          </cell>
        </row>
        <row r="142">
          <cell r="C142" t="str">
            <v>耐张线夹-液压型-型号:NY-500/45.1</v>
          </cell>
          <cell r="D142" t="str">
            <v>付</v>
          </cell>
          <cell r="E142">
            <v>8</v>
          </cell>
          <cell r="F142">
            <v>139.95</v>
          </cell>
          <cell r="G142">
            <v>115</v>
          </cell>
        </row>
        <row r="143">
          <cell r="C143" t="str">
            <v>耐张线夹-液压型-型号:NY-630/55</v>
          </cell>
          <cell r="D143" t="str">
            <v>付</v>
          </cell>
          <cell r="E143">
            <v>101</v>
          </cell>
          <cell r="F143">
            <v>204.75</v>
          </cell>
          <cell r="G143">
            <v>170</v>
          </cell>
        </row>
        <row r="144">
          <cell r="C144" t="str">
            <v>耐张线夹-液压型-型号:NY-630/55.1</v>
          </cell>
          <cell r="D144" t="str">
            <v>付</v>
          </cell>
          <cell r="E144">
            <v>8</v>
          </cell>
          <cell r="F144">
            <v>204.75</v>
          </cell>
          <cell r="G144">
            <v>170</v>
          </cell>
        </row>
        <row r="145">
          <cell r="C145" t="str">
            <v>设备线夹-变压器线夹-规格:M22</v>
          </cell>
          <cell r="D145" t="str">
            <v>付</v>
          </cell>
          <cell r="E145">
            <v>3595</v>
          </cell>
          <cell r="F145">
            <v>88.38</v>
          </cell>
          <cell r="G145">
            <v>74.2392</v>
          </cell>
        </row>
        <row r="146">
          <cell r="C146" t="str">
            <v>设备线夹-大截面导线设备线夹-型号:SY-1440B1</v>
          </cell>
          <cell r="D146" t="str">
            <v>付</v>
          </cell>
          <cell r="E146">
            <v>301</v>
          </cell>
          <cell r="F146">
            <v>148.68</v>
          </cell>
          <cell r="G146">
            <v>124.8912</v>
          </cell>
        </row>
        <row r="147">
          <cell r="C147" t="str">
            <v>设备线夹-跨径接护线夹-型号:JKG-1</v>
          </cell>
          <cell r="D147" t="str">
            <v>付</v>
          </cell>
          <cell r="E147">
            <v>1289</v>
          </cell>
          <cell r="F147">
            <v>3.49</v>
          </cell>
          <cell r="G147">
            <v>2.9316</v>
          </cell>
        </row>
        <row r="148">
          <cell r="C148" t="str">
            <v>设备线夹-跨径接护线夹-型号:JKG-2</v>
          </cell>
          <cell r="D148" t="str">
            <v>付</v>
          </cell>
          <cell r="E148">
            <v>194</v>
          </cell>
          <cell r="F148">
            <v>8.69</v>
          </cell>
          <cell r="G148">
            <v>7.2996</v>
          </cell>
        </row>
        <row r="149">
          <cell r="C149" t="str">
            <v>设备线夹-跨径接护线夹-型号:JKG-3</v>
          </cell>
          <cell r="D149" t="str">
            <v>付</v>
          </cell>
          <cell r="E149">
            <v>18445</v>
          </cell>
          <cell r="F149">
            <v>7.84</v>
          </cell>
          <cell r="G149">
            <v>6.5856</v>
          </cell>
        </row>
        <row r="150">
          <cell r="C150" t="str">
            <v>设备线夹-耐热导线设备线夹-型号:SY-1440NA</v>
          </cell>
          <cell r="D150" t="str">
            <v>付</v>
          </cell>
          <cell r="E150">
            <v>173</v>
          </cell>
          <cell r="F150">
            <v>148.68</v>
          </cell>
          <cell r="G150">
            <v>124.8912</v>
          </cell>
        </row>
        <row r="151">
          <cell r="C151" t="str">
            <v>设备线夹-耐热导线设备线夹-型号:SYG-1440NB</v>
          </cell>
          <cell r="D151" t="str">
            <v>付</v>
          </cell>
          <cell r="E151">
            <v>18</v>
          </cell>
          <cell r="F151">
            <v>181.53</v>
          </cell>
          <cell r="G151">
            <v>152.4852</v>
          </cell>
        </row>
        <row r="152">
          <cell r="C152" t="str">
            <v>设备线夹-双导线设备线夹-型号:SSLG-300A-120</v>
          </cell>
          <cell r="D152" t="str">
            <v>付</v>
          </cell>
          <cell r="E152">
            <v>8</v>
          </cell>
          <cell r="F152">
            <v>82.89</v>
          </cell>
          <cell r="G152">
            <v>69.6276</v>
          </cell>
        </row>
        <row r="153">
          <cell r="C153" t="str">
            <v>设备线夹-双导线设备线夹-型号:SSY-1440NA/200</v>
          </cell>
          <cell r="D153" t="str">
            <v>付</v>
          </cell>
          <cell r="E153">
            <v>211</v>
          </cell>
          <cell r="F153">
            <v>288.99</v>
          </cell>
          <cell r="G153">
            <v>242.7516</v>
          </cell>
        </row>
        <row r="154">
          <cell r="C154" t="str">
            <v>设备线夹-双导线设备线夹-型号:SSY-1440NB/200</v>
          </cell>
          <cell r="D154" t="str">
            <v>付</v>
          </cell>
          <cell r="E154">
            <v>139</v>
          </cell>
          <cell r="F154">
            <v>288.99</v>
          </cell>
          <cell r="G154">
            <v>242.7516</v>
          </cell>
        </row>
        <row r="155">
          <cell r="C155" t="str">
            <v>设备线夹-双导线设备线夹-型号:SSY-300/25A-120(a×b)</v>
          </cell>
          <cell r="D155" t="str">
            <v>付</v>
          </cell>
          <cell r="E155">
            <v>59</v>
          </cell>
          <cell r="F155">
            <v>43.11</v>
          </cell>
          <cell r="G155">
            <v>36.2124</v>
          </cell>
        </row>
        <row r="156">
          <cell r="C156" t="str">
            <v>设备线夹-双导线设备线夹-型号:SSY-300/25A-200(a×b)</v>
          </cell>
          <cell r="D156" t="str">
            <v>付</v>
          </cell>
          <cell r="E156">
            <v>17</v>
          </cell>
          <cell r="F156">
            <v>47.25</v>
          </cell>
          <cell r="G156">
            <v>39.69</v>
          </cell>
        </row>
        <row r="157">
          <cell r="C157" t="str">
            <v>设备线夹-双导线设备线夹-型号:SSY-300/25B-120(a×b)</v>
          </cell>
          <cell r="D157" t="str">
            <v>付</v>
          </cell>
          <cell r="E157">
            <v>55</v>
          </cell>
          <cell r="F157">
            <v>43.11</v>
          </cell>
          <cell r="G157">
            <v>36.2124</v>
          </cell>
        </row>
        <row r="158">
          <cell r="C158" t="str">
            <v>设备线夹-双导线设备线夹-型号:SSY-300/25B-200(a×b)</v>
          </cell>
          <cell r="D158" t="str">
            <v>付</v>
          </cell>
          <cell r="E158">
            <v>8</v>
          </cell>
          <cell r="F158">
            <v>47.25</v>
          </cell>
          <cell r="G158">
            <v>39.69</v>
          </cell>
        </row>
        <row r="159">
          <cell r="C159" t="str">
            <v>设备线夹-双导线设备线夹-型号:SSY-300/25C-120(a×b)</v>
          </cell>
          <cell r="D159" t="str">
            <v>付</v>
          </cell>
          <cell r="E159">
            <v>8</v>
          </cell>
          <cell r="F159">
            <v>43.11</v>
          </cell>
          <cell r="G159">
            <v>36.2124</v>
          </cell>
        </row>
        <row r="160">
          <cell r="C160" t="str">
            <v>设备线夹-双导线设备线夹-型号:SSY-300/25C-200(a×b)</v>
          </cell>
          <cell r="D160" t="str">
            <v>付</v>
          </cell>
          <cell r="E160">
            <v>8</v>
          </cell>
          <cell r="F160">
            <v>47.25</v>
          </cell>
          <cell r="G160">
            <v>39.69</v>
          </cell>
        </row>
        <row r="161">
          <cell r="C161" t="str">
            <v>设备线夹-双导线设备线夹-型号:SSY-400/35A-120(a×b)</v>
          </cell>
          <cell r="D161" t="str">
            <v>付</v>
          </cell>
          <cell r="E161">
            <v>47</v>
          </cell>
          <cell r="F161">
            <v>52.65</v>
          </cell>
          <cell r="G161">
            <v>44.226</v>
          </cell>
        </row>
        <row r="162">
          <cell r="C162" t="str">
            <v>设备线夹-双导线设备线夹-型号:SSY-400/35A-200(a×b)</v>
          </cell>
          <cell r="D162" t="str">
            <v>付</v>
          </cell>
          <cell r="E162">
            <v>21</v>
          </cell>
          <cell r="F162">
            <v>59.85</v>
          </cell>
          <cell r="G162">
            <v>50.274</v>
          </cell>
        </row>
        <row r="163">
          <cell r="C163" t="str">
            <v>设备线夹-双导线设备线夹-型号:SSY-400/35B-120(a×b)</v>
          </cell>
          <cell r="D163" t="str">
            <v>付</v>
          </cell>
          <cell r="E163">
            <v>15</v>
          </cell>
          <cell r="F163">
            <v>52.65</v>
          </cell>
          <cell r="G163">
            <v>44.226</v>
          </cell>
        </row>
        <row r="164">
          <cell r="C164" t="str">
            <v>设备线夹-双导线设备线夹-型号:SSY-400/35C-120(a×b)</v>
          </cell>
          <cell r="D164" t="str">
            <v>付</v>
          </cell>
          <cell r="E164">
            <v>12</v>
          </cell>
          <cell r="F164">
            <v>52.65</v>
          </cell>
          <cell r="G164">
            <v>44.226</v>
          </cell>
        </row>
        <row r="165">
          <cell r="C165" t="str">
            <v>设备线夹-双导线设备线夹-型号:SSY-400/35C-200(a×b)</v>
          </cell>
          <cell r="D165" t="str">
            <v>付</v>
          </cell>
          <cell r="E165">
            <v>12</v>
          </cell>
          <cell r="F165">
            <v>59.85</v>
          </cell>
          <cell r="G165">
            <v>50.274</v>
          </cell>
        </row>
        <row r="166">
          <cell r="C166" t="str">
            <v>设备线夹-双导线设备线夹-型号:SSY-500/45A-120(a×b)</v>
          </cell>
          <cell r="D166" t="str">
            <v>付</v>
          </cell>
          <cell r="E166">
            <v>10</v>
          </cell>
          <cell r="F166">
            <v>85.5</v>
          </cell>
          <cell r="G166">
            <v>71.82</v>
          </cell>
        </row>
        <row r="167">
          <cell r="C167" t="str">
            <v>设备线夹-双导线设备线夹-型号:SSY-500/45B-120(a×b)</v>
          </cell>
          <cell r="D167" t="str">
            <v>付</v>
          </cell>
          <cell r="E167">
            <v>10</v>
          </cell>
          <cell r="F167">
            <v>85.5</v>
          </cell>
          <cell r="G167">
            <v>71.82</v>
          </cell>
        </row>
        <row r="168">
          <cell r="C168" t="str">
            <v>设备线夹-双导线设备线夹-型号:SSY-630/55A-120(a×b)</v>
          </cell>
          <cell r="D168" t="str">
            <v>付</v>
          </cell>
          <cell r="E168">
            <v>16</v>
          </cell>
          <cell r="F168">
            <v>157.5</v>
          </cell>
          <cell r="G168">
            <v>132.3</v>
          </cell>
        </row>
        <row r="169">
          <cell r="C169" t="str">
            <v>设备线夹-双导线设备线夹-型号:SSY-630/55A-200(a×b)</v>
          </cell>
          <cell r="D169" t="str">
            <v>付</v>
          </cell>
          <cell r="E169">
            <v>233</v>
          </cell>
          <cell r="F169">
            <v>163.08</v>
          </cell>
          <cell r="G169">
            <v>136.9872</v>
          </cell>
        </row>
        <row r="170">
          <cell r="C170" t="str">
            <v>设备线夹-双导线设备线夹-型号:SSY-630/55B-120(a×b)</v>
          </cell>
          <cell r="D170" t="str">
            <v>付</v>
          </cell>
          <cell r="E170">
            <v>8</v>
          </cell>
          <cell r="F170">
            <v>157.5</v>
          </cell>
          <cell r="G170">
            <v>132.3</v>
          </cell>
        </row>
        <row r="171">
          <cell r="C171" t="str">
            <v>设备线夹-双导线设备线夹-型号:SSY-630/55B-200(a×b)</v>
          </cell>
          <cell r="D171" t="str">
            <v>付</v>
          </cell>
          <cell r="E171">
            <v>8</v>
          </cell>
          <cell r="F171">
            <v>163.08</v>
          </cell>
          <cell r="G171">
            <v>136.9872</v>
          </cell>
        </row>
        <row r="172">
          <cell r="C172" t="str">
            <v>设备线夹-双导线设备线夹-型号:SSY-630/55C-120(a×b)</v>
          </cell>
          <cell r="D172" t="str">
            <v>付</v>
          </cell>
          <cell r="E172">
            <v>8</v>
          </cell>
          <cell r="F172">
            <v>157.5</v>
          </cell>
          <cell r="G172">
            <v>132.3</v>
          </cell>
        </row>
        <row r="173">
          <cell r="C173" t="str">
            <v>设备线夹-双导线设备线夹-型号:SSY-630/55C-200(a×b)</v>
          </cell>
          <cell r="D173" t="str">
            <v>付</v>
          </cell>
          <cell r="E173">
            <v>28</v>
          </cell>
          <cell r="F173">
            <v>163.08</v>
          </cell>
          <cell r="G173">
            <v>136.9872</v>
          </cell>
        </row>
        <row r="174">
          <cell r="C174" t="str">
            <v>设备线夹-双导线设备线夹-型号:SSYG-300/25A-120(a×b)</v>
          </cell>
          <cell r="D174" t="str">
            <v>付</v>
          </cell>
          <cell r="E174">
            <v>26</v>
          </cell>
          <cell r="F174">
            <v>61.83</v>
          </cell>
          <cell r="G174">
            <v>51.9372</v>
          </cell>
        </row>
        <row r="175">
          <cell r="C175" t="str">
            <v>设备线夹-双导线设备线夹-型号:SSYG-300/25B-120(a×b)</v>
          </cell>
          <cell r="D175" t="str">
            <v>付</v>
          </cell>
          <cell r="E175">
            <v>8</v>
          </cell>
          <cell r="F175">
            <v>61.83</v>
          </cell>
          <cell r="G175">
            <v>51.9372</v>
          </cell>
        </row>
        <row r="176">
          <cell r="C176" t="str">
            <v>设备线夹-双导线设备线夹-型号:SSYG-300/25C-120(a×b)</v>
          </cell>
          <cell r="D176" t="str">
            <v>付</v>
          </cell>
          <cell r="E176">
            <v>8</v>
          </cell>
          <cell r="F176">
            <v>61.83</v>
          </cell>
          <cell r="G176">
            <v>51.9372</v>
          </cell>
        </row>
        <row r="177">
          <cell r="C177" t="str">
            <v>设备线夹-双导线设备线夹-型号:SSYG-300/40C-200(a×b)</v>
          </cell>
          <cell r="D177" t="str">
            <v>付</v>
          </cell>
          <cell r="E177">
            <v>109</v>
          </cell>
          <cell r="F177">
            <v>65.88</v>
          </cell>
          <cell r="G177">
            <v>55.3392</v>
          </cell>
        </row>
        <row r="178">
          <cell r="C178" t="str">
            <v>设备线夹-双导线设备线夹-型号:SSYG-630/55A-200(a×b)</v>
          </cell>
          <cell r="D178" t="str">
            <v>付</v>
          </cell>
          <cell r="E178">
            <v>8</v>
          </cell>
          <cell r="F178">
            <v>199.71</v>
          </cell>
          <cell r="G178">
            <v>167.7564</v>
          </cell>
        </row>
        <row r="179">
          <cell r="C179" t="str">
            <v>设备线夹-双导线设备线夹-型号:SSYG-630/55A-400(a×b)</v>
          </cell>
          <cell r="D179" t="str">
            <v>付</v>
          </cell>
          <cell r="E179">
            <v>16</v>
          </cell>
          <cell r="F179">
            <v>235.8</v>
          </cell>
          <cell r="G179">
            <v>198.072</v>
          </cell>
        </row>
        <row r="180">
          <cell r="C180" t="str">
            <v>设备线夹-铜铝过渡设备线夹-型号:SLG-4B</v>
          </cell>
          <cell r="D180" t="str">
            <v>付</v>
          </cell>
          <cell r="E180">
            <v>17759</v>
          </cell>
          <cell r="F180">
            <v>17.91</v>
          </cell>
          <cell r="G180">
            <v>13.5</v>
          </cell>
        </row>
        <row r="181">
          <cell r="C181" t="str">
            <v>设备线夹-铜铝过渡设备线夹-型号:SYG-120/20A</v>
          </cell>
          <cell r="D181" t="str">
            <v>付</v>
          </cell>
          <cell r="E181">
            <v>1065</v>
          </cell>
          <cell r="F181">
            <v>13.32</v>
          </cell>
          <cell r="G181">
            <v>12</v>
          </cell>
        </row>
        <row r="182">
          <cell r="C182" t="str">
            <v>设备线夹-铜铝过渡设备线夹-型号:SYG-120/20B</v>
          </cell>
          <cell r="D182" t="str">
            <v>付</v>
          </cell>
          <cell r="E182">
            <v>816</v>
          </cell>
          <cell r="F182">
            <v>13.32</v>
          </cell>
          <cell r="G182">
            <v>12</v>
          </cell>
        </row>
        <row r="183">
          <cell r="C183" t="str">
            <v>设备线夹-铜铝过渡设备线夹-型号:SYG-150/20A</v>
          </cell>
          <cell r="D183" t="str">
            <v>付</v>
          </cell>
          <cell r="E183">
            <v>1493</v>
          </cell>
          <cell r="F183">
            <v>14.31</v>
          </cell>
          <cell r="G183">
            <v>13</v>
          </cell>
        </row>
        <row r="184">
          <cell r="C184" t="str">
            <v>设备线夹-铜铝过渡设备线夹-型号:SYG-150/20B</v>
          </cell>
          <cell r="D184" t="str">
            <v>付</v>
          </cell>
          <cell r="E184">
            <v>7396</v>
          </cell>
          <cell r="F184">
            <v>14.31</v>
          </cell>
          <cell r="G184">
            <v>13</v>
          </cell>
        </row>
        <row r="185">
          <cell r="C185" t="str">
            <v>设备线夹-铜铝过渡设备线夹-型号:SYG-240/30A</v>
          </cell>
          <cell r="D185" t="str">
            <v>付</v>
          </cell>
          <cell r="E185">
            <v>6968</v>
          </cell>
          <cell r="F185">
            <v>17.55</v>
          </cell>
          <cell r="G185">
            <v>15</v>
          </cell>
        </row>
        <row r="186">
          <cell r="C186" t="str">
            <v>设备线夹-铜铝过渡设备线夹-型号:SYG-240/30B</v>
          </cell>
          <cell r="D186" t="str">
            <v>付</v>
          </cell>
          <cell r="E186">
            <v>5297</v>
          </cell>
          <cell r="F186">
            <v>17.55</v>
          </cell>
          <cell r="G186">
            <v>15</v>
          </cell>
        </row>
        <row r="187">
          <cell r="C187" t="str">
            <v>设备线夹-铜铝过渡设备线夹-型号:SYG-240/30C</v>
          </cell>
          <cell r="D187" t="str">
            <v>付</v>
          </cell>
          <cell r="E187">
            <v>34</v>
          </cell>
          <cell r="F187">
            <v>17.55</v>
          </cell>
          <cell r="G187">
            <v>15</v>
          </cell>
        </row>
        <row r="188">
          <cell r="C188" t="str">
            <v>设备线夹-铜铝过渡设备线夹-型号:SYG-300/25A</v>
          </cell>
          <cell r="D188" t="str">
            <v>付</v>
          </cell>
          <cell r="E188">
            <v>523</v>
          </cell>
          <cell r="F188">
            <v>26.55</v>
          </cell>
          <cell r="G188">
            <v>25</v>
          </cell>
        </row>
        <row r="189">
          <cell r="C189" t="str">
            <v>设备线夹-铜铝过渡设备线夹-型号:SYG-300/25B</v>
          </cell>
          <cell r="D189" t="str">
            <v>付</v>
          </cell>
          <cell r="E189">
            <v>871</v>
          </cell>
          <cell r="F189">
            <v>26.55</v>
          </cell>
          <cell r="G189">
            <v>25</v>
          </cell>
        </row>
        <row r="190">
          <cell r="C190" t="str">
            <v>设备线夹-铜铝过渡设备线夹-型号:SYG-300/25C</v>
          </cell>
          <cell r="D190" t="str">
            <v>付</v>
          </cell>
          <cell r="E190">
            <v>28</v>
          </cell>
          <cell r="F190">
            <v>26.55</v>
          </cell>
          <cell r="G190">
            <v>25</v>
          </cell>
        </row>
        <row r="191">
          <cell r="C191" t="str">
            <v>设备线夹-铜铝过渡设备线夹-型号:SYG-400/35B</v>
          </cell>
          <cell r="D191" t="str">
            <v>付</v>
          </cell>
          <cell r="E191">
            <v>8</v>
          </cell>
          <cell r="F191">
            <v>30.24</v>
          </cell>
          <cell r="G191">
            <v>30</v>
          </cell>
        </row>
        <row r="192">
          <cell r="C192" t="str">
            <v>设备线夹-铜铝过渡设备线夹-型号:SYG-50/8A</v>
          </cell>
          <cell r="D192" t="str">
            <v>付</v>
          </cell>
          <cell r="E192">
            <v>10400</v>
          </cell>
          <cell r="F192">
            <v>5.85</v>
          </cell>
          <cell r="G192">
            <v>7</v>
          </cell>
        </row>
        <row r="193">
          <cell r="C193" t="str">
            <v>设备线夹-铜铝过渡设备线夹-型号:SYG-500/45A</v>
          </cell>
          <cell r="D193" t="str">
            <v>付</v>
          </cell>
          <cell r="E193">
            <v>8</v>
          </cell>
          <cell r="F193">
            <v>42.57</v>
          </cell>
          <cell r="G193">
            <v>48</v>
          </cell>
        </row>
        <row r="194">
          <cell r="C194" t="str">
            <v>设备线夹-铜铝接线夹-型号:JTL-300A</v>
          </cell>
          <cell r="D194" t="str">
            <v>付</v>
          </cell>
          <cell r="E194">
            <v>258</v>
          </cell>
          <cell r="F194">
            <v>4.78</v>
          </cell>
          <cell r="G194">
            <v>4</v>
          </cell>
        </row>
        <row r="195">
          <cell r="C195" t="str">
            <v>设备线夹-压缩型设备线夹-型号:SY-120/20B</v>
          </cell>
          <cell r="D195" t="str">
            <v>付</v>
          </cell>
          <cell r="E195">
            <v>69</v>
          </cell>
          <cell r="F195">
            <v>6.55</v>
          </cell>
          <cell r="G195">
            <v>7</v>
          </cell>
        </row>
        <row r="196">
          <cell r="C196" t="str">
            <v>设备线夹-压缩型设备线夹-型号:SY-1440NA</v>
          </cell>
          <cell r="D196" t="str">
            <v>付</v>
          </cell>
          <cell r="E196">
            <v>21</v>
          </cell>
          <cell r="F196">
            <v>148.68</v>
          </cell>
          <cell r="G196">
            <v>150</v>
          </cell>
        </row>
        <row r="197">
          <cell r="C197" t="str">
            <v>设备线夹-压缩型设备线夹-型号:SY-150/20B</v>
          </cell>
          <cell r="D197" t="str">
            <v>付</v>
          </cell>
          <cell r="E197">
            <v>12</v>
          </cell>
          <cell r="F197">
            <v>7.55</v>
          </cell>
          <cell r="G197">
            <v>8</v>
          </cell>
        </row>
        <row r="198">
          <cell r="C198" t="str">
            <v>设备线夹-压缩型设备线夹-型号:SY-185/25B</v>
          </cell>
          <cell r="D198" t="str">
            <v>付</v>
          </cell>
          <cell r="E198">
            <v>268</v>
          </cell>
          <cell r="F198">
            <v>8.9</v>
          </cell>
          <cell r="G198">
            <v>10</v>
          </cell>
        </row>
        <row r="199">
          <cell r="C199" t="str">
            <v>设备线夹-压缩型设备线夹-型号:SY-185/25C</v>
          </cell>
          <cell r="D199" t="str">
            <v>付</v>
          </cell>
          <cell r="E199">
            <v>32</v>
          </cell>
          <cell r="F199">
            <v>8.9</v>
          </cell>
          <cell r="G199">
            <v>10</v>
          </cell>
        </row>
        <row r="200">
          <cell r="C200" t="str">
            <v>设备线夹-压缩型设备线夹-型号:SY-240/30A</v>
          </cell>
          <cell r="D200" t="str">
            <v>付</v>
          </cell>
          <cell r="E200">
            <v>742</v>
          </cell>
          <cell r="F200">
            <v>10.89</v>
          </cell>
          <cell r="G200">
            <v>10</v>
          </cell>
        </row>
        <row r="201">
          <cell r="C201" t="str">
            <v>设备线夹-压缩型设备线夹-型号:SY-240/30B</v>
          </cell>
          <cell r="D201" t="str">
            <v>付</v>
          </cell>
          <cell r="E201">
            <v>154</v>
          </cell>
          <cell r="F201">
            <v>10.89</v>
          </cell>
          <cell r="G201">
            <v>10</v>
          </cell>
        </row>
        <row r="202">
          <cell r="C202" t="str">
            <v>设备线夹-压缩型设备线夹-型号:SY-240/30C</v>
          </cell>
          <cell r="D202" t="str">
            <v>付</v>
          </cell>
          <cell r="E202">
            <v>223</v>
          </cell>
          <cell r="F202">
            <v>10.89</v>
          </cell>
          <cell r="G202">
            <v>11</v>
          </cell>
        </row>
        <row r="203">
          <cell r="C203" t="str">
            <v>设备线夹-压缩型设备线夹-型号:SY-300/25A</v>
          </cell>
          <cell r="D203" t="str">
            <v>付</v>
          </cell>
          <cell r="E203">
            <v>8977</v>
          </cell>
          <cell r="F203">
            <v>16.2</v>
          </cell>
          <cell r="G203">
            <v>15</v>
          </cell>
        </row>
        <row r="204">
          <cell r="C204" t="str">
            <v>设备线夹-压缩型设备线夹-型号:SY-300/25B</v>
          </cell>
          <cell r="D204" t="str">
            <v>付</v>
          </cell>
          <cell r="E204">
            <v>17297</v>
          </cell>
          <cell r="F204">
            <v>16.2</v>
          </cell>
          <cell r="G204">
            <v>15</v>
          </cell>
        </row>
        <row r="205">
          <cell r="C205" t="str">
            <v>设备线夹-压缩型设备线夹-型号:SY-300/25C</v>
          </cell>
          <cell r="D205" t="str">
            <v>付</v>
          </cell>
          <cell r="E205">
            <v>261</v>
          </cell>
          <cell r="F205">
            <v>16.2</v>
          </cell>
          <cell r="G205">
            <v>15</v>
          </cell>
        </row>
        <row r="206">
          <cell r="C206" t="str">
            <v>设备线夹-压缩型设备线夹-型号:SY-400/35A</v>
          </cell>
          <cell r="D206" t="str">
            <v>付</v>
          </cell>
          <cell r="E206">
            <v>117</v>
          </cell>
          <cell r="F206">
            <v>20.25</v>
          </cell>
          <cell r="G206">
            <v>19</v>
          </cell>
        </row>
        <row r="207">
          <cell r="C207" t="str">
            <v>设备线夹-压缩型设备线夹-型号:SY-400/35B</v>
          </cell>
          <cell r="D207" t="str">
            <v>付</v>
          </cell>
          <cell r="E207">
            <v>20</v>
          </cell>
          <cell r="F207">
            <v>20.25</v>
          </cell>
          <cell r="G207">
            <v>19</v>
          </cell>
        </row>
        <row r="208">
          <cell r="C208" t="str">
            <v>设备线夹-压缩型设备线夹-型号:SY-400/35B1</v>
          </cell>
          <cell r="D208" t="str">
            <v>付</v>
          </cell>
          <cell r="E208">
            <v>10</v>
          </cell>
          <cell r="F208">
            <v>20.25</v>
          </cell>
          <cell r="G208">
            <v>19</v>
          </cell>
        </row>
        <row r="209">
          <cell r="C209" t="str">
            <v>设备线夹-压缩型设备线夹-型号:SY-400/35C</v>
          </cell>
          <cell r="D209" t="str">
            <v>付</v>
          </cell>
          <cell r="E209">
            <v>64</v>
          </cell>
          <cell r="F209">
            <v>20.25</v>
          </cell>
          <cell r="G209">
            <v>19</v>
          </cell>
        </row>
        <row r="210">
          <cell r="C210" t="str">
            <v>设备线夹-压缩型设备线夹-型号:SY-500/45A</v>
          </cell>
          <cell r="D210" t="str">
            <v>付</v>
          </cell>
          <cell r="E210">
            <v>8</v>
          </cell>
          <cell r="F210">
            <v>29.97</v>
          </cell>
          <cell r="G210">
            <v>45</v>
          </cell>
        </row>
        <row r="211">
          <cell r="C211" t="str">
            <v>设备线夹-压缩型设备线夹-型号:SY-500/45B</v>
          </cell>
          <cell r="D211" t="str">
            <v>付</v>
          </cell>
          <cell r="E211">
            <v>8</v>
          </cell>
          <cell r="F211">
            <v>29.97</v>
          </cell>
          <cell r="G211">
            <v>45</v>
          </cell>
        </row>
        <row r="212">
          <cell r="C212" t="str">
            <v>设备线夹-压缩型设备线夹-型号:SY-500/45C</v>
          </cell>
          <cell r="D212" t="str">
            <v>付</v>
          </cell>
          <cell r="E212">
            <v>19</v>
          </cell>
          <cell r="F212">
            <v>29.97</v>
          </cell>
          <cell r="G212">
            <v>45</v>
          </cell>
        </row>
        <row r="213">
          <cell r="C213" t="str">
            <v>设备线夹-压缩型设备线夹-型号:SY-630/55A</v>
          </cell>
          <cell r="D213" t="str">
            <v>付</v>
          </cell>
          <cell r="E213">
            <v>130</v>
          </cell>
          <cell r="F213">
            <v>47.25</v>
          </cell>
          <cell r="G213">
            <v>70</v>
          </cell>
        </row>
        <row r="214">
          <cell r="C214" t="str">
            <v>悬垂线夹-防磨、提包式-型号:XGH-4</v>
          </cell>
          <cell r="D214" t="str">
            <v>付</v>
          </cell>
          <cell r="E214">
            <v>39</v>
          </cell>
          <cell r="F214">
            <v>42.75</v>
          </cell>
          <cell r="G214">
            <v>42</v>
          </cell>
        </row>
        <row r="215">
          <cell r="C215" t="str">
            <v>悬垂线夹-防磨、提包式-型号:XGH-5</v>
          </cell>
          <cell r="D215" t="str">
            <v>付</v>
          </cell>
          <cell r="E215">
            <v>39</v>
          </cell>
          <cell r="F215">
            <v>59.49</v>
          </cell>
          <cell r="G215">
            <v>55</v>
          </cell>
        </row>
        <row r="216">
          <cell r="C216" t="str">
            <v>悬垂线夹-防磨、提包式-型号:XGH-6</v>
          </cell>
          <cell r="D216" t="str">
            <v>付</v>
          </cell>
          <cell r="E216">
            <v>39</v>
          </cell>
          <cell r="F216">
            <v>155.16</v>
          </cell>
          <cell r="G216">
            <v>130.3344</v>
          </cell>
        </row>
        <row r="225">
          <cell r="C225" t="str">
            <v>报价单位：永固集团股份有限公司</v>
          </cell>
        </row>
        <row r="226">
          <cell r="C226" t="str">
            <v>报价时间：2018年12月4日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7"/>
  <sheetViews>
    <sheetView topLeftCell="A235" workbookViewId="0">
      <selection activeCell="C140" sqref="C140"/>
    </sheetView>
  </sheetViews>
  <sheetFormatPr defaultColWidth="8.89090909090909" defaultRowHeight="14" outlineLevelCol="6"/>
  <cols>
    <col min="1" max="1" width="8.89090909090909" style="28"/>
    <col min="2" max="2" width="51.4454545454545" style="29" hidden="1" customWidth="1"/>
    <col min="3" max="3" width="52.6636363636364" style="29" customWidth="1"/>
    <col min="4" max="4" width="8.89090909090909" style="28"/>
    <col min="5" max="5" width="19" style="28" customWidth="1"/>
    <col min="6" max="6" width="14.3363636363636" style="30" customWidth="1"/>
    <col min="7" max="7" width="10.6636363636364"/>
  </cols>
  <sheetData>
    <row r="1" spans="1:6">
      <c r="A1" s="31" t="s">
        <v>0</v>
      </c>
      <c r="B1" s="32" t="s">
        <v>1</v>
      </c>
      <c r="C1" s="32" t="s">
        <v>2</v>
      </c>
      <c r="D1" s="31" t="s">
        <v>3</v>
      </c>
      <c r="E1" s="31" t="s">
        <v>4</v>
      </c>
      <c r="F1" s="33" t="s">
        <v>5</v>
      </c>
    </row>
    <row r="2" spans="1:7">
      <c r="A2" s="31">
        <v>1</v>
      </c>
      <c r="B2" s="34" t="s">
        <v>6</v>
      </c>
      <c r="C2" s="34" t="s">
        <v>7</v>
      </c>
      <c r="D2" s="31" t="s">
        <v>8</v>
      </c>
      <c r="E2" s="31">
        <v>12371</v>
      </c>
      <c r="F2" s="33">
        <v>6.8</v>
      </c>
      <c r="G2" t="e">
        <f>VLOOKUP(C2:C287,[2]Sheet1!$C:$G,5,FALSE)</f>
        <v>#N/A</v>
      </c>
    </row>
    <row r="3" spans="1:7">
      <c r="A3" s="31">
        <v>2</v>
      </c>
      <c r="B3" s="34" t="s">
        <v>9</v>
      </c>
      <c r="C3" s="34" t="s">
        <v>10</v>
      </c>
      <c r="D3" s="31" t="s">
        <v>8</v>
      </c>
      <c r="E3" s="31">
        <v>46531</v>
      </c>
      <c r="F3" s="33">
        <v>8.5</v>
      </c>
      <c r="G3" t="e">
        <f>VLOOKUP(C3:C288,[2]Sheet1!$C:$G,5,FALSE)</f>
        <v>#N/A</v>
      </c>
    </row>
    <row r="4" spans="1:7">
      <c r="A4" s="31">
        <v>3</v>
      </c>
      <c r="B4" s="34" t="s">
        <v>11</v>
      </c>
      <c r="C4" s="34" t="s">
        <v>12</v>
      </c>
      <c r="D4" s="31" t="s">
        <v>8</v>
      </c>
      <c r="E4" s="31">
        <v>309364</v>
      </c>
      <c r="F4" s="33">
        <v>8.5</v>
      </c>
      <c r="G4" t="e">
        <f>VLOOKUP(C4:C289,[2]Sheet1!$C:$G,5,FALSE)</f>
        <v>#N/A</v>
      </c>
    </row>
    <row r="5" ht="28" spans="1:7">
      <c r="A5" s="31">
        <v>4</v>
      </c>
      <c r="B5" s="34" t="s">
        <v>13</v>
      </c>
      <c r="C5" s="34" t="s">
        <v>14</v>
      </c>
      <c r="D5" s="31" t="s">
        <v>8</v>
      </c>
      <c r="E5" s="31">
        <v>27372</v>
      </c>
      <c r="F5" s="33">
        <v>18</v>
      </c>
      <c r="G5" t="e">
        <f>VLOOKUP(C5:C290,[2]Sheet1!$C:$G,5,FALSE)</f>
        <v>#N/A</v>
      </c>
    </row>
    <row r="6" spans="1:7">
      <c r="A6" s="31">
        <v>5</v>
      </c>
      <c r="B6" s="34" t="s">
        <v>15</v>
      </c>
      <c r="C6" s="34" t="s">
        <v>16</v>
      </c>
      <c r="D6" s="31" t="s">
        <v>8</v>
      </c>
      <c r="E6" s="31">
        <v>1170</v>
      </c>
      <c r="F6" s="33">
        <v>18</v>
      </c>
      <c r="G6" t="e">
        <f>VLOOKUP(C6:C291,[2]Sheet1!$C:$G,5,FALSE)</f>
        <v>#N/A</v>
      </c>
    </row>
    <row r="7" spans="1:7">
      <c r="A7" s="31">
        <v>6</v>
      </c>
      <c r="B7" s="34" t="s">
        <v>17</v>
      </c>
      <c r="C7" s="34" t="s">
        <v>18</v>
      </c>
      <c r="D7" s="31" t="s">
        <v>8</v>
      </c>
      <c r="E7" s="31">
        <v>362589</v>
      </c>
      <c r="F7" s="33">
        <v>3.6</v>
      </c>
      <c r="G7" t="e">
        <f>VLOOKUP(C7:C292,[2]Sheet1!$C:$G,5,FALSE)</f>
        <v>#N/A</v>
      </c>
    </row>
    <row r="8" spans="1:7">
      <c r="A8" s="31">
        <v>7</v>
      </c>
      <c r="B8" s="34" t="s">
        <v>19</v>
      </c>
      <c r="C8" s="34" t="s">
        <v>20</v>
      </c>
      <c r="D8" s="31" t="s">
        <v>8</v>
      </c>
      <c r="E8" s="31">
        <v>240320</v>
      </c>
      <c r="F8" s="33">
        <v>17</v>
      </c>
      <c r="G8" t="e">
        <f>VLOOKUP(C8:C293,[2]Sheet1!$C:$G,5,FALSE)</f>
        <v>#N/A</v>
      </c>
    </row>
    <row r="9" spans="1:7">
      <c r="A9" s="31">
        <v>8</v>
      </c>
      <c r="B9" s="34" t="s">
        <v>21</v>
      </c>
      <c r="C9" s="34" t="s">
        <v>22</v>
      </c>
      <c r="D9" s="31" t="s">
        <v>8</v>
      </c>
      <c r="E9" s="31">
        <v>556732</v>
      </c>
      <c r="F9" s="33">
        <v>31</v>
      </c>
      <c r="G9" t="e">
        <f>VLOOKUP(C9:C294,[2]Sheet1!$C:$G,5,FALSE)</f>
        <v>#N/A</v>
      </c>
    </row>
    <row r="10" spans="1:7">
      <c r="A10" s="31">
        <v>9</v>
      </c>
      <c r="B10" s="34" t="s">
        <v>23</v>
      </c>
      <c r="C10" s="34" t="s">
        <v>24</v>
      </c>
      <c r="D10" s="31" t="s">
        <v>8</v>
      </c>
      <c r="E10" s="31">
        <v>92246</v>
      </c>
      <c r="F10" s="33">
        <v>19</v>
      </c>
      <c r="G10" t="e">
        <f>VLOOKUP(C10:C295,[2]Sheet1!$C:$G,5,FALSE)</f>
        <v>#N/A</v>
      </c>
    </row>
    <row r="11" spans="1:7">
      <c r="A11" s="31">
        <v>10</v>
      </c>
      <c r="B11" s="34" t="s">
        <v>25</v>
      </c>
      <c r="C11" s="34" t="s">
        <v>26</v>
      </c>
      <c r="D11" s="31" t="s">
        <v>8</v>
      </c>
      <c r="E11" s="31">
        <v>14896</v>
      </c>
      <c r="F11" s="33">
        <v>32</v>
      </c>
      <c r="G11" t="e">
        <f>VLOOKUP(C11:C296,[2]Sheet1!$C:$G,5,FALSE)</f>
        <v>#N/A</v>
      </c>
    </row>
    <row r="12" spans="1:7">
      <c r="A12" s="31">
        <v>11</v>
      </c>
      <c r="B12" s="34" t="s">
        <v>27</v>
      </c>
      <c r="C12" s="34" t="s">
        <v>28</v>
      </c>
      <c r="D12" s="31" t="s">
        <v>8</v>
      </c>
      <c r="E12" s="31">
        <v>55886</v>
      </c>
      <c r="F12" s="33">
        <v>7.5</v>
      </c>
      <c r="G12" t="e">
        <f>VLOOKUP(C12:C297,[2]Sheet1!$C:$G,5,FALSE)</f>
        <v>#N/A</v>
      </c>
    </row>
    <row r="13" spans="1:7">
      <c r="A13" s="31">
        <v>12</v>
      </c>
      <c r="B13" s="34" t="s">
        <v>29</v>
      </c>
      <c r="C13" s="34" t="s">
        <v>30</v>
      </c>
      <c r="D13" s="31" t="s">
        <v>31</v>
      </c>
      <c r="E13" s="31">
        <v>91242</v>
      </c>
      <c r="F13" s="33">
        <v>1.8</v>
      </c>
      <c r="G13" t="e">
        <f>VLOOKUP(C13:C298,[2]Sheet1!$C:$G,5,FALSE)</f>
        <v>#N/A</v>
      </c>
    </row>
    <row r="14" spans="1:7">
      <c r="A14" s="31">
        <v>13</v>
      </c>
      <c r="B14" s="34" t="s">
        <v>32</v>
      </c>
      <c r="C14" s="34" t="s">
        <v>33</v>
      </c>
      <c r="D14" s="31" t="s">
        <v>31</v>
      </c>
      <c r="E14" s="31">
        <v>328990</v>
      </c>
      <c r="F14" s="33">
        <v>2.8</v>
      </c>
      <c r="G14" t="e">
        <f>VLOOKUP(C14:C299,[2]Sheet1!$C:$G,5,FALSE)</f>
        <v>#N/A</v>
      </c>
    </row>
    <row r="15" spans="1:7">
      <c r="A15" s="31">
        <v>14</v>
      </c>
      <c r="B15" s="34" t="s">
        <v>34</v>
      </c>
      <c r="C15" s="34" t="s">
        <v>35</v>
      </c>
      <c r="D15" s="31" t="s">
        <v>31</v>
      </c>
      <c r="E15" s="31">
        <v>64414</v>
      </c>
      <c r="F15" s="33">
        <v>3.8</v>
      </c>
      <c r="G15" t="e">
        <f>VLOOKUP(C15:C300,[2]Sheet1!$C:$G,5,FALSE)</f>
        <v>#N/A</v>
      </c>
    </row>
    <row r="16" spans="1:7">
      <c r="A16" s="31">
        <v>15</v>
      </c>
      <c r="B16" s="34" t="s">
        <v>36</v>
      </c>
      <c r="C16" s="34" t="s">
        <v>37</v>
      </c>
      <c r="D16" s="31" t="s">
        <v>8</v>
      </c>
      <c r="E16" s="31">
        <v>228111</v>
      </c>
      <c r="F16" s="33">
        <v>14</v>
      </c>
      <c r="G16" t="e">
        <f>VLOOKUP(C16:C301,[2]Sheet1!$C:$G,5,FALSE)</f>
        <v>#N/A</v>
      </c>
    </row>
    <row r="17" spans="1:7">
      <c r="A17" s="31">
        <v>16</v>
      </c>
      <c r="B17" s="34" t="s">
        <v>38</v>
      </c>
      <c r="C17" s="34" t="s">
        <v>39</v>
      </c>
      <c r="D17" s="31" t="s">
        <v>8</v>
      </c>
      <c r="E17" s="31">
        <v>42687</v>
      </c>
      <c r="F17" s="33">
        <v>23</v>
      </c>
      <c r="G17" t="e">
        <f>VLOOKUP(C17:C302,[2]Sheet1!$C:$G,5,FALSE)</f>
        <v>#N/A</v>
      </c>
    </row>
    <row r="18" spans="1:7">
      <c r="A18" s="31">
        <v>17</v>
      </c>
      <c r="B18" s="34" t="s">
        <v>40</v>
      </c>
      <c r="C18" s="34" t="s">
        <v>41</v>
      </c>
      <c r="D18" s="31" t="s">
        <v>31</v>
      </c>
      <c r="E18" s="31">
        <v>268643</v>
      </c>
      <c r="F18" s="33">
        <v>4</v>
      </c>
      <c r="G18" t="e">
        <f>VLOOKUP(C18:C303,[2]Sheet1!$C:$G,5,FALSE)</f>
        <v>#N/A</v>
      </c>
    </row>
    <row r="19" spans="1:7">
      <c r="A19" s="31">
        <v>18</v>
      </c>
      <c r="B19" s="34" t="s">
        <v>42</v>
      </c>
      <c r="C19" s="34" t="s">
        <v>43</v>
      </c>
      <c r="D19" s="31" t="s">
        <v>31</v>
      </c>
      <c r="E19" s="31">
        <v>281</v>
      </c>
      <c r="F19" s="33">
        <v>5.8</v>
      </c>
      <c r="G19" t="e">
        <f>VLOOKUP(C19:C304,[2]Sheet1!$C:$G,5,FALSE)</f>
        <v>#N/A</v>
      </c>
    </row>
    <row r="20" spans="1:7">
      <c r="A20" s="31">
        <v>19</v>
      </c>
      <c r="B20" s="34" t="s">
        <v>44</v>
      </c>
      <c r="C20" s="34" t="s">
        <v>45</v>
      </c>
      <c r="D20" s="31" t="s">
        <v>31</v>
      </c>
      <c r="E20" s="31">
        <v>30193</v>
      </c>
      <c r="F20" s="33">
        <v>5.6</v>
      </c>
      <c r="G20" t="e">
        <f>VLOOKUP(C20:C305,[2]Sheet1!$C:$G,5,FALSE)</f>
        <v>#N/A</v>
      </c>
    </row>
    <row r="21" spans="1:7">
      <c r="A21" s="31">
        <v>20</v>
      </c>
      <c r="B21" s="34" t="s">
        <v>46</v>
      </c>
      <c r="C21" s="34" t="s">
        <v>47</v>
      </c>
      <c r="D21" s="31" t="s">
        <v>31</v>
      </c>
      <c r="E21" s="31">
        <v>353520</v>
      </c>
      <c r="F21" s="33">
        <v>4.6</v>
      </c>
      <c r="G21" t="e">
        <f>VLOOKUP(C21:C306,[2]Sheet1!$C:$G,5,FALSE)</f>
        <v>#N/A</v>
      </c>
    </row>
    <row r="22" spans="1:7">
      <c r="A22" s="31">
        <v>21</v>
      </c>
      <c r="B22" s="34" t="s">
        <v>48</v>
      </c>
      <c r="C22" s="34" t="s">
        <v>49</v>
      </c>
      <c r="D22" s="31" t="s">
        <v>31</v>
      </c>
      <c r="E22" s="31">
        <v>124190</v>
      </c>
      <c r="F22" s="33">
        <v>2.3</v>
      </c>
      <c r="G22" t="e">
        <f>VLOOKUP(C22:C307,[2]Sheet1!$C:$G,5,FALSE)</f>
        <v>#N/A</v>
      </c>
    </row>
    <row r="23" spans="1:7">
      <c r="A23" s="31">
        <v>22</v>
      </c>
      <c r="B23" s="34" t="s">
        <v>50</v>
      </c>
      <c r="C23" s="34" t="s">
        <v>51</v>
      </c>
      <c r="D23" s="31" t="s">
        <v>31</v>
      </c>
      <c r="E23" s="31">
        <v>128565</v>
      </c>
      <c r="F23" s="33">
        <v>6.5</v>
      </c>
      <c r="G23" t="e">
        <f>VLOOKUP(C23:C308,[2]Sheet1!$C:$G,5,FALSE)</f>
        <v>#N/A</v>
      </c>
    </row>
    <row r="24" spans="1:7">
      <c r="A24" s="31">
        <v>23</v>
      </c>
      <c r="B24" s="34" t="s">
        <v>52</v>
      </c>
      <c r="C24" s="34" t="s">
        <v>53</v>
      </c>
      <c r="D24" s="31" t="s">
        <v>31</v>
      </c>
      <c r="E24" s="31">
        <v>84612</v>
      </c>
      <c r="F24" s="33">
        <v>7.5</v>
      </c>
      <c r="G24" t="e">
        <f>VLOOKUP(C24:C309,[2]Sheet1!$C:$G,5,FALSE)</f>
        <v>#N/A</v>
      </c>
    </row>
    <row r="25" spans="1:7">
      <c r="A25" s="31">
        <v>24</v>
      </c>
      <c r="B25" s="34" t="s">
        <v>54</v>
      </c>
      <c r="C25" s="34" t="s">
        <v>55</v>
      </c>
      <c r="D25" s="31" t="s">
        <v>31</v>
      </c>
      <c r="E25" s="31">
        <v>99706</v>
      </c>
      <c r="F25" s="33">
        <v>4.4</v>
      </c>
      <c r="G25" t="e">
        <f>VLOOKUP(C25:C310,[2]Sheet1!$C:$G,5,FALSE)</f>
        <v>#N/A</v>
      </c>
    </row>
    <row r="26" spans="1:7">
      <c r="A26" s="31">
        <v>25</v>
      </c>
      <c r="B26" s="34" t="s">
        <v>56</v>
      </c>
      <c r="C26" s="34" t="s">
        <v>57</v>
      </c>
      <c r="D26" s="31" t="s">
        <v>31</v>
      </c>
      <c r="E26" s="31">
        <v>115912</v>
      </c>
      <c r="F26" s="33">
        <v>3.3</v>
      </c>
      <c r="G26" t="e">
        <f>VLOOKUP(C26:C311,[2]Sheet1!$C:$G,5,FALSE)</f>
        <v>#N/A</v>
      </c>
    </row>
    <row r="27" spans="1:7">
      <c r="A27" s="31">
        <v>26</v>
      </c>
      <c r="B27" s="34" t="s">
        <v>58</v>
      </c>
      <c r="C27" s="34" t="s">
        <v>59</v>
      </c>
      <c r="D27" s="31" t="s">
        <v>31</v>
      </c>
      <c r="E27" s="31">
        <v>301314</v>
      </c>
      <c r="F27" s="33">
        <v>5.5</v>
      </c>
      <c r="G27" t="e">
        <f>VLOOKUP(C27:C312,[2]Sheet1!$C:$G,5,FALSE)</f>
        <v>#N/A</v>
      </c>
    </row>
    <row r="28" spans="1:7">
      <c r="A28" s="31">
        <v>27</v>
      </c>
      <c r="B28" s="34" t="s">
        <v>60</v>
      </c>
      <c r="C28" s="34" t="s">
        <v>61</v>
      </c>
      <c r="D28" s="31" t="s">
        <v>8</v>
      </c>
      <c r="E28" s="31">
        <v>1008</v>
      </c>
      <c r="F28" s="33">
        <v>19</v>
      </c>
      <c r="G28" t="e">
        <f>VLOOKUP(C28:C313,[2]Sheet1!$C:$G,5,FALSE)</f>
        <v>#N/A</v>
      </c>
    </row>
    <row r="29" spans="1:7">
      <c r="A29" s="31">
        <v>28</v>
      </c>
      <c r="B29" s="34" t="s">
        <v>62</v>
      </c>
      <c r="C29" s="34" t="s">
        <v>63</v>
      </c>
      <c r="D29" s="31" t="s">
        <v>8</v>
      </c>
      <c r="E29" s="31">
        <v>4901</v>
      </c>
      <c r="F29" s="33">
        <v>27</v>
      </c>
      <c r="G29" t="e">
        <f>VLOOKUP(C29:C314,[2]Sheet1!$C:$G,5,FALSE)</f>
        <v>#N/A</v>
      </c>
    </row>
    <row r="30" spans="1:7">
      <c r="A30" s="31">
        <v>29</v>
      </c>
      <c r="B30" s="34" t="s">
        <v>64</v>
      </c>
      <c r="C30" s="34" t="s">
        <v>65</v>
      </c>
      <c r="D30" s="31" t="s">
        <v>8</v>
      </c>
      <c r="E30" s="31">
        <v>6491</v>
      </c>
      <c r="F30" s="33">
        <v>35</v>
      </c>
      <c r="G30" t="e">
        <f>VLOOKUP(C30:C315,[2]Sheet1!$C:$G,5,FALSE)</f>
        <v>#N/A</v>
      </c>
    </row>
    <row r="31" spans="1:7">
      <c r="A31" s="31">
        <v>30</v>
      </c>
      <c r="B31" s="34" t="s">
        <v>66</v>
      </c>
      <c r="C31" s="34" t="s">
        <v>67</v>
      </c>
      <c r="D31" s="31" t="s">
        <v>8</v>
      </c>
      <c r="E31" s="31">
        <v>1066</v>
      </c>
      <c r="F31" s="33">
        <v>14</v>
      </c>
      <c r="G31" t="e">
        <f>VLOOKUP(C31:C316,[2]Sheet1!$C:$G,5,FALSE)</f>
        <v>#N/A</v>
      </c>
    </row>
    <row r="32" spans="1:7">
      <c r="A32" s="31">
        <v>31</v>
      </c>
      <c r="B32" s="34" t="s">
        <v>68</v>
      </c>
      <c r="C32" s="34" t="s">
        <v>69</v>
      </c>
      <c r="D32" s="31" t="s">
        <v>8</v>
      </c>
      <c r="E32" s="31">
        <v>16396</v>
      </c>
      <c r="F32" s="33">
        <v>18</v>
      </c>
      <c r="G32" t="e">
        <f>VLOOKUP(C32:C317,[2]Sheet1!$C:$G,5,FALSE)</f>
        <v>#N/A</v>
      </c>
    </row>
    <row r="33" spans="1:7">
      <c r="A33" s="31">
        <v>32</v>
      </c>
      <c r="B33" s="34" t="s">
        <v>70</v>
      </c>
      <c r="C33" s="34" t="s">
        <v>71</v>
      </c>
      <c r="D33" s="31" t="s">
        <v>8</v>
      </c>
      <c r="E33" s="31">
        <v>22171</v>
      </c>
      <c r="F33" s="33">
        <v>24.5</v>
      </c>
      <c r="G33" t="e">
        <f>VLOOKUP(C33:C318,[2]Sheet1!$C:$G,5,FALSE)</f>
        <v>#N/A</v>
      </c>
    </row>
    <row r="34" spans="1:7">
      <c r="A34" s="31">
        <v>33</v>
      </c>
      <c r="B34" s="34" t="s">
        <v>72</v>
      </c>
      <c r="C34" s="34" t="s">
        <v>73</v>
      </c>
      <c r="D34" s="31" t="s">
        <v>8</v>
      </c>
      <c r="E34" s="31">
        <v>601</v>
      </c>
      <c r="F34" s="33">
        <v>23</v>
      </c>
      <c r="G34" t="e">
        <f>VLOOKUP(C34:C319,[2]Sheet1!$C:$G,5,FALSE)</f>
        <v>#N/A</v>
      </c>
    </row>
    <row r="35" spans="1:7">
      <c r="A35" s="31">
        <v>34</v>
      </c>
      <c r="B35" s="34" t="s">
        <v>74</v>
      </c>
      <c r="C35" s="34" t="s">
        <v>75</v>
      </c>
      <c r="D35" s="31" t="s">
        <v>8</v>
      </c>
      <c r="E35" s="31">
        <v>49757</v>
      </c>
      <c r="F35" s="33">
        <v>31</v>
      </c>
      <c r="G35" t="e">
        <f>VLOOKUP(C35:C320,[2]Sheet1!$C:$G,5,FALSE)</f>
        <v>#N/A</v>
      </c>
    </row>
    <row r="36" spans="1:7">
      <c r="A36" s="31">
        <v>35</v>
      </c>
      <c r="B36" s="34" t="s">
        <v>76</v>
      </c>
      <c r="C36" s="34" t="s">
        <v>77</v>
      </c>
      <c r="D36" s="31" t="s">
        <v>8</v>
      </c>
      <c r="E36" s="31">
        <v>8451</v>
      </c>
      <c r="F36" s="33">
        <v>20</v>
      </c>
      <c r="G36" t="e">
        <f>VLOOKUP(C36:C321,[2]Sheet1!$C:$G,5,FALSE)</f>
        <v>#N/A</v>
      </c>
    </row>
    <row r="37" spans="1:7">
      <c r="A37" s="31">
        <v>36</v>
      </c>
      <c r="B37" s="34" t="s">
        <v>78</v>
      </c>
      <c r="C37" s="34" t="s">
        <v>79</v>
      </c>
      <c r="D37" s="31" t="s">
        <v>8</v>
      </c>
      <c r="E37" s="31">
        <v>9234</v>
      </c>
      <c r="F37" s="33">
        <v>22</v>
      </c>
      <c r="G37" t="e">
        <f>VLOOKUP(C37:C322,[2]Sheet1!$C:$G,5,FALSE)</f>
        <v>#N/A</v>
      </c>
    </row>
    <row r="38" spans="1:7">
      <c r="A38" s="31">
        <v>37</v>
      </c>
      <c r="B38" s="34" t="s">
        <v>80</v>
      </c>
      <c r="C38" s="34" t="s">
        <v>81</v>
      </c>
      <c r="D38" s="31" t="s">
        <v>82</v>
      </c>
      <c r="E38" s="31">
        <v>103297.952</v>
      </c>
      <c r="F38" s="33">
        <v>0.7</v>
      </c>
      <c r="G38" t="e">
        <f>VLOOKUP(C38:C323,[2]Sheet1!$C:$G,5,FALSE)</f>
        <v>#N/A</v>
      </c>
    </row>
    <row r="39" spans="1:7">
      <c r="A39" s="31">
        <v>38</v>
      </c>
      <c r="B39" s="34" t="s">
        <v>83</v>
      </c>
      <c r="C39" s="34" t="s">
        <v>84</v>
      </c>
      <c r="D39" s="31" t="s">
        <v>8</v>
      </c>
      <c r="E39" s="31">
        <v>13318</v>
      </c>
      <c r="F39" s="33">
        <v>14</v>
      </c>
      <c r="G39" t="e">
        <f>VLOOKUP(C39:C324,[2]Sheet1!$C:$G,5,FALSE)</f>
        <v>#N/A</v>
      </c>
    </row>
    <row r="40" spans="1:7">
      <c r="A40" s="31">
        <v>39</v>
      </c>
      <c r="B40" s="34" t="s">
        <v>85</v>
      </c>
      <c r="C40" s="34" t="s">
        <v>86</v>
      </c>
      <c r="D40" s="31" t="s">
        <v>8</v>
      </c>
      <c r="E40" s="31">
        <v>30813</v>
      </c>
      <c r="F40" s="33">
        <v>22</v>
      </c>
      <c r="G40" t="e">
        <f>VLOOKUP(C40:C325,[2]Sheet1!$C:$G,5,FALSE)</f>
        <v>#N/A</v>
      </c>
    </row>
    <row r="41" spans="1:7">
      <c r="A41" s="31">
        <v>40</v>
      </c>
      <c r="B41" s="34" t="s">
        <v>87</v>
      </c>
      <c r="C41" s="34" t="s">
        <v>88</v>
      </c>
      <c r="D41" s="31" t="s">
        <v>8</v>
      </c>
      <c r="E41" s="31">
        <v>430</v>
      </c>
      <c r="F41" s="33">
        <v>7</v>
      </c>
      <c r="G41" t="e">
        <f>VLOOKUP(C41:C326,[2]Sheet1!$C:$G,5,FALSE)</f>
        <v>#N/A</v>
      </c>
    </row>
    <row r="42" spans="1:7">
      <c r="A42" s="31">
        <v>41</v>
      </c>
      <c r="B42" s="34" t="s">
        <v>89</v>
      </c>
      <c r="C42" s="34" t="s">
        <v>90</v>
      </c>
      <c r="D42" s="31" t="s">
        <v>8</v>
      </c>
      <c r="E42" s="31">
        <v>2706</v>
      </c>
      <c r="F42" s="33">
        <v>7.5</v>
      </c>
      <c r="G42" t="e">
        <f>VLOOKUP(C42:C327,[2]Sheet1!$C:$G,5,FALSE)</f>
        <v>#N/A</v>
      </c>
    </row>
    <row r="43" spans="1:7">
      <c r="A43" s="31">
        <v>42</v>
      </c>
      <c r="B43" s="34" t="s">
        <v>91</v>
      </c>
      <c r="C43" s="34" t="s">
        <v>92</v>
      </c>
      <c r="D43" s="31" t="s">
        <v>8</v>
      </c>
      <c r="E43" s="31">
        <v>16109</v>
      </c>
      <c r="F43" s="33">
        <v>13.5</v>
      </c>
      <c r="G43" t="e">
        <f>VLOOKUP(C43:C328,[2]Sheet1!$C:$G,5,FALSE)</f>
        <v>#N/A</v>
      </c>
    </row>
    <row r="44" spans="1:7">
      <c r="A44" s="31">
        <v>43</v>
      </c>
      <c r="B44" s="34" t="s">
        <v>93</v>
      </c>
      <c r="C44" s="34" t="s">
        <v>94</v>
      </c>
      <c r="D44" s="31" t="s">
        <v>8</v>
      </c>
      <c r="E44" s="31">
        <v>6117</v>
      </c>
      <c r="F44" s="33">
        <v>27</v>
      </c>
      <c r="G44" t="e">
        <f>VLOOKUP(C44:C329,[2]Sheet1!$C:$G,5,FALSE)</f>
        <v>#N/A</v>
      </c>
    </row>
    <row r="45" spans="1:7">
      <c r="A45" s="31">
        <v>44</v>
      </c>
      <c r="B45" s="34" t="s">
        <v>95</v>
      </c>
      <c r="C45" s="34" t="s">
        <v>96</v>
      </c>
      <c r="D45" s="31" t="s">
        <v>8</v>
      </c>
      <c r="E45" s="31">
        <v>17514</v>
      </c>
      <c r="F45" s="33">
        <v>8.2</v>
      </c>
      <c r="G45" t="e">
        <f>VLOOKUP(C45:C330,[2]Sheet1!$C:$G,5,FALSE)</f>
        <v>#N/A</v>
      </c>
    </row>
    <row r="46" spans="1:7">
      <c r="A46" s="31">
        <v>45</v>
      </c>
      <c r="B46" s="34" t="s">
        <v>97</v>
      </c>
      <c r="C46" s="34" t="s">
        <v>98</v>
      </c>
      <c r="D46" s="31" t="s">
        <v>31</v>
      </c>
      <c r="E46" s="31">
        <v>29201</v>
      </c>
      <c r="F46" s="33">
        <v>6</v>
      </c>
      <c r="G46" t="e">
        <f>VLOOKUP(C46:C331,[2]Sheet1!$C:$G,5,FALSE)</f>
        <v>#N/A</v>
      </c>
    </row>
    <row r="47" spans="1:7">
      <c r="A47" s="31">
        <v>46</v>
      </c>
      <c r="B47" s="34" t="s">
        <v>99</v>
      </c>
      <c r="C47" s="34" t="s">
        <v>100</v>
      </c>
      <c r="D47" s="31" t="s">
        <v>31</v>
      </c>
      <c r="E47" s="31">
        <v>1051</v>
      </c>
      <c r="F47" s="33">
        <v>8.6</v>
      </c>
      <c r="G47" t="e">
        <f>VLOOKUP(C47:C332,[2]Sheet1!$C:$G,5,FALSE)</f>
        <v>#N/A</v>
      </c>
    </row>
    <row r="48" spans="1:7">
      <c r="A48" s="31">
        <v>47</v>
      </c>
      <c r="B48" s="34" t="s">
        <v>101</v>
      </c>
      <c r="C48" s="34" t="s">
        <v>102</v>
      </c>
      <c r="D48" s="31" t="s">
        <v>31</v>
      </c>
      <c r="E48" s="31">
        <v>194</v>
      </c>
      <c r="F48" s="33">
        <v>8.6</v>
      </c>
      <c r="G48" t="e">
        <f>VLOOKUP(C48:C333,[2]Sheet1!$C:$G,5,FALSE)</f>
        <v>#N/A</v>
      </c>
    </row>
    <row r="49" spans="1:7">
      <c r="A49" s="31">
        <v>48</v>
      </c>
      <c r="B49" s="34" t="s">
        <v>103</v>
      </c>
      <c r="C49" s="34" t="s">
        <v>104</v>
      </c>
      <c r="D49" s="31" t="s">
        <v>105</v>
      </c>
      <c r="E49" s="31">
        <v>793</v>
      </c>
      <c r="F49" s="33">
        <v>25</v>
      </c>
      <c r="G49" t="e">
        <f>VLOOKUP(C49:C334,[2]Sheet1!$C:$G,5,FALSE)</f>
        <v>#N/A</v>
      </c>
    </row>
    <row r="50" spans="1:7">
      <c r="A50" s="31">
        <v>49</v>
      </c>
      <c r="B50" s="34" t="s">
        <v>106</v>
      </c>
      <c r="C50" s="34" t="s">
        <v>107</v>
      </c>
      <c r="D50" s="31" t="s">
        <v>31</v>
      </c>
      <c r="E50" s="31">
        <v>6812</v>
      </c>
      <c r="F50" s="33">
        <v>8.6</v>
      </c>
      <c r="G50" t="e">
        <f>VLOOKUP(C50:C335,[2]Sheet1!$C:$G,5,FALSE)</f>
        <v>#N/A</v>
      </c>
    </row>
    <row r="51" spans="1:7">
      <c r="A51" s="31">
        <v>50</v>
      </c>
      <c r="B51" s="34" t="s">
        <v>108</v>
      </c>
      <c r="C51" s="34" t="s">
        <v>109</v>
      </c>
      <c r="D51" s="31" t="s">
        <v>31</v>
      </c>
      <c r="E51" s="31">
        <v>60736</v>
      </c>
      <c r="F51" s="33">
        <v>4.2</v>
      </c>
      <c r="G51" t="e">
        <f>VLOOKUP(C51:C336,[2]Sheet1!$C:$G,5,FALSE)</f>
        <v>#N/A</v>
      </c>
    </row>
    <row r="52" spans="1:7">
      <c r="A52" s="31">
        <v>51</v>
      </c>
      <c r="B52" s="34" t="s">
        <v>110</v>
      </c>
      <c r="C52" s="34" t="s">
        <v>111</v>
      </c>
      <c r="D52" s="31" t="s">
        <v>31</v>
      </c>
      <c r="E52" s="31">
        <v>20189</v>
      </c>
      <c r="F52" s="33">
        <v>3.1</v>
      </c>
      <c r="G52" t="e">
        <f>VLOOKUP(C52:C337,[2]Sheet1!$C:$G,5,FALSE)</f>
        <v>#N/A</v>
      </c>
    </row>
    <row r="53" spans="1:7">
      <c r="A53" s="31">
        <v>52</v>
      </c>
      <c r="B53" s="34" t="s">
        <v>112</v>
      </c>
      <c r="C53" s="34" t="s">
        <v>113</v>
      </c>
      <c r="D53" s="31" t="s">
        <v>31</v>
      </c>
      <c r="E53" s="31">
        <v>85389</v>
      </c>
      <c r="F53" s="33">
        <v>3</v>
      </c>
      <c r="G53" t="e">
        <f>VLOOKUP(C53:C338,[2]Sheet1!$C:$G,5,FALSE)</f>
        <v>#N/A</v>
      </c>
    </row>
    <row r="54" spans="1:7">
      <c r="A54" s="31">
        <v>53</v>
      </c>
      <c r="B54" s="34" t="s">
        <v>114</v>
      </c>
      <c r="C54" s="34" t="s">
        <v>115</v>
      </c>
      <c r="D54" s="31" t="s">
        <v>105</v>
      </c>
      <c r="E54" s="31">
        <v>222</v>
      </c>
      <c r="F54" s="33">
        <v>16.5</v>
      </c>
      <c r="G54" t="e">
        <f>VLOOKUP(C54:C339,[2]Sheet1!$C:$G,5,FALSE)</f>
        <v>#N/A</v>
      </c>
    </row>
    <row r="55" spans="1:7">
      <c r="A55" s="31">
        <v>54</v>
      </c>
      <c r="B55" s="34" t="s">
        <v>116</v>
      </c>
      <c r="C55" s="34" t="s">
        <v>117</v>
      </c>
      <c r="D55" s="31" t="s">
        <v>31</v>
      </c>
      <c r="E55" s="31">
        <v>7101</v>
      </c>
      <c r="F55" s="33">
        <v>5.5</v>
      </c>
      <c r="G55" t="e">
        <f>VLOOKUP(C55:C340,[2]Sheet1!$C:$G,5,FALSE)</f>
        <v>#N/A</v>
      </c>
    </row>
    <row r="56" spans="1:7">
      <c r="A56" s="31">
        <v>55</v>
      </c>
      <c r="B56" s="34" t="s">
        <v>118</v>
      </c>
      <c r="C56" s="34" t="s">
        <v>119</v>
      </c>
      <c r="D56" s="31" t="s">
        <v>31</v>
      </c>
      <c r="E56" s="31">
        <v>2172</v>
      </c>
      <c r="F56" s="33">
        <v>9.5</v>
      </c>
      <c r="G56" t="e">
        <f>VLOOKUP(C56:C341,[2]Sheet1!$C:$G,5,FALSE)</f>
        <v>#N/A</v>
      </c>
    </row>
    <row r="57" spans="1:7">
      <c r="A57" s="31">
        <v>56</v>
      </c>
      <c r="B57" s="34" t="s">
        <v>120</v>
      </c>
      <c r="C57" s="34" t="s">
        <v>121</v>
      </c>
      <c r="D57" s="31" t="s">
        <v>31</v>
      </c>
      <c r="E57" s="31">
        <v>27613</v>
      </c>
      <c r="F57" s="33">
        <v>7.6</v>
      </c>
      <c r="G57" t="e">
        <f>VLOOKUP(C57:C342,[2]Sheet1!$C:$G,5,FALSE)</f>
        <v>#N/A</v>
      </c>
    </row>
    <row r="58" spans="1:7">
      <c r="A58" s="31">
        <v>57</v>
      </c>
      <c r="B58" s="34" t="s">
        <v>122</v>
      </c>
      <c r="C58" s="34" t="s">
        <v>123</v>
      </c>
      <c r="D58" s="31" t="s">
        <v>31</v>
      </c>
      <c r="E58" s="31">
        <v>215205</v>
      </c>
      <c r="F58" s="33">
        <v>6</v>
      </c>
      <c r="G58" t="e">
        <f>VLOOKUP(C58:C343,[2]Sheet1!$C:$G,5,FALSE)</f>
        <v>#N/A</v>
      </c>
    </row>
    <row r="59" spans="1:7">
      <c r="A59" s="31">
        <v>58</v>
      </c>
      <c r="B59" s="34" t="s">
        <v>124</v>
      </c>
      <c r="C59" s="34" t="s">
        <v>125</v>
      </c>
      <c r="D59" s="31" t="s">
        <v>8</v>
      </c>
      <c r="E59" s="31">
        <v>578</v>
      </c>
      <c r="F59" s="33">
        <v>15</v>
      </c>
      <c r="G59" t="e">
        <f>VLOOKUP(C59:C344,[2]Sheet1!$C:$G,5,FALSE)</f>
        <v>#N/A</v>
      </c>
    </row>
    <row r="60" spans="1:7">
      <c r="A60" s="31">
        <v>59</v>
      </c>
      <c r="B60" s="34" t="s">
        <v>126</v>
      </c>
      <c r="C60" s="34" t="s">
        <v>127</v>
      </c>
      <c r="D60" s="31" t="s">
        <v>8</v>
      </c>
      <c r="E60" s="31">
        <v>1210</v>
      </c>
      <c r="F60" s="33">
        <v>20</v>
      </c>
      <c r="G60" t="e">
        <f>VLOOKUP(C60:C345,[2]Sheet1!$C:$G,5,FALSE)</f>
        <v>#N/A</v>
      </c>
    </row>
    <row r="61" spans="1:7">
      <c r="A61" s="31">
        <v>60</v>
      </c>
      <c r="B61" s="34" t="s">
        <v>128</v>
      </c>
      <c r="C61" s="34" t="s">
        <v>129</v>
      </c>
      <c r="D61" s="31" t="s">
        <v>8</v>
      </c>
      <c r="E61" s="31">
        <v>1457</v>
      </c>
      <c r="F61" s="33">
        <v>27</v>
      </c>
      <c r="G61" t="e">
        <f>VLOOKUP(C61:C346,[2]Sheet1!$C:$G,5,FALSE)</f>
        <v>#N/A</v>
      </c>
    </row>
    <row r="62" spans="1:7">
      <c r="A62" s="31">
        <v>61</v>
      </c>
      <c r="B62" s="34" t="s">
        <v>130</v>
      </c>
      <c r="C62" s="34" t="s">
        <v>131</v>
      </c>
      <c r="D62" s="31" t="s">
        <v>8</v>
      </c>
      <c r="E62" s="31">
        <v>16916</v>
      </c>
      <c r="F62" s="33">
        <v>20</v>
      </c>
      <c r="G62" t="e">
        <f>VLOOKUP(C62:C347,[2]Sheet1!$C:$G,5,FALSE)</f>
        <v>#N/A</v>
      </c>
    </row>
    <row r="63" spans="1:7">
      <c r="A63" s="31">
        <v>62</v>
      </c>
      <c r="B63" s="34" t="s">
        <v>132</v>
      </c>
      <c r="C63" s="34" t="s">
        <v>133</v>
      </c>
      <c r="D63" s="31" t="s">
        <v>8</v>
      </c>
      <c r="E63" s="31">
        <v>406</v>
      </c>
      <c r="F63" s="33">
        <v>20</v>
      </c>
      <c r="G63" t="e">
        <f>VLOOKUP(C63:C348,[2]Sheet1!$C:$G,5,FALSE)</f>
        <v>#N/A</v>
      </c>
    </row>
    <row r="64" spans="1:7">
      <c r="A64" s="31">
        <v>63</v>
      </c>
      <c r="B64" s="34" t="s">
        <v>134</v>
      </c>
      <c r="C64" s="34" t="s">
        <v>135</v>
      </c>
      <c r="D64" s="31" t="s">
        <v>8</v>
      </c>
      <c r="E64" s="31">
        <v>2505</v>
      </c>
      <c r="F64" s="33">
        <v>23</v>
      </c>
      <c r="G64" t="e">
        <f>VLOOKUP(C64:C349,[2]Sheet1!$C:$G,5,FALSE)</f>
        <v>#N/A</v>
      </c>
    </row>
    <row r="65" spans="1:7">
      <c r="A65" s="31">
        <v>64</v>
      </c>
      <c r="B65" s="34" t="s">
        <v>136</v>
      </c>
      <c r="C65" s="34" t="s">
        <v>137</v>
      </c>
      <c r="D65" s="31" t="s">
        <v>8</v>
      </c>
      <c r="E65" s="31">
        <v>1846</v>
      </c>
      <c r="F65" s="33">
        <v>6</v>
      </c>
      <c r="G65" t="e">
        <f>VLOOKUP(C65:C350,[2]Sheet1!$C:$G,5,FALSE)</f>
        <v>#N/A</v>
      </c>
    </row>
    <row r="66" spans="1:7">
      <c r="A66" s="31">
        <v>65</v>
      </c>
      <c r="B66" s="34" t="s">
        <v>138</v>
      </c>
      <c r="C66" s="34" t="s">
        <v>139</v>
      </c>
      <c r="D66" s="31" t="s">
        <v>8</v>
      </c>
      <c r="E66" s="31">
        <v>30542</v>
      </c>
      <c r="F66" s="33">
        <v>17</v>
      </c>
      <c r="G66" t="e">
        <f>VLOOKUP(C66:C351,[2]Sheet1!$C:$G,5,FALSE)</f>
        <v>#N/A</v>
      </c>
    </row>
    <row r="67" spans="1:7">
      <c r="A67" s="31">
        <v>66</v>
      </c>
      <c r="B67" s="34" t="s">
        <v>140</v>
      </c>
      <c r="C67" s="34" t="s">
        <v>141</v>
      </c>
      <c r="D67" s="31" t="s">
        <v>8</v>
      </c>
      <c r="E67" s="31">
        <v>119241</v>
      </c>
      <c r="F67" s="33">
        <v>2.5</v>
      </c>
      <c r="G67" t="e">
        <f>VLOOKUP(C67:C352,[2]Sheet1!$C:$G,5,FALSE)</f>
        <v>#N/A</v>
      </c>
    </row>
    <row r="68" spans="1:7">
      <c r="A68" s="31">
        <v>67</v>
      </c>
      <c r="B68" s="34" t="s">
        <v>142</v>
      </c>
      <c r="C68" s="34" t="s">
        <v>143</v>
      </c>
      <c r="D68" s="31" t="s">
        <v>8</v>
      </c>
      <c r="E68" s="31">
        <v>1227</v>
      </c>
      <c r="F68" s="33">
        <v>6</v>
      </c>
      <c r="G68" t="e">
        <f>VLOOKUP(C68:C353,[2]Sheet1!$C:$G,5,FALSE)</f>
        <v>#N/A</v>
      </c>
    </row>
    <row r="69" spans="1:7">
      <c r="A69" s="31">
        <v>68</v>
      </c>
      <c r="B69" s="34" t="s">
        <v>144</v>
      </c>
      <c r="C69" s="34" t="s">
        <v>145</v>
      </c>
      <c r="D69" s="31" t="s">
        <v>31</v>
      </c>
      <c r="E69" s="31">
        <v>8672</v>
      </c>
      <c r="F69" s="33">
        <v>20</v>
      </c>
      <c r="G69" t="e">
        <f>VLOOKUP(C69:C354,[2]Sheet1!$C:$G,5,FALSE)</f>
        <v>#N/A</v>
      </c>
    </row>
    <row r="70" spans="1:7">
      <c r="A70" s="31">
        <v>69</v>
      </c>
      <c r="B70" s="34" t="s">
        <v>146</v>
      </c>
      <c r="C70" s="34" t="s">
        <v>147</v>
      </c>
      <c r="D70" s="31" t="s">
        <v>31</v>
      </c>
      <c r="E70" s="31">
        <v>7032</v>
      </c>
      <c r="F70" s="33">
        <v>6.2</v>
      </c>
      <c r="G70" t="e">
        <f>VLOOKUP(C70:C355,[2]Sheet1!$C:$G,5,FALSE)</f>
        <v>#N/A</v>
      </c>
    </row>
    <row r="71" spans="1:7">
      <c r="A71" s="31">
        <v>70</v>
      </c>
      <c r="B71" s="34" t="s">
        <v>148</v>
      </c>
      <c r="C71" s="34" t="s">
        <v>149</v>
      </c>
      <c r="D71" s="31" t="s">
        <v>31</v>
      </c>
      <c r="E71" s="31">
        <v>16882</v>
      </c>
      <c r="F71" s="33">
        <v>5.5</v>
      </c>
      <c r="G71" t="e">
        <f>VLOOKUP(C71:C356,[2]Sheet1!$C:$G,5,FALSE)</f>
        <v>#N/A</v>
      </c>
    </row>
    <row r="72" spans="1:7">
      <c r="A72" s="31">
        <v>71</v>
      </c>
      <c r="B72" s="34" t="s">
        <v>150</v>
      </c>
      <c r="C72" s="34" t="s">
        <v>151</v>
      </c>
      <c r="D72" s="31" t="s">
        <v>8</v>
      </c>
      <c r="E72" s="31">
        <v>13862</v>
      </c>
      <c r="F72" s="33">
        <v>13.5</v>
      </c>
      <c r="G72" t="e">
        <f>VLOOKUP(C72:C357,[2]Sheet1!$C:$G,5,FALSE)</f>
        <v>#N/A</v>
      </c>
    </row>
    <row r="73" spans="1:7">
      <c r="A73" s="31">
        <v>72</v>
      </c>
      <c r="B73" s="34" t="s">
        <v>152</v>
      </c>
      <c r="C73" s="34" t="s">
        <v>153</v>
      </c>
      <c r="D73" s="31" t="s">
        <v>8</v>
      </c>
      <c r="E73" s="31">
        <v>15</v>
      </c>
      <c r="F73" s="33">
        <v>298.62</v>
      </c>
      <c r="G73">
        <f>VLOOKUP(C73:C358,[2]Sheet1!$C:$G,5,FALSE)</f>
        <v>298.62</v>
      </c>
    </row>
    <row r="74" spans="1:7">
      <c r="A74" s="31">
        <v>73</v>
      </c>
      <c r="B74" s="34" t="s">
        <v>154</v>
      </c>
      <c r="C74" s="34" t="s">
        <v>155</v>
      </c>
      <c r="D74" s="31" t="s">
        <v>8</v>
      </c>
      <c r="E74" s="31">
        <v>24</v>
      </c>
      <c r="F74" s="33">
        <v>34.5492</v>
      </c>
      <c r="G74">
        <f>VLOOKUP(C74:C359,[2]Sheet1!$C:$G,5,FALSE)</f>
        <v>34.5492</v>
      </c>
    </row>
    <row r="75" spans="1:7">
      <c r="A75" s="31">
        <v>74</v>
      </c>
      <c r="B75" s="34" t="s">
        <v>156</v>
      </c>
      <c r="C75" s="34" t="s">
        <v>157</v>
      </c>
      <c r="D75" s="31" t="s">
        <v>8</v>
      </c>
      <c r="E75" s="31">
        <v>18</v>
      </c>
      <c r="F75" s="33">
        <v>55</v>
      </c>
      <c r="G75">
        <f>VLOOKUP(C75:C360,[2]Sheet1!$C:$G,5,FALSE)</f>
        <v>55</v>
      </c>
    </row>
    <row r="76" spans="1:7">
      <c r="A76" s="31">
        <v>75</v>
      </c>
      <c r="B76" s="34" t="s">
        <v>158</v>
      </c>
      <c r="C76" s="34" t="s">
        <v>159</v>
      </c>
      <c r="D76" s="31" t="s">
        <v>8</v>
      </c>
      <c r="E76" s="31">
        <v>6385</v>
      </c>
      <c r="F76" s="33">
        <v>16</v>
      </c>
      <c r="G76">
        <f>VLOOKUP(C76:C361,[2]Sheet1!$C:$G,5,FALSE)</f>
        <v>16</v>
      </c>
    </row>
    <row r="77" spans="1:7">
      <c r="A77" s="31">
        <v>76</v>
      </c>
      <c r="B77" s="34" t="s">
        <v>160</v>
      </c>
      <c r="C77" s="34" t="s">
        <v>161</v>
      </c>
      <c r="D77" s="31" t="s">
        <v>8</v>
      </c>
      <c r="E77" s="31">
        <v>5183</v>
      </c>
      <c r="F77" s="33">
        <v>16</v>
      </c>
      <c r="G77">
        <f>VLOOKUP(C77:C362,[2]Sheet1!$C:$G,5,FALSE)</f>
        <v>16</v>
      </c>
    </row>
    <row r="78" spans="1:7">
      <c r="A78" s="31">
        <v>77</v>
      </c>
      <c r="B78" s="34" t="s">
        <v>162</v>
      </c>
      <c r="C78" s="34" t="s">
        <v>163</v>
      </c>
      <c r="D78" s="31" t="s">
        <v>8</v>
      </c>
      <c r="E78" s="31">
        <v>546</v>
      </c>
      <c r="F78" s="33">
        <v>19</v>
      </c>
      <c r="G78">
        <f>VLOOKUP(C78:C363,[2]Sheet1!$C:$G,5,FALSE)</f>
        <v>19</v>
      </c>
    </row>
    <row r="79" spans="1:7">
      <c r="A79" s="31">
        <v>78</v>
      </c>
      <c r="B79" s="34" t="s">
        <v>164</v>
      </c>
      <c r="C79" s="34" t="s">
        <v>165</v>
      </c>
      <c r="D79" s="31" t="s">
        <v>8</v>
      </c>
      <c r="E79" s="31">
        <v>8394</v>
      </c>
      <c r="F79" s="33">
        <v>21</v>
      </c>
      <c r="G79">
        <f>VLOOKUP(C79:C364,[2]Sheet1!$C:$G,5,FALSE)</f>
        <v>21</v>
      </c>
    </row>
    <row r="80" spans="1:7">
      <c r="A80" s="31">
        <v>79</v>
      </c>
      <c r="B80" s="34" t="s">
        <v>166</v>
      </c>
      <c r="C80" s="34" t="s">
        <v>167</v>
      </c>
      <c r="D80" s="31" t="s">
        <v>8</v>
      </c>
      <c r="E80" s="31">
        <v>9534</v>
      </c>
      <c r="F80" s="33">
        <v>21</v>
      </c>
      <c r="G80">
        <f>VLOOKUP(C80:C365,[2]Sheet1!$C:$G,5,FALSE)</f>
        <v>21</v>
      </c>
    </row>
    <row r="81" spans="1:7">
      <c r="A81" s="31">
        <v>80</v>
      </c>
      <c r="B81" s="34" t="s">
        <v>168</v>
      </c>
      <c r="C81" s="34" t="s">
        <v>169</v>
      </c>
      <c r="D81" s="31" t="s">
        <v>8</v>
      </c>
      <c r="E81" s="31">
        <v>142</v>
      </c>
      <c r="F81" s="33">
        <v>19.5804</v>
      </c>
      <c r="G81">
        <f>VLOOKUP(C81:C366,[2]Sheet1!$C:$G,5,FALSE)</f>
        <v>19.5804</v>
      </c>
    </row>
    <row r="82" spans="1:7">
      <c r="A82" s="31">
        <v>81</v>
      </c>
      <c r="B82" s="34" t="s">
        <v>170</v>
      </c>
      <c r="C82" s="34" t="s">
        <v>171</v>
      </c>
      <c r="D82" s="31" t="s">
        <v>8</v>
      </c>
      <c r="E82" s="31">
        <v>152</v>
      </c>
      <c r="F82" s="33">
        <v>43</v>
      </c>
      <c r="G82">
        <f>VLOOKUP(C82:C367,[2]Sheet1!$C:$G,5,FALSE)</f>
        <v>43</v>
      </c>
    </row>
    <row r="83" spans="1:7">
      <c r="A83" s="31">
        <v>82</v>
      </c>
      <c r="B83" s="34" t="s">
        <v>172</v>
      </c>
      <c r="C83" s="34" t="s">
        <v>173</v>
      </c>
      <c r="D83" s="31" t="s">
        <v>8</v>
      </c>
      <c r="E83" s="31">
        <v>24</v>
      </c>
      <c r="F83" s="33">
        <v>85</v>
      </c>
      <c r="G83">
        <f>VLOOKUP(C83:C368,[2]Sheet1!$C:$G,5,FALSE)</f>
        <v>85</v>
      </c>
    </row>
    <row r="84" spans="1:7">
      <c r="A84" s="31">
        <v>83</v>
      </c>
      <c r="B84" s="34" t="s">
        <v>174</v>
      </c>
      <c r="C84" s="34" t="s">
        <v>175</v>
      </c>
      <c r="D84" s="31" t="s">
        <v>8</v>
      </c>
      <c r="E84" s="31">
        <v>4341</v>
      </c>
      <c r="F84" s="33">
        <v>18</v>
      </c>
      <c r="G84">
        <f>VLOOKUP(C84:C369,[2]Sheet1!$C:$G,5,FALSE)</f>
        <v>18</v>
      </c>
    </row>
    <row r="85" spans="1:7">
      <c r="A85" s="31">
        <v>84</v>
      </c>
      <c r="B85" s="34" t="s">
        <v>176</v>
      </c>
      <c r="C85" s="34" t="s">
        <v>177</v>
      </c>
      <c r="D85" s="31" t="s">
        <v>8</v>
      </c>
      <c r="E85" s="31">
        <v>15</v>
      </c>
      <c r="F85" s="33">
        <v>90</v>
      </c>
      <c r="G85">
        <f>VLOOKUP(C85:C370,[2]Sheet1!$C:$G,5,FALSE)</f>
        <v>90</v>
      </c>
    </row>
    <row r="86" spans="1:7">
      <c r="A86" s="31">
        <v>85</v>
      </c>
      <c r="B86" s="34" t="s">
        <v>178</v>
      </c>
      <c r="C86" s="34" t="s">
        <v>179</v>
      </c>
      <c r="D86" s="31" t="s">
        <v>8</v>
      </c>
      <c r="E86" s="31">
        <v>54</v>
      </c>
      <c r="F86" s="33">
        <v>88</v>
      </c>
      <c r="G86">
        <f>VLOOKUP(C86:C371,[2]Sheet1!$C:$G,5,FALSE)</f>
        <v>88</v>
      </c>
    </row>
    <row r="87" spans="1:7">
      <c r="A87" s="31">
        <v>86</v>
      </c>
      <c r="B87" s="34" t="s">
        <v>180</v>
      </c>
      <c r="C87" s="34" t="s">
        <v>181</v>
      </c>
      <c r="D87" s="31" t="s">
        <v>8</v>
      </c>
      <c r="E87" s="31">
        <v>68</v>
      </c>
      <c r="F87" s="33">
        <v>88</v>
      </c>
      <c r="G87">
        <f>VLOOKUP(C87:C372,[2]Sheet1!$C:$G,5,FALSE)</f>
        <v>88</v>
      </c>
    </row>
    <row r="88" spans="1:7">
      <c r="A88" s="31">
        <v>87</v>
      </c>
      <c r="B88" s="34" t="s">
        <v>182</v>
      </c>
      <c r="C88" s="34" t="s">
        <v>183</v>
      </c>
      <c r="D88" s="31" t="s">
        <v>8</v>
      </c>
      <c r="E88" s="31">
        <v>8</v>
      </c>
      <c r="F88" s="33">
        <v>150</v>
      </c>
      <c r="G88">
        <f>VLOOKUP(C88:C373,[2]Sheet1!$C:$G,5,FALSE)</f>
        <v>150</v>
      </c>
    </row>
    <row r="89" spans="1:7">
      <c r="A89" s="31">
        <v>88</v>
      </c>
      <c r="B89" s="34" t="s">
        <v>184</v>
      </c>
      <c r="C89" s="34" t="s">
        <v>185</v>
      </c>
      <c r="D89" s="31" t="s">
        <v>8</v>
      </c>
      <c r="E89" s="31">
        <v>8</v>
      </c>
      <c r="F89" s="33">
        <v>150</v>
      </c>
      <c r="G89">
        <f>VLOOKUP(C89:C374,[2]Sheet1!$C:$G,5,FALSE)</f>
        <v>150</v>
      </c>
    </row>
    <row r="90" spans="1:7">
      <c r="A90" s="31">
        <v>89</v>
      </c>
      <c r="B90" s="34" t="s">
        <v>186</v>
      </c>
      <c r="C90" s="34" t="s">
        <v>187</v>
      </c>
      <c r="D90" s="31" t="s">
        <v>188</v>
      </c>
      <c r="E90" s="31">
        <v>49</v>
      </c>
      <c r="F90" s="33">
        <v>68</v>
      </c>
      <c r="G90">
        <f>VLOOKUP(C90:C375,[2]Sheet1!$C:$G,5,FALSE)</f>
        <v>68</v>
      </c>
    </row>
    <row r="91" spans="1:7">
      <c r="A91" s="31">
        <v>90</v>
      </c>
      <c r="B91" s="34" t="s">
        <v>189</v>
      </c>
      <c r="C91" s="34" t="s">
        <v>190</v>
      </c>
      <c r="D91" s="31" t="s">
        <v>188</v>
      </c>
      <c r="E91" s="31">
        <v>51</v>
      </c>
      <c r="F91" s="33">
        <v>88</v>
      </c>
      <c r="G91">
        <f>VLOOKUP(C91:C376,[2]Sheet1!$C:$G,5,FALSE)</f>
        <v>88</v>
      </c>
    </row>
    <row r="92" spans="1:7">
      <c r="A92" s="31">
        <v>91</v>
      </c>
      <c r="B92" s="34" t="s">
        <v>191</v>
      </c>
      <c r="C92" s="34" t="s">
        <v>192</v>
      </c>
      <c r="D92" s="31" t="s">
        <v>193</v>
      </c>
      <c r="E92" s="31">
        <v>2253</v>
      </c>
      <c r="F92" s="33">
        <v>45.738</v>
      </c>
      <c r="G92">
        <f>VLOOKUP(C92:C377,[2]Sheet1!$C:$G,5,FALSE)</f>
        <v>45.738</v>
      </c>
    </row>
    <row r="93" spans="1:7">
      <c r="A93" s="31">
        <v>92</v>
      </c>
      <c r="B93" s="34" t="s">
        <v>194</v>
      </c>
      <c r="C93" s="34" t="s">
        <v>195</v>
      </c>
      <c r="D93" s="31" t="s">
        <v>8</v>
      </c>
      <c r="E93" s="31">
        <v>12</v>
      </c>
      <c r="F93" s="33">
        <v>90.4932</v>
      </c>
      <c r="G93">
        <f>VLOOKUP(C93:C378,[2]Sheet1!$C:$G,5,FALSE)</f>
        <v>90.4932</v>
      </c>
    </row>
    <row r="94" spans="1:7">
      <c r="A94" s="31">
        <v>93</v>
      </c>
      <c r="B94" s="34" t="s">
        <v>196</v>
      </c>
      <c r="C94" s="34" t="s">
        <v>197</v>
      </c>
      <c r="D94" s="31" t="s">
        <v>8</v>
      </c>
      <c r="E94" s="31">
        <v>8</v>
      </c>
      <c r="F94" s="33">
        <v>98.8848</v>
      </c>
      <c r="G94">
        <f>VLOOKUP(C94:C379,[2]Sheet1!$C:$G,5,FALSE)</f>
        <v>98.8848</v>
      </c>
    </row>
    <row r="95" spans="1:7">
      <c r="A95" s="31">
        <v>94</v>
      </c>
      <c r="B95" s="34" t="s">
        <v>198</v>
      </c>
      <c r="C95" s="34" t="s">
        <v>199</v>
      </c>
      <c r="D95" s="31" t="s">
        <v>8</v>
      </c>
      <c r="E95" s="31">
        <v>8</v>
      </c>
      <c r="F95" s="33">
        <v>49.2156</v>
      </c>
      <c r="G95">
        <f>VLOOKUP(C95:C380,[2]Sheet1!$C:$G,5,FALSE)</f>
        <v>49.2156</v>
      </c>
    </row>
    <row r="96" spans="1:7">
      <c r="A96" s="31">
        <v>95</v>
      </c>
      <c r="B96" s="34" t="s">
        <v>200</v>
      </c>
      <c r="C96" s="34" t="s">
        <v>201</v>
      </c>
      <c r="D96" s="31" t="s">
        <v>8</v>
      </c>
      <c r="E96" s="31">
        <v>8</v>
      </c>
      <c r="F96" s="33">
        <v>26.6112</v>
      </c>
      <c r="G96">
        <f>VLOOKUP(C96:C381,[2]Sheet1!$C:$G,5,FALSE)</f>
        <v>26.6112</v>
      </c>
    </row>
    <row r="97" spans="1:7">
      <c r="A97" s="31">
        <v>96</v>
      </c>
      <c r="B97" s="34" t="s">
        <v>202</v>
      </c>
      <c r="C97" s="34" t="s">
        <v>203</v>
      </c>
      <c r="D97" s="31" t="s">
        <v>8</v>
      </c>
      <c r="E97" s="31">
        <v>10</v>
      </c>
      <c r="F97" s="33">
        <v>21.8484</v>
      </c>
      <c r="G97">
        <f>VLOOKUP(C97:C382,[2]Sheet1!$C:$G,5,FALSE)</f>
        <v>21.8484</v>
      </c>
    </row>
    <row r="98" spans="1:7">
      <c r="A98" s="31">
        <v>97</v>
      </c>
      <c r="B98" s="34" t="s">
        <v>204</v>
      </c>
      <c r="C98" s="34" t="s">
        <v>205</v>
      </c>
      <c r="D98" s="31" t="s">
        <v>8</v>
      </c>
      <c r="E98" s="31">
        <v>8</v>
      </c>
      <c r="F98" s="33">
        <v>97.902</v>
      </c>
      <c r="G98">
        <f>VLOOKUP(C98:C383,[2]Sheet1!$C:$G,5,FALSE)</f>
        <v>97.902</v>
      </c>
    </row>
    <row r="99" spans="1:7">
      <c r="A99" s="31">
        <v>98</v>
      </c>
      <c r="B99" s="34" t="s">
        <v>206</v>
      </c>
      <c r="C99" s="34" t="s">
        <v>207</v>
      </c>
      <c r="D99" s="31" t="s">
        <v>8</v>
      </c>
      <c r="E99" s="31">
        <v>8</v>
      </c>
      <c r="F99" s="33">
        <v>163.674</v>
      </c>
      <c r="G99">
        <f>VLOOKUP(C99:C384,[2]Sheet1!$C:$G,5,FALSE)</f>
        <v>163.674</v>
      </c>
    </row>
    <row r="100" spans="1:7">
      <c r="A100" s="31">
        <v>99</v>
      </c>
      <c r="B100" s="34" t="s">
        <v>208</v>
      </c>
      <c r="C100" s="34" t="s">
        <v>209</v>
      </c>
      <c r="D100" s="31" t="s">
        <v>8</v>
      </c>
      <c r="E100" s="31">
        <v>28</v>
      </c>
      <c r="F100" s="33">
        <v>245.9268</v>
      </c>
      <c r="G100">
        <f>VLOOKUP(C100:C385,[2]Sheet1!$C:$G,5,FALSE)</f>
        <v>245.9268</v>
      </c>
    </row>
    <row r="101" spans="1:7">
      <c r="A101" s="31">
        <v>100</v>
      </c>
      <c r="B101" s="34" t="s">
        <v>210</v>
      </c>
      <c r="C101" s="34" t="s">
        <v>211</v>
      </c>
      <c r="D101" s="31" t="s">
        <v>8</v>
      </c>
      <c r="E101" s="31">
        <v>82</v>
      </c>
      <c r="F101" s="33">
        <v>338.688</v>
      </c>
      <c r="G101">
        <f>VLOOKUP(C101:C386,[2]Sheet1!$C:$G,5,FALSE)</f>
        <v>338.688</v>
      </c>
    </row>
    <row r="102" spans="1:7">
      <c r="A102" s="31">
        <v>101</v>
      </c>
      <c r="B102" s="34" t="s">
        <v>212</v>
      </c>
      <c r="C102" s="34" t="s">
        <v>213</v>
      </c>
      <c r="D102" s="31" t="s">
        <v>8</v>
      </c>
      <c r="E102" s="31">
        <v>72</v>
      </c>
      <c r="F102" s="33">
        <v>418.7484</v>
      </c>
      <c r="G102">
        <f>VLOOKUP(C102:C387,[2]Sheet1!$C:$G,5,FALSE)</f>
        <v>418.7484</v>
      </c>
    </row>
    <row r="103" spans="1:7">
      <c r="A103" s="31">
        <v>102</v>
      </c>
      <c r="B103" s="34" t="s">
        <v>214</v>
      </c>
      <c r="C103" s="34" t="s">
        <v>215</v>
      </c>
      <c r="D103" s="31" t="s">
        <v>105</v>
      </c>
      <c r="E103" s="31">
        <v>24</v>
      </c>
      <c r="F103" s="33">
        <v>28.5012</v>
      </c>
      <c r="G103">
        <f>VLOOKUP(C103:C388,[2]Sheet1!$C:$G,5,FALSE)</f>
        <v>28.5012</v>
      </c>
    </row>
    <row r="104" spans="1:7">
      <c r="A104" s="31">
        <v>103</v>
      </c>
      <c r="B104" s="34" t="s">
        <v>216</v>
      </c>
      <c r="C104" s="34" t="s">
        <v>217</v>
      </c>
      <c r="D104" s="31" t="s">
        <v>105</v>
      </c>
      <c r="E104" s="31">
        <v>319</v>
      </c>
      <c r="F104" s="33">
        <v>45.36</v>
      </c>
      <c r="G104">
        <f>VLOOKUP(C104:C389,[2]Sheet1!$C:$G,5,FALSE)</f>
        <v>45.36</v>
      </c>
    </row>
    <row r="105" spans="1:7">
      <c r="A105" s="31">
        <v>104</v>
      </c>
      <c r="B105" s="34" t="s">
        <v>218</v>
      </c>
      <c r="C105" s="34" t="s">
        <v>219</v>
      </c>
      <c r="D105" s="31" t="s">
        <v>105</v>
      </c>
      <c r="E105" s="31">
        <v>1944</v>
      </c>
      <c r="F105" s="33">
        <v>5.1072</v>
      </c>
      <c r="G105">
        <f>VLOOKUP(C105:C390,[2]Sheet1!$C:$G,5,FALSE)</f>
        <v>5.1072</v>
      </c>
    </row>
    <row r="106" spans="1:7">
      <c r="A106" s="31">
        <v>105</v>
      </c>
      <c r="B106" s="34" t="s">
        <v>220</v>
      </c>
      <c r="C106" s="34" t="s">
        <v>221</v>
      </c>
      <c r="D106" s="31" t="s">
        <v>105</v>
      </c>
      <c r="E106" s="31">
        <v>62</v>
      </c>
      <c r="F106" s="33">
        <v>10.4328</v>
      </c>
      <c r="G106">
        <f>VLOOKUP(C106:C391,[2]Sheet1!$C:$G,5,FALSE)</f>
        <v>10.4328</v>
      </c>
    </row>
    <row r="107" spans="1:7">
      <c r="A107" s="31">
        <v>106</v>
      </c>
      <c r="B107" s="34" t="s">
        <v>222</v>
      </c>
      <c r="C107" s="34" t="s">
        <v>223</v>
      </c>
      <c r="D107" s="31" t="s">
        <v>105</v>
      </c>
      <c r="E107" s="31">
        <v>16</v>
      </c>
      <c r="F107" s="33">
        <v>18.9756</v>
      </c>
      <c r="G107">
        <f>VLOOKUP(C107:C392,[2]Sheet1!$C:$G,5,FALSE)</f>
        <v>18.9756</v>
      </c>
    </row>
    <row r="108" spans="1:7">
      <c r="A108" s="31">
        <v>107</v>
      </c>
      <c r="B108" s="34" t="s">
        <v>224</v>
      </c>
      <c r="C108" s="34" t="s">
        <v>225</v>
      </c>
      <c r="D108" s="31" t="s">
        <v>8</v>
      </c>
      <c r="E108" s="31">
        <v>1174</v>
      </c>
      <c r="F108" s="33">
        <v>3.3</v>
      </c>
      <c r="G108">
        <f>VLOOKUP(C108:C393,[2]Sheet1!$C:$G,5,FALSE)</f>
        <v>3.3</v>
      </c>
    </row>
    <row r="109" spans="1:7">
      <c r="A109" s="31">
        <v>108</v>
      </c>
      <c r="B109" s="34" t="s">
        <v>226</v>
      </c>
      <c r="C109" s="34" t="s">
        <v>227</v>
      </c>
      <c r="D109" s="31" t="s">
        <v>8</v>
      </c>
      <c r="E109" s="31">
        <v>22319</v>
      </c>
      <c r="F109" s="33">
        <v>5.8</v>
      </c>
      <c r="G109">
        <f>VLOOKUP(C109:C394,[2]Sheet1!$C:$G,5,FALSE)</f>
        <v>5.8</v>
      </c>
    </row>
    <row r="110" spans="1:7">
      <c r="A110" s="31">
        <v>109</v>
      </c>
      <c r="B110" s="34" t="s">
        <v>228</v>
      </c>
      <c r="C110" s="34" t="s">
        <v>229</v>
      </c>
      <c r="D110" s="31" t="s">
        <v>8</v>
      </c>
      <c r="E110" s="31">
        <v>42267</v>
      </c>
      <c r="F110" s="33">
        <v>9</v>
      </c>
      <c r="G110">
        <f>VLOOKUP(C110:C395,[2]Sheet1!$C:$G,5,FALSE)</f>
        <v>9</v>
      </c>
    </row>
    <row r="111" spans="1:7">
      <c r="A111" s="31">
        <v>110</v>
      </c>
      <c r="B111" s="34" t="s">
        <v>230</v>
      </c>
      <c r="C111" s="34" t="s">
        <v>231</v>
      </c>
      <c r="D111" s="31" t="s">
        <v>8</v>
      </c>
      <c r="E111" s="31">
        <v>33652</v>
      </c>
      <c r="F111" s="33">
        <v>12.5</v>
      </c>
      <c r="G111">
        <f>VLOOKUP(C111:C396,[2]Sheet1!$C:$G,5,FALSE)</f>
        <v>12.5</v>
      </c>
    </row>
    <row r="112" spans="1:7">
      <c r="A112" s="31">
        <v>111</v>
      </c>
      <c r="B112" s="34" t="s">
        <v>232</v>
      </c>
      <c r="C112" s="34" t="s">
        <v>233</v>
      </c>
      <c r="D112" s="31" t="s">
        <v>8</v>
      </c>
      <c r="E112" s="31">
        <v>194</v>
      </c>
      <c r="F112" s="33">
        <v>42</v>
      </c>
      <c r="G112">
        <f>VLOOKUP(C112:C397,[2]Sheet1!$C:$G,5,FALSE)</f>
        <v>42</v>
      </c>
    </row>
    <row r="113" spans="1:7">
      <c r="A113" s="31">
        <v>112</v>
      </c>
      <c r="B113" s="34" t="s">
        <v>234</v>
      </c>
      <c r="C113" s="34" t="s">
        <v>235</v>
      </c>
      <c r="D113" s="31" t="s">
        <v>8</v>
      </c>
      <c r="E113" s="31">
        <v>155</v>
      </c>
      <c r="F113" s="33">
        <v>55</v>
      </c>
      <c r="G113">
        <f>VLOOKUP(C113:C398,[2]Sheet1!$C:$G,5,FALSE)</f>
        <v>55</v>
      </c>
    </row>
    <row r="114" spans="1:7">
      <c r="A114" s="31">
        <v>113</v>
      </c>
      <c r="B114" s="34" t="s">
        <v>236</v>
      </c>
      <c r="C114" s="34" t="s">
        <v>237</v>
      </c>
      <c r="D114" s="31" t="s">
        <v>8</v>
      </c>
      <c r="E114" s="31">
        <v>149921</v>
      </c>
      <c r="F114" s="33">
        <v>5.8</v>
      </c>
      <c r="G114">
        <f>VLOOKUP(C114:C399,[2]Sheet1!$C:$G,5,FALSE)</f>
        <v>5.8</v>
      </c>
    </row>
    <row r="115" spans="1:7">
      <c r="A115" s="31">
        <v>114</v>
      </c>
      <c r="B115" s="34" t="s">
        <v>238</v>
      </c>
      <c r="C115" s="34" t="s">
        <v>239</v>
      </c>
      <c r="D115" s="31" t="s">
        <v>8</v>
      </c>
      <c r="E115" s="31">
        <v>2295</v>
      </c>
      <c r="F115" s="33">
        <v>12.6252</v>
      </c>
      <c r="G115">
        <f>VLOOKUP(C115:C400,[2]Sheet1!$C:$G,5,FALSE)</f>
        <v>12.6252</v>
      </c>
    </row>
    <row r="116" spans="1:7">
      <c r="A116" s="31">
        <v>115</v>
      </c>
      <c r="B116" s="34" t="s">
        <v>240</v>
      </c>
      <c r="C116" s="34" t="s">
        <v>241</v>
      </c>
      <c r="D116" s="31" t="s">
        <v>8</v>
      </c>
      <c r="E116" s="31">
        <v>104</v>
      </c>
      <c r="F116" s="33">
        <v>11.6424</v>
      </c>
      <c r="G116">
        <f>VLOOKUP(C116:C401,[2]Sheet1!$C:$G,5,FALSE)</f>
        <v>11.6424</v>
      </c>
    </row>
    <row r="117" spans="1:7">
      <c r="A117" s="31">
        <v>116</v>
      </c>
      <c r="B117" s="34" t="s">
        <v>242</v>
      </c>
      <c r="C117" s="34" t="s">
        <v>243</v>
      </c>
      <c r="D117" s="31" t="s">
        <v>8</v>
      </c>
      <c r="E117" s="31">
        <v>143377</v>
      </c>
      <c r="F117" s="33">
        <v>4</v>
      </c>
      <c r="G117">
        <f>VLOOKUP(C117:C402,[2]Sheet1!$C:$G,5,FALSE)</f>
        <v>4</v>
      </c>
    </row>
    <row r="118" spans="1:7">
      <c r="A118" s="31">
        <v>117</v>
      </c>
      <c r="B118" s="34" t="s">
        <v>244</v>
      </c>
      <c r="C118" s="34" t="s">
        <v>245</v>
      </c>
      <c r="D118" s="31" t="s">
        <v>8</v>
      </c>
      <c r="E118" s="31">
        <v>922</v>
      </c>
      <c r="F118" s="33">
        <v>5.0484</v>
      </c>
      <c r="G118">
        <f>VLOOKUP(C118:C403,[2]Sheet1!$C:$G,5,FALSE)</f>
        <v>5.0484</v>
      </c>
    </row>
    <row r="119" spans="1:7">
      <c r="A119" s="31">
        <v>118</v>
      </c>
      <c r="B119" s="34" t="s">
        <v>246</v>
      </c>
      <c r="C119" s="34" t="s">
        <v>247</v>
      </c>
      <c r="D119" s="31" t="s">
        <v>8</v>
      </c>
      <c r="E119" s="31">
        <v>3846</v>
      </c>
      <c r="F119" s="33">
        <v>10.7352</v>
      </c>
      <c r="G119">
        <f>VLOOKUP(C119:C404,[2]Sheet1!$C:$G,5,FALSE)</f>
        <v>10.7352</v>
      </c>
    </row>
    <row r="120" spans="1:7">
      <c r="A120" s="31">
        <v>119</v>
      </c>
      <c r="B120" s="34" t="s">
        <v>248</v>
      </c>
      <c r="C120" s="34" t="s">
        <v>249</v>
      </c>
      <c r="D120" s="31" t="s">
        <v>8</v>
      </c>
      <c r="E120" s="31">
        <v>362</v>
      </c>
      <c r="F120" s="33">
        <v>15.7248</v>
      </c>
      <c r="G120">
        <f>VLOOKUP(C120:C405,[2]Sheet1!$C:$G,5,FALSE)</f>
        <v>15.7248</v>
      </c>
    </row>
    <row r="121" spans="1:7">
      <c r="A121" s="31">
        <v>120</v>
      </c>
      <c r="B121" s="34" t="s">
        <v>250</v>
      </c>
      <c r="C121" s="34" t="s">
        <v>251</v>
      </c>
      <c r="D121" s="31" t="s">
        <v>8</v>
      </c>
      <c r="E121" s="31">
        <v>8</v>
      </c>
      <c r="F121" s="33">
        <v>14.2128</v>
      </c>
      <c r="G121">
        <f>VLOOKUP(C121:C406,[2]Sheet1!$C:$G,5,FALSE)</f>
        <v>14.2128</v>
      </c>
    </row>
    <row r="122" spans="1:7">
      <c r="A122" s="31">
        <v>121</v>
      </c>
      <c r="B122" s="34" t="s">
        <v>252</v>
      </c>
      <c r="C122" s="34" t="s">
        <v>253</v>
      </c>
      <c r="D122" s="31" t="s">
        <v>8</v>
      </c>
      <c r="E122" s="31">
        <v>5910</v>
      </c>
      <c r="F122" s="33">
        <v>32.886</v>
      </c>
      <c r="G122">
        <f>VLOOKUP(C122:C407,[2]Sheet1!$C:$G,5,FALSE)</f>
        <v>32.886</v>
      </c>
    </row>
    <row r="123" spans="1:7">
      <c r="A123" s="31">
        <v>122</v>
      </c>
      <c r="B123" s="34" t="s">
        <v>254</v>
      </c>
      <c r="C123" s="34" t="s">
        <v>255</v>
      </c>
      <c r="D123" s="31" t="s">
        <v>8</v>
      </c>
      <c r="E123" s="31">
        <v>1535</v>
      </c>
      <c r="F123" s="33">
        <v>43.848</v>
      </c>
      <c r="G123">
        <f>VLOOKUP(C123:C408,[2]Sheet1!$C:$G,5,FALSE)</f>
        <v>43.848</v>
      </c>
    </row>
    <row r="124" spans="1:7">
      <c r="A124" s="31">
        <v>123</v>
      </c>
      <c r="B124" s="34" t="s">
        <v>256</v>
      </c>
      <c r="C124" s="34" t="s">
        <v>257</v>
      </c>
      <c r="D124" s="31" t="s">
        <v>8</v>
      </c>
      <c r="E124" s="31">
        <v>1177</v>
      </c>
      <c r="F124" s="33">
        <v>54.2052</v>
      </c>
      <c r="G124">
        <f>VLOOKUP(C124:C409,[2]Sheet1!$C:$G,5,FALSE)</f>
        <v>54.2052</v>
      </c>
    </row>
    <row r="125" spans="1:7">
      <c r="A125" s="31">
        <v>124</v>
      </c>
      <c r="B125" s="34" t="s">
        <v>258</v>
      </c>
      <c r="C125" s="34" t="s">
        <v>259</v>
      </c>
      <c r="D125" s="31" t="s">
        <v>8</v>
      </c>
      <c r="E125" s="31">
        <v>12081</v>
      </c>
      <c r="F125" s="33">
        <v>46.3428</v>
      </c>
      <c r="G125">
        <f>VLOOKUP(C125:C410,[2]Sheet1!$C:$G,5,FALSE)</f>
        <v>46.3428</v>
      </c>
    </row>
    <row r="126" spans="1:7">
      <c r="A126" s="31">
        <v>125</v>
      </c>
      <c r="B126" s="34" t="s">
        <v>260</v>
      </c>
      <c r="C126" s="34" t="s">
        <v>261</v>
      </c>
      <c r="D126" s="31" t="s">
        <v>8</v>
      </c>
      <c r="E126" s="31">
        <v>8</v>
      </c>
      <c r="F126" s="33">
        <v>4.4016</v>
      </c>
      <c r="G126">
        <f>VLOOKUP(C126:C411,[2]Sheet1!$C:$G,5,FALSE)</f>
        <v>4.4016</v>
      </c>
    </row>
    <row r="127" spans="1:7">
      <c r="A127" s="31">
        <v>126</v>
      </c>
      <c r="B127" s="34" t="s">
        <v>262</v>
      </c>
      <c r="C127" s="34" t="s">
        <v>263</v>
      </c>
      <c r="D127" s="31" t="s">
        <v>8</v>
      </c>
      <c r="E127" s="31">
        <v>8</v>
      </c>
      <c r="F127" s="33">
        <v>5.1072</v>
      </c>
      <c r="G127">
        <f>VLOOKUP(C127:C412,[2]Sheet1!$C:$G,5,FALSE)</f>
        <v>5.1072</v>
      </c>
    </row>
    <row r="128" spans="1:7">
      <c r="A128" s="31">
        <v>127</v>
      </c>
      <c r="B128" s="34" t="s">
        <v>264</v>
      </c>
      <c r="C128" s="34" t="s">
        <v>265</v>
      </c>
      <c r="D128" s="31" t="s">
        <v>8</v>
      </c>
      <c r="E128" s="31">
        <v>8</v>
      </c>
      <c r="F128" s="33">
        <v>7.7112</v>
      </c>
      <c r="G128">
        <f>VLOOKUP(C128:C413,[2]Sheet1!$C:$G,5,FALSE)</f>
        <v>7.7112</v>
      </c>
    </row>
    <row r="129" spans="1:7">
      <c r="A129" s="31">
        <v>128</v>
      </c>
      <c r="B129" s="34" t="s">
        <v>266</v>
      </c>
      <c r="C129" s="34" t="s">
        <v>267</v>
      </c>
      <c r="D129" s="31" t="s">
        <v>8</v>
      </c>
      <c r="E129" s="31">
        <v>65</v>
      </c>
      <c r="F129" s="33">
        <v>11.5668</v>
      </c>
      <c r="G129">
        <f>VLOOKUP(C129:C414,[2]Sheet1!$C:$G,5,FALSE)</f>
        <v>11.5668</v>
      </c>
    </row>
    <row r="130" spans="1:7">
      <c r="A130" s="31">
        <v>129</v>
      </c>
      <c r="B130" s="34" t="s">
        <v>268</v>
      </c>
      <c r="C130" s="34" t="s">
        <v>269</v>
      </c>
      <c r="D130" s="31" t="s">
        <v>8</v>
      </c>
      <c r="E130" s="31">
        <v>54</v>
      </c>
      <c r="F130" s="33">
        <v>11.5668</v>
      </c>
      <c r="G130">
        <f>VLOOKUP(C130:C415,[2]Sheet1!$C:$G,5,FALSE)</f>
        <v>11.5668</v>
      </c>
    </row>
    <row r="131" spans="1:7">
      <c r="A131" s="31">
        <v>130</v>
      </c>
      <c r="B131" s="34" t="s">
        <v>270</v>
      </c>
      <c r="C131" s="34" t="s">
        <v>271</v>
      </c>
      <c r="D131" s="31" t="s">
        <v>8</v>
      </c>
      <c r="E131" s="31">
        <v>11</v>
      </c>
      <c r="F131" s="33">
        <v>17.766</v>
      </c>
      <c r="G131">
        <f>VLOOKUP(C131:C416,[2]Sheet1!$C:$G,5,FALSE)</f>
        <v>17.766</v>
      </c>
    </row>
    <row r="132" spans="1:7">
      <c r="A132" s="31">
        <v>131</v>
      </c>
      <c r="B132" s="34" t="s">
        <v>272</v>
      </c>
      <c r="C132" s="34" t="s">
        <v>273</v>
      </c>
      <c r="D132" s="31" t="s">
        <v>8</v>
      </c>
      <c r="E132" s="31">
        <v>65</v>
      </c>
      <c r="F132" s="33">
        <v>52.542</v>
      </c>
      <c r="G132">
        <f>VLOOKUP(C132:C417,[2]Sheet1!$C:$G,5,FALSE)</f>
        <v>52.542</v>
      </c>
    </row>
    <row r="133" spans="1:7">
      <c r="A133" s="31">
        <v>132</v>
      </c>
      <c r="B133" s="34" t="s">
        <v>274</v>
      </c>
      <c r="C133" s="34" t="s">
        <v>275</v>
      </c>
      <c r="D133" s="31" t="s">
        <v>8</v>
      </c>
      <c r="E133" s="31">
        <v>12</v>
      </c>
      <c r="F133" s="33">
        <v>22</v>
      </c>
      <c r="G133">
        <f>VLOOKUP(C133:C418,[2]Sheet1!$C:$G,5,FALSE)</f>
        <v>22</v>
      </c>
    </row>
    <row r="134" spans="1:7">
      <c r="A134" s="31">
        <v>133</v>
      </c>
      <c r="B134" s="34" t="s">
        <v>276</v>
      </c>
      <c r="C134" s="34" t="s">
        <v>277</v>
      </c>
      <c r="D134" s="31" t="s">
        <v>8</v>
      </c>
      <c r="E134" s="31">
        <v>217</v>
      </c>
      <c r="F134" s="33">
        <v>26</v>
      </c>
      <c r="G134">
        <f>VLOOKUP(C134:C419,[2]Sheet1!$C:$G,5,FALSE)</f>
        <v>26</v>
      </c>
    </row>
    <row r="135" spans="1:7">
      <c r="A135" s="31">
        <v>134</v>
      </c>
      <c r="B135" s="34" t="s">
        <v>278</v>
      </c>
      <c r="C135" s="34" t="s">
        <v>279</v>
      </c>
      <c r="D135" s="31" t="s">
        <v>8</v>
      </c>
      <c r="E135" s="31">
        <v>60</v>
      </c>
      <c r="F135" s="33">
        <v>33</v>
      </c>
      <c r="G135">
        <f>VLOOKUP(C135:C420,[2]Sheet1!$C:$G,5,FALSE)</f>
        <v>33</v>
      </c>
    </row>
    <row r="136" ht="28" spans="1:7">
      <c r="A136" s="31">
        <v>135</v>
      </c>
      <c r="B136" s="34" t="s">
        <v>280</v>
      </c>
      <c r="C136" s="34" t="s">
        <v>281</v>
      </c>
      <c r="D136" s="31" t="s">
        <v>8</v>
      </c>
      <c r="E136" s="31">
        <v>3093</v>
      </c>
      <c r="F136" s="33">
        <v>13</v>
      </c>
      <c r="G136">
        <f>VLOOKUP(C136:C421,[2]Sheet1!$C:$G,5,FALSE)</f>
        <v>13</v>
      </c>
    </row>
    <row r="137" ht="28" spans="1:7">
      <c r="A137" s="31">
        <v>136</v>
      </c>
      <c r="B137" s="34" t="s">
        <v>282</v>
      </c>
      <c r="C137" s="34" t="s">
        <v>283</v>
      </c>
      <c r="D137" s="31" t="s">
        <v>8</v>
      </c>
      <c r="E137" s="31">
        <v>4109</v>
      </c>
      <c r="F137" s="33">
        <v>13</v>
      </c>
      <c r="G137">
        <f>VLOOKUP(C137:C422,[2]Sheet1!$C:$G,5,FALSE)</f>
        <v>13</v>
      </c>
    </row>
    <row r="138" ht="28" spans="1:7">
      <c r="A138" s="31">
        <v>137</v>
      </c>
      <c r="B138" s="34" t="s">
        <v>284</v>
      </c>
      <c r="C138" s="34" t="s">
        <v>285</v>
      </c>
      <c r="D138" s="31" t="s">
        <v>8</v>
      </c>
      <c r="E138" s="31">
        <v>4387</v>
      </c>
      <c r="F138" s="33">
        <v>11</v>
      </c>
      <c r="G138">
        <f>VLOOKUP(C138:C423,[2]Sheet1!$C:$G,5,FALSE)</f>
        <v>11</v>
      </c>
    </row>
    <row r="139" ht="28" spans="1:7">
      <c r="A139" s="31">
        <v>138</v>
      </c>
      <c r="B139" s="34" t="s">
        <v>286</v>
      </c>
      <c r="C139" s="34" t="s">
        <v>287</v>
      </c>
      <c r="D139" s="31" t="s">
        <v>8</v>
      </c>
      <c r="E139" s="31">
        <v>9293</v>
      </c>
      <c r="F139" s="33">
        <v>8.5</v>
      </c>
      <c r="G139">
        <f>VLOOKUP(C139:C424,[2]Sheet1!$C:$G,5,FALSE)</f>
        <v>8.5</v>
      </c>
    </row>
    <row r="140" ht="28" spans="1:7">
      <c r="A140" s="31">
        <v>139</v>
      </c>
      <c r="B140" s="34" t="s">
        <v>288</v>
      </c>
      <c r="C140" s="34" t="s">
        <v>289</v>
      </c>
      <c r="D140" s="31" t="s">
        <v>8</v>
      </c>
      <c r="E140" s="31">
        <v>1508</v>
      </c>
      <c r="F140" s="33">
        <v>13</v>
      </c>
      <c r="G140">
        <f>VLOOKUP(C140:C425,[2]Sheet1!$C:$G,5,FALSE)</f>
        <v>13</v>
      </c>
    </row>
    <row r="141" ht="28" spans="1:7">
      <c r="A141" s="31">
        <v>140</v>
      </c>
      <c r="B141" s="34" t="s">
        <v>290</v>
      </c>
      <c r="C141" s="34" t="s">
        <v>291</v>
      </c>
      <c r="D141" s="31" t="s">
        <v>8</v>
      </c>
      <c r="E141" s="31">
        <v>141</v>
      </c>
      <c r="F141" s="33">
        <v>28</v>
      </c>
      <c r="G141">
        <f>VLOOKUP(C141:C426,[2]Sheet1!$C:$G,5,FALSE)</f>
        <v>28</v>
      </c>
    </row>
    <row r="142" spans="1:7">
      <c r="A142" s="31">
        <v>141</v>
      </c>
      <c r="B142" s="34" t="s">
        <v>292</v>
      </c>
      <c r="C142" s="34" t="s">
        <v>293</v>
      </c>
      <c r="D142" s="31" t="s">
        <v>8</v>
      </c>
      <c r="E142" s="31">
        <v>8398</v>
      </c>
      <c r="F142" s="33">
        <v>16</v>
      </c>
      <c r="G142">
        <f>VLOOKUP(C142:C427,[2]Sheet1!$C:$G,5,FALSE)</f>
        <v>16</v>
      </c>
    </row>
    <row r="143" spans="1:7">
      <c r="A143" s="31">
        <v>142</v>
      </c>
      <c r="B143" s="34" t="s">
        <v>294</v>
      </c>
      <c r="C143" s="34" t="s">
        <v>295</v>
      </c>
      <c r="D143" s="31" t="s">
        <v>8</v>
      </c>
      <c r="E143" s="31">
        <v>194</v>
      </c>
      <c r="F143" s="33">
        <v>20</v>
      </c>
      <c r="G143">
        <f>VLOOKUP(C143:C428,[2]Sheet1!$C:$G,5,FALSE)</f>
        <v>20</v>
      </c>
    </row>
    <row r="144" spans="1:7">
      <c r="A144" s="31">
        <v>143</v>
      </c>
      <c r="B144" s="34" t="s">
        <v>296</v>
      </c>
      <c r="C144" s="34" t="s">
        <v>297</v>
      </c>
      <c r="D144" s="31" t="s">
        <v>8</v>
      </c>
      <c r="E144" s="31">
        <v>6701</v>
      </c>
      <c r="F144" s="33">
        <v>20</v>
      </c>
      <c r="G144">
        <f>VLOOKUP(C144:C429,[2]Sheet1!$C:$G,5,FALSE)</f>
        <v>20</v>
      </c>
    </row>
    <row r="145" spans="1:7">
      <c r="A145" s="31">
        <v>144</v>
      </c>
      <c r="B145" s="34" t="s">
        <v>298</v>
      </c>
      <c r="C145" s="34" t="s">
        <v>299</v>
      </c>
      <c r="D145" s="31" t="s">
        <v>8</v>
      </c>
      <c r="E145" s="31">
        <v>264</v>
      </c>
      <c r="F145" s="33">
        <v>18</v>
      </c>
      <c r="G145">
        <f>VLOOKUP(C145:C430,[2]Sheet1!$C:$G,5,FALSE)</f>
        <v>18</v>
      </c>
    </row>
    <row r="146" spans="1:7">
      <c r="A146" s="31">
        <v>145</v>
      </c>
      <c r="B146" s="34" t="s">
        <v>300</v>
      </c>
      <c r="C146" s="34" t="s">
        <v>301</v>
      </c>
      <c r="D146" s="31" t="s">
        <v>8</v>
      </c>
      <c r="E146" s="31">
        <v>247</v>
      </c>
      <c r="F146" s="33">
        <v>10.9536</v>
      </c>
      <c r="G146">
        <f>VLOOKUP(C146:C431,[2]Sheet1!$C:$G,5,FALSE)</f>
        <v>10.9536</v>
      </c>
    </row>
    <row r="147" spans="1:7">
      <c r="A147" s="31">
        <v>146</v>
      </c>
      <c r="B147" s="34" t="s">
        <v>302</v>
      </c>
      <c r="C147" s="34" t="s">
        <v>303</v>
      </c>
      <c r="D147" s="31" t="s">
        <v>8</v>
      </c>
      <c r="E147" s="31">
        <v>642</v>
      </c>
      <c r="F147" s="33">
        <v>17.2368</v>
      </c>
      <c r="G147">
        <f>VLOOKUP(C147:C432,[2]Sheet1!$C:$G,5,FALSE)</f>
        <v>17.2368</v>
      </c>
    </row>
    <row r="148" spans="1:7">
      <c r="A148" s="31">
        <v>147</v>
      </c>
      <c r="B148" s="34" t="s">
        <v>304</v>
      </c>
      <c r="C148" s="34" t="s">
        <v>305</v>
      </c>
      <c r="D148" s="31" t="s">
        <v>8</v>
      </c>
      <c r="E148" s="31">
        <v>8</v>
      </c>
      <c r="F148" s="33">
        <v>7.8288</v>
      </c>
      <c r="G148">
        <f>VLOOKUP(C148:C433,[2]Sheet1!$C:$G,5,FALSE)</f>
        <v>7.8288</v>
      </c>
    </row>
    <row r="149" spans="1:7">
      <c r="A149" s="31">
        <v>148</v>
      </c>
      <c r="B149" s="34" t="s">
        <v>306</v>
      </c>
      <c r="C149" s="34" t="s">
        <v>307</v>
      </c>
      <c r="D149" s="31" t="s">
        <v>8</v>
      </c>
      <c r="E149" s="31">
        <v>10363</v>
      </c>
      <c r="F149" s="33">
        <v>11.5</v>
      </c>
      <c r="G149">
        <f>VLOOKUP(C149:C434,[2]Sheet1!$C:$G,5,FALSE)</f>
        <v>11.5</v>
      </c>
    </row>
    <row r="150" spans="1:7">
      <c r="A150" s="31">
        <v>149</v>
      </c>
      <c r="B150" s="34" t="s">
        <v>308</v>
      </c>
      <c r="C150" s="34" t="s">
        <v>309</v>
      </c>
      <c r="D150" s="31" t="s">
        <v>8</v>
      </c>
      <c r="E150" s="31">
        <v>28376</v>
      </c>
      <c r="F150" s="33">
        <v>17</v>
      </c>
      <c r="G150">
        <f>VLOOKUP(C150:C435,[2]Sheet1!$C:$G,5,FALSE)</f>
        <v>17</v>
      </c>
    </row>
    <row r="151" spans="1:7">
      <c r="A151" s="31">
        <v>150</v>
      </c>
      <c r="B151" s="34" t="s">
        <v>310</v>
      </c>
      <c r="C151" s="34" t="s">
        <v>311</v>
      </c>
      <c r="D151" s="31" t="s">
        <v>8</v>
      </c>
      <c r="E151" s="31">
        <v>7827</v>
      </c>
      <c r="F151" s="33">
        <v>5.6</v>
      </c>
      <c r="G151">
        <f>VLOOKUP(C151:C436,[2]Sheet1!$C:$G,5,FALSE)</f>
        <v>5.6</v>
      </c>
    </row>
    <row r="152" spans="1:7">
      <c r="A152" s="31">
        <v>151</v>
      </c>
      <c r="B152" s="34" t="s">
        <v>312</v>
      </c>
      <c r="C152" s="34" t="s">
        <v>313</v>
      </c>
      <c r="D152" s="31" t="s">
        <v>8</v>
      </c>
      <c r="E152" s="31">
        <v>4114</v>
      </c>
      <c r="F152" s="33">
        <v>10</v>
      </c>
      <c r="G152">
        <f>VLOOKUP(C152:C437,[2]Sheet1!$C:$G,5,FALSE)</f>
        <v>10</v>
      </c>
    </row>
    <row r="153" spans="1:7">
      <c r="A153" s="31">
        <v>152</v>
      </c>
      <c r="B153" s="34" t="s">
        <v>314</v>
      </c>
      <c r="C153" s="34" t="s">
        <v>315</v>
      </c>
      <c r="D153" s="31" t="s">
        <v>8</v>
      </c>
      <c r="E153" s="31">
        <v>2373</v>
      </c>
      <c r="F153" s="33">
        <v>3.6</v>
      </c>
      <c r="G153">
        <f>VLOOKUP(C153:C438,[2]Sheet1!$C:$G,5,FALSE)</f>
        <v>3.6</v>
      </c>
    </row>
    <row r="154" spans="1:7">
      <c r="A154" s="31">
        <v>153</v>
      </c>
      <c r="B154" s="34" t="s">
        <v>316</v>
      </c>
      <c r="C154" s="34" t="s">
        <v>317</v>
      </c>
      <c r="D154" s="31" t="s">
        <v>8</v>
      </c>
      <c r="E154" s="31">
        <v>8</v>
      </c>
      <c r="F154" s="33">
        <v>3.6</v>
      </c>
      <c r="G154">
        <f>VLOOKUP(C154:C439,[2]Sheet1!$C:$G,5,FALSE)</f>
        <v>3.6</v>
      </c>
    </row>
    <row r="155" spans="1:7">
      <c r="A155" s="31">
        <v>154</v>
      </c>
      <c r="B155" s="34" t="s">
        <v>318</v>
      </c>
      <c r="C155" s="34" t="s">
        <v>319</v>
      </c>
      <c r="D155" s="31" t="s">
        <v>8</v>
      </c>
      <c r="E155" s="31">
        <v>1640</v>
      </c>
      <c r="F155" s="33">
        <v>3.6</v>
      </c>
      <c r="G155">
        <f>VLOOKUP(C155:C440,[2]Sheet1!$C:$G,5,FALSE)</f>
        <v>3.6</v>
      </c>
    </row>
    <row r="156" spans="1:7">
      <c r="A156" s="31">
        <v>155</v>
      </c>
      <c r="B156" s="34" t="s">
        <v>320</v>
      </c>
      <c r="C156" s="34" t="s">
        <v>321</v>
      </c>
      <c r="D156" s="31" t="s">
        <v>8</v>
      </c>
      <c r="E156" s="31">
        <v>42285</v>
      </c>
      <c r="F156" s="33">
        <v>3.6</v>
      </c>
      <c r="G156">
        <f>VLOOKUP(C156:C441,[2]Sheet1!$C:$G,5,FALSE)</f>
        <v>3.6</v>
      </c>
    </row>
    <row r="157" spans="1:7">
      <c r="A157" s="31">
        <v>156</v>
      </c>
      <c r="B157" s="34" t="s">
        <v>322</v>
      </c>
      <c r="C157" s="34" t="s">
        <v>323</v>
      </c>
      <c r="D157" s="31" t="s">
        <v>8</v>
      </c>
      <c r="E157" s="31">
        <v>19610</v>
      </c>
      <c r="F157" s="33">
        <v>3.6</v>
      </c>
      <c r="G157">
        <f>VLOOKUP(C157:C442,[2]Sheet1!$C:$G,5,FALSE)</f>
        <v>3.6</v>
      </c>
    </row>
    <row r="158" spans="1:7">
      <c r="A158" s="31">
        <v>157</v>
      </c>
      <c r="B158" s="34" t="s">
        <v>324</v>
      </c>
      <c r="C158" s="34" t="s">
        <v>325</v>
      </c>
      <c r="D158" s="31" t="s">
        <v>8</v>
      </c>
      <c r="E158" s="31">
        <v>218229</v>
      </c>
      <c r="F158" s="33">
        <v>5.5</v>
      </c>
      <c r="G158">
        <f>VLOOKUP(C158:C443,[2]Sheet1!$C:$G,5,FALSE)</f>
        <v>5.5</v>
      </c>
    </row>
    <row r="159" spans="1:7">
      <c r="A159" s="31">
        <v>158</v>
      </c>
      <c r="B159" s="34" t="s">
        <v>326</v>
      </c>
      <c r="C159" s="34" t="s">
        <v>327</v>
      </c>
      <c r="D159" s="31" t="s">
        <v>8</v>
      </c>
      <c r="E159" s="31">
        <v>2623</v>
      </c>
      <c r="F159" s="33">
        <v>3.6</v>
      </c>
      <c r="G159">
        <f>VLOOKUP(C159:C444,[2]Sheet1!$C:$G,5,FALSE)</f>
        <v>3.6</v>
      </c>
    </row>
    <row r="160" spans="1:7">
      <c r="A160" s="31">
        <v>159</v>
      </c>
      <c r="B160" s="34" t="s">
        <v>328</v>
      </c>
      <c r="C160" s="34" t="s">
        <v>329</v>
      </c>
      <c r="D160" s="31" t="s">
        <v>8</v>
      </c>
      <c r="E160" s="31">
        <v>93477</v>
      </c>
      <c r="F160" s="33">
        <v>13</v>
      </c>
      <c r="G160">
        <f>VLOOKUP(C160:C445,[2]Sheet1!$C:$G,5,FALSE)</f>
        <v>13</v>
      </c>
    </row>
    <row r="161" spans="1:7">
      <c r="A161" s="31">
        <v>160</v>
      </c>
      <c r="B161" s="34" t="s">
        <v>330</v>
      </c>
      <c r="C161" s="34" t="s">
        <v>331</v>
      </c>
      <c r="D161" s="31" t="s">
        <v>8</v>
      </c>
      <c r="E161" s="31">
        <v>4380</v>
      </c>
      <c r="F161" s="33">
        <v>30</v>
      </c>
      <c r="G161">
        <f>VLOOKUP(C161:C446,[2]Sheet1!$C:$G,5,FALSE)</f>
        <v>30</v>
      </c>
    </row>
    <row r="162" spans="1:7">
      <c r="A162" s="31">
        <v>161</v>
      </c>
      <c r="B162" s="34" t="s">
        <v>332</v>
      </c>
      <c r="C162" s="34" t="s">
        <v>333</v>
      </c>
      <c r="D162" s="31" t="s">
        <v>8</v>
      </c>
      <c r="E162" s="31">
        <v>12900</v>
      </c>
      <c r="F162" s="33">
        <v>30</v>
      </c>
      <c r="G162">
        <f>VLOOKUP(C162:C447,[2]Sheet1!$C:$G,5,FALSE)</f>
        <v>30</v>
      </c>
    </row>
    <row r="163" spans="1:7">
      <c r="A163" s="31">
        <v>162</v>
      </c>
      <c r="B163" s="34" t="s">
        <v>334</v>
      </c>
      <c r="C163" s="34" t="s">
        <v>335</v>
      </c>
      <c r="D163" s="31" t="s">
        <v>8</v>
      </c>
      <c r="E163" s="31">
        <v>288</v>
      </c>
      <c r="F163" s="33">
        <v>19.4292</v>
      </c>
      <c r="G163">
        <f>VLOOKUP(C163:C448,[2]Sheet1!$C:$G,5,FALSE)</f>
        <v>19.4292</v>
      </c>
    </row>
    <row r="164" spans="1:7">
      <c r="A164" s="31">
        <v>163</v>
      </c>
      <c r="B164" s="34" t="s">
        <v>336</v>
      </c>
      <c r="C164" s="34" t="s">
        <v>337</v>
      </c>
      <c r="D164" s="31" t="s">
        <v>8</v>
      </c>
      <c r="E164" s="31">
        <v>219</v>
      </c>
      <c r="F164" s="33">
        <v>64.26</v>
      </c>
      <c r="G164">
        <f>VLOOKUP(C164:C449,[2]Sheet1!$C:$G,5,FALSE)</f>
        <v>64.26</v>
      </c>
    </row>
    <row r="165" spans="1:7">
      <c r="A165" s="31">
        <v>164</v>
      </c>
      <c r="B165" s="34" t="s">
        <v>338</v>
      </c>
      <c r="C165" s="34" t="s">
        <v>339</v>
      </c>
      <c r="D165" s="31" t="s">
        <v>8</v>
      </c>
      <c r="E165" s="31">
        <v>627</v>
      </c>
      <c r="F165" s="33">
        <v>20.412</v>
      </c>
      <c r="G165">
        <f>VLOOKUP(C165:C450,[2]Sheet1!$C:$G,5,FALSE)</f>
        <v>20.412</v>
      </c>
    </row>
    <row r="166" spans="1:7">
      <c r="A166" s="31">
        <v>165</v>
      </c>
      <c r="B166" s="34" t="s">
        <v>340</v>
      </c>
      <c r="C166" s="34" t="s">
        <v>341</v>
      </c>
      <c r="D166" s="31" t="s">
        <v>8</v>
      </c>
      <c r="E166" s="31">
        <v>20365</v>
      </c>
      <c r="F166" s="33">
        <v>20.412</v>
      </c>
      <c r="G166">
        <f>VLOOKUP(C166:C451,[2]Sheet1!$C:$G,5,FALSE)</f>
        <v>20.412</v>
      </c>
    </row>
    <row r="167" spans="1:7">
      <c r="A167" s="31">
        <v>166</v>
      </c>
      <c r="B167" s="34" t="s">
        <v>342</v>
      </c>
      <c r="C167" s="34" t="s">
        <v>343</v>
      </c>
      <c r="D167" s="31" t="s">
        <v>8</v>
      </c>
      <c r="E167" s="31">
        <v>1493</v>
      </c>
      <c r="F167" s="33">
        <v>14.9688</v>
      </c>
      <c r="G167">
        <f>VLOOKUP(C167:C452,[2]Sheet1!$C:$G,5,FALSE)</f>
        <v>14.9688</v>
      </c>
    </row>
    <row r="168" spans="1:7">
      <c r="A168" s="31">
        <v>167</v>
      </c>
      <c r="B168" s="34" t="s">
        <v>344</v>
      </c>
      <c r="C168" s="34" t="s">
        <v>345</v>
      </c>
      <c r="D168" s="31" t="s">
        <v>8</v>
      </c>
      <c r="E168" s="31">
        <v>116204</v>
      </c>
      <c r="F168" s="33">
        <v>4.9</v>
      </c>
      <c r="G168">
        <f>VLOOKUP(C168:C453,[2]Sheet1!$C:$G,5,FALSE)</f>
        <v>4.9</v>
      </c>
    </row>
    <row r="169" spans="1:7">
      <c r="A169" s="31">
        <v>168</v>
      </c>
      <c r="B169" s="34" t="s">
        <v>346</v>
      </c>
      <c r="C169" s="34" t="s">
        <v>347</v>
      </c>
      <c r="D169" s="31" t="s">
        <v>31</v>
      </c>
      <c r="E169" s="31">
        <v>13578</v>
      </c>
      <c r="F169" s="33">
        <v>18</v>
      </c>
      <c r="G169">
        <f>VLOOKUP(C169:C454,[2]Sheet1!$C:$G,5,FALSE)</f>
        <v>18</v>
      </c>
    </row>
    <row r="170" spans="1:7">
      <c r="A170" s="31">
        <v>169</v>
      </c>
      <c r="B170" s="34" t="s">
        <v>348</v>
      </c>
      <c r="C170" s="34" t="s">
        <v>349</v>
      </c>
      <c r="D170" s="31" t="s">
        <v>31</v>
      </c>
      <c r="E170" s="31">
        <v>13578</v>
      </c>
      <c r="F170" s="33">
        <v>4.8</v>
      </c>
      <c r="G170">
        <f>VLOOKUP(C170:C455,[2]Sheet1!$C:$G,5,FALSE)</f>
        <v>4.8</v>
      </c>
    </row>
    <row r="171" spans="1:7">
      <c r="A171" s="31">
        <v>170</v>
      </c>
      <c r="B171" s="34" t="s">
        <v>350</v>
      </c>
      <c r="C171" s="34" t="s">
        <v>351</v>
      </c>
      <c r="D171" s="31" t="s">
        <v>8</v>
      </c>
      <c r="E171" s="31">
        <v>8</v>
      </c>
      <c r="F171" s="33">
        <v>110.8296</v>
      </c>
      <c r="G171">
        <f>VLOOKUP(C171:C456,[2]Sheet1!$C:$G,5,FALSE)</f>
        <v>110.8296</v>
      </c>
    </row>
    <row r="172" spans="1:7">
      <c r="A172" s="31">
        <v>171</v>
      </c>
      <c r="B172" s="34" t="s">
        <v>352</v>
      </c>
      <c r="C172" s="34" t="s">
        <v>353</v>
      </c>
      <c r="D172" s="31" t="s">
        <v>8</v>
      </c>
      <c r="E172" s="31">
        <v>8</v>
      </c>
      <c r="F172" s="33">
        <v>90.8712</v>
      </c>
      <c r="G172">
        <f>VLOOKUP(C172:C457,[2]Sheet1!$C:$G,5,FALSE)</f>
        <v>90.8712</v>
      </c>
    </row>
    <row r="173" spans="1:7">
      <c r="A173" s="31">
        <v>172</v>
      </c>
      <c r="B173" s="34" t="s">
        <v>354</v>
      </c>
      <c r="C173" s="34" t="s">
        <v>355</v>
      </c>
      <c r="D173" s="31" t="s">
        <v>8</v>
      </c>
      <c r="E173" s="31">
        <v>41</v>
      </c>
      <c r="F173" s="33">
        <v>172.8972</v>
      </c>
      <c r="G173">
        <f>VLOOKUP(C173:C458,[2]Sheet1!$C:$G,5,FALSE)</f>
        <v>172.8972</v>
      </c>
    </row>
    <row r="174" spans="1:7">
      <c r="A174" s="31">
        <v>173</v>
      </c>
      <c r="B174" s="34" t="s">
        <v>356</v>
      </c>
      <c r="C174" s="34" t="s">
        <v>357</v>
      </c>
      <c r="D174" s="31" t="s">
        <v>8</v>
      </c>
      <c r="E174" s="31">
        <v>8</v>
      </c>
      <c r="F174" s="33">
        <v>207.2952</v>
      </c>
      <c r="G174">
        <f>VLOOKUP(C174:C459,[2]Sheet1!$C:$G,5,FALSE)</f>
        <v>207.2952</v>
      </c>
    </row>
    <row r="175" spans="1:7">
      <c r="A175" s="31">
        <v>174</v>
      </c>
      <c r="B175" s="34" t="s">
        <v>358</v>
      </c>
      <c r="C175" s="34" t="s">
        <v>359</v>
      </c>
      <c r="D175" s="31" t="s">
        <v>31</v>
      </c>
      <c r="E175" s="31">
        <v>8</v>
      </c>
      <c r="F175" s="33">
        <v>30.24</v>
      </c>
      <c r="G175">
        <f>VLOOKUP(C175:C460,[2]Sheet1!$C:$G,5,FALSE)</f>
        <v>30.24</v>
      </c>
    </row>
    <row r="176" spans="1:7">
      <c r="A176" s="31">
        <v>175</v>
      </c>
      <c r="B176" s="34" t="s">
        <v>360</v>
      </c>
      <c r="C176" s="34" t="s">
        <v>361</v>
      </c>
      <c r="D176" s="31" t="s">
        <v>31</v>
      </c>
      <c r="E176" s="31">
        <v>37</v>
      </c>
      <c r="F176" s="33">
        <v>57.456</v>
      </c>
      <c r="G176">
        <f>VLOOKUP(C176:C461,[2]Sheet1!$C:$G,5,FALSE)</f>
        <v>57.456</v>
      </c>
    </row>
    <row r="177" spans="1:7">
      <c r="A177" s="31">
        <v>176</v>
      </c>
      <c r="B177" s="34" t="s">
        <v>362</v>
      </c>
      <c r="C177" s="34" t="s">
        <v>363</v>
      </c>
      <c r="D177" s="31" t="s">
        <v>31</v>
      </c>
      <c r="E177" s="31">
        <v>8</v>
      </c>
      <c r="F177" s="33">
        <v>299.9808</v>
      </c>
      <c r="G177">
        <f>VLOOKUP(C177:C462,[2]Sheet1!$C:$G,5,FALSE)</f>
        <v>299.9808</v>
      </c>
    </row>
    <row r="178" spans="1:7">
      <c r="A178" s="31">
        <v>177</v>
      </c>
      <c r="B178" s="34" t="s">
        <v>364</v>
      </c>
      <c r="C178" s="34" t="s">
        <v>365</v>
      </c>
      <c r="D178" s="31" t="s">
        <v>31</v>
      </c>
      <c r="E178" s="31">
        <v>47</v>
      </c>
      <c r="F178" s="33">
        <v>99.792</v>
      </c>
      <c r="G178">
        <f>VLOOKUP(C178:C463,[2]Sheet1!$C:$G,5,FALSE)</f>
        <v>99.792</v>
      </c>
    </row>
    <row r="179" spans="1:7">
      <c r="A179" s="31">
        <v>178</v>
      </c>
      <c r="B179" s="34" t="s">
        <v>366</v>
      </c>
      <c r="C179" s="34" t="s">
        <v>367</v>
      </c>
      <c r="D179" s="31" t="s">
        <v>8</v>
      </c>
      <c r="E179" s="31">
        <v>8</v>
      </c>
      <c r="F179" s="33">
        <v>1247.4</v>
      </c>
      <c r="G179">
        <f>VLOOKUP(C179:C464,[2]Sheet1!$C:$G,5,FALSE)</f>
        <v>1247.4</v>
      </c>
    </row>
    <row r="180" spans="1:7">
      <c r="A180" s="31">
        <v>179</v>
      </c>
      <c r="B180" s="34" t="s">
        <v>368</v>
      </c>
      <c r="C180" s="34" t="s">
        <v>369</v>
      </c>
      <c r="D180" s="31" t="s">
        <v>8</v>
      </c>
      <c r="E180" s="31">
        <v>8</v>
      </c>
      <c r="F180" s="33">
        <v>665.28</v>
      </c>
      <c r="G180">
        <f>VLOOKUP(C180:C465,[2]Sheet1!$C:$G,5,FALSE)</f>
        <v>665.28</v>
      </c>
    </row>
    <row r="181" spans="1:7">
      <c r="A181" s="31">
        <v>180</v>
      </c>
      <c r="B181" s="34" t="s">
        <v>370</v>
      </c>
      <c r="C181" s="34" t="s">
        <v>371</v>
      </c>
      <c r="D181" s="31" t="s">
        <v>8</v>
      </c>
      <c r="E181" s="31">
        <v>8</v>
      </c>
      <c r="F181" s="33">
        <v>702.5508</v>
      </c>
      <c r="G181">
        <f>VLOOKUP(C181:C466,[2]Sheet1!$C:$G,5,FALSE)</f>
        <v>702.5508</v>
      </c>
    </row>
    <row r="182" spans="1:7">
      <c r="A182" s="31">
        <v>181</v>
      </c>
      <c r="B182" s="34" t="s">
        <v>372</v>
      </c>
      <c r="C182" s="34" t="s">
        <v>373</v>
      </c>
      <c r="D182" s="31" t="s">
        <v>8</v>
      </c>
      <c r="E182" s="31">
        <v>12</v>
      </c>
      <c r="F182" s="33">
        <v>1226.9124</v>
      </c>
      <c r="G182">
        <f>VLOOKUP(C182:C467,[2]Sheet1!$C:$G,5,FALSE)</f>
        <v>1226.9124</v>
      </c>
    </row>
    <row r="183" spans="1:7">
      <c r="A183" s="31">
        <v>182</v>
      </c>
      <c r="B183" s="34" t="s">
        <v>374</v>
      </c>
      <c r="C183" s="34" t="s">
        <v>375</v>
      </c>
      <c r="D183" s="31" t="s">
        <v>8</v>
      </c>
      <c r="E183" s="31">
        <v>8</v>
      </c>
      <c r="F183" s="33">
        <v>116.2728</v>
      </c>
      <c r="G183">
        <f>VLOOKUP(C183:C468,[2]Sheet1!$C:$G,5,FALSE)</f>
        <v>116.2728</v>
      </c>
    </row>
    <row r="184" spans="1:7">
      <c r="A184" s="31">
        <v>183</v>
      </c>
      <c r="B184" s="34" t="s">
        <v>376</v>
      </c>
      <c r="C184" s="34" t="s">
        <v>377</v>
      </c>
      <c r="D184" s="31" t="s">
        <v>8</v>
      </c>
      <c r="E184" s="31">
        <v>24</v>
      </c>
      <c r="F184" s="33">
        <v>227.7072</v>
      </c>
      <c r="G184">
        <f>VLOOKUP(C184:C469,[2]Sheet1!$C:$G,5,FALSE)</f>
        <v>227.7072</v>
      </c>
    </row>
    <row r="185" spans="1:7">
      <c r="A185" s="31">
        <v>184</v>
      </c>
      <c r="B185" s="34" t="s">
        <v>378</v>
      </c>
      <c r="C185" s="34" t="s">
        <v>379</v>
      </c>
      <c r="D185" s="31" t="s">
        <v>8</v>
      </c>
      <c r="E185" s="31">
        <v>8</v>
      </c>
      <c r="F185" s="33">
        <v>216.1404</v>
      </c>
      <c r="G185">
        <f>VLOOKUP(C185:C470,[2]Sheet1!$C:$G,5,FALSE)</f>
        <v>216.1404</v>
      </c>
    </row>
    <row r="186" spans="1:7">
      <c r="A186" s="31">
        <v>185</v>
      </c>
      <c r="B186" s="34" t="s">
        <v>380</v>
      </c>
      <c r="C186" s="34" t="s">
        <v>381</v>
      </c>
      <c r="D186" s="31" t="s">
        <v>8</v>
      </c>
      <c r="E186" s="31">
        <v>8</v>
      </c>
      <c r="F186" s="33">
        <v>38.178</v>
      </c>
      <c r="G186">
        <f>VLOOKUP(C186:C471,[2]Sheet1!$C:$G,5,FALSE)</f>
        <v>38.178</v>
      </c>
    </row>
    <row r="187" spans="1:7">
      <c r="A187" s="31">
        <v>186</v>
      </c>
      <c r="B187" s="34" t="s">
        <v>382</v>
      </c>
      <c r="C187" s="34" t="s">
        <v>383</v>
      </c>
      <c r="D187" s="31" t="s">
        <v>8</v>
      </c>
      <c r="E187" s="31">
        <v>12</v>
      </c>
      <c r="F187" s="33">
        <v>38.178</v>
      </c>
      <c r="G187">
        <f>VLOOKUP(C187:C472,[2]Sheet1!$C:$G,5,FALSE)</f>
        <v>38.178</v>
      </c>
    </row>
    <row r="188" spans="1:7">
      <c r="A188" s="31">
        <v>187</v>
      </c>
      <c r="B188" s="34" t="s">
        <v>384</v>
      </c>
      <c r="C188" s="34" t="s">
        <v>385</v>
      </c>
      <c r="D188" s="31" t="s">
        <v>8</v>
      </c>
      <c r="E188" s="31">
        <v>8</v>
      </c>
      <c r="F188" s="33">
        <v>57.456</v>
      </c>
      <c r="G188">
        <f>VLOOKUP(C188:C473,[2]Sheet1!$C:$G,5,FALSE)</f>
        <v>57.456</v>
      </c>
    </row>
    <row r="189" spans="1:7">
      <c r="A189" s="31">
        <v>188</v>
      </c>
      <c r="B189" s="34" t="s">
        <v>386</v>
      </c>
      <c r="C189" s="34" t="s">
        <v>387</v>
      </c>
      <c r="D189" s="31" t="s">
        <v>8</v>
      </c>
      <c r="E189" s="31">
        <v>358</v>
      </c>
      <c r="F189" s="33">
        <v>37.422</v>
      </c>
      <c r="G189">
        <f>VLOOKUP(C189:C474,[2]Sheet1!$C:$G,5,FALSE)</f>
        <v>37.422</v>
      </c>
    </row>
    <row r="190" spans="1:7">
      <c r="A190" s="31">
        <v>189</v>
      </c>
      <c r="B190" s="34" t="s">
        <v>388</v>
      </c>
      <c r="C190" s="34" t="s">
        <v>389</v>
      </c>
      <c r="D190" s="31" t="s">
        <v>8</v>
      </c>
      <c r="E190" s="31">
        <v>575</v>
      </c>
      <c r="F190" s="33">
        <v>45.738</v>
      </c>
      <c r="G190">
        <f>VLOOKUP(C190:C475,[2]Sheet1!$C:$G,5,FALSE)</f>
        <v>45.738</v>
      </c>
    </row>
    <row r="191" spans="1:7">
      <c r="A191" s="31">
        <v>190</v>
      </c>
      <c r="B191" s="34" t="s">
        <v>390</v>
      </c>
      <c r="C191" s="34" t="s">
        <v>391</v>
      </c>
      <c r="D191" s="31" t="s">
        <v>8</v>
      </c>
      <c r="E191" s="31">
        <v>3998</v>
      </c>
      <c r="F191" s="33">
        <v>65</v>
      </c>
      <c r="G191">
        <f>VLOOKUP(C191:C476,[2]Sheet1!$C:$G,5,FALSE)</f>
        <v>65</v>
      </c>
    </row>
    <row r="192" spans="1:7">
      <c r="A192" s="31">
        <v>191</v>
      </c>
      <c r="B192" s="34" t="s">
        <v>392</v>
      </c>
      <c r="C192" s="34" t="s">
        <v>393</v>
      </c>
      <c r="D192" s="31" t="s">
        <v>8</v>
      </c>
      <c r="E192" s="31">
        <v>49425</v>
      </c>
      <c r="F192" s="33">
        <v>26</v>
      </c>
      <c r="G192">
        <f>VLOOKUP(C192:C477,[2]Sheet1!$C:$G,5,FALSE)</f>
        <v>26</v>
      </c>
    </row>
    <row r="193" spans="1:7">
      <c r="A193" s="31">
        <v>192</v>
      </c>
      <c r="B193" s="34" t="s">
        <v>394</v>
      </c>
      <c r="C193" s="34" t="s">
        <v>395</v>
      </c>
      <c r="D193" s="31" t="s">
        <v>8</v>
      </c>
      <c r="E193" s="31">
        <v>192492</v>
      </c>
      <c r="F193" s="33">
        <v>20</v>
      </c>
      <c r="G193">
        <f>VLOOKUP(C193:C478,[2]Sheet1!$C:$G,5,FALSE)</f>
        <v>20</v>
      </c>
    </row>
    <row r="194" spans="1:7">
      <c r="A194" s="31">
        <v>193</v>
      </c>
      <c r="B194" s="34" t="s">
        <v>396</v>
      </c>
      <c r="C194" s="34" t="s">
        <v>397</v>
      </c>
      <c r="D194" s="31" t="s">
        <v>8</v>
      </c>
      <c r="E194" s="31">
        <v>223007</v>
      </c>
      <c r="F194" s="33">
        <v>26</v>
      </c>
      <c r="G194">
        <f>VLOOKUP(C194:C479,[2]Sheet1!$C:$G,5,FALSE)</f>
        <v>26</v>
      </c>
    </row>
    <row r="195" spans="1:7">
      <c r="A195" s="31">
        <v>194</v>
      </c>
      <c r="B195" s="34" t="s">
        <v>398</v>
      </c>
      <c r="C195" s="34" t="s">
        <v>399</v>
      </c>
      <c r="D195" s="31" t="s">
        <v>8</v>
      </c>
      <c r="E195" s="31">
        <v>5472</v>
      </c>
      <c r="F195" s="33">
        <v>20</v>
      </c>
      <c r="G195">
        <f>VLOOKUP(C195:C480,[2]Sheet1!$C:$G,5,FALSE)</f>
        <v>20</v>
      </c>
    </row>
    <row r="196" spans="1:7">
      <c r="A196" s="31">
        <v>195</v>
      </c>
      <c r="B196" s="34" t="s">
        <v>400</v>
      </c>
      <c r="C196" s="34" t="s">
        <v>401</v>
      </c>
      <c r="D196" s="31" t="s">
        <v>8</v>
      </c>
      <c r="E196" s="31">
        <v>499</v>
      </c>
      <c r="F196" s="33">
        <v>12</v>
      </c>
      <c r="G196">
        <f>VLOOKUP(C196:C481,[2]Sheet1!$C:$G,5,FALSE)</f>
        <v>12</v>
      </c>
    </row>
    <row r="197" spans="1:7">
      <c r="A197" s="31">
        <v>196</v>
      </c>
      <c r="B197" s="34" t="s">
        <v>402</v>
      </c>
      <c r="C197" s="34" t="s">
        <v>403</v>
      </c>
      <c r="D197" s="31" t="s">
        <v>8</v>
      </c>
      <c r="E197" s="31">
        <v>653</v>
      </c>
      <c r="F197" s="33">
        <v>12</v>
      </c>
      <c r="G197">
        <f>VLOOKUP(C197:C482,[2]Sheet1!$C:$G,5,FALSE)</f>
        <v>12</v>
      </c>
    </row>
    <row r="198" spans="1:7">
      <c r="A198" s="31">
        <v>197</v>
      </c>
      <c r="B198" s="34" t="s">
        <v>404</v>
      </c>
      <c r="C198" s="34" t="s">
        <v>405</v>
      </c>
      <c r="D198" s="31" t="s">
        <v>8</v>
      </c>
      <c r="E198" s="31">
        <v>33225</v>
      </c>
      <c r="F198" s="33">
        <v>20</v>
      </c>
      <c r="G198">
        <f>VLOOKUP(C198:C483,[2]Sheet1!$C:$G,5,FALSE)</f>
        <v>20</v>
      </c>
    </row>
    <row r="199" spans="1:7">
      <c r="A199" s="31">
        <v>198</v>
      </c>
      <c r="B199" s="34" t="s">
        <v>406</v>
      </c>
      <c r="C199" s="34" t="s">
        <v>407</v>
      </c>
      <c r="D199" s="31" t="s">
        <v>8</v>
      </c>
      <c r="E199" s="31">
        <v>30497</v>
      </c>
      <c r="F199" s="33">
        <v>12</v>
      </c>
      <c r="G199">
        <f>VLOOKUP(C199:C484,[2]Sheet1!$C:$G,5,FALSE)</f>
        <v>12</v>
      </c>
    </row>
    <row r="200" spans="1:7">
      <c r="A200" s="31">
        <v>199</v>
      </c>
      <c r="B200" s="34" t="s">
        <v>408</v>
      </c>
      <c r="C200" s="34" t="s">
        <v>409</v>
      </c>
      <c r="D200" s="31" t="s">
        <v>8</v>
      </c>
      <c r="E200" s="31">
        <v>24216</v>
      </c>
      <c r="F200" s="33">
        <v>26</v>
      </c>
      <c r="G200">
        <f>VLOOKUP(C200:C485,[2]Sheet1!$C:$G,5,FALSE)</f>
        <v>26</v>
      </c>
    </row>
    <row r="201" spans="1:7">
      <c r="A201" s="31">
        <v>200</v>
      </c>
      <c r="B201" s="34" t="s">
        <v>410</v>
      </c>
      <c r="C201" s="34" t="s">
        <v>411</v>
      </c>
      <c r="D201" s="31" t="s">
        <v>8</v>
      </c>
      <c r="E201" s="31">
        <v>2098</v>
      </c>
      <c r="F201" s="33">
        <v>12</v>
      </c>
      <c r="G201">
        <f>VLOOKUP(C201:C486,[2]Sheet1!$C:$G,5,FALSE)</f>
        <v>12</v>
      </c>
    </row>
    <row r="202" spans="1:7">
      <c r="A202" s="31">
        <v>201</v>
      </c>
      <c r="B202" s="34" t="s">
        <v>412</v>
      </c>
      <c r="C202" s="34" t="s">
        <v>413</v>
      </c>
      <c r="D202" s="31" t="s">
        <v>8</v>
      </c>
      <c r="E202" s="31">
        <v>475</v>
      </c>
      <c r="F202" s="33">
        <v>12.5</v>
      </c>
      <c r="G202">
        <f>VLOOKUP(C202:C487,[2]Sheet1!$C:$G,5,FALSE)</f>
        <v>12.5</v>
      </c>
    </row>
    <row r="203" spans="1:7">
      <c r="A203" s="31">
        <v>202</v>
      </c>
      <c r="B203" s="34" t="s">
        <v>414</v>
      </c>
      <c r="C203" s="34" t="s">
        <v>415</v>
      </c>
      <c r="D203" s="31" t="s">
        <v>8</v>
      </c>
      <c r="E203" s="31">
        <v>90486</v>
      </c>
      <c r="F203" s="33">
        <v>18</v>
      </c>
      <c r="G203">
        <f>VLOOKUP(C203:C488,[2]Sheet1!$C:$G,5,FALSE)</f>
        <v>18</v>
      </c>
    </row>
    <row r="204" spans="1:7">
      <c r="A204" s="31">
        <v>203</v>
      </c>
      <c r="B204" s="34" t="s">
        <v>416</v>
      </c>
      <c r="C204" s="34" t="s">
        <v>417</v>
      </c>
      <c r="D204" s="31" t="s">
        <v>8</v>
      </c>
      <c r="E204" s="31">
        <v>21065</v>
      </c>
      <c r="F204" s="33">
        <v>24.5</v>
      </c>
      <c r="G204">
        <f>VLOOKUP(C204:C489,[2]Sheet1!$C:$G,5,FALSE)</f>
        <v>24.5</v>
      </c>
    </row>
    <row r="205" spans="1:7">
      <c r="A205" s="31">
        <v>204</v>
      </c>
      <c r="B205" s="34" t="s">
        <v>418</v>
      </c>
      <c r="C205" s="34" t="s">
        <v>419</v>
      </c>
      <c r="D205" s="31" t="s">
        <v>8</v>
      </c>
      <c r="E205" s="31">
        <v>15594</v>
      </c>
      <c r="F205" s="33">
        <v>34.5744</v>
      </c>
      <c r="G205">
        <f>VLOOKUP(C205:C490,[2]Sheet1!$C:$G,5,FALSE)</f>
        <v>34.5744</v>
      </c>
    </row>
    <row r="206" spans="1:7">
      <c r="A206" s="31">
        <v>205</v>
      </c>
      <c r="B206" s="34" t="s">
        <v>420</v>
      </c>
      <c r="C206" s="34" t="s">
        <v>421</v>
      </c>
      <c r="D206" s="31" t="s">
        <v>8</v>
      </c>
      <c r="E206" s="31">
        <v>14146</v>
      </c>
      <c r="F206" s="33">
        <v>39.5388</v>
      </c>
      <c r="G206">
        <f>VLOOKUP(C206:C491,[2]Sheet1!$C:$G,5,FALSE)</f>
        <v>39.5388</v>
      </c>
    </row>
    <row r="207" spans="1:7">
      <c r="A207" s="31">
        <v>206</v>
      </c>
      <c r="B207" s="34" t="s">
        <v>422</v>
      </c>
      <c r="C207" s="34" t="s">
        <v>423</v>
      </c>
      <c r="D207" s="31" t="s">
        <v>8</v>
      </c>
      <c r="E207" s="31">
        <v>233</v>
      </c>
      <c r="F207" s="33">
        <v>45</v>
      </c>
      <c r="G207">
        <f>VLOOKUP(C207:C492,[2]Sheet1!$C:$G,5,FALSE)</f>
        <v>45</v>
      </c>
    </row>
    <row r="208" spans="1:7">
      <c r="A208" s="31">
        <v>207</v>
      </c>
      <c r="B208" s="34" t="s">
        <v>424</v>
      </c>
      <c r="C208" s="34" t="s">
        <v>425</v>
      </c>
      <c r="D208" s="31" t="s">
        <v>8</v>
      </c>
      <c r="E208" s="31">
        <v>25</v>
      </c>
      <c r="F208" s="33">
        <v>45</v>
      </c>
      <c r="G208">
        <f>VLOOKUP(C208:C493,[2]Sheet1!$C:$G,5,FALSE)</f>
        <v>45</v>
      </c>
    </row>
    <row r="209" spans="1:7">
      <c r="A209" s="31">
        <v>208</v>
      </c>
      <c r="B209" s="34" t="s">
        <v>426</v>
      </c>
      <c r="C209" s="34" t="s">
        <v>427</v>
      </c>
      <c r="D209" s="31" t="s">
        <v>8</v>
      </c>
      <c r="E209" s="31">
        <v>278</v>
      </c>
      <c r="F209" s="33">
        <v>55</v>
      </c>
      <c r="G209">
        <f>VLOOKUP(C209:C494,[2]Sheet1!$C:$G,5,FALSE)</f>
        <v>55</v>
      </c>
    </row>
    <row r="210" spans="1:7">
      <c r="A210" s="31">
        <v>209</v>
      </c>
      <c r="B210" s="34" t="s">
        <v>428</v>
      </c>
      <c r="C210" s="34" t="s">
        <v>429</v>
      </c>
      <c r="D210" s="31" t="s">
        <v>8</v>
      </c>
      <c r="E210" s="31">
        <v>22</v>
      </c>
      <c r="F210" s="33">
        <v>55</v>
      </c>
      <c r="G210">
        <f>VLOOKUP(C210:C495,[2]Sheet1!$C:$G,5,FALSE)</f>
        <v>55</v>
      </c>
    </row>
    <row r="211" spans="1:7">
      <c r="A211" s="31">
        <v>210</v>
      </c>
      <c r="B211" s="34" t="s">
        <v>430</v>
      </c>
      <c r="C211" s="34" t="s">
        <v>431</v>
      </c>
      <c r="D211" s="31" t="s">
        <v>8</v>
      </c>
      <c r="E211" s="31">
        <v>221</v>
      </c>
      <c r="F211" s="33">
        <v>75</v>
      </c>
      <c r="G211">
        <f>VLOOKUP(C211:C496,[2]Sheet1!$C:$G,5,FALSE)</f>
        <v>75</v>
      </c>
    </row>
    <row r="212" spans="1:7">
      <c r="A212" s="31">
        <v>211</v>
      </c>
      <c r="B212" s="34" t="s">
        <v>432</v>
      </c>
      <c r="C212" s="34" t="s">
        <v>433</v>
      </c>
      <c r="D212" s="31" t="s">
        <v>8</v>
      </c>
      <c r="E212" s="31">
        <v>20</v>
      </c>
      <c r="F212" s="33">
        <v>75</v>
      </c>
      <c r="G212">
        <f>VLOOKUP(C212:C497,[2]Sheet1!$C:$G,5,FALSE)</f>
        <v>75</v>
      </c>
    </row>
    <row r="213" spans="1:7">
      <c r="A213" s="31">
        <v>212</v>
      </c>
      <c r="B213" s="34" t="s">
        <v>434</v>
      </c>
      <c r="C213" s="34" t="s">
        <v>435</v>
      </c>
      <c r="D213" s="31" t="s">
        <v>8</v>
      </c>
      <c r="E213" s="31">
        <v>8</v>
      </c>
      <c r="F213" s="33">
        <v>115</v>
      </c>
      <c r="G213">
        <f>VLOOKUP(C213:C498,[2]Sheet1!$C:$G,5,FALSE)</f>
        <v>115</v>
      </c>
    </row>
    <row r="214" spans="1:7">
      <c r="A214" s="31">
        <v>213</v>
      </c>
      <c r="B214" s="34" t="s">
        <v>436</v>
      </c>
      <c r="C214" s="34" t="s">
        <v>437</v>
      </c>
      <c r="D214" s="31" t="s">
        <v>8</v>
      </c>
      <c r="E214" s="31">
        <v>101</v>
      </c>
      <c r="F214" s="33">
        <v>170</v>
      </c>
      <c r="G214">
        <f>VLOOKUP(C214:C499,[2]Sheet1!$C:$G,5,FALSE)</f>
        <v>170</v>
      </c>
    </row>
    <row r="215" spans="1:7">
      <c r="A215" s="31">
        <v>214</v>
      </c>
      <c r="B215" s="34" t="s">
        <v>438</v>
      </c>
      <c r="C215" s="34" t="s">
        <v>439</v>
      </c>
      <c r="D215" s="31" t="s">
        <v>8</v>
      </c>
      <c r="E215" s="31">
        <v>8</v>
      </c>
      <c r="F215" s="33">
        <v>170</v>
      </c>
      <c r="G215">
        <f>VLOOKUP(C215:C500,[2]Sheet1!$C:$G,5,FALSE)</f>
        <v>170</v>
      </c>
    </row>
    <row r="216" spans="1:7">
      <c r="A216" s="31">
        <v>215</v>
      </c>
      <c r="B216" s="34" t="s">
        <v>440</v>
      </c>
      <c r="C216" s="34" t="s">
        <v>441</v>
      </c>
      <c r="D216" s="31" t="s">
        <v>8</v>
      </c>
      <c r="E216" s="31">
        <v>3595</v>
      </c>
      <c r="F216" s="33">
        <v>74.2392</v>
      </c>
      <c r="G216">
        <f>VLOOKUP(C216:C501,[2]Sheet1!$C:$G,5,FALSE)</f>
        <v>74.2392</v>
      </c>
    </row>
    <row r="217" spans="1:7">
      <c r="A217" s="31">
        <v>216</v>
      </c>
      <c r="B217" s="34" t="s">
        <v>442</v>
      </c>
      <c r="C217" s="34" t="s">
        <v>443</v>
      </c>
      <c r="D217" s="31" t="s">
        <v>8</v>
      </c>
      <c r="E217" s="31">
        <v>301</v>
      </c>
      <c r="F217" s="33">
        <v>124.8912</v>
      </c>
      <c r="G217">
        <f>VLOOKUP(C217:C502,[2]Sheet1!$C:$G,5,FALSE)</f>
        <v>124.8912</v>
      </c>
    </row>
    <row r="218" spans="1:7">
      <c r="A218" s="31">
        <v>217</v>
      </c>
      <c r="B218" s="34" t="s">
        <v>444</v>
      </c>
      <c r="C218" s="34" t="s">
        <v>445</v>
      </c>
      <c r="D218" s="31" t="s">
        <v>8</v>
      </c>
      <c r="E218" s="31">
        <v>1289</v>
      </c>
      <c r="F218" s="33">
        <v>2.9316</v>
      </c>
      <c r="G218">
        <f>VLOOKUP(C218:C503,[2]Sheet1!$C:$G,5,FALSE)</f>
        <v>2.9316</v>
      </c>
    </row>
    <row r="219" spans="1:7">
      <c r="A219" s="31">
        <v>218</v>
      </c>
      <c r="B219" s="34" t="s">
        <v>446</v>
      </c>
      <c r="C219" s="34" t="s">
        <v>447</v>
      </c>
      <c r="D219" s="31" t="s">
        <v>8</v>
      </c>
      <c r="E219" s="31">
        <v>194</v>
      </c>
      <c r="F219" s="33">
        <v>7.2996</v>
      </c>
      <c r="G219">
        <f>VLOOKUP(C219:C504,[2]Sheet1!$C:$G,5,FALSE)</f>
        <v>7.2996</v>
      </c>
    </row>
    <row r="220" spans="1:7">
      <c r="A220" s="31">
        <v>219</v>
      </c>
      <c r="B220" s="34" t="s">
        <v>448</v>
      </c>
      <c r="C220" s="34" t="s">
        <v>449</v>
      </c>
      <c r="D220" s="31" t="s">
        <v>8</v>
      </c>
      <c r="E220" s="31">
        <v>18445</v>
      </c>
      <c r="F220" s="33">
        <v>6.5856</v>
      </c>
      <c r="G220">
        <f>VLOOKUP(C220:C505,[2]Sheet1!$C:$G,5,FALSE)</f>
        <v>6.5856</v>
      </c>
    </row>
    <row r="221" spans="1:7">
      <c r="A221" s="31">
        <v>220</v>
      </c>
      <c r="B221" s="34" t="s">
        <v>450</v>
      </c>
      <c r="C221" s="34" t="s">
        <v>451</v>
      </c>
      <c r="D221" s="31" t="s">
        <v>8</v>
      </c>
      <c r="E221" s="31">
        <v>173</v>
      </c>
      <c r="F221" s="33">
        <v>124.8912</v>
      </c>
      <c r="G221">
        <f>VLOOKUP(C221:C506,[2]Sheet1!$C:$G,5,FALSE)</f>
        <v>124.8912</v>
      </c>
    </row>
    <row r="222" spans="1:7">
      <c r="A222" s="31">
        <v>221</v>
      </c>
      <c r="B222" s="34" t="s">
        <v>452</v>
      </c>
      <c r="C222" s="34" t="s">
        <v>453</v>
      </c>
      <c r="D222" s="31" t="s">
        <v>8</v>
      </c>
      <c r="E222" s="31">
        <v>18</v>
      </c>
      <c r="F222" s="33">
        <v>152.4852</v>
      </c>
      <c r="G222">
        <f>VLOOKUP(C222:C507,[2]Sheet1!$C:$G,5,FALSE)</f>
        <v>152.4852</v>
      </c>
    </row>
    <row r="223" spans="1:7">
      <c r="A223" s="31">
        <v>222</v>
      </c>
      <c r="B223" s="34" t="s">
        <v>454</v>
      </c>
      <c r="C223" s="34" t="s">
        <v>455</v>
      </c>
      <c r="D223" s="31" t="s">
        <v>8</v>
      </c>
      <c r="E223" s="31">
        <v>8</v>
      </c>
      <c r="F223" s="33">
        <v>69.6276</v>
      </c>
      <c r="G223">
        <f>VLOOKUP(C223:C508,[2]Sheet1!$C:$G,5,FALSE)</f>
        <v>69.6276</v>
      </c>
    </row>
    <row r="224" spans="1:7">
      <c r="A224" s="31">
        <v>223</v>
      </c>
      <c r="B224" s="34" t="s">
        <v>456</v>
      </c>
      <c r="C224" s="34" t="s">
        <v>457</v>
      </c>
      <c r="D224" s="31" t="s">
        <v>8</v>
      </c>
      <c r="E224" s="31">
        <v>211</v>
      </c>
      <c r="F224" s="33">
        <v>242.7516</v>
      </c>
      <c r="G224">
        <f>VLOOKUP(C224:C509,[2]Sheet1!$C:$G,5,FALSE)</f>
        <v>242.7516</v>
      </c>
    </row>
    <row r="225" spans="1:7">
      <c r="A225" s="31">
        <v>224</v>
      </c>
      <c r="B225" s="34" t="s">
        <v>458</v>
      </c>
      <c r="C225" s="34" t="s">
        <v>459</v>
      </c>
      <c r="D225" s="31" t="s">
        <v>8</v>
      </c>
      <c r="E225" s="31">
        <v>139</v>
      </c>
      <c r="F225" s="33">
        <v>242.7516</v>
      </c>
      <c r="G225">
        <f>VLOOKUP(C225:C510,[2]Sheet1!$C:$G,5,FALSE)</f>
        <v>242.7516</v>
      </c>
    </row>
    <row r="226" spans="1:7">
      <c r="A226" s="31">
        <v>225</v>
      </c>
      <c r="B226" s="34" t="s">
        <v>460</v>
      </c>
      <c r="C226" s="34" t="s">
        <v>461</v>
      </c>
      <c r="D226" s="31" t="s">
        <v>8</v>
      </c>
      <c r="E226" s="31">
        <v>59</v>
      </c>
      <c r="F226" s="33">
        <v>36.2124</v>
      </c>
      <c r="G226">
        <f>VLOOKUP(C226:C511,[2]Sheet1!$C:$G,5,FALSE)</f>
        <v>36.2124</v>
      </c>
    </row>
    <row r="227" spans="1:7">
      <c r="A227" s="31">
        <v>226</v>
      </c>
      <c r="B227" s="34" t="s">
        <v>462</v>
      </c>
      <c r="C227" s="34" t="s">
        <v>463</v>
      </c>
      <c r="D227" s="31" t="s">
        <v>8</v>
      </c>
      <c r="E227" s="31">
        <v>17</v>
      </c>
      <c r="F227" s="33">
        <v>39.69</v>
      </c>
      <c r="G227">
        <f>VLOOKUP(C227:C512,[2]Sheet1!$C:$G,5,FALSE)</f>
        <v>39.69</v>
      </c>
    </row>
    <row r="228" spans="1:7">
      <c r="A228" s="31">
        <v>227</v>
      </c>
      <c r="B228" s="34" t="s">
        <v>464</v>
      </c>
      <c r="C228" s="34" t="s">
        <v>465</v>
      </c>
      <c r="D228" s="31" t="s">
        <v>8</v>
      </c>
      <c r="E228" s="31">
        <v>55</v>
      </c>
      <c r="F228" s="33">
        <v>36.2124</v>
      </c>
      <c r="G228">
        <f>VLOOKUP(C228:C513,[2]Sheet1!$C:$G,5,FALSE)</f>
        <v>36.2124</v>
      </c>
    </row>
    <row r="229" spans="1:7">
      <c r="A229" s="31">
        <v>228</v>
      </c>
      <c r="B229" s="34" t="s">
        <v>466</v>
      </c>
      <c r="C229" s="34" t="s">
        <v>467</v>
      </c>
      <c r="D229" s="31" t="s">
        <v>8</v>
      </c>
      <c r="E229" s="31">
        <v>8</v>
      </c>
      <c r="F229" s="33">
        <v>39.69</v>
      </c>
      <c r="G229">
        <f>VLOOKUP(C229:C514,[2]Sheet1!$C:$G,5,FALSE)</f>
        <v>39.69</v>
      </c>
    </row>
    <row r="230" spans="1:7">
      <c r="A230" s="31">
        <v>229</v>
      </c>
      <c r="B230" s="34" t="s">
        <v>468</v>
      </c>
      <c r="C230" s="34" t="s">
        <v>469</v>
      </c>
      <c r="D230" s="31" t="s">
        <v>8</v>
      </c>
      <c r="E230" s="31">
        <v>8</v>
      </c>
      <c r="F230" s="33">
        <v>36.2124</v>
      </c>
      <c r="G230">
        <f>VLOOKUP(C230:C515,[2]Sheet1!$C:$G,5,FALSE)</f>
        <v>36.2124</v>
      </c>
    </row>
    <row r="231" spans="1:7">
      <c r="A231" s="31">
        <v>230</v>
      </c>
      <c r="B231" s="34" t="s">
        <v>470</v>
      </c>
      <c r="C231" s="34" t="s">
        <v>471</v>
      </c>
      <c r="D231" s="31" t="s">
        <v>8</v>
      </c>
      <c r="E231" s="31">
        <v>8</v>
      </c>
      <c r="F231" s="33">
        <v>39.69</v>
      </c>
      <c r="G231">
        <f>VLOOKUP(C231:C516,[2]Sheet1!$C:$G,5,FALSE)</f>
        <v>39.69</v>
      </c>
    </row>
    <row r="232" spans="1:7">
      <c r="A232" s="31">
        <v>231</v>
      </c>
      <c r="B232" s="34" t="s">
        <v>472</v>
      </c>
      <c r="C232" s="34" t="s">
        <v>473</v>
      </c>
      <c r="D232" s="31" t="s">
        <v>8</v>
      </c>
      <c r="E232" s="31">
        <v>47</v>
      </c>
      <c r="F232" s="33">
        <v>44.226</v>
      </c>
      <c r="G232">
        <f>VLOOKUP(C232:C517,[2]Sheet1!$C:$G,5,FALSE)</f>
        <v>44.226</v>
      </c>
    </row>
    <row r="233" spans="1:7">
      <c r="A233" s="31">
        <v>232</v>
      </c>
      <c r="B233" s="34" t="s">
        <v>474</v>
      </c>
      <c r="C233" s="34" t="s">
        <v>475</v>
      </c>
      <c r="D233" s="31" t="s">
        <v>8</v>
      </c>
      <c r="E233" s="31">
        <v>21</v>
      </c>
      <c r="F233" s="33">
        <v>50.274</v>
      </c>
      <c r="G233">
        <f>VLOOKUP(C233:C518,[2]Sheet1!$C:$G,5,FALSE)</f>
        <v>50.274</v>
      </c>
    </row>
    <row r="234" spans="1:7">
      <c r="A234" s="31">
        <v>233</v>
      </c>
      <c r="B234" s="34" t="s">
        <v>476</v>
      </c>
      <c r="C234" s="34" t="s">
        <v>477</v>
      </c>
      <c r="D234" s="31" t="s">
        <v>8</v>
      </c>
      <c r="E234" s="31">
        <v>15</v>
      </c>
      <c r="F234" s="33">
        <v>44.226</v>
      </c>
      <c r="G234">
        <f>VLOOKUP(C234:C519,[2]Sheet1!$C:$G,5,FALSE)</f>
        <v>44.226</v>
      </c>
    </row>
    <row r="235" spans="1:7">
      <c r="A235" s="31">
        <v>234</v>
      </c>
      <c r="B235" s="34" t="s">
        <v>478</v>
      </c>
      <c r="C235" s="34" t="s">
        <v>479</v>
      </c>
      <c r="D235" s="31" t="s">
        <v>8</v>
      </c>
      <c r="E235" s="31">
        <v>12</v>
      </c>
      <c r="F235" s="33">
        <v>44.226</v>
      </c>
      <c r="G235">
        <f>VLOOKUP(C235:C520,[2]Sheet1!$C:$G,5,FALSE)</f>
        <v>44.226</v>
      </c>
    </row>
    <row r="236" spans="1:7">
      <c r="A236" s="31">
        <v>235</v>
      </c>
      <c r="B236" s="34" t="s">
        <v>480</v>
      </c>
      <c r="C236" s="34" t="s">
        <v>481</v>
      </c>
      <c r="D236" s="31" t="s">
        <v>8</v>
      </c>
      <c r="E236" s="31">
        <v>12</v>
      </c>
      <c r="F236" s="33">
        <v>50.274</v>
      </c>
      <c r="G236">
        <f>VLOOKUP(C236:C521,[2]Sheet1!$C:$G,5,FALSE)</f>
        <v>50.274</v>
      </c>
    </row>
    <row r="237" spans="1:7">
      <c r="A237" s="31">
        <v>236</v>
      </c>
      <c r="B237" s="34" t="s">
        <v>482</v>
      </c>
      <c r="C237" s="34" t="s">
        <v>483</v>
      </c>
      <c r="D237" s="31" t="s">
        <v>8</v>
      </c>
      <c r="E237" s="31">
        <v>10</v>
      </c>
      <c r="F237" s="33">
        <v>71.82</v>
      </c>
      <c r="G237">
        <f>VLOOKUP(C237:C522,[2]Sheet1!$C:$G,5,FALSE)</f>
        <v>71.82</v>
      </c>
    </row>
    <row r="238" spans="1:7">
      <c r="A238" s="31">
        <v>237</v>
      </c>
      <c r="B238" s="34" t="s">
        <v>484</v>
      </c>
      <c r="C238" s="34" t="s">
        <v>485</v>
      </c>
      <c r="D238" s="31" t="s">
        <v>8</v>
      </c>
      <c r="E238" s="31">
        <v>10</v>
      </c>
      <c r="F238" s="33">
        <v>71.82</v>
      </c>
      <c r="G238">
        <f>VLOOKUP(C238:C523,[2]Sheet1!$C:$G,5,FALSE)</f>
        <v>71.82</v>
      </c>
    </row>
    <row r="239" spans="1:7">
      <c r="A239" s="31">
        <v>238</v>
      </c>
      <c r="B239" s="34" t="s">
        <v>486</v>
      </c>
      <c r="C239" s="34" t="s">
        <v>487</v>
      </c>
      <c r="D239" s="31" t="s">
        <v>8</v>
      </c>
      <c r="E239" s="31">
        <v>16</v>
      </c>
      <c r="F239" s="33">
        <v>132.3</v>
      </c>
      <c r="G239">
        <f>VLOOKUP(C239:C524,[2]Sheet1!$C:$G,5,FALSE)</f>
        <v>132.3</v>
      </c>
    </row>
    <row r="240" spans="1:7">
      <c r="A240" s="31">
        <v>239</v>
      </c>
      <c r="B240" s="34" t="s">
        <v>488</v>
      </c>
      <c r="C240" s="34" t="s">
        <v>489</v>
      </c>
      <c r="D240" s="31" t="s">
        <v>8</v>
      </c>
      <c r="E240" s="31">
        <v>233</v>
      </c>
      <c r="F240" s="33">
        <v>136.9872</v>
      </c>
      <c r="G240">
        <f>VLOOKUP(C240:C525,[2]Sheet1!$C:$G,5,FALSE)</f>
        <v>136.9872</v>
      </c>
    </row>
    <row r="241" spans="1:7">
      <c r="A241" s="31">
        <v>240</v>
      </c>
      <c r="B241" s="34" t="s">
        <v>490</v>
      </c>
      <c r="C241" s="34" t="s">
        <v>491</v>
      </c>
      <c r="D241" s="31" t="s">
        <v>8</v>
      </c>
      <c r="E241" s="31">
        <v>8</v>
      </c>
      <c r="F241" s="33">
        <v>132.3</v>
      </c>
      <c r="G241">
        <f>VLOOKUP(C241:C526,[2]Sheet1!$C:$G,5,FALSE)</f>
        <v>132.3</v>
      </c>
    </row>
    <row r="242" spans="1:7">
      <c r="A242" s="31">
        <v>241</v>
      </c>
      <c r="B242" s="34" t="s">
        <v>492</v>
      </c>
      <c r="C242" s="34" t="s">
        <v>493</v>
      </c>
      <c r="D242" s="31" t="s">
        <v>8</v>
      </c>
      <c r="E242" s="31">
        <v>8</v>
      </c>
      <c r="F242" s="33">
        <v>136.9872</v>
      </c>
      <c r="G242">
        <f>VLOOKUP(C242:C527,[2]Sheet1!$C:$G,5,FALSE)</f>
        <v>136.9872</v>
      </c>
    </row>
    <row r="243" spans="1:7">
      <c r="A243" s="31">
        <v>242</v>
      </c>
      <c r="B243" s="34" t="s">
        <v>494</v>
      </c>
      <c r="C243" s="34" t="s">
        <v>495</v>
      </c>
      <c r="D243" s="31" t="s">
        <v>8</v>
      </c>
      <c r="E243" s="31">
        <v>8</v>
      </c>
      <c r="F243" s="33">
        <v>132.3</v>
      </c>
      <c r="G243">
        <f>VLOOKUP(C243:C528,[2]Sheet1!$C:$G,5,FALSE)</f>
        <v>132.3</v>
      </c>
    </row>
    <row r="244" spans="1:7">
      <c r="A244" s="31">
        <v>243</v>
      </c>
      <c r="B244" s="34" t="s">
        <v>496</v>
      </c>
      <c r="C244" s="34" t="s">
        <v>497</v>
      </c>
      <c r="D244" s="31" t="s">
        <v>8</v>
      </c>
      <c r="E244" s="31">
        <v>28</v>
      </c>
      <c r="F244" s="33">
        <v>136.9872</v>
      </c>
      <c r="G244">
        <f>VLOOKUP(C244:C529,[2]Sheet1!$C:$G,5,FALSE)</f>
        <v>136.9872</v>
      </c>
    </row>
    <row r="245" spans="1:7">
      <c r="A245" s="31">
        <v>244</v>
      </c>
      <c r="B245" s="34" t="s">
        <v>498</v>
      </c>
      <c r="C245" s="34" t="s">
        <v>499</v>
      </c>
      <c r="D245" s="31" t="s">
        <v>8</v>
      </c>
      <c r="E245" s="31">
        <v>26</v>
      </c>
      <c r="F245" s="33">
        <v>51.9372</v>
      </c>
      <c r="G245">
        <f>VLOOKUP(C245:C530,[2]Sheet1!$C:$G,5,FALSE)</f>
        <v>51.9372</v>
      </c>
    </row>
    <row r="246" spans="1:7">
      <c r="A246" s="31">
        <v>245</v>
      </c>
      <c r="B246" s="34" t="s">
        <v>500</v>
      </c>
      <c r="C246" s="34" t="s">
        <v>501</v>
      </c>
      <c r="D246" s="31" t="s">
        <v>8</v>
      </c>
      <c r="E246" s="31">
        <v>8</v>
      </c>
      <c r="F246" s="33">
        <v>51.9372</v>
      </c>
      <c r="G246">
        <f>VLOOKUP(C246:C531,[2]Sheet1!$C:$G,5,FALSE)</f>
        <v>51.9372</v>
      </c>
    </row>
    <row r="247" spans="1:7">
      <c r="A247" s="31">
        <v>246</v>
      </c>
      <c r="B247" s="34" t="s">
        <v>502</v>
      </c>
      <c r="C247" s="34" t="s">
        <v>503</v>
      </c>
      <c r="D247" s="31" t="s">
        <v>8</v>
      </c>
      <c r="E247" s="31">
        <v>8</v>
      </c>
      <c r="F247" s="33">
        <v>51.9372</v>
      </c>
      <c r="G247">
        <f>VLOOKUP(C247:C532,[2]Sheet1!$C:$G,5,FALSE)</f>
        <v>51.9372</v>
      </c>
    </row>
    <row r="248" spans="1:7">
      <c r="A248" s="31">
        <v>247</v>
      </c>
      <c r="B248" s="34" t="s">
        <v>504</v>
      </c>
      <c r="C248" s="34" t="s">
        <v>505</v>
      </c>
      <c r="D248" s="31" t="s">
        <v>8</v>
      </c>
      <c r="E248" s="31">
        <v>109</v>
      </c>
      <c r="F248" s="33">
        <v>55.3392</v>
      </c>
      <c r="G248">
        <f>VLOOKUP(C248:C533,[2]Sheet1!$C:$G,5,FALSE)</f>
        <v>55.3392</v>
      </c>
    </row>
    <row r="249" spans="1:7">
      <c r="A249" s="31">
        <v>248</v>
      </c>
      <c r="B249" s="34" t="s">
        <v>506</v>
      </c>
      <c r="C249" s="34" t="s">
        <v>507</v>
      </c>
      <c r="D249" s="31" t="s">
        <v>8</v>
      </c>
      <c r="E249" s="31">
        <v>8</v>
      </c>
      <c r="F249" s="33">
        <v>167.7564</v>
      </c>
      <c r="G249">
        <f>VLOOKUP(C249:C534,[2]Sheet1!$C:$G,5,FALSE)</f>
        <v>167.7564</v>
      </c>
    </row>
    <row r="250" spans="1:7">
      <c r="A250" s="31">
        <v>249</v>
      </c>
      <c r="B250" s="34" t="s">
        <v>508</v>
      </c>
      <c r="C250" s="34" t="s">
        <v>509</v>
      </c>
      <c r="D250" s="31" t="s">
        <v>8</v>
      </c>
      <c r="E250" s="31">
        <v>16</v>
      </c>
      <c r="F250" s="33">
        <v>198.072</v>
      </c>
      <c r="G250">
        <f>VLOOKUP(C250:C535,[2]Sheet1!$C:$G,5,FALSE)</f>
        <v>198.072</v>
      </c>
    </row>
    <row r="251" spans="1:7">
      <c r="A251" s="31">
        <v>250</v>
      </c>
      <c r="B251" s="34" t="s">
        <v>510</v>
      </c>
      <c r="C251" s="34" t="s">
        <v>511</v>
      </c>
      <c r="D251" s="31" t="s">
        <v>8</v>
      </c>
      <c r="E251" s="31">
        <v>17759</v>
      </c>
      <c r="F251" s="33">
        <v>13.5</v>
      </c>
      <c r="G251">
        <f>VLOOKUP(C251:C536,[2]Sheet1!$C:$G,5,FALSE)</f>
        <v>13.5</v>
      </c>
    </row>
    <row r="252" spans="1:7">
      <c r="A252" s="31">
        <v>251</v>
      </c>
      <c r="B252" s="34" t="s">
        <v>512</v>
      </c>
      <c r="C252" s="34" t="s">
        <v>513</v>
      </c>
      <c r="D252" s="31" t="s">
        <v>8</v>
      </c>
      <c r="E252" s="31">
        <v>1065</v>
      </c>
      <c r="F252" s="33">
        <v>12</v>
      </c>
      <c r="G252">
        <f>VLOOKUP(C252:C537,[2]Sheet1!$C:$G,5,FALSE)</f>
        <v>12</v>
      </c>
    </row>
    <row r="253" spans="1:7">
      <c r="A253" s="31">
        <v>252</v>
      </c>
      <c r="B253" s="34" t="s">
        <v>514</v>
      </c>
      <c r="C253" s="34" t="s">
        <v>515</v>
      </c>
      <c r="D253" s="31" t="s">
        <v>8</v>
      </c>
      <c r="E253" s="31">
        <v>816</v>
      </c>
      <c r="F253" s="33">
        <v>12</v>
      </c>
      <c r="G253">
        <f>VLOOKUP(C253:C538,[2]Sheet1!$C:$G,5,FALSE)</f>
        <v>12</v>
      </c>
    </row>
    <row r="254" spans="1:7">
      <c r="A254" s="31">
        <v>253</v>
      </c>
      <c r="B254" s="34" t="s">
        <v>516</v>
      </c>
      <c r="C254" s="34" t="s">
        <v>517</v>
      </c>
      <c r="D254" s="31" t="s">
        <v>8</v>
      </c>
      <c r="E254" s="31">
        <v>1493</v>
      </c>
      <c r="F254" s="33">
        <v>13</v>
      </c>
      <c r="G254">
        <f>VLOOKUP(C254:C539,[2]Sheet1!$C:$G,5,FALSE)</f>
        <v>13</v>
      </c>
    </row>
    <row r="255" spans="1:7">
      <c r="A255" s="31">
        <v>254</v>
      </c>
      <c r="B255" s="34" t="s">
        <v>518</v>
      </c>
      <c r="C255" s="34" t="s">
        <v>519</v>
      </c>
      <c r="D255" s="31" t="s">
        <v>8</v>
      </c>
      <c r="E255" s="31">
        <v>7396</v>
      </c>
      <c r="F255" s="33">
        <v>13</v>
      </c>
      <c r="G255">
        <f>VLOOKUP(C255:C540,[2]Sheet1!$C:$G,5,FALSE)</f>
        <v>13</v>
      </c>
    </row>
    <row r="256" spans="1:7">
      <c r="A256" s="31">
        <v>255</v>
      </c>
      <c r="B256" s="34" t="s">
        <v>520</v>
      </c>
      <c r="C256" s="34" t="s">
        <v>521</v>
      </c>
      <c r="D256" s="31" t="s">
        <v>8</v>
      </c>
      <c r="E256" s="31">
        <v>6968</v>
      </c>
      <c r="F256" s="33">
        <v>15</v>
      </c>
      <c r="G256">
        <f>VLOOKUP(C256:C541,[2]Sheet1!$C:$G,5,FALSE)</f>
        <v>15</v>
      </c>
    </row>
    <row r="257" spans="1:7">
      <c r="A257" s="31">
        <v>256</v>
      </c>
      <c r="B257" s="34" t="s">
        <v>522</v>
      </c>
      <c r="C257" s="34" t="s">
        <v>523</v>
      </c>
      <c r="D257" s="31" t="s">
        <v>8</v>
      </c>
      <c r="E257" s="31">
        <v>5297</v>
      </c>
      <c r="F257" s="33">
        <v>15</v>
      </c>
      <c r="G257">
        <f>VLOOKUP(C257:C542,[2]Sheet1!$C:$G,5,FALSE)</f>
        <v>15</v>
      </c>
    </row>
    <row r="258" spans="1:7">
      <c r="A258" s="31">
        <v>257</v>
      </c>
      <c r="B258" s="34" t="s">
        <v>524</v>
      </c>
      <c r="C258" s="34" t="s">
        <v>525</v>
      </c>
      <c r="D258" s="31" t="s">
        <v>8</v>
      </c>
      <c r="E258" s="31">
        <v>34</v>
      </c>
      <c r="F258" s="33">
        <v>15</v>
      </c>
      <c r="G258">
        <f>VLOOKUP(C258:C543,[2]Sheet1!$C:$G,5,FALSE)</f>
        <v>15</v>
      </c>
    </row>
    <row r="259" spans="1:7">
      <c r="A259" s="31">
        <v>258</v>
      </c>
      <c r="B259" s="34" t="s">
        <v>526</v>
      </c>
      <c r="C259" s="34" t="s">
        <v>527</v>
      </c>
      <c r="D259" s="31" t="s">
        <v>8</v>
      </c>
      <c r="E259" s="31">
        <v>523</v>
      </c>
      <c r="F259" s="33">
        <v>25</v>
      </c>
      <c r="G259">
        <f>VLOOKUP(C259:C544,[2]Sheet1!$C:$G,5,FALSE)</f>
        <v>25</v>
      </c>
    </row>
    <row r="260" spans="1:7">
      <c r="A260" s="31">
        <v>259</v>
      </c>
      <c r="B260" s="34" t="s">
        <v>528</v>
      </c>
      <c r="C260" s="34" t="s">
        <v>529</v>
      </c>
      <c r="D260" s="31" t="s">
        <v>8</v>
      </c>
      <c r="E260" s="31">
        <v>871</v>
      </c>
      <c r="F260" s="33">
        <v>25</v>
      </c>
      <c r="G260">
        <f>VLOOKUP(C260:C545,[2]Sheet1!$C:$G,5,FALSE)</f>
        <v>25</v>
      </c>
    </row>
    <row r="261" spans="1:7">
      <c r="A261" s="31">
        <v>260</v>
      </c>
      <c r="B261" s="34" t="s">
        <v>530</v>
      </c>
      <c r="C261" s="34" t="s">
        <v>531</v>
      </c>
      <c r="D261" s="31" t="s">
        <v>8</v>
      </c>
      <c r="E261" s="31">
        <v>28</v>
      </c>
      <c r="F261" s="33">
        <v>25</v>
      </c>
      <c r="G261">
        <f>VLOOKUP(C261:C546,[2]Sheet1!$C:$G,5,FALSE)</f>
        <v>25</v>
      </c>
    </row>
    <row r="262" spans="1:7">
      <c r="A262" s="31">
        <v>261</v>
      </c>
      <c r="B262" s="34" t="s">
        <v>532</v>
      </c>
      <c r="C262" s="34" t="s">
        <v>533</v>
      </c>
      <c r="D262" s="31" t="s">
        <v>8</v>
      </c>
      <c r="E262" s="31">
        <v>8</v>
      </c>
      <c r="F262" s="33">
        <v>30</v>
      </c>
      <c r="G262">
        <f>VLOOKUP(C262:C547,[2]Sheet1!$C:$G,5,FALSE)</f>
        <v>30</v>
      </c>
    </row>
    <row r="263" spans="1:7">
      <c r="A263" s="31">
        <v>262</v>
      </c>
      <c r="B263" s="34" t="s">
        <v>534</v>
      </c>
      <c r="C263" s="34" t="s">
        <v>535</v>
      </c>
      <c r="D263" s="31" t="s">
        <v>8</v>
      </c>
      <c r="E263" s="31">
        <v>10400</v>
      </c>
      <c r="F263" s="33">
        <v>7</v>
      </c>
      <c r="G263">
        <f>VLOOKUP(C263:C548,[2]Sheet1!$C:$G,5,FALSE)</f>
        <v>7</v>
      </c>
    </row>
    <row r="264" spans="1:7">
      <c r="A264" s="31">
        <v>263</v>
      </c>
      <c r="B264" s="34" t="s">
        <v>536</v>
      </c>
      <c r="C264" s="34" t="s">
        <v>537</v>
      </c>
      <c r="D264" s="31" t="s">
        <v>8</v>
      </c>
      <c r="E264" s="31">
        <v>8</v>
      </c>
      <c r="F264" s="33">
        <v>48</v>
      </c>
      <c r="G264">
        <f>VLOOKUP(C264:C549,[2]Sheet1!$C:$G,5,FALSE)</f>
        <v>48</v>
      </c>
    </row>
    <row r="265" spans="1:7">
      <c r="A265" s="31">
        <v>264</v>
      </c>
      <c r="B265" s="34" t="s">
        <v>538</v>
      </c>
      <c r="C265" s="34" t="s">
        <v>539</v>
      </c>
      <c r="D265" s="31" t="s">
        <v>8</v>
      </c>
      <c r="E265" s="31">
        <v>258</v>
      </c>
      <c r="F265" s="33">
        <v>4</v>
      </c>
      <c r="G265">
        <f>VLOOKUP(C265:C550,[2]Sheet1!$C:$G,5,FALSE)</f>
        <v>4</v>
      </c>
    </row>
    <row r="266" spans="1:7">
      <c r="A266" s="31">
        <v>265</v>
      </c>
      <c r="B266" s="34" t="s">
        <v>540</v>
      </c>
      <c r="C266" s="34" t="s">
        <v>541</v>
      </c>
      <c r="D266" s="31" t="s">
        <v>8</v>
      </c>
      <c r="E266" s="31">
        <v>69</v>
      </c>
      <c r="F266" s="33">
        <v>7</v>
      </c>
      <c r="G266">
        <f>VLOOKUP(C266:C551,[2]Sheet1!$C:$G,5,FALSE)</f>
        <v>7</v>
      </c>
    </row>
    <row r="267" spans="1:7">
      <c r="A267" s="31">
        <v>266</v>
      </c>
      <c r="B267" s="34" t="s">
        <v>542</v>
      </c>
      <c r="C267" s="34" t="s">
        <v>543</v>
      </c>
      <c r="D267" s="31" t="s">
        <v>8</v>
      </c>
      <c r="E267" s="31">
        <v>21</v>
      </c>
      <c r="F267" s="33">
        <v>150</v>
      </c>
      <c r="G267">
        <f>VLOOKUP(C267:C552,[2]Sheet1!$C:$G,5,FALSE)</f>
        <v>150</v>
      </c>
    </row>
    <row r="268" spans="1:7">
      <c r="A268" s="31">
        <v>267</v>
      </c>
      <c r="B268" s="34" t="s">
        <v>544</v>
      </c>
      <c r="C268" s="34" t="s">
        <v>545</v>
      </c>
      <c r="D268" s="31" t="s">
        <v>8</v>
      </c>
      <c r="E268" s="31">
        <v>12</v>
      </c>
      <c r="F268" s="33">
        <v>8</v>
      </c>
      <c r="G268">
        <f>VLOOKUP(C268:C553,[2]Sheet1!$C:$G,5,FALSE)</f>
        <v>8</v>
      </c>
    </row>
    <row r="269" spans="1:7">
      <c r="A269" s="31">
        <v>268</v>
      </c>
      <c r="B269" s="34" t="s">
        <v>546</v>
      </c>
      <c r="C269" s="34" t="s">
        <v>547</v>
      </c>
      <c r="D269" s="31" t="s">
        <v>8</v>
      </c>
      <c r="E269" s="31">
        <v>268</v>
      </c>
      <c r="F269" s="33">
        <v>10</v>
      </c>
      <c r="G269">
        <f>VLOOKUP(C269:C554,[2]Sheet1!$C:$G,5,FALSE)</f>
        <v>10</v>
      </c>
    </row>
    <row r="270" spans="1:7">
      <c r="A270" s="31">
        <v>269</v>
      </c>
      <c r="B270" s="34" t="s">
        <v>548</v>
      </c>
      <c r="C270" s="34" t="s">
        <v>549</v>
      </c>
      <c r="D270" s="31" t="s">
        <v>8</v>
      </c>
      <c r="E270" s="31">
        <v>32</v>
      </c>
      <c r="F270" s="33">
        <v>10</v>
      </c>
      <c r="G270">
        <f>VLOOKUP(C270:C555,[2]Sheet1!$C:$G,5,FALSE)</f>
        <v>10</v>
      </c>
    </row>
    <row r="271" spans="1:7">
      <c r="A271" s="31">
        <v>270</v>
      </c>
      <c r="B271" s="34" t="s">
        <v>550</v>
      </c>
      <c r="C271" s="34" t="s">
        <v>551</v>
      </c>
      <c r="D271" s="31" t="s">
        <v>8</v>
      </c>
      <c r="E271" s="31">
        <v>742</v>
      </c>
      <c r="F271" s="33">
        <v>10</v>
      </c>
      <c r="G271">
        <f>VLOOKUP(C271:C556,[2]Sheet1!$C:$G,5,FALSE)</f>
        <v>10</v>
      </c>
    </row>
    <row r="272" spans="1:7">
      <c r="A272" s="31">
        <v>271</v>
      </c>
      <c r="B272" s="34" t="s">
        <v>552</v>
      </c>
      <c r="C272" s="34" t="s">
        <v>553</v>
      </c>
      <c r="D272" s="31" t="s">
        <v>8</v>
      </c>
      <c r="E272" s="31">
        <v>154</v>
      </c>
      <c r="F272" s="33">
        <v>10</v>
      </c>
      <c r="G272">
        <f>VLOOKUP(C272:C557,[2]Sheet1!$C:$G,5,FALSE)</f>
        <v>10</v>
      </c>
    </row>
    <row r="273" spans="1:7">
      <c r="A273" s="31">
        <v>272</v>
      </c>
      <c r="B273" s="34" t="s">
        <v>554</v>
      </c>
      <c r="C273" s="34" t="s">
        <v>555</v>
      </c>
      <c r="D273" s="31" t="s">
        <v>8</v>
      </c>
      <c r="E273" s="31">
        <v>223</v>
      </c>
      <c r="F273" s="33">
        <v>11</v>
      </c>
      <c r="G273">
        <f>VLOOKUP(C273:C558,[2]Sheet1!$C:$G,5,FALSE)</f>
        <v>11</v>
      </c>
    </row>
    <row r="274" spans="1:7">
      <c r="A274" s="31">
        <v>273</v>
      </c>
      <c r="B274" s="34" t="s">
        <v>556</v>
      </c>
      <c r="C274" s="34" t="s">
        <v>557</v>
      </c>
      <c r="D274" s="31" t="s">
        <v>8</v>
      </c>
      <c r="E274" s="31">
        <v>8977</v>
      </c>
      <c r="F274" s="33">
        <v>15</v>
      </c>
      <c r="G274">
        <f>VLOOKUP(C274:C559,[2]Sheet1!$C:$G,5,FALSE)</f>
        <v>15</v>
      </c>
    </row>
    <row r="275" spans="1:7">
      <c r="A275" s="31">
        <v>274</v>
      </c>
      <c r="B275" s="34" t="s">
        <v>558</v>
      </c>
      <c r="C275" s="34" t="s">
        <v>559</v>
      </c>
      <c r="D275" s="31" t="s">
        <v>8</v>
      </c>
      <c r="E275" s="31">
        <v>17297</v>
      </c>
      <c r="F275" s="33">
        <v>15</v>
      </c>
      <c r="G275">
        <f>VLOOKUP(C275:C560,[2]Sheet1!$C:$G,5,FALSE)</f>
        <v>15</v>
      </c>
    </row>
    <row r="276" spans="1:7">
      <c r="A276" s="31">
        <v>275</v>
      </c>
      <c r="B276" s="34" t="s">
        <v>560</v>
      </c>
      <c r="C276" s="34" t="s">
        <v>561</v>
      </c>
      <c r="D276" s="31" t="s">
        <v>8</v>
      </c>
      <c r="E276" s="31">
        <v>261</v>
      </c>
      <c r="F276" s="33">
        <v>15</v>
      </c>
      <c r="G276">
        <f>VLOOKUP(C276:C561,[2]Sheet1!$C:$G,5,FALSE)</f>
        <v>15</v>
      </c>
    </row>
    <row r="277" spans="1:7">
      <c r="A277" s="31">
        <v>276</v>
      </c>
      <c r="B277" s="34" t="s">
        <v>562</v>
      </c>
      <c r="C277" s="34" t="s">
        <v>563</v>
      </c>
      <c r="D277" s="31" t="s">
        <v>8</v>
      </c>
      <c r="E277" s="31">
        <v>117</v>
      </c>
      <c r="F277" s="33">
        <v>19</v>
      </c>
      <c r="G277">
        <f>VLOOKUP(C277:C562,[2]Sheet1!$C:$G,5,FALSE)</f>
        <v>19</v>
      </c>
    </row>
    <row r="278" spans="1:7">
      <c r="A278" s="31">
        <v>277</v>
      </c>
      <c r="B278" s="34" t="s">
        <v>564</v>
      </c>
      <c r="C278" s="34" t="s">
        <v>565</v>
      </c>
      <c r="D278" s="31" t="s">
        <v>8</v>
      </c>
      <c r="E278" s="31">
        <v>20</v>
      </c>
      <c r="F278" s="33">
        <v>19</v>
      </c>
      <c r="G278">
        <f>VLOOKUP(C278:C563,[2]Sheet1!$C:$G,5,FALSE)</f>
        <v>19</v>
      </c>
    </row>
    <row r="279" spans="1:7">
      <c r="A279" s="31">
        <v>278</v>
      </c>
      <c r="B279" s="34" t="s">
        <v>566</v>
      </c>
      <c r="C279" s="34" t="s">
        <v>567</v>
      </c>
      <c r="D279" s="31" t="s">
        <v>8</v>
      </c>
      <c r="E279" s="31">
        <v>10</v>
      </c>
      <c r="F279" s="33">
        <v>19</v>
      </c>
      <c r="G279">
        <f>VLOOKUP(C279:C564,[2]Sheet1!$C:$G,5,FALSE)</f>
        <v>19</v>
      </c>
    </row>
    <row r="280" spans="1:7">
      <c r="A280" s="31">
        <v>279</v>
      </c>
      <c r="B280" s="34" t="s">
        <v>568</v>
      </c>
      <c r="C280" s="34" t="s">
        <v>569</v>
      </c>
      <c r="D280" s="31" t="s">
        <v>8</v>
      </c>
      <c r="E280" s="31">
        <v>64</v>
      </c>
      <c r="F280" s="33">
        <v>19</v>
      </c>
      <c r="G280">
        <f>VLOOKUP(C280:C565,[2]Sheet1!$C:$G,5,FALSE)</f>
        <v>19</v>
      </c>
    </row>
    <row r="281" spans="1:7">
      <c r="A281" s="31">
        <v>280</v>
      </c>
      <c r="B281" s="34" t="s">
        <v>570</v>
      </c>
      <c r="C281" s="34" t="s">
        <v>571</v>
      </c>
      <c r="D281" s="31" t="s">
        <v>8</v>
      </c>
      <c r="E281" s="31">
        <v>8</v>
      </c>
      <c r="F281" s="33">
        <v>45</v>
      </c>
      <c r="G281">
        <f>VLOOKUP(C281:C566,[2]Sheet1!$C:$G,5,FALSE)</f>
        <v>45</v>
      </c>
    </row>
    <row r="282" spans="1:7">
      <c r="A282" s="31">
        <v>281</v>
      </c>
      <c r="B282" s="34" t="s">
        <v>572</v>
      </c>
      <c r="C282" s="34" t="s">
        <v>573</v>
      </c>
      <c r="D282" s="31" t="s">
        <v>8</v>
      </c>
      <c r="E282" s="31">
        <v>8</v>
      </c>
      <c r="F282" s="33">
        <v>45</v>
      </c>
      <c r="G282">
        <f>VLOOKUP(C282:C567,[2]Sheet1!$C:$G,5,FALSE)</f>
        <v>45</v>
      </c>
    </row>
    <row r="283" spans="1:7">
      <c r="A283" s="31">
        <v>282</v>
      </c>
      <c r="B283" s="34" t="s">
        <v>574</v>
      </c>
      <c r="C283" s="34" t="s">
        <v>575</v>
      </c>
      <c r="D283" s="31" t="s">
        <v>8</v>
      </c>
      <c r="E283" s="31">
        <v>19</v>
      </c>
      <c r="F283" s="33">
        <v>45</v>
      </c>
      <c r="G283">
        <f>VLOOKUP(C283:C568,[2]Sheet1!$C:$G,5,FALSE)</f>
        <v>45</v>
      </c>
    </row>
    <row r="284" spans="1:7">
      <c r="A284" s="31">
        <v>283</v>
      </c>
      <c r="B284" s="34" t="s">
        <v>576</v>
      </c>
      <c r="C284" s="34" t="s">
        <v>577</v>
      </c>
      <c r="D284" s="31" t="s">
        <v>8</v>
      </c>
      <c r="E284" s="31">
        <v>130</v>
      </c>
      <c r="F284" s="33">
        <v>70</v>
      </c>
      <c r="G284">
        <f>VLOOKUP(C284:C569,[2]Sheet1!$C:$G,5,FALSE)</f>
        <v>70</v>
      </c>
    </row>
    <row r="285" spans="1:7">
      <c r="A285" s="31">
        <v>284</v>
      </c>
      <c r="B285" s="34" t="s">
        <v>578</v>
      </c>
      <c r="C285" s="34" t="s">
        <v>579</v>
      </c>
      <c r="D285" s="31" t="s">
        <v>8</v>
      </c>
      <c r="E285" s="31">
        <v>39</v>
      </c>
      <c r="F285" s="33">
        <v>42</v>
      </c>
      <c r="G285">
        <f>VLOOKUP(C285:C570,[2]Sheet1!$C:$G,5,FALSE)</f>
        <v>42</v>
      </c>
    </row>
    <row r="286" spans="1:7">
      <c r="A286" s="31">
        <v>285</v>
      </c>
      <c r="B286" s="34" t="s">
        <v>580</v>
      </c>
      <c r="C286" s="34" t="s">
        <v>581</v>
      </c>
      <c r="D286" s="31" t="s">
        <v>8</v>
      </c>
      <c r="E286" s="31">
        <v>39</v>
      </c>
      <c r="F286" s="33">
        <v>55</v>
      </c>
      <c r="G286">
        <f>VLOOKUP(C286:C571,[2]Sheet1!$C:$G,5,FALSE)</f>
        <v>55</v>
      </c>
    </row>
    <row r="287" spans="1:7">
      <c r="A287" s="31">
        <v>286</v>
      </c>
      <c r="B287" s="34" t="s">
        <v>582</v>
      </c>
      <c r="C287" s="34" t="s">
        <v>583</v>
      </c>
      <c r="D287" s="31" t="s">
        <v>8</v>
      </c>
      <c r="E287" s="31">
        <v>39</v>
      </c>
      <c r="F287" s="33">
        <v>130.3344</v>
      </c>
      <c r="G287">
        <f>VLOOKUP(C287:C572,[2]Sheet1!$C:$G,5,FALSE)</f>
        <v>130.3344</v>
      </c>
    </row>
  </sheetData>
  <autoFilter ref="A1:F287">
    <extLst/>
  </autoFilter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"/>
  <sheetViews>
    <sheetView topLeftCell="A2" workbookViewId="0">
      <selection activeCell="A2" sqref="A2"/>
    </sheetView>
  </sheetViews>
  <sheetFormatPr defaultColWidth="8.89090909090909" defaultRowHeight="14" outlineLevelCol="4"/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152</v>
      </c>
      <c r="B2" t="s">
        <v>153</v>
      </c>
      <c r="C2" t="s">
        <v>8</v>
      </c>
      <c r="D2">
        <v>15</v>
      </c>
      <c r="E2" t="e">
        <f>VLOOKUP(A2:A216,[1]新运进价!$B:$F,5,FALSE)</f>
        <v>#N/A</v>
      </c>
    </row>
    <row r="3" spans="1:5">
      <c r="A3" t="s">
        <v>154</v>
      </c>
      <c r="B3" t="s">
        <v>155</v>
      </c>
      <c r="C3" t="s">
        <v>8</v>
      </c>
      <c r="D3">
        <v>24</v>
      </c>
      <c r="E3" t="e">
        <f>VLOOKUP(A3:A217,[1]新运进价!$B:$F,5,FALSE)</f>
        <v>#N/A</v>
      </c>
    </row>
    <row r="4" spans="1:5">
      <c r="A4" t="s">
        <v>156</v>
      </c>
      <c r="B4" t="s">
        <v>157</v>
      </c>
      <c r="C4" t="s">
        <v>8</v>
      </c>
      <c r="D4">
        <v>18</v>
      </c>
      <c r="E4" t="e">
        <f>VLOOKUP(A4:A218,[1]新运进价!$B:$F,5,FALSE)</f>
        <v>#N/A</v>
      </c>
    </row>
    <row r="5" spans="1:5">
      <c r="A5" t="s">
        <v>158</v>
      </c>
      <c r="B5" t="s">
        <v>159</v>
      </c>
      <c r="C5" t="s">
        <v>8</v>
      </c>
      <c r="D5">
        <v>6385</v>
      </c>
      <c r="E5" t="e">
        <f>VLOOKUP(A5:A219,[1]新运进价!$B:$F,5,FALSE)</f>
        <v>#N/A</v>
      </c>
    </row>
    <row r="6" spans="1:5">
      <c r="A6" t="s">
        <v>160</v>
      </c>
      <c r="B6" t="s">
        <v>161</v>
      </c>
      <c r="C6" t="s">
        <v>8</v>
      </c>
      <c r="D6">
        <v>5183</v>
      </c>
      <c r="E6" t="e">
        <f>VLOOKUP(A6:A220,[1]新运进价!$B:$F,5,FALSE)</f>
        <v>#N/A</v>
      </c>
    </row>
    <row r="7" spans="1:5">
      <c r="A7" t="s">
        <v>162</v>
      </c>
      <c r="B7" t="s">
        <v>163</v>
      </c>
      <c r="C7" t="s">
        <v>8</v>
      </c>
      <c r="D7">
        <v>546</v>
      </c>
      <c r="E7" t="e">
        <f>VLOOKUP(A7:A221,[1]新运进价!$B:$F,5,FALSE)</f>
        <v>#N/A</v>
      </c>
    </row>
    <row r="8" spans="1:5">
      <c r="A8" t="s">
        <v>164</v>
      </c>
      <c r="B8" t="s">
        <v>165</v>
      </c>
      <c r="C8" t="s">
        <v>8</v>
      </c>
      <c r="D8">
        <v>8394</v>
      </c>
      <c r="E8" t="e">
        <f>VLOOKUP(A8:A222,[1]新运进价!$B:$F,5,FALSE)</f>
        <v>#N/A</v>
      </c>
    </row>
    <row r="9" spans="1:5">
      <c r="A9" t="s">
        <v>166</v>
      </c>
      <c r="B9" t="s">
        <v>167</v>
      </c>
      <c r="C9" t="s">
        <v>8</v>
      </c>
      <c r="D9">
        <v>9534</v>
      </c>
      <c r="E9" t="e">
        <f>VLOOKUP(A9:A223,[1]新运进价!$B:$F,5,FALSE)</f>
        <v>#N/A</v>
      </c>
    </row>
    <row r="10" spans="1:5">
      <c r="A10" t="s">
        <v>168</v>
      </c>
      <c r="B10" t="s">
        <v>169</v>
      </c>
      <c r="C10" t="s">
        <v>8</v>
      </c>
      <c r="D10">
        <v>142</v>
      </c>
      <c r="E10" t="e">
        <f>VLOOKUP(A10:A224,[1]新运进价!$B:$F,5,FALSE)</f>
        <v>#N/A</v>
      </c>
    </row>
    <row r="11" spans="1:5">
      <c r="A11" t="s">
        <v>170</v>
      </c>
      <c r="B11" t="s">
        <v>171</v>
      </c>
      <c r="C11" t="s">
        <v>8</v>
      </c>
      <c r="D11">
        <v>152</v>
      </c>
      <c r="E11" t="e">
        <f>VLOOKUP(A11:A225,[1]新运进价!$B:$F,5,FALSE)</f>
        <v>#N/A</v>
      </c>
    </row>
    <row r="12" spans="1:5">
      <c r="A12" t="s">
        <v>172</v>
      </c>
      <c r="B12" t="s">
        <v>173</v>
      </c>
      <c r="C12" t="s">
        <v>8</v>
      </c>
      <c r="D12">
        <v>24</v>
      </c>
      <c r="E12" t="e">
        <f>VLOOKUP(A12:A226,[1]新运进价!$B:$F,5,FALSE)</f>
        <v>#N/A</v>
      </c>
    </row>
    <row r="13" spans="1:5">
      <c r="A13" t="s">
        <v>174</v>
      </c>
      <c r="B13" t="s">
        <v>175</v>
      </c>
      <c r="C13" t="s">
        <v>8</v>
      </c>
      <c r="D13">
        <v>4341</v>
      </c>
      <c r="E13" t="e">
        <f>VLOOKUP(A13:A227,[1]新运进价!$B:$F,5,FALSE)</f>
        <v>#N/A</v>
      </c>
    </row>
    <row r="14" spans="1:5">
      <c r="A14" t="s">
        <v>176</v>
      </c>
      <c r="B14" t="s">
        <v>177</v>
      </c>
      <c r="C14" t="s">
        <v>8</v>
      </c>
      <c r="D14">
        <v>15</v>
      </c>
      <c r="E14" t="e">
        <f>VLOOKUP(A14:A228,[1]新运进价!$B:$F,5,FALSE)</f>
        <v>#N/A</v>
      </c>
    </row>
    <row r="15" spans="1:5">
      <c r="A15" t="s">
        <v>178</v>
      </c>
      <c r="B15" t="s">
        <v>179</v>
      </c>
      <c r="C15" t="s">
        <v>8</v>
      </c>
      <c r="D15">
        <v>54</v>
      </c>
      <c r="E15" t="e">
        <f>VLOOKUP(A15:A229,[1]新运进价!$B:$F,5,FALSE)</f>
        <v>#N/A</v>
      </c>
    </row>
    <row r="16" spans="1:5">
      <c r="A16" t="s">
        <v>180</v>
      </c>
      <c r="B16" t="s">
        <v>181</v>
      </c>
      <c r="C16" t="s">
        <v>8</v>
      </c>
      <c r="D16">
        <v>68</v>
      </c>
      <c r="E16" t="e">
        <f>VLOOKUP(A16:A230,[1]新运进价!$B:$F,5,FALSE)</f>
        <v>#N/A</v>
      </c>
    </row>
    <row r="17" spans="1:5">
      <c r="A17" t="s">
        <v>182</v>
      </c>
      <c r="B17" t="s">
        <v>183</v>
      </c>
      <c r="C17" t="s">
        <v>8</v>
      </c>
      <c r="D17">
        <v>8</v>
      </c>
      <c r="E17" t="e">
        <f>VLOOKUP(A17:A231,[1]新运进价!$B:$F,5,FALSE)</f>
        <v>#N/A</v>
      </c>
    </row>
    <row r="18" spans="1:5">
      <c r="A18" t="s">
        <v>184</v>
      </c>
      <c r="B18" t="s">
        <v>185</v>
      </c>
      <c r="C18" t="s">
        <v>8</v>
      </c>
      <c r="D18">
        <v>8</v>
      </c>
      <c r="E18" t="e">
        <f>VLOOKUP(A18:A232,[1]新运进价!$B:$F,5,FALSE)</f>
        <v>#N/A</v>
      </c>
    </row>
    <row r="19" spans="1:5">
      <c r="A19" t="s">
        <v>186</v>
      </c>
      <c r="B19" t="s">
        <v>187</v>
      </c>
      <c r="C19" t="s">
        <v>188</v>
      </c>
      <c r="D19">
        <v>49</v>
      </c>
      <c r="E19" t="e">
        <f>VLOOKUP(A19:A233,[1]新运进价!$B:$F,5,FALSE)</f>
        <v>#N/A</v>
      </c>
    </row>
    <row r="20" spans="1:5">
      <c r="A20" t="s">
        <v>189</v>
      </c>
      <c r="B20" t="s">
        <v>190</v>
      </c>
      <c r="C20" t="s">
        <v>188</v>
      </c>
      <c r="D20">
        <v>51</v>
      </c>
      <c r="E20" t="e">
        <f>VLOOKUP(A20:A234,[1]新运进价!$B:$F,5,FALSE)</f>
        <v>#N/A</v>
      </c>
    </row>
    <row r="21" spans="1:5">
      <c r="A21" t="s">
        <v>191</v>
      </c>
      <c r="B21" t="s">
        <v>192</v>
      </c>
      <c r="C21" t="s">
        <v>193</v>
      </c>
      <c r="D21">
        <v>2253</v>
      </c>
      <c r="E21" t="e">
        <f>VLOOKUP(A21:A235,[1]新运进价!$B:$F,5,FALSE)</f>
        <v>#N/A</v>
      </c>
    </row>
    <row r="22" spans="1:5">
      <c r="A22" t="s">
        <v>194</v>
      </c>
      <c r="B22" t="s">
        <v>195</v>
      </c>
      <c r="C22" t="s">
        <v>8</v>
      </c>
      <c r="D22">
        <v>12</v>
      </c>
      <c r="E22" t="e">
        <f>VLOOKUP(A22:A236,[1]新运进价!$B:$F,5,FALSE)</f>
        <v>#N/A</v>
      </c>
    </row>
    <row r="23" spans="1:5">
      <c r="A23" t="s">
        <v>196</v>
      </c>
      <c r="B23" t="s">
        <v>197</v>
      </c>
      <c r="C23" t="s">
        <v>8</v>
      </c>
      <c r="D23">
        <v>8</v>
      </c>
      <c r="E23" t="e">
        <f>VLOOKUP(A23:A237,[1]新运进价!$B:$F,5,FALSE)</f>
        <v>#N/A</v>
      </c>
    </row>
    <row r="24" spans="1:5">
      <c r="A24" t="s">
        <v>198</v>
      </c>
      <c r="B24" t="s">
        <v>199</v>
      </c>
      <c r="C24" t="s">
        <v>8</v>
      </c>
      <c r="D24">
        <v>8</v>
      </c>
      <c r="E24" t="e">
        <f>VLOOKUP(A24:A238,[1]新运进价!$B:$F,5,FALSE)</f>
        <v>#N/A</v>
      </c>
    </row>
    <row r="25" spans="1:5">
      <c r="A25" t="s">
        <v>200</v>
      </c>
      <c r="B25" t="s">
        <v>201</v>
      </c>
      <c r="C25" t="s">
        <v>8</v>
      </c>
      <c r="D25">
        <v>8</v>
      </c>
      <c r="E25" t="e">
        <f>VLOOKUP(A25:A239,[1]新运进价!$B:$F,5,FALSE)</f>
        <v>#N/A</v>
      </c>
    </row>
    <row r="26" spans="1:5">
      <c r="A26" t="s">
        <v>202</v>
      </c>
      <c r="B26" t="s">
        <v>203</v>
      </c>
      <c r="C26" t="s">
        <v>8</v>
      </c>
      <c r="D26">
        <v>10</v>
      </c>
      <c r="E26" t="e">
        <f>VLOOKUP(A26:A240,[1]新运进价!$B:$F,5,FALSE)</f>
        <v>#N/A</v>
      </c>
    </row>
    <row r="27" spans="1:5">
      <c r="A27" t="s">
        <v>204</v>
      </c>
      <c r="B27" t="s">
        <v>205</v>
      </c>
      <c r="C27" t="s">
        <v>8</v>
      </c>
      <c r="D27">
        <v>8</v>
      </c>
      <c r="E27" t="e">
        <f>VLOOKUP(A27:A241,[1]新运进价!$B:$F,5,FALSE)</f>
        <v>#N/A</v>
      </c>
    </row>
    <row r="28" spans="1:5">
      <c r="A28" t="s">
        <v>206</v>
      </c>
      <c r="B28" t="s">
        <v>207</v>
      </c>
      <c r="C28" t="s">
        <v>8</v>
      </c>
      <c r="D28">
        <v>8</v>
      </c>
      <c r="E28" t="e">
        <f>VLOOKUP(A28:A242,[1]新运进价!$B:$F,5,FALSE)</f>
        <v>#N/A</v>
      </c>
    </row>
    <row r="29" spans="1:5">
      <c r="A29" t="s">
        <v>208</v>
      </c>
      <c r="B29" t="s">
        <v>209</v>
      </c>
      <c r="C29" t="s">
        <v>8</v>
      </c>
      <c r="D29">
        <v>28</v>
      </c>
      <c r="E29" t="e">
        <f>VLOOKUP(A29:A243,[1]新运进价!$B:$F,5,FALSE)</f>
        <v>#N/A</v>
      </c>
    </row>
    <row r="30" spans="1:5">
      <c r="A30" t="s">
        <v>210</v>
      </c>
      <c r="B30" t="s">
        <v>211</v>
      </c>
      <c r="C30" t="s">
        <v>8</v>
      </c>
      <c r="D30">
        <v>82</v>
      </c>
      <c r="E30" t="e">
        <f>VLOOKUP(A30:A244,[1]新运进价!$B:$F,5,FALSE)</f>
        <v>#N/A</v>
      </c>
    </row>
    <row r="31" spans="1:5">
      <c r="A31" t="s">
        <v>212</v>
      </c>
      <c r="B31" t="s">
        <v>213</v>
      </c>
      <c r="C31" t="s">
        <v>8</v>
      </c>
      <c r="D31">
        <v>72</v>
      </c>
      <c r="E31" t="e">
        <f>VLOOKUP(A31:A245,[1]新运进价!$B:$F,5,FALSE)</f>
        <v>#N/A</v>
      </c>
    </row>
    <row r="32" spans="1:5">
      <c r="A32" t="s">
        <v>214</v>
      </c>
      <c r="B32" t="s">
        <v>215</v>
      </c>
      <c r="C32" t="s">
        <v>105</v>
      </c>
      <c r="D32">
        <v>24</v>
      </c>
      <c r="E32" t="e">
        <f>VLOOKUP(A32:A246,[1]新运进价!$B:$F,5,FALSE)</f>
        <v>#N/A</v>
      </c>
    </row>
    <row r="33" spans="1:5">
      <c r="A33" t="s">
        <v>216</v>
      </c>
      <c r="B33" t="s">
        <v>217</v>
      </c>
      <c r="C33" t="s">
        <v>105</v>
      </c>
      <c r="D33">
        <v>319</v>
      </c>
      <c r="E33" t="e">
        <f>VLOOKUP(A33:A247,[1]新运进价!$B:$F,5,FALSE)</f>
        <v>#N/A</v>
      </c>
    </row>
    <row r="34" spans="1:5">
      <c r="A34" t="s">
        <v>218</v>
      </c>
      <c r="B34" t="s">
        <v>219</v>
      </c>
      <c r="C34" t="s">
        <v>105</v>
      </c>
      <c r="D34">
        <v>1944</v>
      </c>
      <c r="E34" t="e">
        <f>VLOOKUP(A34:A248,[1]新运进价!$B:$F,5,FALSE)</f>
        <v>#N/A</v>
      </c>
    </row>
    <row r="35" spans="1:5">
      <c r="A35" t="s">
        <v>220</v>
      </c>
      <c r="B35" t="s">
        <v>221</v>
      </c>
      <c r="C35" t="s">
        <v>105</v>
      </c>
      <c r="D35">
        <v>62</v>
      </c>
      <c r="E35" t="e">
        <f>VLOOKUP(A35:A249,[1]新运进价!$B:$F,5,FALSE)</f>
        <v>#N/A</v>
      </c>
    </row>
    <row r="36" spans="1:5">
      <c r="A36" t="s">
        <v>222</v>
      </c>
      <c r="B36" t="s">
        <v>223</v>
      </c>
      <c r="C36" t="s">
        <v>105</v>
      </c>
      <c r="D36">
        <v>16</v>
      </c>
      <c r="E36" t="e">
        <f>VLOOKUP(A36:A250,[1]新运进价!$B:$F,5,FALSE)</f>
        <v>#N/A</v>
      </c>
    </row>
    <row r="37" spans="1:5">
      <c r="A37" t="s">
        <v>224</v>
      </c>
      <c r="B37" t="s">
        <v>225</v>
      </c>
      <c r="C37" t="s">
        <v>8</v>
      </c>
      <c r="D37">
        <v>1174</v>
      </c>
      <c r="E37" t="e">
        <f>VLOOKUP(A37:A251,[1]新运进价!$B:$F,5,FALSE)</f>
        <v>#N/A</v>
      </c>
    </row>
    <row r="38" spans="1:5">
      <c r="A38" t="s">
        <v>226</v>
      </c>
      <c r="B38" t="s">
        <v>227</v>
      </c>
      <c r="C38" t="s">
        <v>8</v>
      </c>
      <c r="D38">
        <v>22319</v>
      </c>
      <c r="E38" t="e">
        <f>VLOOKUP(A38:A252,[1]新运进价!$B:$F,5,FALSE)</f>
        <v>#N/A</v>
      </c>
    </row>
    <row r="39" spans="1:5">
      <c r="A39" t="s">
        <v>228</v>
      </c>
      <c r="B39" t="s">
        <v>229</v>
      </c>
      <c r="C39" t="s">
        <v>8</v>
      </c>
      <c r="D39">
        <v>42267</v>
      </c>
      <c r="E39" t="e">
        <f>VLOOKUP(A39:A253,[1]新运进价!$B:$F,5,FALSE)</f>
        <v>#N/A</v>
      </c>
    </row>
    <row r="40" spans="1:5">
      <c r="A40" t="s">
        <v>230</v>
      </c>
      <c r="B40" t="s">
        <v>231</v>
      </c>
      <c r="C40" t="s">
        <v>8</v>
      </c>
      <c r="D40">
        <v>33652</v>
      </c>
      <c r="E40" t="e">
        <f>VLOOKUP(A40:A254,[1]新运进价!$B:$F,5,FALSE)</f>
        <v>#N/A</v>
      </c>
    </row>
    <row r="41" spans="1:5">
      <c r="A41" t="s">
        <v>232</v>
      </c>
      <c r="B41" t="s">
        <v>233</v>
      </c>
      <c r="C41" t="s">
        <v>8</v>
      </c>
      <c r="D41">
        <v>194</v>
      </c>
      <c r="E41" t="e">
        <f>VLOOKUP(A41:A255,[1]新运进价!$B:$F,5,FALSE)</f>
        <v>#N/A</v>
      </c>
    </row>
    <row r="42" spans="1:5">
      <c r="A42" t="s">
        <v>234</v>
      </c>
      <c r="B42" t="s">
        <v>235</v>
      </c>
      <c r="C42" t="s">
        <v>8</v>
      </c>
      <c r="D42">
        <v>155</v>
      </c>
      <c r="E42" t="e">
        <f>VLOOKUP(A42:A256,[1]新运进价!$B:$F,5,FALSE)</f>
        <v>#N/A</v>
      </c>
    </row>
    <row r="43" spans="1:5">
      <c r="A43" t="s">
        <v>236</v>
      </c>
      <c r="B43" t="s">
        <v>237</v>
      </c>
      <c r="C43" t="s">
        <v>8</v>
      </c>
      <c r="D43">
        <v>149921</v>
      </c>
      <c r="E43" t="e">
        <f>VLOOKUP(A43:A257,[1]新运进价!$B:$F,5,FALSE)</f>
        <v>#N/A</v>
      </c>
    </row>
    <row r="44" spans="1:5">
      <c r="A44" t="s">
        <v>238</v>
      </c>
      <c r="B44" t="s">
        <v>239</v>
      </c>
      <c r="C44" t="s">
        <v>8</v>
      </c>
      <c r="D44">
        <v>2295</v>
      </c>
      <c r="E44" t="e">
        <f>VLOOKUP(A44:A258,[1]新运进价!$B:$F,5,FALSE)</f>
        <v>#N/A</v>
      </c>
    </row>
    <row r="45" spans="1:5">
      <c r="A45" t="s">
        <v>240</v>
      </c>
      <c r="B45" t="s">
        <v>241</v>
      </c>
      <c r="C45" t="s">
        <v>8</v>
      </c>
      <c r="D45">
        <v>104</v>
      </c>
      <c r="E45" t="e">
        <f>VLOOKUP(A45:A259,[1]新运进价!$B:$F,5,FALSE)</f>
        <v>#N/A</v>
      </c>
    </row>
    <row r="46" spans="1:5">
      <c r="A46" t="s">
        <v>242</v>
      </c>
      <c r="B46" t="s">
        <v>243</v>
      </c>
      <c r="C46" t="s">
        <v>8</v>
      </c>
      <c r="D46">
        <v>143377</v>
      </c>
      <c r="E46" t="e">
        <f>VLOOKUP(A46:A260,[1]新运进价!$B:$F,5,FALSE)</f>
        <v>#N/A</v>
      </c>
    </row>
    <row r="47" spans="1:5">
      <c r="A47" t="s">
        <v>244</v>
      </c>
      <c r="B47" t="s">
        <v>245</v>
      </c>
      <c r="C47" t="s">
        <v>8</v>
      </c>
      <c r="D47">
        <v>922</v>
      </c>
      <c r="E47" t="e">
        <f>VLOOKUP(A47:A261,[1]新运进价!$B:$F,5,FALSE)</f>
        <v>#N/A</v>
      </c>
    </row>
    <row r="48" spans="1:5">
      <c r="A48" t="s">
        <v>246</v>
      </c>
      <c r="B48" t="s">
        <v>247</v>
      </c>
      <c r="C48" t="s">
        <v>8</v>
      </c>
      <c r="D48">
        <v>3846</v>
      </c>
      <c r="E48" t="e">
        <f>VLOOKUP(A48:A262,[1]新运进价!$B:$F,5,FALSE)</f>
        <v>#N/A</v>
      </c>
    </row>
    <row r="49" spans="1:5">
      <c r="A49" t="s">
        <v>248</v>
      </c>
      <c r="B49" t="s">
        <v>249</v>
      </c>
      <c r="C49" t="s">
        <v>8</v>
      </c>
      <c r="D49">
        <v>362</v>
      </c>
      <c r="E49" t="e">
        <f>VLOOKUP(A49:A263,[1]新运进价!$B:$F,5,FALSE)</f>
        <v>#N/A</v>
      </c>
    </row>
    <row r="50" spans="1:5">
      <c r="A50" t="s">
        <v>250</v>
      </c>
      <c r="B50" t="s">
        <v>251</v>
      </c>
      <c r="C50" t="s">
        <v>8</v>
      </c>
      <c r="D50">
        <v>8</v>
      </c>
      <c r="E50" t="e">
        <f>VLOOKUP(A50:A264,[1]新运进价!$B:$F,5,FALSE)</f>
        <v>#N/A</v>
      </c>
    </row>
    <row r="51" spans="1:5">
      <c r="A51" t="s">
        <v>252</v>
      </c>
      <c r="B51" t="s">
        <v>253</v>
      </c>
      <c r="C51" t="s">
        <v>8</v>
      </c>
      <c r="D51">
        <v>5910</v>
      </c>
      <c r="E51" t="e">
        <f>VLOOKUP(A51:A265,[1]新运进价!$B:$F,5,FALSE)</f>
        <v>#N/A</v>
      </c>
    </row>
    <row r="52" spans="1:5">
      <c r="A52" t="s">
        <v>254</v>
      </c>
      <c r="B52" t="s">
        <v>255</v>
      </c>
      <c r="C52" t="s">
        <v>8</v>
      </c>
      <c r="D52">
        <v>1535</v>
      </c>
      <c r="E52" t="e">
        <f>VLOOKUP(A52:A266,[1]新运进价!$B:$F,5,FALSE)</f>
        <v>#N/A</v>
      </c>
    </row>
    <row r="53" spans="1:5">
      <c r="A53" t="s">
        <v>256</v>
      </c>
      <c r="B53" t="s">
        <v>257</v>
      </c>
      <c r="C53" t="s">
        <v>8</v>
      </c>
      <c r="D53">
        <v>1177</v>
      </c>
      <c r="E53" t="e">
        <f>VLOOKUP(A53:A267,[1]新运进价!$B:$F,5,FALSE)</f>
        <v>#N/A</v>
      </c>
    </row>
    <row r="54" spans="1:5">
      <c r="A54" t="s">
        <v>258</v>
      </c>
      <c r="B54" t="s">
        <v>259</v>
      </c>
      <c r="C54" t="s">
        <v>8</v>
      </c>
      <c r="D54">
        <v>12081</v>
      </c>
      <c r="E54" t="e">
        <f>VLOOKUP(A54:A268,[1]新运进价!$B:$F,5,FALSE)</f>
        <v>#N/A</v>
      </c>
    </row>
    <row r="55" spans="1:5">
      <c r="A55" t="s">
        <v>260</v>
      </c>
      <c r="B55" t="s">
        <v>261</v>
      </c>
      <c r="C55" t="s">
        <v>8</v>
      </c>
      <c r="D55">
        <v>8</v>
      </c>
      <c r="E55" t="e">
        <f>VLOOKUP(A55:A269,[1]新运进价!$B:$F,5,FALSE)</f>
        <v>#N/A</v>
      </c>
    </row>
    <row r="56" spans="1:5">
      <c r="A56" t="s">
        <v>262</v>
      </c>
      <c r="B56" t="s">
        <v>263</v>
      </c>
      <c r="C56" t="s">
        <v>8</v>
      </c>
      <c r="D56">
        <v>8</v>
      </c>
      <c r="E56" t="e">
        <f>VLOOKUP(A56:A270,[1]新运进价!$B:$F,5,FALSE)</f>
        <v>#N/A</v>
      </c>
    </row>
    <row r="57" spans="1:5">
      <c r="A57" t="s">
        <v>264</v>
      </c>
      <c r="B57" t="s">
        <v>265</v>
      </c>
      <c r="C57" t="s">
        <v>8</v>
      </c>
      <c r="D57">
        <v>8</v>
      </c>
      <c r="E57" t="e">
        <f>VLOOKUP(A57:A271,[1]新运进价!$B:$F,5,FALSE)</f>
        <v>#N/A</v>
      </c>
    </row>
    <row r="58" spans="1:5">
      <c r="A58" t="s">
        <v>266</v>
      </c>
      <c r="B58" t="s">
        <v>267</v>
      </c>
      <c r="C58" t="s">
        <v>8</v>
      </c>
      <c r="D58">
        <v>65</v>
      </c>
      <c r="E58" t="e">
        <f>VLOOKUP(A58:A272,[1]新运进价!$B:$F,5,FALSE)</f>
        <v>#N/A</v>
      </c>
    </row>
    <row r="59" spans="1:5">
      <c r="A59" t="s">
        <v>268</v>
      </c>
      <c r="B59" t="s">
        <v>269</v>
      </c>
      <c r="C59" t="s">
        <v>8</v>
      </c>
      <c r="D59">
        <v>54</v>
      </c>
      <c r="E59" t="e">
        <f>VLOOKUP(A59:A273,[1]新运进价!$B:$F,5,FALSE)</f>
        <v>#N/A</v>
      </c>
    </row>
    <row r="60" spans="1:5">
      <c r="A60" t="s">
        <v>270</v>
      </c>
      <c r="B60" t="s">
        <v>271</v>
      </c>
      <c r="C60" t="s">
        <v>8</v>
      </c>
      <c r="D60">
        <v>11</v>
      </c>
      <c r="E60" t="e">
        <f>VLOOKUP(A60:A274,[1]新运进价!$B:$F,5,FALSE)</f>
        <v>#N/A</v>
      </c>
    </row>
    <row r="61" spans="1:5">
      <c r="A61" t="s">
        <v>272</v>
      </c>
      <c r="B61" t="s">
        <v>273</v>
      </c>
      <c r="C61" t="s">
        <v>8</v>
      </c>
      <c r="D61">
        <v>65</v>
      </c>
      <c r="E61" t="e">
        <f>VLOOKUP(A61:A275,[1]新运进价!$B:$F,5,FALSE)</f>
        <v>#N/A</v>
      </c>
    </row>
    <row r="62" spans="1:5">
      <c r="A62" t="s">
        <v>274</v>
      </c>
      <c r="B62" t="s">
        <v>275</v>
      </c>
      <c r="C62" t="s">
        <v>8</v>
      </c>
      <c r="D62">
        <v>12</v>
      </c>
      <c r="E62" t="e">
        <f>VLOOKUP(A62:A276,[1]新运进价!$B:$F,5,FALSE)</f>
        <v>#N/A</v>
      </c>
    </row>
    <row r="63" spans="1:5">
      <c r="A63" t="s">
        <v>276</v>
      </c>
      <c r="B63" t="s">
        <v>277</v>
      </c>
      <c r="C63" t="s">
        <v>8</v>
      </c>
      <c r="D63">
        <v>217</v>
      </c>
      <c r="E63" t="e">
        <f>VLOOKUP(A63:A277,[1]新运进价!$B:$F,5,FALSE)</f>
        <v>#N/A</v>
      </c>
    </row>
    <row r="64" spans="1:5">
      <c r="A64" t="s">
        <v>278</v>
      </c>
      <c r="B64" t="s">
        <v>279</v>
      </c>
      <c r="C64" t="s">
        <v>8</v>
      </c>
      <c r="D64">
        <v>60</v>
      </c>
      <c r="E64" t="e">
        <f>VLOOKUP(A64:A278,[1]新运进价!$B:$F,5,FALSE)</f>
        <v>#N/A</v>
      </c>
    </row>
    <row r="65" spans="1:5">
      <c r="A65" t="s">
        <v>280</v>
      </c>
      <c r="B65" t="s">
        <v>281</v>
      </c>
      <c r="C65" t="s">
        <v>8</v>
      </c>
      <c r="D65">
        <v>3093</v>
      </c>
      <c r="E65" t="e">
        <f>VLOOKUP(A65:A279,[1]新运进价!$B:$F,5,FALSE)</f>
        <v>#N/A</v>
      </c>
    </row>
    <row r="66" spans="1:5">
      <c r="A66" t="s">
        <v>282</v>
      </c>
      <c r="B66" t="s">
        <v>283</v>
      </c>
      <c r="C66" t="s">
        <v>8</v>
      </c>
      <c r="D66">
        <v>4109</v>
      </c>
      <c r="E66" t="e">
        <f>VLOOKUP(A66:A280,[1]新运进价!$B:$F,5,FALSE)</f>
        <v>#N/A</v>
      </c>
    </row>
    <row r="67" spans="1:5">
      <c r="A67" t="s">
        <v>284</v>
      </c>
      <c r="B67" t="s">
        <v>285</v>
      </c>
      <c r="C67" t="s">
        <v>8</v>
      </c>
      <c r="D67">
        <v>4387</v>
      </c>
      <c r="E67" t="e">
        <f>VLOOKUP(A67:A281,[1]新运进价!$B:$F,5,FALSE)</f>
        <v>#N/A</v>
      </c>
    </row>
    <row r="68" spans="1:5">
      <c r="A68" t="s">
        <v>286</v>
      </c>
      <c r="B68" t="s">
        <v>287</v>
      </c>
      <c r="C68" t="s">
        <v>8</v>
      </c>
      <c r="D68">
        <v>9293</v>
      </c>
      <c r="E68" t="e">
        <f>VLOOKUP(A68:A282,[1]新运进价!$B:$F,5,FALSE)</f>
        <v>#N/A</v>
      </c>
    </row>
    <row r="69" spans="1:5">
      <c r="A69" t="s">
        <v>288</v>
      </c>
      <c r="B69" t="s">
        <v>289</v>
      </c>
      <c r="C69" t="s">
        <v>8</v>
      </c>
      <c r="D69">
        <v>1508</v>
      </c>
      <c r="E69" t="e">
        <f>VLOOKUP(A69:A283,[1]新运进价!$B:$F,5,FALSE)</f>
        <v>#N/A</v>
      </c>
    </row>
    <row r="70" spans="1:5">
      <c r="A70" t="s">
        <v>290</v>
      </c>
      <c r="B70" t="s">
        <v>291</v>
      </c>
      <c r="C70" t="s">
        <v>8</v>
      </c>
      <c r="D70">
        <v>141</v>
      </c>
      <c r="E70" t="e">
        <f>VLOOKUP(A70:A284,[1]新运进价!$B:$F,5,FALSE)</f>
        <v>#N/A</v>
      </c>
    </row>
    <row r="71" spans="1:5">
      <c r="A71" t="s">
        <v>292</v>
      </c>
      <c r="B71" t="s">
        <v>293</v>
      </c>
      <c r="C71" t="s">
        <v>8</v>
      </c>
      <c r="D71">
        <v>8398</v>
      </c>
      <c r="E71" t="e">
        <f>VLOOKUP(A71:A285,[1]新运进价!$B:$F,5,FALSE)</f>
        <v>#N/A</v>
      </c>
    </row>
    <row r="72" spans="1:5">
      <c r="A72" t="s">
        <v>294</v>
      </c>
      <c r="B72" t="s">
        <v>295</v>
      </c>
      <c r="C72" t="s">
        <v>8</v>
      </c>
      <c r="D72">
        <v>194</v>
      </c>
      <c r="E72" t="e">
        <f>VLOOKUP(A72:A286,[1]新运进价!$B:$F,5,FALSE)</f>
        <v>#N/A</v>
      </c>
    </row>
    <row r="73" spans="1:5">
      <c r="A73" t="s">
        <v>296</v>
      </c>
      <c r="B73" t="s">
        <v>297</v>
      </c>
      <c r="C73" t="s">
        <v>8</v>
      </c>
      <c r="D73">
        <v>6701</v>
      </c>
      <c r="E73" t="e">
        <f>VLOOKUP(A73:A287,[1]新运进价!$B:$F,5,FALSE)</f>
        <v>#N/A</v>
      </c>
    </row>
    <row r="74" spans="1:5">
      <c r="A74" t="s">
        <v>298</v>
      </c>
      <c r="B74" t="s">
        <v>299</v>
      </c>
      <c r="C74" t="s">
        <v>8</v>
      </c>
      <c r="D74">
        <v>264</v>
      </c>
      <c r="E74" t="e">
        <f>VLOOKUP(A74:A288,[1]新运进价!$B:$F,5,FALSE)</f>
        <v>#N/A</v>
      </c>
    </row>
    <row r="75" spans="1:5">
      <c r="A75" t="s">
        <v>300</v>
      </c>
      <c r="B75" t="s">
        <v>301</v>
      </c>
      <c r="C75" t="s">
        <v>8</v>
      </c>
      <c r="D75">
        <v>247</v>
      </c>
      <c r="E75" t="e">
        <f>VLOOKUP(A75:A289,[1]新运进价!$B:$F,5,FALSE)</f>
        <v>#N/A</v>
      </c>
    </row>
    <row r="76" spans="1:5">
      <c r="A76" t="s">
        <v>302</v>
      </c>
      <c r="B76" t="s">
        <v>303</v>
      </c>
      <c r="C76" t="s">
        <v>8</v>
      </c>
      <c r="D76">
        <v>642</v>
      </c>
      <c r="E76" t="e">
        <f>VLOOKUP(A76:A290,[1]新运进价!$B:$F,5,FALSE)</f>
        <v>#N/A</v>
      </c>
    </row>
    <row r="77" spans="1:5">
      <c r="A77" t="s">
        <v>304</v>
      </c>
      <c r="B77" t="s">
        <v>305</v>
      </c>
      <c r="C77" t="s">
        <v>8</v>
      </c>
      <c r="D77">
        <v>8</v>
      </c>
      <c r="E77" t="e">
        <f>VLOOKUP(A77:A291,[1]新运进价!$B:$F,5,FALSE)</f>
        <v>#N/A</v>
      </c>
    </row>
    <row r="78" spans="1:5">
      <c r="A78" t="s">
        <v>306</v>
      </c>
      <c r="B78" t="s">
        <v>307</v>
      </c>
      <c r="C78" t="s">
        <v>8</v>
      </c>
      <c r="D78">
        <v>10363</v>
      </c>
      <c r="E78" t="e">
        <f>VLOOKUP(A78:A292,[1]新运进价!$B:$F,5,FALSE)</f>
        <v>#N/A</v>
      </c>
    </row>
    <row r="79" spans="1:5">
      <c r="A79" t="s">
        <v>308</v>
      </c>
      <c r="B79" t="s">
        <v>309</v>
      </c>
      <c r="C79" t="s">
        <v>8</v>
      </c>
      <c r="D79">
        <v>28376</v>
      </c>
      <c r="E79" t="e">
        <f>VLOOKUP(A79:A293,[1]新运进价!$B:$F,5,FALSE)</f>
        <v>#N/A</v>
      </c>
    </row>
    <row r="80" spans="1:5">
      <c r="A80" t="s">
        <v>310</v>
      </c>
      <c r="B80" t="s">
        <v>311</v>
      </c>
      <c r="C80" t="s">
        <v>8</v>
      </c>
      <c r="D80">
        <v>7827</v>
      </c>
      <c r="E80" t="e">
        <f>VLOOKUP(A80:A294,[1]新运进价!$B:$F,5,FALSE)</f>
        <v>#N/A</v>
      </c>
    </row>
    <row r="81" spans="1:5">
      <c r="A81" t="s">
        <v>312</v>
      </c>
      <c r="B81" t="s">
        <v>313</v>
      </c>
      <c r="C81" t="s">
        <v>8</v>
      </c>
      <c r="D81">
        <v>4114</v>
      </c>
      <c r="E81" t="e">
        <f>VLOOKUP(A81:A295,[1]新运进价!$B:$F,5,FALSE)</f>
        <v>#N/A</v>
      </c>
    </row>
    <row r="82" spans="1:5">
      <c r="A82" t="s">
        <v>314</v>
      </c>
      <c r="B82" t="s">
        <v>315</v>
      </c>
      <c r="C82" t="s">
        <v>8</v>
      </c>
      <c r="D82">
        <v>2373</v>
      </c>
      <c r="E82" t="e">
        <f>VLOOKUP(A82:A296,[1]新运进价!$B:$F,5,FALSE)</f>
        <v>#N/A</v>
      </c>
    </row>
    <row r="83" spans="1:5">
      <c r="A83" t="s">
        <v>316</v>
      </c>
      <c r="B83" t="s">
        <v>317</v>
      </c>
      <c r="C83" t="s">
        <v>8</v>
      </c>
      <c r="D83">
        <v>8</v>
      </c>
      <c r="E83" t="e">
        <f>VLOOKUP(A83:A297,[1]新运进价!$B:$F,5,FALSE)</f>
        <v>#N/A</v>
      </c>
    </row>
    <row r="84" spans="1:5">
      <c r="A84" t="s">
        <v>318</v>
      </c>
      <c r="B84" t="s">
        <v>319</v>
      </c>
      <c r="C84" t="s">
        <v>8</v>
      </c>
      <c r="D84">
        <v>1640</v>
      </c>
      <c r="E84" t="e">
        <f>VLOOKUP(A84:A298,[1]新运进价!$B:$F,5,FALSE)</f>
        <v>#N/A</v>
      </c>
    </row>
    <row r="85" spans="1:5">
      <c r="A85" t="s">
        <v>320</v>
      </c>
      <c r="B85" t="s">
        <v>321</v>
      </c>
      <c r="C85" t="s">
        <v>8</v>
      </c>
      <c r="D85">
        <v>42285</v>
      </c>
      <c r="E85" t="e">
        <f>VLOOKUP(A85:A299,[1]新运进价!$B:$F,5,FALSE)</f>
        <v>#N/A</v>
      </c>
    </row>
    <row r="86" spans="1:5">
      <c r="A86" t="s">
        <v>322</v>
      </c>
      <c r="B86" t="s">
        <v>323</v>
      </c>
      <c r="C86" t="s">
        <v>8</v>
      </c>
      <c r="D86">
        <v>19610</v>
      </c>
      <c r="E86" t="e">
        <f>VLOOKUP(A86:A300,[1]新运进价!$B:$F,5,FALSE)</f>
        <v>#N/A</v>
      </c>
    </row>
    <row r="87" spans="1:5">
      <c r="A87" t="s">
        <v>324</v>
      </c>
      <c r="B87" t="s">
        <v>325</v>
      </c>
      <c r="C87" t="s">
        <v>8</v>
      </c>
      <c r="D87">
        <v>218229</v>
      </c>
      <c r="E87" t="e">
        <f>VLOOKUP(A87:A301,[1]新运进价!$B:$F,5,FALSE)</f>
        <v>#N/A</v>
      </c>
    </row>
    <row r="88" spans="1:5">
      <c r="A88" t="s">
        <v>326</v>
      </c>
      <c r="B88" t="s">
        <v>327</v>
      </c>
      <c r="C88" t="s">
        <v>8</v>
      </c>
      <c r="D88">
        <v>2623</v>
      </c>
      <c r="E88" t="e">
        <f>VLOOKUP(A88:A302,[1]新运进价!$B:$F,5,FALSE)</f>
        <v>#N/A</v>
      </c>
    </row>
    <row r="89" spans="1:5">
      <c r="A89" t="s">
        <v>328</v>
      </c>
      <c r="B89" t="s">
        <v>329</v>
      </c>
      <c r="C89" t="s">
        <v>8</v>
      </c>
      <c r="D89">
        <v>93477</v>
      </c>
      <c r="E89" t="e">
        <f>VLOOKUP(A89:A303,[1]新运进价!$B:$F,5,FALSE)</f>
        <v>#N/A</v>
      </c>
    </row>
    <row r="90" spans="1:5">
      <c r="A90" t="s">
        <v>330</v>
      </c>
      <c r="B90" t="s">
        <v>331</v>
      </c>
      <c r="C90" t="s">
        <v>8</v>
      </c>
      <c r="D90">
        <v>4380</v>
      </c>
      <c r="E90" t="e">
        <f>VLOOKUP(A90:A304,[1]新运进价!$B:$F,5,FALSE)</f>
        <v>#N/A</v>
      </c>
    </row>
    <row r="91" spans="1:5">
      <c r="A91" t="s">
        <v>332</v>
      </c>
      <c r="B91" t="s">
        <v>333</v>
      </c>
      <c r="C91" t="s">
        <v>8</v>
      </c>
      <c r="D91">
        <v>12900</v>
      </c>
      <c r="E91" t="e">
        <f>VLOOKUP(A91:A305,[1]新运进价!$B:$F,5,FALSE)</f>
        <v>#N/A</v>
      </c>
    </row>
    <row r="92" spans="1:5">
      <c r="A92" t="s">
        <v>334</v>
      </c>
      <c r="B92" t="s">
        <v>335</v>
      </c>
      <c r="C92" t="s">
        <v>8</v>
      </c>
      <c r="D92">
        <v>288</v>
      </c>
      <c r="E92" t="e">
        <f>VLOOKUP(A92:A306,[1]新运进价!$B:$F,5,FALSE)</f>
        <v>#N/A</v>
      </c>
    </row>
    <row r="93" spans="1:5">
      <c r="A93" t="s">
        <v>336</v>
      </c>
      <c r="B93" t="s">
        <v>337</v>
      </c>
      <c r="C93" t="s">
        <v>8</v>
      </c>
      <c r="D93">
        <v>219</v>
      </c>
      <c r="E93" t="e">
        <f>VLOOKUP(A93:A307,[1]新运进价!$B:$F,5,FALSE)</f>
        <v>#N/A</v>
      </c>
    </row>
    <row r="94" spans="1:5">
      <c r="A94" t="s">
        <v>338</v>
      </c>
      <c r="B94" t="s">
        <v>339</v>
      </c>
      <c r="C94" t="s">
        <v>8</v>
      </c>
      <c r="D94">
        <v>627</v>
      </c>
      <c r="E94" t="e">
        <f>VLOOKUP(A94:A308,[1]新运进价!$B:$F,5,FALSE)</f>
        <v>#N/A</v>
      </c>
    </row>
    <row r="95" spans="1:5">
      <c r="A95" t="s">
        <v>340</v>
      </c>
      <c r="B95" t="s">
        <v>341</v>
      </c>
      <c r="C95" t="s">
        <v>8</v>
      </c>
      <c r="D95">
        <v>20365</v>
      </c>
      <c r="E95" t="e">
        <f>VLOOKUP(A95:A309,[1]新运进价!$B:$F,5,FALSE)</f>
        <v>#N/A</v>
      </c>
    </row>
    <row r="96" spans="1:5">
      <c r="A96" t="s">
        <v>342</v>
      </c>
      <c r="B96" t="s">
        <v>343</v>
      </c>
      <c r="C96" t="s">
        <v>8</v>
      </c>
      <c r="D96">
        <v>1493</v>
      </c>
      <c r="E96" t="e">
        <f>VLOOKUP(A96:A310,[1]新运进价!$B:$F,5,FALSE)</f>
        <v>#N/A</v>
      </c>
    </row>
    <row r="97" spans="1:5">
      <c r="A97" t="s">
        <v>344</v>
      </c>
      <c r="B97" t="s">
        <v>345</v>
      </c>
      <c r="C97" t="s">
        <v>8</v>
      </c>
      <c r="D97">
        <v>116204</v>
      </c>
      <c r="E97" t="e">
        <f>VLOOKUP(A97:A311,[1]新运进价!$B:$F,5,FALSE)</f>
        <v>#N/A</v>
      </c>
    </row>
    <row r="98" spans="1:5">
      <c r="A98" t="s">
        <v>346</v>
      </c>
      <c r="B98" t="s">
        <v>347</v>
      </c>
      <c r="C98" t="s">
        <v>31</v>
      </c>
      <c r="D98">
        <v>13578</v>
      </c>
      <c r="E98" t="e">
        <f>VLOOKUP(A98:A312,[1]新运进价!$B:$F,5,FALSE)</f>
        <v>#N/A</v>
      </c>
    </row>
    <row r="99" spans="1:5">
      <c r="A99" t="s">
        <v>348</v>
      </c>
      <c r="B99" t="s">
        <v>349</v>
      </c>
      <c r="C99" t="s">
        <v>31</v>
      </c>
      <c r="D99">
        <v>13578</v>
      </c>
      <c r="E99" t="e">
        <f>VLOOKUP(A99:A313,[1]新运进价!$B:$F,5,FALSE)</f>
        <v>#N/A</v>
      </c>
    </row>
    <row r="100" spans="1:5">
      <c r="A100" t="s">
        <v>350</v>
      </c>
      <c r="B100" t="s">
        <v>351</v>
      </c>
      <c r="C100" t="s">
        <v>8</v>
      </c>
      <c r="D100">
        <v>8</v>
      </c>
      <c r="E100" t="e">
        <f>VLOOKUP(A100:A314,[1]新运进价!$B:$F,5,FALSE)</f>
        <v>#N/A</v>
      </c>
    </row>
    <row r="101" spans="1:5">
      <c r="A101" t="s">
        <v>352</v>
      </c>
      <c r="B101" t="s">
        <v>353</v>
      </c>
      <c r="C101" t="s">
        <v>8</v>
      </c>
      <c r="D101">
        <v>8</v>
      </c>
      <c r="E101" t="e">
        <f>VLOOKUP(A101:A315,[1]新运进价!$B:$F,5,FALSE)</f>
        <v>#N/A</v>
      </c>
    </row>
    <row r="102" spans="1:5">
      <c r="A102" t="s">
        <v>354</v>
      </c>
      <c r="B102" t="s">
        <v>355</v>
      </c>
      <c r="C102" t="s">
        <v>8</v>
      </c>
      <c r="D102">
        <v>41</v>
      </c>
      <c r="E102" t="e">
        <f>VLOOKUP(A102:A316,[1]新运进价!$B:$F,5,FALSE)</f>
        <v>#N/A</v>
      </c>
    </row>
    <row r="103" spans="1:5">
      <c r="A103" t="s">
        <v>356</v>
      </c>
      <c r="B103" t="s">
        <v>357</v>
      </c>
      <c r="C103" t="s">
        <v>8</v>
      </c>
      <c r="D103">
        <v>8</v>
      </c>
      <c r="E103" t="e">
        <f>VLOOKUP(A103:A317,[1]新运进价!$B:$F,5,FALSE)</f>
        <v>#N/A</v>
      </c>
    </row>
    <row r="104" spans="1:5">
      <c r="A104" t="s">
        <v>358</v>
      </c>
      <c r="B104" t="s">
        <v>359</v>
      </c>
      <c r="C104" t="s">
        <v>31</v>
      </c>
      <c r="D104">
        <v>8</v>
      </c>
      <c r="E104" t="e">
        <f>VLOOKUP(A104:A318,[1]新运进价!$B:$F,5,FALSE)</f>
        <v>#N/A</v>
      </c>
    </row>
    <row r="105" spans="1:5">
      <c r="A105" t="s">
        <v>360</v>
      </c>
      <c r="B105" t="s">
        <v>361</v>
      </c>
      <c r="C105" t="s">
        <v>31</v>
      </c>
      <c r="D105">
        <v>37</v>
      </c>
      <c r="E105" t="e">
        <f>VLOOKUP(A105:A319,[1]新运进价!$B:$F,5,FALSE)</f>
        <v>#N/A</v>
      </c>
    </row>
    <row r="106" spans="1:5">
      <c r="A106" t="s">
        <v>362</v>
      </c>
      <c r="B106" t="s">
        <v>363</v>
      </c>
      <c r="C106" t="s">
        <v>31</v>
      </c>
      <c r="D106">
        <v>8</v>
      </c>
      <c r="E106" t="e">
        <f>VLOOKUP(A106:A320,[1]新运进价!$B:$F,5,FALSE)</f>
        <v>#N/A</v>
      </c>
    </row>
    <row r="107" spans="1:5">
      <c r="A107" t="s">
        <v>364</v>
      </c>
      <c r="B107" t="s">
        <v>365</v>
      </c>
      <c r="C107" t="s">
        <v>31</v>
      </c>
      <c r="D107">
        <v>47</v>
      </c>
      <c r="E107" t="e">
        <f>VLOOKUP(A107:A321,[1]新运进价!$B:$F,5,FALSE)</f>
        <v>#N/A</v>
      </c>
    </row>
    <row r="108" spans="1:5">
      <c r="A108" t="s">
        <v>366</v>
      </c>
      <c r="B108" t="s">
        <v>367</v>
      </c>
      <c r="C108" t="s">
        <v>8</v>
      </c>
      <c r="D108">
        <v>8</v>
      </c>
      <c r="E108" t="e">
        <f>VLOOKUP(A108:A322,[1]新运进价!$B:$F,5,FALSE)</f>
        <v>#N/A</v>
      </c>
    </row>
    <row r="109" spans="1:5">
      <c r="A109" t="s">
        <v>368</v>
      </c>
      <c r="B109" t="s">
        <v>369</v>
      </c>
      <c r="C109" t="s">
        <v>8</v>
      </c>
      <c r="D109">
        <v>8</v>
      </c>
      <c r="E109" t="e">
        <f>VLOOKUP(A109:A323,[1]新运进价!$B:$F,5,FALSE)</f>
        <v>#N/A</v>
      </c>
    </row>
    <row r="110" spans="1:5">
      <c r="A110" t="s">
        <v>370</v>
      </c>
      <c r="B110" t="s">
        <v>371</v>
      </c>
      <c r="C110" t="s">
        <v>8</v>
      </c>
      <c r="D110">
        <v>8</v>
      </c>
      <c r="E110" t="e">
        <f>VLOOKUP(A110:A324,[1]新运进价!$B:$F,5,FALSE)</f>
        <v>#N/A</v>
      </c>
    </row>
    <row r="111" spans="1:5">
      <c r="A111" t="s">
        <v>372</v>
      </c>
      <c r="B111" t="s">
        <v>373</v>
      </c>
      <c r="C111" t="s">
        <v>8</v>
      </c>
      <c r="D111">
        <v>12</v>
      </c>
      <c r="E111" t="e">
        <f>VLOOKUP(A111:A325,[1]新运进价!$B:$F,5,FALSE)</f>
        <v>#N/A</v>
      </c>
    </row>
    <row r="112" spans="1:5">
      <c r="A112" t="s">
        <v>374</v>
      </c>
      <c r="B112" t="s">
        <v>375</v>
      </c>
      <c r="C112" t="s">
        <v>8</v>
      </c>
      <c r="D112">
        <v>8</v>
      </c>
      <c r="E112" t="e">
        <f>VLOOKUP(A112:A326,[1]新运进价!$B:$F,5,FALSE)</f>
        <v>#N/A</v>
      </c>
    </row>
    <row r="113" spans="1:5">
      <c r="A113" t="s">
        <v>376</v>
      </c>
      <c r="B113" t="s">
        <v>377</v>
      </c>
      <c r="C113" t="s">
        <v>8</v>
      </c>
      <c r="D113">
        <v>24</v>
      </c>
      <c r="E113" t="e">
        <f>VLOOKUP(A113:A327,[1]新运进价!$B:$F,5,FALSE)</f>
        <v>#N/A</v>
      </c>
    </row>
    <row r="114" spans="1:5">
      <c r="A114" t="s">
        <v>378</v>
      </c>
      <c r="B114" t="s">
        <v>379</v>
      </c>
      <c r="C114" t="s">
        <v>8</v>
      </c>
      <c r="D114">
        <v>8</v>
      </c>
      <c r="E114" t="e">
        <f>VLOOKUP(A114:A328,[1]新运进价!$B:$F,5,FALSE)</f>
        <v>#N/A</v>
      </c>
    </row>
    <row r="115" spans="1:5">
      <c r="A115" t="s">
        <v>380</v>
      </c>
      <c r="B115" t="s">
        <v>381</v>
      </c>
      <c r="C115" t="s">
        <v>8</v>
      </c>
      <c r="D115">
        <v>8</v>
      </c>
      <c r="E115" t="e">
        <f>VLOOKUP(A115:A329,[1]新运进价!$B:$F,5,FALSE)</f>
        <v>#N/A</v>
      </c>
    </row>
    <row r="116" spans="1:5">
      <c r="A116" t="s">
        <v>382</v>
      </c>
      <c r="B116" t="s">
        <v>383</v>
      </c>
      <c r="C116" t="s">
        <v>8</v>
      </c>
      <c r="D116">
        <v>12</v>
      </c>
      <c r="E116" t="e">
        <f>VLOOKUP(A116:A330,[1]新运进价!$B:$F,5,FALSE)</f>
        <v>#N/A</v>
      </c>
    </row>
    <row r="117" spans="1:5">
      <c r="A117" t="s">
        <v>384</v>
      </c>
      <c r="B117" t="s">
        <v>385</v>
      </c>
      <c r="C117" t="s">
        <v>8</v>
      </c>
      <c r="D117">
        <v>8</v>
      </c>
      <c r="E117" t="e">
        <f>VLOOKUP(A117:A331,[1]新运进价!$B:$F,5,FALSE)</f>
        <v>#N/A</v>
      </c>
    </row>
    <row r="118" spans="1:5">
      <c r="A118" t="s">
        <v>386</v>
      </c>
      <c r="B118" t="s">
        <v>387</v>
      </c>
      <c r="C118" t="s">
        <v>8</v>
      </c>
      <c r="D118">
        <v>358</v>
      </c>
      <c r="E118" t="e">
        <f>VLOOKUP(A118:A332,[1]新运进价!$B:$F,5,FALSE)</f>
        <v>#N/A</v>
      </c>
    </row>
    <row r="119" spans="1:5">
      <c r="A119" t="s">
        <v>388</v>
      </c>
      <c r="B119" t="s">
        <v>389</v>
      </c>
      <c r="C119" t="s">
        <v>8</v>
      </c>
      <c r="D119">
        <v>575</v>
      </c>
      <c r="E119" t="e">
        <f>VLOOKUP(A119:A333,[1]新运进价!$B:$F,5,FALSE)</f>
        <v>#N/A</v>
      </c>
    </row>
    <row r="120" spans="1:5">
      <c r="A120" t="s">
        <v>390</v>
      </c>
      <c r="B120" t="s">
        <v>391</v>
      </c>
      <c r="C120" t="s">
        <v>8</v>
      </c>
      <c r="D120">
        <v>3998</v>
      </c>
      <c r="E120" t="e">
        <f>VLOOKUP(A120:A334,[1]新运进价!$B:$F,5,FALSE)</f>
        <v>#N/A</v>
      </c>
    </row>
    <row r="121" spans="1:5">
      <c r="A121" t="s">
        <v>392</v>
      </c>
      <c r="B121" t="s">
        <v>393</v>
      </c>
      <c r="C121" t="s">
        <v>8</v>
      </c>
      <c r="D121">
        <v>49425</v>
      </c>
      <c r="E121" t="e">
        <f>VLOOKUP(A121:A335,[1]新运进价!$B:$F,5,FALSE)</f>
        <v>#N/A</v>
      </c>
    </row>
    <row r="122" spans="1:5">
      <c r="A122" t="s">
        <v>394</v>
      </c>
      <c r="B122" t="s">
        <v>395</v>
      </c>
      <c r="C122" t="s">
        <v>8</v>
      </c>
      <c r="D122">
        <v>192492</v>
      </c>
      <c r="E122" t="e">
        <f>VLOOKUP(A122:A336,[1]新运进价!$B:$F,5,FALSE)</f>
        <v>#N/A</v>
      </c>
    </row>
    <row r="123" spans="1:5">
      <c r="A123" t="s">
        <v>396</v>
      </c>
      <c r="B123" t="s">
        <v>397</v>
      </c>
      <c r="C123" t="s">
        <v>8</v>
      </c>
      <c r="D123">
        <v>223007</v>
      </c>
      <c r="E123" t="e">
        <f>VLOOKUP(A123:A337,[1]新运进价!$B:$F,5,FALSE)</f>
        <v>#N/A</v>
      </c>
    </row>
    <row r="124" spans="1:5">
      <c r="A124" t="s">
        <v>398</v>
      </c>
      <c r="B124" t="s">
        <v>399</v>
      </c>
      <c r="C124" t="s">
        <v>8</v>
      </c>
      <c r="D124">
        <v>5472</v>
      </c>
      <c r="E124" t="e">
        <f>VLOOKUP(A124:A338,[1]新运进价!$B:$F,5,FALSE)</f>
        <v>#N/A</v>
      </c>
    </row>
    <row r="125" spans="1:5">
      <c r="A125" t="s">
        <v>400</v>
      </c>
      <c r="B125" t="s">
        <v>401</v>
      </c>
      <c r="C125" t="s">
        <v>8</v>
      </c>
      <c r="D125">
        <v>499</v>
      </c>
      <c r="E125" t="e">
        <f>VLOOKUP(A125:A339,[1]新运进价!$B:$F,5,FALSE)</f>
        <v>#N/A</v>
      </c>
    </row>
    <row r="126" spans="1:5">
      <c r="A126" t="s">
        <v>402</v>
      </c>
      <c r="B126" t="s">
        <v>403</v>
      </c>
      <c r="C126" t="s">
        <v>8</v>
      </c>
      <c r="D126">
        <v>653</v>
      </c>
      <c r="E126" t="e">
        <f>VLOOKUP(A126:A340,[1]新运进价!$B:$F,5,FALSE)</f>
        <v>#N/A</v>
      </c>
    </row>
    <row r="127" spans="1:5">
      <c r="A127" t="s">
        <v>404</v>
      </c>
      <c r="B127" t="s">
        <v>405</v>
      </c>
      <c r="C127" t="s">
        <v>8</v>
      </c>
      <c r="D127">
        <v>33225</v>
      </c>
      <c r="E127" t="e">
        <f>VLOOKUP(A127:A341,[1]新运进价!$B:$F,5,FALSE)</f>
        <v>#N/A</v>
      </c>
    </row>
    <row r="128" spans="1:5">
      <c r="A128" t="s">
        <v>406</v>
      </c>
      <c r="B128" t="s">
        <v>407</v>
      </c>
      <c r="C128" t="s">
        <v>8</v>
      </c>
      <c r="D128">
        <v>30497</v>
      </c>
      <c r="E128" t="e">
        <f>VLOOKUP(A128:A342,[1]新运进价!$B:$F,5,FALSE)</f>
        <v>#N/A</v>
      </c>
    </row>
    <row r="129" spans="1:5">
      <c r="A129" t="s">
        <v>408</v>
      </c>
      <c r="B129" t="s">
        <v>409</v>
      </c>
      <c r="C129" t="s">
        <v>8</v>
      </c>
      <c r="D129">
        <v>24216</v>
      </c>
      <c r="E129" t="e">
        <f>VLOOKUP(A129:A343,[1]新运进价!$B:$F,5,FALSE)</f>
        <v>#N/A</v>
      </c>
    </row>
    <row r="130" spans="1:5">
      <c r="A130" t="s">
        <v>410</v>
      </c>
      <c r="B130" t="s">
        <v>411</v>
      </c>
      <c r="C130" t="s">
        <v>8</v>
      </c>
      <c r="D130">
        <v>2098</v>
      </c>
      <c r="E130" t="e">
        <f>VLOOKUP(A130:A344,[1]新运进价!$B:$F,5,FALSE)</f>
        <v>#N/A</v>
      </c>
    </row>
    <row r="131" spans="1:5">
      <c r="A131" t="s">
        <v>412</v>
      </c>
      <c r="B131" t="s">
        <v>413</v>
      </c>
      <c r="C131" t="s">
        <v>8</v>
      </c>
      <c r="D131">
        <v>475</v>
      </c>
      <c r="E131" t="e">
        <f>VLOOKUP(A131:A345,[1]新运进价!$B:$F,5,FALSE)</f>
        <v>#N/A</v>
      </c>
    </row>
    <row r="132" spans="1:5">
      <c r="A132" t="s">
        <v>414</v>
      </c>
      <c r="B132" t="s">
        <v>415</v>
      </c>
      <c r="C132" t="s">
        <v>8</v>
      </c>
      <c r="D132">
        <v>90486</v>
      </c>
      <c r="E132" t="e">
        <f>VLOOKUP(A132:A346,[1]新运进价!$B:$F,5,FALSE)</f>
        <v>#N/A</v>
      </c>
    </row>
    <row r="133" spans="1:5">
      <c r="A133" t="s">
        <v>416</v>
      </c>
      <c r="B133" t="s">
        <v>417</v>
      </c>
      <c r="C133" t="s">
        <v>8</v>
      </c>
      <c r="D133">
        <v>21065</v>
      </c>
      <c r="E133" t="e">
        <f>VLOOKUP(A133:A347,[1]新运进价!$B:$F,5,FALSE)</f>
        <v>#N/A</v>
      </c>
    </row>
    <row r="134" spans="1:5">
      <c r="A134" t="s">
        <v>418</v>
      </c>
      <c r="B134" t="s">
        <v>419</v>
      </c>
      <c r="C134" t="s">
        <v>8</v>
      </c>
      <c r="D134">
        <v>15594</v>
      </c>
      <c r="E134" t="e">
        <f>VLOOKUP(A134:A348,[1]新运进价!$B:$F,5,FALSE)</f>
        <v>#N/A</v>
      </c>
    </row>
    <row r="135" spans="1:5">
      <c r="A135" t="s">
        <v>420</v>
      </c>
      <c r="B135" t="s">
        <v>421</v>
      </c>
      <c r="C135" t="s">
        <v>8</v>
      </c>
      <c r="D135">
        <v>14146</v>
      </c>
      <c r="E135" t="e">
        <f>VLOOKUP(A135:A349,[1]新运进价!$B:$F,5,FALSE)</f>
        <v>#N/A</v>
      </c>
    </row>
    <row r="136" spans="1:5">
      <c r="A136" t="s">
        <v>422</v>
      </c>
      <c r="B136" t="s">
        <v>423</v>
      </c>
      <c r="C136" t="s">
        <v>8</v>
      </c>
      <c r="D136">
        <v>233</v>
      </c>
      <c r="E136" t="e">
        <f>VLOOKUP(A136:A350,[1]新运进价!$B:$F,5,FALSE)</f>
        <v>#N/A</v>
      </c>
    </row>
    <row r="137" spans="1:5">
      <c r="A137" t="s">
        <v>424</v>
      </c>
      <c r="B137" t="s">
        <v>425</v>
      </c>
      <c r="C137" t="s">
        <v>8</v>
      </c>
      <c r="D137">
        <v>25</v>
      </c>
      <c r="E137" t="e">
        <f>VLOOKUP(A137:A351,[1]新运进价!$B:$F,5,FALSE)</f>
        <v>#N/A</v>
      </c>
    </row>
    <row r="138" spans="1:5">
      <c r="A138" t="s">
        <v>426</v>
      </c>
      <c r="B138" t="s">
        <v>427</v>
      </c>
      <c r="C138" t="s">
        <v>8</v>
      </c>
      <c r="D138">
        <v>278</v>
      </c>
      <c r="E138" t="e">
        <f>VLOOKUP(A138:A352,[1]新运进价!$B:$F,5,FALSE)</f>
        <v>#N/A</v>
      </c>
    </row>
    <row r="139" spans="1:5">
      <c r="A139" t="s">
        <v>428</v>
      </c>
      <c r="B139" t="s">
        <v>429</v>
      </c>
      <c r="C139" t="s">
        <v>8</v>
      </c>
      <c r="D139">
        <v>22</v>
      </c>
      <c r="E139" t="e">
        <f>VLOOKUP(A139:A353,[1]新运进价!$B:$F,5,FALSE)</f>
        <v>#N/A</v>
      </c>
    </row>
    <row r="140" spans="1:5">
      <c r="A140" t="s">
        <v>430</v>
      </c>
      <c r="B140" t="s">
        <v>431</v>
      </c>
      <c r="C140" t="s">
        <v>8</v>
      </c>
      <c r="D140">
        <v>221</v>
      </c>
      <c r="E140" t="e">
        <f>VLOOKUP(A140:A354,[1]新运进价!$B:$F,5,FALSE)</f>
        <v>#N/A</v>
      </c>
    </row>
    <row r="141" spans="1:5">
      <c r="A141" t="s">
        <v>432</v>
      </c>
      <c r="B141" t="s">
        <v>433</v>
      </c>
      <c r="C141" t="s">
        <v>8</v>
      </c>
      <c r="D141">
        <v>20</v>
      </c>
      <c r="E141" t="e">
        <f>VLOOKUP(A141:A355,[1]新运进价!$B:$F,5,FALSE)</f>
        <v>#N/A</v>
      </c>
    </row>
    <row r="142" spans="1:5">
      <c r="A142" t="s">
        <v>434</v>
      </c>
      <c r="B142" t="s">
        <v>435</v>
      </c>
      <c r="C142" t="s">
        <v>8</v>
      </c>
      <c r="D142">
        <v>8</v>
      </c>
      <c r="E142" t="e">
        <f>VLOOKUP(A142:A356,[1]新运进价!$B:$F,5,FALSE)</f>
        <v>#N/A</v>
      </c>
    </row>
    <row r="143" spans="1:5">
      <c r="A143" t="s">
        <v>436</v>
      </c>
      <c r="B143" t="s">
        <v>437</v>
      </c>
      <c r="C143" t="s">
        <v>8</v>
      </c>
      <c r="D143">
        <v>101</v>
      </c>
      <c r="E143" t="e">
        <f>VLOOKUP(A143:A357,[1]新运进价!$B:$F,5,FALSE)</f>
        <v>#N/A</v>
      </c>
    </row>
    <row r="144" spans="1:5">
      <c r="A144" t="s">
        <v>438</v>
      </c>
      <c r="B144" t="s">
        <v>439</v>
      </c>
      <c r="C144" t="s">
        <v>8</v>
      </c>
      <c r="D144">
        <v>8</v>
      </c>
      <c r="E144" t="e">
        <f>VLOOKUP(A144:A358,[1]新运进价!$B:$F,5,FALSE)</f>
        <v>#N/A</v>
      </c>
    </row>
    <row r="145" spans="1:5">
      <c r="A145" t="s">
        <v>440</v>
      </c>
      <c r="B145" t="s">
        <v>441</v>
      </c>
      <c r="C145" t="s">
        <v>8</v>
      </c>
      <c r="D145">
        <v>3595</v>
      </c>
      <c r="E145" t="e">
        <f>VLOOKUP(A145:A359,[1]新运进价!$B:$F,5,FALSE)</f>
        <v>#N/A</v>
      </c>
    </row>
    <row r="146" spans="1:5">
      <c r="A146" t="s">
        <v>442</v>
      </c>
      <c r="B146" t="s">
        <v>443</v>
      </c>
      <c r="C146" t="s">
        <v>8</v>
      </c>
      <c r="D146">
        <v>301</v>
      </c>
      <c r="E146" t="e">
        <f>VLOOKUP(A146:A360,[1]新运进价!$B:$F,5,FALSE)</f>
        <v>#N/A</v>
      </c>
    </row>
    <row r="147" spans="1:5">
      <c r="A147" t="s">
        <v>444</v>
      </c>
      <c r="B147" t="s">
        <v>445</v>
      </c>
      <c r="C147" t="s">
        <v>8</v>
      </c>
      <c r="D147">
        <v>1289</v>
      </c>
      <c r="E147" t="e">
        <f>VLOOKUP(A147:A361,[1]新运进价!$B:$F,5,FALSE)</f>
        <v>#N/A</v>
      </c>
    </row>
    <row r="148" spans="1:5">
      <c r="A148" t="s">
        <v>446</v>
      </c>
      <c r="B148" t="s">
        <v>447</v>
      </c>
      <c r="C148" t="s">
        <v>8</v>
      </c>
      <c r="D148">
        <v>194</v>
      </c>
      <c r="E148" t="e">
        <f>VLOOKUP(A148:A362,[1]新运进价!$B:$F,5,FALSE)</f>
        <v>#N/A</v>
      </c>
    </row>
    <row r="149" spans="1:5">
      <c r="A149" t="s">
        <v>448</v>
      </c>
      <c r="B149" t="s">
        <v>449</v>
      </c>
      <c r="C149" t="s">
        <v>8</v>
      </c>
      <c r="D149">
        <v>18445</v>
      </c>
      <c r="E149" t="e">
        <f>VLOOKUP(A149:A363,[1]新运进价!$B:$F,5,FALSE)</f>
        <v>#N/A</v>
      </c>
    </row>
    <row r="150" spans="1:5">
      <c r="A150" t="s">
        <v>450</v>
      </c>
      <c r="B150" t="s">
        <v>451</v>
      </c>
      <c r="C150" t="s">
        <v>8</v>
      </c>
      <c r="D150">
        <v>173</v>
      </c>
      <c r="E150" t="e">
        <f>VLOOKUP(A150:A364,[1]新运进价!$B:$F,5,FALSE)</f>
        <v>#N/A</v>
      </c>
    </row>
    <row r="151" spans="1:5">
      <c r="A151" t="s">
        <v>452</v>
      </c>
      <c r="B151" t="s">
        <v>453</v>
      </c>
      <c r="C151" t="s">
        <v>8</v>
      </c>
      <c r="D151">
        <v>18</v>
      </c>
      <c r="E151" t="e">
        <f>VLOOKUP(A151:A365,[1]新运进价!$B:$F,5,FALSE)</f>
        <v>#N/A</v>
      </c>
    </row>
    <row r="152" spans="1:5">
      <c r="A152" t="s">
        <v>454</v>
      </c>
      <c r="B152" t="s">
        <v>455</v>
      </c>
      <c r="C152" t="s">
        <v>8</v>
      </c>
      <c r="D152">
        <v>8</v>
      </c>
      <c r="E152" t="e">
        <f>VLOOKUP(A152:A366,[1]新运进价!$B:$F,5,FALSE)</f>
        <v>#N/A</v>
      </c>
    </row>
    <row r="153" spans="1:5">
      <c r="A153" t="s">
        <v>456</v>
      </c>
      <c r="B153" t="s">
        <v>457</v>
      </c>
      <c r="C153" t="s">
        <v>8</v>
      </c>
      <c r="D153">
        <v>211</v>
      </c>
      <c r="E153" t="e">
        <f>VLOOKUP(A153:A367,[1]新运进价!$B:$F,5,FALSE)</f>
        <v>#N/A</v>
      </c>
    </row>
    <row r="154" spans="1:5">
      <c r="A154" t="s">
        <v>458</v>
      </c>
      <c r="B154" t="s">
        <v>459</v>
      </c>
      <c r="C154" t="s">
        <v>8</v>
      </c>
      <c r="D154">
        <v>139</v>
      </c>
      <c r="E154" t="e">
        <f>VLOOKUP(A154:A368,[1]新运进价!$B:$F,5,FALSE)</f>
        <v>#N/A</v>
      </c>
    </row>
    <row r="155" spans="1:5">
      <c r="A155" t="s">
        <v>460</v>
      </c>
      <c r="B155" t="s">
        <v>461</v>
      </c>
      <c r="C155" t="s">
        <v>8</v>
      </c>
      <c r="D155">
        <v>59</v>
      </c>
      <c r="E155" t="e">
        <f>VLOOKUP(A155:A369,[1]新运进价!$B:$F,5,FALSE)</f>
        <v>#N/A</v>
      </c>
    </row>
    <row r="156" spans="1:5">
      <c r="A156" t="s">
        <v>462</v>
      </c>
      <c r="B156" t="s">
        <v>463</v>
      </c>
      <c r="C156" t="s">
        <v>8</v>
      </c>
      <c r="D156">
        <v>17</v>
      </c>
      <c r="E156" t="e">
        <f>VLOOKUP(A156:A370,[1]新运进价!$B:$F,5,FALSE)</f>
        <v>#N/A</v>
      </c>
    </row>
    <row r="157" spans="1:5">
      <c r="A157" t="s">
        <v>464</v>
      </c>
      <c r="B157" t="s">
        <v>465</v>
      </c>
      <c r="C157" t="s">
        <v>8</v>
      </c>
      <c r="D157">
        <v>55</v>
      </c>
      <c r="E157" t="e">
        <f>VLOOKUP(A157:A371,[1]新运进价!$B:$F,5,FALSE)</f>
        <v>#N/A</v>
      </c>
    </row>
    <row r="158" spans="1:5">
      <c r="A158" t="s">
        <v>466</v>
      </c>
      <c r="B158" t="s">
        <v>467</v>
      </c>
      <c r="C158" t="s">
        <v>8</v>
      </c>
      <c r="D158">
        <v>8</v>
      </c>
      <c r="E158" t="e">
        <f>VLOOKUP(A158:A372,[1]新运进价!$B:$F,5,FALSE)</f>
        <v>#N/A</v>
      </c>
    </row>
    <row r="159" spans="1:5">
      <c r="A159" t="s">
        <v>468</v>
      </c>
      <c r="B159" t="s">
        <v>469</v>
      </c>
      <c r="C159" t="s">
        <v>8</v>
      </c>
      <c r="D159">
        <v>8</v>
      </c>
      <c r="E159" t="e">
        <f>VLOOKUP(A159:A373,[1]新运进价!$B:$F,5,FALSE)</f>
        <v>#N/A</v>
      </c>
    </row>
    <row r="160" spans="1:5">
      <c r="A160" t="s">
        <v>470</v>
      </c>
      <c r="B160" t="s">
        <v>471</v>
      </c>
      <c r="C160" t="s">
        <v>8</v>
      </c>
      <c r="D160">
        <v>8</v>
      </c>
      <c r="E160" t="e">
        <f>VLOOKUP(A160:A374,[1]新运进价!$B:$F,5,FALSE)</f>
        <v>#N/A</v>
      </c>
    </row>
    <row r="161" spans="1:5">
      <c r="A161" t="s">
        <v>472</v>
      </c>
      <c r="B161" t="s">
        <v>473</v>
      </c>
      <c r="C161" t="s">
        <v>8</v>
      </c>
      <c r="D161">
        <v>47</v>
      </c>
      <c r="E161" t="e">
        <f>VLOOKUP(A161:A375,[1]新运进价!$B:$F,5,FALSE)</f>
        <v>#N/A</v>
      </c>
    </row>
    <row r="162" spans="1:5">
      <c r="A162" t="s">
        <v>474</v>
      </c>
      <c r="B162" t="s">
        <v>475</v>
      </c>
      <c r="C162" t="s">
        <v>8</v>
      </c>
      <c r="D162">
        <v>21</v>
      </c>
      <c r="E162" t="e">
        <f>VLOOKUP(A162:A376,[1]新运进价!$B:$F,5,FALSE)</f>
        <v>#N/A</v>
      </c>
    </row>
    <row r="163" spans="1:5">
      <c r="A163" t="s">
        <v>476</v>
      </c>
      <c r="B163" t="s">
        <v>477</v>
      </c>
      <c r="C163" t="s">
        <v>8</v>
      </c>
      <c r="D163">
        <v>15</v>
      </c>
      <c r="E163" t="e">
        <f>VLOOKUP(A163:A377,[1]新运进价!$B:$F,5,FALSE)</f>
        <v>#N/A</v>
      </c>
    </row>
    <row r="164" spans="1:5">
      <c r="A164" t="s">
        <v>478</v>
      </c>
      <c r="B164" t="s">
        <v>479</v>
      </c>
      <c r="C164" t="s">
        <v>8</v>
      </c>
      <c r="D164">
        <v>12</v>
      </c>
      <c r="E164" t="e">
        <f>VLOOKUP(A164:A378,[1]新运进价!$B:$F,5,FALSE)</f>
        <v>#N/A</v>
      </c>
    </row>
    <row r="165" spans="1:5">
      <c r="A165" t="s">
        <v>480</v>
      </c>
      <c r="B165" t="s">
        <v>481</v>
      </c>
      <c r="C165" t="s">
        <v>8</v>
      </c>
      <c r="D165">
        <v>12</v>
      </c>
      <c r="E165" t="e">
        <f>VLOOKUP(A165:A379,[1]新运进价!$B:$F,5,FALSE)</f>
        <v>#N/A</v>
      </c>
    </row>
    <row r="166" spans="1:5">
      <c r="A166" t="s">
        <v>482</v>
      </c>
      <c r="B166" t="s">
        <v>483</v>
      </c>
      <c r="C166" t="s">
        <v>8</v>
      </c>
      <c r="D166">
        <v>10</v>
      </c>
      <c r="E166" t="e">
        <f>VLOOKUP(A166:A380,[1]新运进价!$B:$F,5,FALSE)</f>
        <v>#N/A</v>
      </c>
    </row>
    <row r="167" spans="1:5">
      <c r="A167" t="s">
        <v>484</v>
      </c>
      <c r="B167" t="s">
        <v>485</v>
      </c>
      <c r="C167" t="s">
        <v>8</v>
      </c>
      <c r="D167">
        <v>10</v>
      </c>
      <c r="E167" t="e">
        <f>VLOOKUP(A167:A381,[1]新运进价!$B:$F,5,FALSE)</f>
        <v>#N/A</v>
      </c>
    </row>
    <row r="168" spans="1:5">
      <c r="A168" t="s">
        <v>486</v>
      </c>
      <c r="B168" t="s">
        <v>487</v>
      </c>
      <c r="C168" t="s">
        <v>8</v>
      </c>
      <c r="D168">
        <v>16</v>
      </c>
      <c r="E168" t="e">
        <f>VLOOKUP(A168:A382,[1]新运进价!$B:$F,5,FALSE)</f>
        <v>#N/A</v>
      </c>
    </row>
    <row r="169" spans="1:5">
      <c r="A169" t="s">
        <v>488</v>
      </c>
      <c r="B169" t="s">
        <v>489</v>
      </c>
      <c r="C169" t="s">
        <v>8</v>
      </c>
      <c r="D169">
        <v>233</v>
      </c>
      <c r="E169" t="e">
        <f>VLOOKUP(A169:A383,[1]新运进价!$B:$F,5,FALSE)</f>
        <v>#N/A</v>
      </c>
    </row>
    <row r="170" spans="1:5">
      <c r="A170" t="s">
        <v>490</v>
      </c>
      <c r="B170" t="s">
        <v>491</v>
      </c>
      <c r="C170" t="s">
        <v>8</v>
      </c>
      <c r="D170">
        <v>8</v>
      </c>
      <c r="E170" t="e">
        <f>VLOOKUP(A170:A384,[1]新运进价!$B:$F,5,FALSE)</f>
        <v>#N/A</v>
      </c>
    </row>
    <row r="171" spans="1:5">
      <c r="A171" t="s">
        <v>492</v>
      </c>
      <c r="B171" t="s">
        <v>493</v>
      </c>
      <c r="C171" t="s">
        <v>8</v>
      </c>
      <c r="D171">
        <v>8</v>
      </c>
      <c r="E171" t="e">
        <f>VLOOKUP(A171:A385,[1]新运进价!$B:$F,5,FALSE)</f>
        <v>#N/A</v>
      </c>
    </row>
    <row r="172" spans="1:5">
      <c r="A172" t="s">
        <v>494</v>
      </c>
      <c r="B172" t="s">
        <v>495</v>
      </c>
      <c r="C172" t="s">
        <v>8</v>
      </c>
      <c r="D172">
        <v>8</v>
      </c>
      <c r="E172" t="e">
        <f>VLOOKUP(A172:A386,[1]新运进价!$B:$F,5,FALSE)</f>
        <v>#N/A</v>
      </c>
    </row>
    <row r="173" spans="1:5">
      <c r="A173" t="s">
        <v>496</v>
      </c>
      <c r="B173" t="s">
        <v>497</v>
      </c>
      <c r="C173" t="s">
        <v>8</v>
      </c>
      <c r="D173">
        <v>28</v>
      </c>
      <c r="E173" t="e">
        <f>VLOOKUP(A173:A387,[1]新运进价!$B:$F,5,FALSE)</f>
        <v>#N/A</v>
      </c>
    </row>
    <row r="174" spans="1:5">
      <c r="A174" t="s">
        <v>498</v>
      </c>
      <c r="B174" t="s">
        <v>499</v>
      </c>
      <c r="C174" t="s">
        <v>8</v>
      </c>
      <c r="D174">
        <v>26</v>
      </c>
      <c r="E174" t="e">
        <f>VLOOKUP(A174:A388,[1]新运进价!$B:$F,5,FALSE)</f>
        <v>#N/A</v>
      </c>
    </row>
    <row r="175" spans="1:5">
      <c r="A175" t="s">
        <v>500</v>
      </c>
      <c r="B175" t="s">
        <v>501</v>
      </c>
      <c r="C175" t="s">
        <v>8</v>
      </c>
      <c r="D175">
        <v>8</v>
      </c>
      <c r="E175" t="e">
        <f>VLOOKUP(A175:A389,[1]新运进价!$B:$F,5,FALSE)</f>
        <v>#N/A</v>
      </c>
    </row>
    <row r="176" spans="1:5">
      <c r="A176" t="s">
        <v>502</v>
      </c>
      <c r="B176" t="s">
        <v>503</v>
      </c>
      <c r="C176" t="s">
        <v>8</v>
      </c>
      <c r="D176">
        <v>8</v>
      </c>
      <c r="E176" t="e">
        <f>VLOOKUP(A176:A390,[1]新运进价!$B:$F,5,FALSE)</f>
        <v>#N/A</v>
      </c>
    </row>
    <row r="177" spans="1:5">
      <c r="A177" t="s">
        <v>504</v>
      </c>
      <c r="B177" t="s">
        <v>505</v>
      </c>
      <c r="C177" t="s">
        <v>8</v>
      </c>
      <c r="D177">
        <v>109</v>
      </c>
      <c r="E177" t="e">
        <f>VLOOKUP(A177:A391,[1]新运进价!$B:$F,5,FALSE)</f>
        <v>#N/A</v>
      </c>
    </row>
    <row r="178" spans="1:5">
      <c r="A178" t="s">
        <v>506</v>
      </c>
      <c r="B178" t="s">
        <v>507</v>
      </c>
      <c r="C178" t="s">
        <v>8</v>
      </c>
      <c r="D178">
        <v>8</v>
      </c>
      <c r="E178" t="e">
        <f>VLOOKUP(A178:A392,[1]新运进价!$B:$F,5,FALSE)</f>
        <v>#N/A</v>
      </c>
    </row>
    <row r="179" spans="1:5">
      <c r="A179" t="s">
        <v>508</v>
      </c>
      <c r="B179" t="s">
        <v>509</v>
      </c>
      <c r="C179" t="s">
        <v>8</v>
      </c>
      <c r="D179">
        <v>16</v>
      </c>
      <c r="E179" t="e">
        <f>VLOOKUP(A179:A393,[1]新运进价!$B:$F,5,FALSE)</f>
        <v>#N/A</v>
      </c>
    </row>
    <row r="180" spans="1:5">
      <c r="A180" t="s">
        <v>510</v>
      </c>
      <c r="B180" t="s">
        <v>511</v>
      </c>
      <c r="C180" t="s">
        <v>8</v>
      </c>
      <c r="D180">
        <v>17759</v>
      </c>
      <c r="E180" t="e">
        <f>VLOOKUP(A180:A394,[1]新运进价!$B:$F,5,FALSE)</f>
        <v>#N/A</v>
      </c>
    </row>
    <row r="181" spans="1:5">
      <c r="A181" t="s">
        <v>512</v>
      </c>
      <c r="B181" t="s">
        <v>513</v>
      </c>
      <c r="C181" t="s">
        <v>8</v>
      </c>
      <c r="D181">
        <v>1065</v>
      </c>
      <c r="E181" t="e">
        <f>VLOOKUP(A181:A395,[1]新运进价!$B:$F,5,FALSE)</f>
        <v>#N/A</v>
      </c>
    </row>
    <row r="182" spans="1:5">
      <c r="A182" t="s">
        <v>514</v>
      </c>
      <c r="B182" t="s">
        <v>515</v>
      </c>
      <c r="C182" t="s">
        <v>8</v>
      </c>
      <c r="D182">
        <v>816</v>
      </c>
      <c r="E182" t="e">
        <f>VLOOKUP(A182:A396,[1]新运进价!$B:$F,5,FALSE)</f>
        <v>#N/A</v>
      </c>
    </row>
    <row r="183" spans="1:5">
      <c r="A183" t="s">
        <v>516</v>
      </c>
      <c r="B183" t="s">
        <v>517</v>
      </c>
      <c r="C183" t="s">
        <v>8</v>
      </c>
      <c r="D183">
        <v>1493</v>
      </c>
      <c r="E183" t="e">
        <f>VLOOKUP(A183:A397,[1]新运进价!$B:$F,5,FALSE)</f>
        <v>#N/A</v>
      </c>
    </row>
    <row r="184" spans="1:5">
      <c r="A184" t="s">
        <v>518</v>
      </c>
      <c r="B184" t="s">
        <v>519</v>
      </c>
      <c r="C184" t="s">
        <v>8</v>
      </c>
      <c r="D184">
        <v>7396</v>
      </c>
      <c r="E184" t="e">
        <f>VLOOKUP(A184:A398,[1]新运进价!$B:$F,5,FALSE)</f>
        <v>#N/A</v>
      </c>
    </row>
    <row r="185" spans="1:5">
      <c r="A185" t="s">
        <v>520</v>
      </c>
      <c r="B185" t="s">
        <v>521</v>
      </c>
      <c r="C185" t="s">
        <v>8</v>
      </c>
      <c r="D185">
        <v>6968</v>
      </c>
      <c r="E185" t="e">
        <f>VLOOKUP(A185:A399,[1]新运进价!$B:$F,5,FALSE)</f>
        <v>#N/A</v>
      </c>
    </row>
    <row r="186" spans="1:5">
      <c r="A186" t="s">
        <v>522</v>
      </c>
      <c r="B186" t="s">
        <v>523</v>
      </c>
      <c r="C186" t="s">
        <v>8</v>
      </c>
      <c r="D186">
        <v>5297</v>
      </c>
      <c r="E186" t="e">
        <f>VLOOKUP(A186:A400,[1]新运进价!$B:$F,5,FALSE)</f>
        <v>#N/A</v>
      </c>
    </row>
    <row r="187" spans="1:5">
      <c r="A187" t="s">
        <v>524</v>
      </c>
      <c r="B187" t="s">
        <v>525</v>
      </c>
      <c r="C187" t="s">
        <v>8</v>
      </c>
      <c r="D187">
        <v>34</v>
      </c>
      <c r="E187" t="e">
        <f>VLOOKUP(A187:A401,[1]新运进价!$B:$F,5,FALSE)</f>
        <v>#N/A</v>
      </c>
    </row>
    <row r="188" spans="1:5">
      <c r="A188" t="s">
        <v>526</v>
      </c>
      <c r="B188" t="s">
        <v>527</v>
      </c>
      <c r="C188" t="s">
        <v>8</v>
      </c>
      <c r="D188">
        <v>523</v>
      </c>
      <c r="E188" t="e">
        <f>VLOOKUP(A188:A402,[1]新运进价!$B:$F,5,FALSE)</f>
        <v>#N/A</v>
      </c>
    </row>
    <row r="189" spans="1:5">
      <c r="A189" t="s">
        <v>528</v>
      </c>
      <c r="B189" t="s">
        <v>529</v>
      </c>
      <c r="C189" t="s">
        <v>8</v>
      </c>
      <c r="D189">
        <v>871</v>
      </c>
      <c r="E189" t="e">
        <f>VLOOKUP(A189:A403,[1]新运进价!$B:$F,5,FALSE)</f>
        <v>#N/A</v>
      </c>
    </row>
    <row r="190" spans="1:5">
      <c r="A190" t="s">
        <v>530</v>
      </c>
      <c r="B190" t="s">
        <v>531</v>
      </c>
      <c r="C190" t="s">
        <v>8</v>
      </c>
      <c r="D190">
        <v>28</v>
      </c>
      <c r="E190" t="e">
        <f>VLOOKUP(A190:A404,[1]新运进价!$B:$F,5,FALSE)</f>
        <v>#N/A</v>
      </c>
    </row>
    <row r="191" spans="1:5">
      <c r="A191" t="s">
        <v>532</v>
      </c>
      <c r="B191" t="s">
        <v>533</v>
      </c>
      <c r="C191" t="s">
        <v>8</v>
      </c>
      <c r="D191">
        <v>8</v>
      </c>
      <c r="E191" t="e">
        <f>VLOOKUP(A191:A405,[1]新运进价!$B:$F,5,FALSE)</f>
        <v>#N/A</v>
      </c>
    </row>
    <row r="192" spans="1:5">
      <c r="A192" t="s">
        <v>534</v>
      </c>
      <c r="B192" t="s">
        <v>535</v>
      </c>
      <c r="C192" t="s">
        <v>8</v>
      </c>
      <c r="D192">
        <v>10400</v>
      </c>
      <c r="E192" t="e">
        <f>VLOOKUP(A192:A406,[1]新运进价!$B:$F,5,FALSE)</f>
        <v>#N/A</v>
      </c>
    </row>
    <row r="193" spans="1:5">
      <c r="A193" t="s">
        <v>536</v>
      </c>
      <c r="B193" t="s">
        <v>537</v>
      </c>
      <c r="C193" t="s">
        <v>8</v>
      </c>
      <c r="D193">
        <v>8</v>
      </c>
      <c r="E193" t="e">
        <f>VLOOKUP(A193:A407,[1]新运进价!$B:$F,5,FALSE)</f>
        <v>#N/A</v>
      </c>
    </row>
    <row r="194" spans="1:5">
      <c r="A194" t="s">
        <v>538</v>
      </c>
      <c r="B194" t="s">
        <v>539</v>
      </c>
      <c r="C194" t="s">
        <v>8</v>
      </c>
      <c r="D194">
        <v>258</v>
      </c>
      <c r="E194" t="e">
        <f>VLOOKUP(A194:A408,[1]新运进价!$B:$F,5,FALSE)</f>
        <v>#N/A</v>
      </c>
    </row>
    <row r="195" spans="1:5">
      <c r="A195" t="s">
        <v>540</v>
      </c>
      <c r="B195" t="s">
        <v>541</v>
      </c>
      <c r="C195" t="s">
        <v>8</v>
      </c>
      <c r="D195">
        <v>69</v>
      </c>
      <c r="E195" t="e">
        <f>VLOOKUP(A195:A409,[1]新运进价!$B:$F,5,FALSE)</f>
        <v>#N/A</v>
      </c>
    </row>
    <row r="196" spans="1:5">
      <c r="A196" t="s">
        <v>542</v>
      </c>
      <c r="B196" t="s">
        <v>543</v>
      </c>
      <c r="C196" t="s">
        <v>8</v>
      </c>
      <c r="D196">
        <v>21</v>
      </c>
      <c r="E196" t="e">
        <f>VLOOKUP(A196:A410,[1]新运进价!$B:$F,5,FALSE)</f>
        <v>#N/A</v>
      </c>
    </row>
    <row r="197" spans="1:5">
      <c r="A197" t="s">
        <v>544</v>
      </c>
      <c r="B197" t="s">
        <v>545</v>
      </c>
      <c r="C197" t="s">
        <v>8</v>
      </c>
      <c r="D197">
        <v>12</v>
      </c>
      <c r="E197" t="e">
        <f>VLOOKUP(A197:A411,[1]新运进价!$B:$F,5,FALSE)</f>
        <v>#N/A</v>
      </c>
    </row>
    <row r="198" spans="1:5">
      <c r="A198" t="s">
        <v>546</v>
      </c>
      <c r="B198" t="s">
        <v>547</v>
      </c>
      <c r="C198" t="s">
        <v>8</v>
      </c>
      <c r="D198">
        <v>268</v>
      </c>
      <c r="E198" t="e">
        <f>VLOOKUP(A198:A412,[1]新运进价!$B:$F,5,FALSE)</f>
        <v>#N/A</v>
      </c>
    </row>
    <row r="199" spans="1:5">
      <c r="A199" t="s">
        <v>548</v>
      </c>
      <c r="B199" t="s">
        <v>549</v>
      </c>
      <c r="C199" t="s">
        <v>8</v>
      </c>
      <c r="D199">
        <v>32</v>
      </c>
      <c r="E199" t="e">
        <f>VLOOKUP(A199:A413,[1]新运进价!$B:$F,5,FALSE)</f>
        <v>#N/A</v>
      </c>
    </row>
    <row r="200" spans="1:5">
      <c r="A200" t="s">
        <v>550</v>
      </c>
      <c r="B200" t="s">
        <v>551</v>
      </c>
      <c r="C200" t="s">
        <v>8</v>
      </c>
      <c r="D200">
        <v>742</v>
      </c>
      <c r="E200" t="e">
        <f>VLOOKUP(A200:A414,[1]新运进价!$B:$F,5,FALSE)</f>
        <v>#N/A</v>
      </c>
    </row>
    <row r="201" spans="1:5">
      <c r="A201" t="s">
        <v>552</v>
      </c>
      <c r="B201" t="s">
        <v>553</v>
      </c>
      <c r="C201" t="s">
        <v>8</v>
      </c>
      <c r="D201">
        <v>154</v>
      </c>
      <c r="E201" t="e">
        <f>VLOOKUP(A201:A415,[1]新运进价!$B:$F,5,FALSE)</f>
        <v>#N/A</v>
      </c>
    </row>
    <row r="202" spans="1:5">
      <c r="A202" t="s">
        <v>554</v>
      </c>
      <c r="B202" t="s">
        <v>555</v>
      </c>
      <c r="C202" t="s">
        <v>8</v>
      </c>
      <c r="D202">
        <v>223</v>
      </c>
      <c r="E202" t="e">
        <f>VLOOKUP(A202:A416,[1]新运进价!$B:$F,5,FALSE)</f>
        <v>#N/A</v>
      </c>
    </row>
    <row r="203" spans="1:5">
      <c r="A203" t="s">
        <v>556</v>
      </c>
      <c r="B203" t="s">
        <v>557</v>
      </c>
      <c r="C203" t="s">
        <v>8</v>
      </c>
      <c r="D203">
        <v>8977</v>
      </c>
      <c r="E203" t="e">
        <f>VLOOKUP(A203:A417,[1]新运进价!$B:$F,5,FALSE)</f>
        <v>#N/A</v>
      </c>
    </row>
    <row r="204" spans="1:5">
      <c r="A204" t="s">
        <v>558</v>
      </c>
      <c r="B204" t="s">
        <v>559</v>
      </c>
      <c r="C204" t="s">
        <v>8</v>
      </c>
      <c r="D204">
        <v>17297</v>
      </c>
      <c r="E204" t="e">
        <f>VLOOKUP(A204:A418,[1]新运进价!$B:$F,5,FALSE)</f>
        <v>#N/A</v>
      </c>
    </row>
    <row r="205" spans="1:5">
      <c r="A205" t="s">
        <v>560</v>
      </c>
      <c r="B205" t="s">
        <v>561</v>
      </c>
      <c r="C205" t="s">
        <v>8</v>
      </c>
      <c r="D205">
        <v>261</v>
      </c>
      <c r="E205" t="e">
        <f>VLOOKUP(A205:A419,[1]新运进价!$B:$F,5,FALSE)</f>
        <v>#N/A</v>
      </c>
    </row>
    <row r="206" spans="1:5">
      <c r="A206" t="s">
        <v>562</v>
      </c>
      <c r="B206" t="s">
        <v>563</v>
      </c>
      <c r="C206" t="s">
        <v>8</v>
      </c>
      <c r="D206">
        <v>117</v>
      </c>
      <c r="E206" t="e">
        <f>VLOOKUP(A206:A420,[1]新运进价!$B:$F,5,FALSE)</f>
        <v>#N/A</v>
      </c>
    </row>
    <row r="207" spans="1:5">
      <c r="A207" t="s">
        <v>564</v>
      </c>
      <c r="B207" t="s">
        <v>565</v>
      </c>
      <c r="C207" t="s">
        <v>8</v>
      </c>
      <c r="D207">
        <v>20</v>
      </c>
      <c r="E207" t="e">
        <f>VLOOKUP(A207:A421,[1]新运进价!$B:$F,5,FALSE)</f>
        <v>#N/A</v>
      </c>
    </row>
    <row r="208" spans="1:5">
      <c r="A208" t="s">
        <v>566</v>
      </c>
      <c r="B208" t="s">
        <v>567</v>
      </c>
      <c r="C208" t="s">
        <v>8</v>
      </c>
      <c r="D208">
        <v>10</v>
      </c>
      <c r="E208" t="e">
        <f>VLOOKUP(A208:A422,[1]新运进价!$B:$F,5,FALSE)</f>
        <v>#N/A</v>
      </c>
    </row>
    <row r="209" spans="1:5">
      <c r="A209" t="s">
        <v>568</v>
      </c>
      <c r="B209" t="s">
        <v>569</v>
      </c>
      <c r="C209" t="s">
        <v>8</v>
      </c>
      <c r="D209">
        <v>64</v>
      </c>
      <c r="E209" t="e">
        <f>VLOOKUP(A209:A423,[1]新运进价!$B:$F,5,FALSE)</f>
        <v>#N/A</v>
      </c>
    </row>
    <row r="210" spans="1:5">
      <c r="A210" t="s">
        <v>570</v>
      </c>
      <c r="B210" t="s">
        <v>571</v>
      </c>
      <c r="C210" t="s">
        <v>8</v>
      </c>
      <c r="D210">
        <v>8</v>
      </c>
      <c r="E210" t="e">
        <f>VLOOKUP(A210:A424,[1]新运进价!$B:$F,5,FALSE)</f>
        <v>#N/A</v>
      </c>
    </row>
    <row r="211" spans="1:5">
      <c r="A211" t="s">
        <v>572</v>
      </c>
      <c r="B211" t="s">
        <v>573</v>
      </c>
      <c r="C211" t="s">
        <v>8</v>
      </c>
      <c r="D211">
        <v>8</v>
      </c>
      <c r="E211" t="e">
        <f>VLOOKUP(A211:A425,[1]新运进价!$B:$F,5,FALSE)</f>
        <v>#N/A</v>
      </c>
    </row>
    <row r="212" spans="1:5">
      <c r="A212" t="s">
        <v>574</v>
      </c>
      <c r="B212" t="s">
        <v>575</v>
      </c>
      <c r="C212" t="s">
        <v>8</v>
      </c>
      <c r="D212">
        <v>19</v>
      </c>
      <c r="E212" t="e">
        <f>VLOOKUP(A212:A426,[1]新运进价!$B:$F,5,FALSE)</f>
        <v>#N/A</v>
      </c>
    </row>
    <row r="213" spans="1:5">
      <c r="A213" t="s">
        <v>576</v>
      </c>
      <c r="B213" t="s">
        <v>577</v>
      </c>
      <c r="C213" t="s">
        <v>8</v>
      </c>
      <c r="D213">
        <v>130</v>
      </c>
      <c r="E213" t="e">
        <f>VLOOKUP(A213:A427,[1]新运进价!$B:$F,5,FALSE)</f>
        <v>#N/A</v>
      </c>
    </row>
    <row r="214" spans="1:5">
      <c r="A214" t="s">
        <v>578</v>
      </c>
      <c r="B214" t="s">
        <v>579</v>
      </c>
      <c r="C214" t="s">
        <v>8</v>
      </c>
      <c r="D214">
        <v>39</v>
      </c>
      <c r="E214" t="e">
        <f>VLOOKUP(A214:A428,[1]新运进价!$B:$F,5,FALSE)</f>
        <v>#N/A</v>
      </c>
    </row>
    <row r="215" spans="1:5">
      <c r="A215" t="s">
        <v>580</v>
      </c>
      <c r="B215" t="s">
        <v>581</v>
      </c>
      <c r="C215" t="s">
        <v>8</v>
      </c>
      <c r="D215">
        <v>39</v>
      </c>
      <c r="E215" t="e">
        <f>VLOOKUP(A215:A429,[1]新运进价!$B:$F,5,FALSE)</f>
        <v>#N/A</v>
      </c>
    </row>
    <row r="216" spans="1:5">
      <c r="A216" t="s">
        <v>582</v>
      </c>
      <c r="B216" t="s">
        <v>583</v>
      </c>
      <c r="C216" t="s">
        <v>8</v>
      </c>
      <c r="D216">
        <v>39</v>
      </c>
      <c r="E216" t="e">
        <f>VLOOKUP(A216:A430,[1]新运进价!$B:$F,5,FALSE)</f>
        <v>#N/A</v>
      </c>
    </row>
    <row r="217" spans="1:5">
      <c r="A217" t="s">
        <v>617</v>
      </c>
      <c r="D217">
        <v>6902583.952</v>
      </c>
      <c r="E217" t="e">
        <f>VLOOKUP(A217:A431,[1]新运进价!$B:$F,5,FALSE)</f>
        <v>#N/A</v>
      </c>
    </row>
  </sheetData>
  <autoFilter ref="A1:E217"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8" sqref="C8"/>
    </sheetView>
  </sheetViews>
  <sheetFormatPr defaultColWidth="8.89090909090909" defaultRowHeight="14" outlineLevelRow="7" outlineLevelCol="5"/>
  <cols>
    <col min="1" max="1" width="13.3363636363636" customWidth="1"/>
    <col min="3" max="3" width="12.8909090909091"/>
    <col min="6" max="6" width="12.8909090909091"/>
  </cols>
  <sheetData>
    <row r="1" spans="1:6">
      <c r="A1">
        <v>14418832.3396</v>
      </c>
      <c r="B1">
        <v>1.36</v>
      </c>
      <c r="C1">
        <f>A1*B1/10000</f>
        <v>1960.9611981856</v>
      </c>
      <c r="E1">
        <v>1.385</v>
      </c>
      <c r="F1">
        <f t="shared" ref="F1:F8" si="0">A1*E1</f>
        <v>19970082.790346</v>
      </c>
    </row>
    <row r="2" spans="1:6">
      <c r="A2">
        <v>14420597.352</v>
      </c>
      <c r="B2">
        <v>1.38</v>
      </c>
      <c r="C2">
        <f t="shared" ref="C2:C8" si="1">A2*B2/10000</f>
        <v>1990.042434576</v>
      </c>
      <c r="E2">
        <v>1.386</v>
      </c>
      <c r="F2">
        <f t="shared" si="0"/>
        <v>19986947.929872</v>
      </c>
    </row>
    <row r="3" spans="1:6">
      <c r="A3">
        <v>12018790.8972</v>
      </c>
      <c r="B3">
        <v>1.4</v>
      </c>
      <c r="C3">
        <f t="shared" si="1"/>
        <v>1682.630725608</v>
      </c>
      <c r="E3">
        <v>1.399</v>
      </c>
      <c r="F3">
        <f t="shared" si="0"/>
        <v>16814288.4651828</v>
      </c>
    </row>
    <row r="4" spans="1:6">
      <c r="A4">
        <v>12018606.4088</v>
      </c>
      <c r="B4">
        <v>1.41</v>
      </c>
      <c r="C4">
        <f t="shared" si="1"/>
        <v>1694.6235036408</v>
      </c>
      <c r="E4">
        <v>1.405</v>
      </c>
      <c r="F4">
        <f t="shared" si="0"/>
        <v>16886142.004364</v>
      </c>
    </row>
    <row r="5" spans="1:6">
      <c r="A5">
        <v>8014228.826</v>
      </c>
      <c r="B5">
        <v>1.42</v>
      </c>
      <c r="C5">
        <f t="shared" si="1"/>
        <v>1138.020493292</v>
      </c>
      <c r="E5">
        <v>1.411</v>
      </c>
      <c r="F5">
        <f t="shared" si="0"/>
        <v>11308076.873486</v>
      </c>
    </row>
    <row r="6" spans="1:6">
      <c r="A6">
        <v>8014228.826</v>
      </c>
      <c r="B6">
        <v>1.43</v>
      </c>
      <c r="C6">
        <f t="shared" si="1"/>
        <v>1146.034722118</v>
      </c>
      <c r="E6">
        <v>1.417</v>
      </c>
      <c r="F6">
        <f t="shared" si="0"/>
        <v>11356162.246442</v>
      </c>
    </row>
    <row r="7" spans="1:6">
      <c r="A7">
        <v>5612045.4268</v>
      </c>
      <c r="B7">
        <v>1.44</v>
      </c>
      <c r="C7">
        <f t="shared" si="1"/>
        <v>808.1345414592</v>
      </c>
      <c r="E7">
        <v>1.423</v>
      </c>
      <c r="F7">
        <f t="shared" si="0"/>
        <v>7985940.6423364</v>
      </c>
    </row>
    <row r="8" spans="1:6">
      <c r="A8">
        <v>5612045.4268</v>
      </c>
      <c r="B8">
        <v>1.45</v>
      </c>
      <c r="C8">
        <f t="shared" si="1"/>
        <v>813.746586886</v>
      </c>
      <c r="E8">
        <v>1.429</v>
      </c>
      <c r="F8">
        <f t="shared" si="0"/>
        <v>8019612.9148972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40" activePane="bottomRight" state="frozen"/>
      <selection/>
      <selection pane="topRight"/>
      <selection pane="bottomLeft"/>
      <selection pane="bottomRight" activeCell="H252" sqref="H252"/>
    </sheetView>
  </sheetViews>
  <sheetFormatPr defaultColWidth="8.89090909090909" defaultRowHeight="14"/>
  <cols>
    <col min="1" max="1" width="10" style="1"/>
    <col min="2" max="2" width="29.5545454545455" style="2" hidden="1" customWidth="1"/>
    <col min="3" max="3" width="47.5545454545455" style="2" customWidth="1"/>
    <col min="4" max="4" width="6" style="1"/>
    <col min="5" max="5" width="10.6636363636364" style="1"/>
    <col min="6" max="6" width="12" style="23" customWidth="1"/>
    <col min="7" max="7" width="12" style="1" customWidth="1"/>
    <col min="8" max="8" width="15" style="1"/>
    <col min="9" max="9" width="15" style="3"/>
    <col min="10" max="10" width="15" style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24"/>
      <c r="G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25" t="s">
        <v>588</v>
      </c>
      <c r="G2" s="6" t="s">
        <v>589</v>
      </c>
      <c r="H2" s="6" t="s">
        <v>590</v>
      </c>
      <c r="I2" s="12" t="s">
        <v>591</v>
      </c>
      <c r="J2" s="6" t="s">
        <v>592</v>
      </c>
      <c r="K2" s="13" t="s">
        <v>593</v>
      </c>
    </row>
    <row r="3" ht="18" customHeight="1" spans="1:11">
      <c r="A3" s="9" t="s">
        <v>594</v>
      </c>
      <c r="B3" s="10" t="s">
        <v>21</v>
      </c>
      <c r="C3" s="10" t="s">
        <v>22</v>
      </c>
      <c r="D3" s="11" t="s">
        <v>8</v>
      </c>
      <c r="E3" s="11">
        <v>100212</v>
      </c>
      <c r="F3" s="26">
        <f>VLOOKUP(C3:C288,进价表!C:F,4,FALSE)</f>
        <v>31</v>
      </c>
      <c r="G3" s="11">
        <f>E3*F3</f>
        <v>3106572</v>
      </c>
      <c r="H3" s="11">
        <f>F3*1.275</f>
        <v>39.525</v>
      </c>
      <c r="I3" s="14">
        <f>H3/1.16/10000</f>
        <v>0.0034073275862069</v>
      </c>
      <c r="J3" s="15">
        <f>I3*1.16*E3</f>
        <v>396.08793</v>
      </c>
      <c r="K3" s="11" t="s">
        <v>595</v>
      </c>
    </row>
    <row r="4" ht="26" spans="1:11">
      <c r="A4" s="9" t="s">
        <v>594</v>
      </c>
      <c r="B4" s="10" t="s">
        <v>17</v>
      </c>
      <c r="C4" s="10" t="s">
        <v>18</v>
      </c>
      <c r="D4" s="11" t="s">
        <v>8</v>
      </c>
      <c r="E4" s="11">
        <v>65267</v>
      </c>
      <c r="F4" s="26">
        <f>VLOOKUP(C4:C289,进价表!C:F,4,FALSE)</f>
        <v>3.6</v>
      </c>
      <c r="G4" s="11">
        <f t="shared" ref="G4:G67" si="0">E4*F4</f>
        <v>234961.2</v>
      </c>
      <c r="H4" s="11">
        <f t="shared" ref="H4:H67" si="1">F4*1.275</f>
        <v>4.59</v>
      </c>
      <c r="I4" s="14">
        <f t="shared" ref="I4:I67" si="2">H4/1.16/10000</f>
        <v>0.000395689655172414</v>
      </c>
      <c r="J4" s="15">
        <f t="shared" ref="J4:J67" si="3">I4*1.16*E4</f>
        <v>29.957553</v>
      </c>
      <c r="K4" s="11" t="s">
        <v>595</v>
      </c>
    </row>
    <row r="5" spans="1:11">
      <c r="A5" s="9" t="s">
        <v>594</v>
      </c>
      <c r="B5" s="10" t="s">
        <v>46</v>
      </c>
      <c r="C5" s="10" t="s">
        <v>47</v>
      </c>
      <c r="D5" s="11" t="s">
        <v>31</v>
      </c>
      <c r="E5" s="11">
        <v>63634</v>
      </c>
      <c r="F5" s="26">
        <f>VLOOKUP(C5:C290,进价表!C:F,4,FALSE)</f>
        <v>4.6</v>
      </c>
      <c r="G5" s="11">
        <f t="shared" si="0"/>
        <v>292716.4</v>
      </c>
      <c r="H5" s="11">
        <f t="shared" si="1"/>
        <v>5.865</v>
      </c>
      <c r="I5" s="14">
        <f t="shared" si="2"/>
        <v>0.000505603448275862</v>
      </c>
      <c r="J5" s="15">
        <f t="shared" si="3"/>
        <v>37.321341</v>
      </c>
      <c r="K5" s="11" t="s">
        <v>596</v>
      </c>
    </row>
    <row r="6" spans="1:11">
      <c r="A6" s="9" t="s">
        <v>594</v>
      </c>
      <c r="B6" s="10" t="s">
        <v>32</v>
      </c>
      <c r="C6" s="10" t="s">
        <v>33</v>
      </c>
      <c r="D6" s="11" t="s">
        <v>31</v>
      </c>
      <c r="E6" s="11">
        <v>59218</v>
      </c>
      <c r="F6" s="26">
        <f>VLOOKUP(C6:C291,进价表!C:F,4,FALSE)</f>
        <v>2.8</v>
      </c>
      <c r="G6" s="11">
        <f t="shared" si="0"/>
        <v>165810.4</v>
      </c>
      <c r="H6" s="11">
        <f t="shared" si="1"/>
        <v>3.57</v>
      </c>
      <c r="I6" s="14">
        <f t="shared" si="2"/>
        <v>0.000307758620689655</v>
      </c>
      <c r="J6" s="15">
        <f t="shared" si="3"/>
        <v>21.140826</v>
      </c>
      <c r="K6" s="11" t="s">
        <v>596</v>
      </c>
    </row>
    <row r="7" spans="1:11">
      <c r="A7" s="9" t="s">
        <v>594</v>
      </c>
      <c r="B7" s="10" t="s">
        <v>11</v>
      </c>
      <c r="C7" s="10" t="s">
        <v>12</v>
      </c>
      <c r="D7" s="11" t="s">
        <v>8</v>
      </c>
      <c r="E7" s="11">
        <v>55686</v>
      </c>
      <c r="F7" s="26">
        <f>VLOOKUP(C7:C292,进价表!C:F,4,FALSE)</f>
        <v>8.5</v>
      </c>
      <c r="G7" s="11">
        <f t="shared" si="0"/>
        <v>473331</v>
      </c>
      <c r="H7" s="11">
        <f t="shared" si="1"/>
        <v>10.8375</v>
      </c>
      <c r="I7" s="14">
        <f t="shared" si="2"/>
        <v>0.00093426724137931</v>
      </c>
      <c r="J7" s="15">
        <f t="shared" si="3"/>
        <v>60.3497025</v>
      </c>
      <c r="K7" s="11" t="s">
        <v>596</v>
      </c>
    </row>
    <row r="8" spans="1:11">
      <c r="A8" s="9" t="s">
        <v>594</v>
      </c>
      <c r="B8" s="10" t="s">
        <v>58</v>
      </c>
      <c r="C8" s="10" t="s">
        <v>59</v>
      </c>
      <c r="D8" s="11" t="s">
        <v>31</v>
      </c>
      <c r="E8" s="11">
        <v>54237</v>
      </c>
      <c r="F8" s="26">
        <f>VLOOKUP(C8:C293,进价表!C:F,4,FALSE)</f>
        <v>5.5</v>
      </c>
      <c r="G8" s="11">
        <f t="shared" si="0"/>
        <v>298303.5</v>
      </c>
      <c r="H8" s="11">
        <f t="shared" si="1"/>
        <v>7.0125</v>
      </c>
      <c r="I8" s="14">
        <f t="shared" si="2"/>
        <v>0.000604525862068965</v>
      </c>
      <c r="J8" s="15">
        <f t="shared" si="3"/>
        <v>38.03369625</v>
      </c>
      <c r="K8" s="11" t="s">
        <v>596</v>
      </c>
    </row>
    <row r="9" spans="1:11">
      <c r="A9" s="9" t="s">
        <v>594</v>
      </c>
      <c r="B9" s="10" t="s">
        <v>40</v>
      </c>
      <c r="C9" s="10" t="s">
        <v>41</v>
      </c>
      <c r="D9" s="11" t="s">
        <v>31</v>
      </c>
      <c r="E9" s="11">
        <v>48357</v>
      </c>
      <c r="F9" s="26">
        <f>VLOOKUP(C9:C294,进价表!C:F,4,FALSE)</f>
        <v>4</v>
      </c>
      <c r="G9" s="11">
        <f t="shared" si="0"/>
        <v>193428</v>
      </c>
      <c r="H9" s="11">
        <f t="shared" si="1"/>
        <v>5.1</v>
      </c>
      <c r="I9" s="14">
        <f t="shared" si="2"/>
        <v>0.000439655172413793</v>
      </c>
      <c r="J9" s="15">
        <f t="shared" si="3"/>
        <v>24.66207</v>
      </c>
      <c r="K9" s="11" t="s">
        <v>596</v>
      </c>
    </row>
    <row r="10" ht="26" spans="1:11">
      <c r="A10" s="9" t="s">
        <v>594</v>
      </c>
      <c r="B10" s="10" t="s">
        <v>19</v>
      </c>
      <c r="C10" s="10" t="s">
        <v>20</v>
      </c>
      <c r="D10" s="11" t="s">
        <v>8</v>
      </c>
      <c r="E10" s="11">
        <v>43258</v>
      </c>
      <c r="F10" s="26">
        <f>VLOOKUP(C10:C295,进价表!C:F,4,FALSE)</f>
        <v>17</v>
      </c>
      <c r="G10" s="11">
        <f t="shared" si="0"/>
        <v>735386</v>
      </c>
      <c r="H10" s="11">
        <f t="shared" si="1"/>
        <v>21.675</v>
      </c>
      <c r="I10" s="14">
        <f t="shared" si="2"/>
        <v>0.00186853448275862</v>
      </c>
      <c r="J10" s="15">
        <f t="shared" si="3"/>
        <v>93.761715</v>
      </c>
      <c r="K10" s="11" t="s">
        <v>595</v>
      </c>
    </row>
    <row r="11" spans="1:11">
      <c r="A11" s="9" t="s">
        <v>594</v>
      </c>
      <c r="B11" s="10" t="s">
        <v>36</v>
      </c>
      <c r="C11" s="10" t="s">
        <v>37</v>
      </c>
      <c r="D11" s="11" t="s">
        <v>8</v>
      </c>
      <c r="E11" s="11">
        <v>41059</v>
      </c>
      <c r="F11" s="26">
        <f>VLOOKUP(C11:C296,进价表!C:F,4,FALSE)</f>
        <v>14</v>
      </c>
      <c r="G11" s="11">
        <f t="shared" si="0"/>
        <v>574826</v>
      </c>
      <c r="H11" s="11">
        <f t="shared" si="1"/>
        <v>17.85</v>
      </c>
      <c r="I11" s="14">
        <f t="shared" si="2"/>
        <v>0.00153879310344828</v>
      </c>
      <c r="J11" s="15">
        <f t="shared" si="3"/>
        <v>73.290315</v>
      </c>
      <c r="K11" s="11" t="s">
        <v>596</v>
      </c>
    </row>
    <row r="12" spans="1:11">
      <c r="A12" s="9" t="s">
        <v>594</v>
      </c>
      <c r="B12" s="10" t="s">
        <v>396</v>
      </c>
      <c r="C12" s="10" t="s">
        <v>397</v>
      </c>
      <c r="D12" s="11" t="s">
        <v>8</v>
      </c>
      <c r="E12" s="11">
        <v>40142</v>
      </c>
      <c r="F12" s="26">
        <f>VLOOKUP(C12:C297,进价表!C:F,4,FALSE)</f>
        <v>26</v>
      </c>
      <c r="G12" s="11">
        <f t="shared" si="0"/>
        <v>1043692</v>
      </c>
      <c r="H12" s="11">
        <f t="shared" si="1"/>
        <v>33.15</v>
      </c>
      <c r="I12" s="14">
        <f t="shared" si="2"/>
        <v>0.00285775862068966</v>
      </c>
      <c r="J12" s="15">
        <f t="shared" si="3"/>
        <v>133.07073</v>
      </c>
      <c r="K12" s="11" t="s">
        <v>597</v>
      </c>
    </row>
    <row r="13" ht="26" spans="1:11">
      <c r="A13" s="9" t="s">
        <v>594</v>
      </c>
      <c r="B13" s="10" t="s">
        <v>324</v>
      </c>
      <c r="C13" s="10" t="s">
        <v>325</v>
      </c>
      <c r="D13" s="11" t="s">
        <v>8</v>
      </c>
      <c r="E13" s="11">
        <v>39282</v>
      </c>
      <c r="F13" s="26">
        <f>VLOOKUP(C13:C298,进价表!C:F,4,FALSE)</f>
        <v>5.5</v>
      </c>
      <c r="G13" s="11">
        <f t="shared" si="0"/>
        <v>216051</v>
      </c>
      <c r="H13" s="11">
        <f t="shared" si="1"/>
        <v>7.0125</v>
      </c>
      <c r="I13" s="14">
        <f t="shared" si="2"/>
        <v>0.000604525862068965</v>
      </c>
      <c r="J13" s="15">
        <f t="shared" si="3"/>
        <v>27.5465025</v>
      </c>
      <c r="K13" s="11" t="s">
        <v>595</v>
      </c>
    </row>
    <row r="14" spans="1:11">
      <c r="A14" s="9" t="s">
        <v>594</v>
      </c>
      <c r="B14" s="10" t="s">
        <v>122</v>
      </c>
      <c r="C14" s="10" t="s">
        <v>123</v>
      </c>
      <c r="D14" s="11" t="s">
        <v>31</v>
      </c>
      <c r="E14" s="11">
        <v>38736</v>
      </c>
      <c r="F14" s="26">
        <f>VLOOKUP(C14:C299,进价表!C:F,4,FALSE)</f>
        <v>6</v>
      </c>
      <c r="G14" s="11">
        <f t="shared" si="0"/>
        <v>232416</v>
      </c>
      <c r="H14" s="11">
        <f t="shared" si="1"/>
        <v>7.65</v>
      </c>
      <c r="I14" s="14">
        <f t="shared" si="2"/>
        <v>0.00065948275862069</v>
      </c>
      <c r="J14" s="15">
        <f t="shared" si="3"/>
        <v>29.63304</v>
      </c>
      <c r="K14" s="11" t="s">
        <v>596</v>
      </c>
    </row>
    <row r="15" spans="1:11">
      <c r="A15" s="9" t="s">
        <v>594</v>
      </c>
      <c r="B15" s="10" t="s">
        <v>394</v>
      </c>
      <c r="C15" s="10" t="s">
        <v>395</v>
      </c>
      <c r="D15" s="11" t="s">
        <v>8</v>
      </c>
      <c r="E15" s="11">
        <v>34649</v>
      </c>
      <c r="F15" s="26">
        <f>VLOOKUP(C15:C300,进价表!C:F,4,FALSE)</f>
        <v>20</v>
      </c>
      <c r="G15" s="11">
        <f t="shared" si="0"/>
        <v>692980</v>
      </c>
      <c r="H15" s="11">
        <f t="shared" si="1"/>
        <v>25.5</v>
      </c>
      <c r="I15" s="14">
        <f t="shared" si="2"/>
        <v>0.00219827586206897</v>
      </c>
      <c r="J15" s="15">
        <f t="shared" si="3"/>
        <v>88.35495</v>
      </c>
      <c r="K15" s="11" t="s">
        <v>597</v>
      </c>
    </row>
    <row r="16" spans="1:11">
      <c r="A16" s="9" t="s">
        <v>594</v>
      </c>
      <c r="B16" s="10" t="s">
        <v>236</v>
      </c>
      <c r="C16" s="10" t="s">
        <v>237</v>
      </c>
      <c r="D16" s="11" t="s">
        <v>8</v>
      </c>
      <c r="E16" s="11">
        <v>26987</v>
      </c>
      <c r="F16" s="26">
        <f>VLOOKUP(C16:C301,进价表!C:F,4,FALSE)</f>
        <v>5.8</v>
      </c>
      <c r="G16" s="11">
        <f t="shared" si="0"/>
        <v>156524.6</v>
      </c>
      <c r="H16" s="11">
        <f t="shared" si="1"/>
        <v>7.395</v>
      </c>
      <c r="I16" s="14">
        <f t="shared" si="2"/>
        <v>0.0006375</v>
      </c>
      <c r="J16" s="15">
        <f t="shared" si="3"/>
        <v>19.9568865</v>
      </c>
      <c r="K16" s="11" t="s">
        <v>595</v>
      </c>
    </row>
    <row r="17" spans="1:11">
      <c r="A17" s="9" t="s">
        <v>594</v>
      </c>
      <c r="B17" s="10" t="s">
        <v>242</v>
      </c>
      <c r="C17" s="10" t="s">
        <v>243</v>
      </c>
      <c r="D17" s="11" t="s">
        <v>8</v>
      </c>
      <c r="E17" s="11">
        <v>25807</v>
      </c>
      <c r="F17" s="26">
        <f>VLOOKUP(C17:C302,进价表!C:F,4,FALSE)</f>
        <v>4</v>
      </c>
      <c r="G17" s="11">
        <f t="shared" si="0"/>
        <v>103228</v>
      </c>
      <c r="H17" s="11">
        <f t="shared" si="1"/>
        <v>5.1</v>
      </c>
      <c r="I17" s="14">
        <f t="shared" si="2"/>
        <v>0.000439655172413793</v>
      </c>
      <c r="J17" s="15">
        <f t="shared" si="3"/>
        <v>13.16157</v>
      </c>
      <c r="K17" s="11" t="s">
        <v>595</v>
      </c>
    </row>
    <row r="18" spans="1:11">
      <c r="A18" s="9" t="s">
        <v>594</v>
      </c>
      <c r="B18" s="10" t="s">
        <v>50</v>
      </c>
      <c r="C18" s="10" t="s">
        <v>51</v>
      </c>
      <c r="D18" s="11" t="s">
        <v>31</v>
      </c>
      <c r="E18" s="11">
        <v>23139</v>
      </c>
      <c r="F18" s="26">
        <f>VLOOKUP(C18:C303,进价表!C:F,4,FALSE)</f>
        <v>6.5</v>
      </c>
      <c r="G18" s="11">
        <f t="shared" si="0"/>
        <v>150403.5</v>
      </c>
      <c r="H18" s="11">
        <f t="shared" si="1"/>
        <v>8.2875</v>
      </c>
      <c r="I18" s="14">
        <f t="shared" si="2"/>
        <v>0.000714439655172414</v>
      </c>
      <c r="J18" s="15">
        <f t="shared" si="3"/>
        <v>19.17644625</v>
      </c>
      <c r="K18" s="11" t="s">
        <v>596</v>
      </c>
    </row>
    <row r="19" spans="1:11">
      <c r="A19" s="9" t="s">
        <v>594</v>
      </c>
      <c r="B19" s="10" t="s">
        <v>48</v>
      </c>
      <c r="C19" s="10" t="s">
        <v>49</v>
      </c>
      <c r="D19" s="11" t="s">
        <v>31</v>
      </c>
      <c r="E19" s="11">
        <v>22354</v>
      </c>
      <c r="F19" s="26">
        <f>VLOOKUP(C19:C304,进价表!C:F,4,FALSE)</f>
        <v>2.3</v>
      </c>
      <c r="G19" s="11">
        <f t="shared" si="0"/>
        <v>51414.2</v>
      </c>
      <c r="H19" s="11">
        <f t="shared" si="1"/>
        <v>2.9325</v>
      </c>
      <c r="I19" s="14">
        <f t="shared" si="2"/>
        <v>0.000252801724137931</v>
      </c>
      <c r="J19" s="15">
        <f t="shared" si="3"/>
        <v>6.5553105</v>
      </c>
      <c r="K19" s="11" t="s">
        <v>596</v>
      </c>
    </row>
    <row r="20" ht="26" spans="1:11">
      <c r="A20" s="9" t="s">
        <v>594</v>
      </c>
      <c r="B20" s="10" t="s">
        <v>140</v>
      </c>
      <c r="C20" s="10" t="s">
        <v>141</v>
      </c>
      <c r="D20" s="11" t="s">
        <v>8</v>
      </c>
      <c r="E20" s="11">
        <v>21464</v>
      </c>
      <c r="F20" s="26">
        <f>VLOOKUP(C20:C305,进价表!C:F,4,FALSE)</f>
        <v>2.5</v>
      </c>
      <c r="G20" s="11">
        <f t="shared" si="0"/>
        <v>53660</v>
      </c>
      <c r="H20" s="11">
        <f t="shared" si="1"/>
        <v>3.1875</v>
      </c>
      <c r="I20" s="14">
        <f t="shared" si="2"/>
        <v>0.000274784482758621</v>
      </c>
      <c r="J20" s="15">
        <f t="shared" si="3"/>
        <v>6.84165</v>
      </c>
      <c r="K20" s="11" t="s">
        <v>595</v>
      </c>
    </row>
    <row r="21" spans="1:11">
      <c r="A21" s="9" t="s">
        <v>594</v>
      </c>
      <c r="B21" s="10" t="s">
        <v>344</v>
      </c>
      <c r="C21" s="10" t="s">
        <v>345</v>
      </c>
      <c r="D21" s="11" t="s">
        <v>8</v>
      </c>
      <c r="E21" s="11">
        <v>20917</v>
      </c>
      <c r="F21" s="26">
        <f>VLOOKUP(C21:C306,进价表!C:F,4,FALSE)</f>
        <v>4.9</v>
      </c>
      <c r="G21" s="11">
        <f t="shared" si="0"/>
        <v>102493.3</v>
      </c>
      <c r="H21" s="11">
        <f t="shared" si="1"/>
        <v>6.2475</v>
      </c>
      <c r="I21" s="14">
        <f t="shared" si="2"/>
        <v>0.000538577586206897</v>
      </c>
      <c r="J21" s="15">
        <f t="shared" si="3"/>
        <v>13.06789575</v>
      </c>
      <c r="K21" s="11" t="s">
        <v>595</v>
      </c>
    </row>
    <row r="22" spans="1:11">
      <c r="A22" s="9" t="s">
        <v>594</v>
      </c>
      <c r="B22" s="10" t="s">
        <v>56</v>
      </c>
      <c r="C22" s="10" t="s">
        <v>57</v>
      </c>
      <c r="D22" s="11" t="s">
        <v>31</v>
      </c>
      <c r="E22" s="11">
        <v>20864</v>
      </c>
      <c r="F22" s="26">
        <f>VLOOKUP(C22:C307,进价表!C:F,4,FALSE)</f>
        <v>3.3</v>
      </c>
      <c r="G22" s="11">
        <f t="shared" si="0"/>
        <v>68851.2</v>
      </c>
      <c r="H22" s="11">
        <f t="shared" si="1"/>
        <v>4.2075</v>
      </c>
      <c r="I22" s="14">
        <f t="shared" si="2"/>
        <v>0.000362715517241379</v>
      </c>
      <c r="J22" s="15">
        <f t="shared" si="3"/>
        <v>8.778528</v>
      </c>
      <c r="K22" s="11" t="s">
        <v>596</v>
      </c>
    </row>
    <row r="23" spans="1:11">
      <c r="A23" s="9" t="s">
        <v>594</v>
      </c>
      <c r="B23" s="10" t="s">
        <v>54</v>
      </c>
      <c r="C23" s="10" t="s">
        <v>55</v>
      </c>
      <c r="D23" s="11" t="s">
        <v>31</v>
      </c>
      <c r="E23" s="11">
        <v>17947</v>
      </c>
      <c r="F23" s="26">
        <f>VLOOKUP(C23:C308,进价表!C:F,4,FALSE)</f>
        <v>4.4</v>
      </c>
      <c r="G23" s="11">
        <f t="shared" si="0"/>
        <v>78966.8</v>
      </c>
      <c r="H23" s="11">
        <f t="shared" si="1"/>
        <v>5.61</v>
      </c>
      <c r="I23" s="14">
        <f t="shared" si="2"/>
        <v>0.000483620689655173</v>
      </c>
      <c r="J23" s="15">
        <f t="shared" si="3"/>
        <v>10.068267</v>
      </c>
      <c r="K23" s="11" t="s">
        <v>596</v>
      </c>
    </row>
    <row r="24" ht="26" spans="1:11">
      <c r="A24" s="9" t="s">
        <v>594</v>
      </c>
      <c r="B24" s="10" t="s">
        <v>328</v>
      </c>
      <c r="C24" s="10" t="s">
        <v>329</v>
      </c>
      <c r="D24" s="11" t="s">
        <v>8</v>
      </c>
      <c r="E24" s="11">
        <v>16825</v>
      </c>
      <c r="F24" s="26">
        <f>VLOOKUP(C24:C309,进价表!C:F,4,FALSE)</f>
        <v>13</v>
      </c>
      <c r="G24" s="11">
        <f t="shared" si="0"/>
        <v>218725</v>
      </c>
      <c r="H24" s="11">
        <f t="shared" si="1"/>
        <v>16.575</v>
      </c>
      <c r="I24" s="14">
        <f t="shared" si="2"/>
        <v>0.00142887931034483</v>
      </c>
      <c r="J24" s="15">
        <f t="shared" si="3"/>
        <v>27.8874375</v>
      </c>
      <c r="K24" s="11" t="s">
        <v>595</v>
      </c>
    </row>
    <row r="25" spans="1:11">
      <c r="A25" s="9" t="s">
        <v>594</v>
      </c>
      <c r="B25" s="10" t="s">
        <v>23</v>
      </c>
      <c r="C25" s="10" t="s">
        <v>24</v>
      </c>
      <c r="D25" s="11" t="s">
        <v>8</v>
      </c>
      <c r="E25" s="11">
        <v>16604</v>
      </c>
      <c r="F25" s="26">
        <f>VLOOKUP(C25:C310,进价表!C:F,4,FALSE)</f>
        <v>19</v>
      </c>
      <c r="G25" s="11">
        <f t="shared" si="0"/>
        <v>315476</v>
      </c>
      <c r="H25" s="11">
        <f t="shared" si="1"/>
        <v>24.225</v>
      </c>
      <c r="I25" s="14">
        <f t="shared" si="2"/>
        <v>0.00208836206896552</v>
      </c>
      <c r="J25" s="15">
        <f t="shared" si="3"/>
        <v>40.22319</v>
      </c>
      <c r="K25" s="11" t="s">
        <v>596</v>
      </c>
    </row>
    <row r="26" spans="1:11">
      <c r="A26" s="9" t="s">
        <v>594</v>
      </c>
      <c r="B26" s="10" t="s">
        <v>29</v>
      </c>
      <c r="C26" s="10" t="s">
        <v>30</v>
      </c>
      <c r="D26" s="11" t="s">
        <v>31</v>
      </c>
      <c r="E26" s="11">
        <v>16424</v>
      </c>
      <c r="F26" s="26">
        <f>VLOOKUP(C26:C311,进价表!C:F,4,FALSE)</f>
        <v>1.8</v>
      </c>
      <c r="G26" s="11">
        <f t="shared" si="0"/>
        <v>29563.2</v>
      </c>
      <c r="H26" s="11">
        <f t="shared" si="1"/>
        <v>2.295</v>
      </c>
      <c r="I26" s="14">
        <f t="shared" si="2"/>
        <v>0.000197844827586207</v>
      </c>
      <c r="J26" s="15">
        <f t="shared" si="3"/>
        <v>3.769308</v>
      </c>
      <c r="K26" s="11" t="s">
        <v>596</v>
      </c>
    </row>
    <row r="27" spans="1:11">
      <c r="A27" s="9" t="s">
        <v>594</v>
      </c>
      <c r="B27" s="10" t="s">
        <v>414</v>
      </c>
      <c r="C27" s="10" t="s">
        <v>415</v>
      </c>
      <c r="D27" s="11" t="s">
        <v>8</v>
      </c>
      <c r="E27" s="11">
        <v>16287</v>
      </c>
      <c r="F27" s="26">
        <f>VLOOKUP(C27:C312,进价表!C:F,4,FALSE)</f>
        <v>18</v>
      </c>
      <c r="G27" s="11">
        <f t="shared" si="0"/>
        <v>293166</v>
      </c>
      <c r="H27" s="11">
        <f t="shared" si="1"/>
        <v>22.95</v>
      </c>
      <c r="I27" s="14">
        <f t="shared" si="2"/>
        <v>0.00197844827586207</v>
      </c>
      <c r="J27" s="15">
        <f t="shared" si="3"/>
        <v>37.378665</v>
      </c>
      <c r="K27" s="11" t="s">
        <v>597</v>
      </c>
    </row>
    <row r="28" spans="1:11">
      <c r="A28" s="9" t="s">
        <v>594</v>
      </c>
      <c r="B28" s="10" t="s">
        <v>112</v>
      </c>
      <c r="C28" s="10" t="s">
        <v>113</v>
      </c>
      <c r="D28" s="11" t="s">
        <v>31</v>
      </c>
      <c r="E28" s="11">
        <v>15371</v>
      </c>
      <c r="F28" s="26">
        <f>VLOOKUP(C28:C313,进价表!C:F,4,FALSE)</f>
        <v>3</v>
      </c>
      <c r="G28" s="11">
        <f t="shared" si="0"/>
        <v>46113</v>
      </c>
      <c r="H28" s="11">
        <f t="shared" si="1"/>
        <v>3.825</v>
      </c>
      <c r="I28" s="14">
        <f t="shared" si="2"/>
        <v>0.000329741379310345</v>
      </c>
      <c r="J28" s="15">
        <f t="shared" si="3"/>
        <v>5.8794075</v>
      </c>
      <c r="K28" s="11" t="s">
        <v>596</v>
      </c>
    </row>
    <row r="29" spans="1:11">
      <c r="A29" s="9" t="s">
        <v>594</v>
      </c>
      <c r="B29" s="10" t="s">
        <v>52</v>
      </c>
      <c r="C29" s="10" t="s">
        <v>53</v>
      </c>
      <c r="D29" s="11" t="s">
        <v>31</v>
      </c>
      <c r="E29" s="11">
        <v>15230</v>
      </c>
      <c r="F29" s="26">
        <f>VLOOKUP(C29:C314,进价表!C:F,4,FALSE)</f>
        <v>7.5</v>
      </c>
      <c r="G29" s="11">
        <f t="shared" si="0"/>
        <v>114225</v>
      </c>
      <c r="H29" s="11">
        <f t="shared" si="1"/>
        <v>9.5625</v>
      </c>
      <c r="I29" s="14">
        <f t="shared" si="2"/>
        <v>0.000824353448275862</v>
      </c>
      <c r="J29" s="15">
        <f t="shared" si="3"/>
        <v>14.5636875</v>
      </c>
      <c r="K29" s="11" t="s">
        <v>596</v>
      </c>
    </row>
    <row r="30" spans="1:11">
      <c r="A30" s="9" t="s">
        <v>594</v>
      </c>
      <c r="B30" s="10" t="s">
        <v>34</v>
      </c>
      <c r="C30" s="10" t="s">
        <v>35</v>
      </c>
      <c r="D30" s="11" t="s">
        <v>31</v>
      </c>
      <c r="E30" s="11">
        <v>11595</v>
      </c>
      <c r="F30" s="26">
        <f>VLOOKUP(C30:C315,进价表!C:F,4,FALSE)</f>
        <v>3.8</v>
      </c>
      <c r="G30" s="11">
        <f t="shared" si="0"/>
        <v>44061</v>
      </c>
      <c r="H30" s="11">
        <f t="shared" si="1"/>
        <v>4.845</v>
      </c>
      <c r="I30" s="14">
        <f t="shared" si="2"/>
        <v>0.000417672413793103</v>
      </c>
      <c r="J30" s="15">
        <f t="shared" si="3"/>
        <v>5.6177775</v>
      </c>
      <c r="K30" s="11" t="s">
        <v>596</v>
      </c>
    </row>
    <row r="31" spans="1:11">
      <c r="A31" s="9" t="s">
        <v>594</v>
      </c>
      <c r="B31" s="10" t="s">
        <v>108</v>
      </c>
      <c r="C31" s="10" t="s">
        <v>109</v>
      </c>
      <c r="D31" s="11" t="s">
        <v>31</v>
      </c>
      <c r="E31" s="11">
        <v>10932</v>
      </c>
      <c r="F31" s="26">
        <f>VLOOKUP(C31:C316,进价表!C:F,4,FALSE)</f>
        <v>4.2</v>
      </c>
      <c r="G31" s="11">
        <f t="shared" si="0"/>
        <v>45914.4</v>
      </c>
      <c r="H31" s="11">
        <f t="shared" si="1"/>
        <v>5.355</v>
      </c>
      <c r="I31" s="14">
        <f t="shared" si="2"/>
        <v>0.000461637931034483</v>
      </c>
      <c r="J31" s="15">
        <f t="shared" si="3"/>
        <v>5.854086</v>
      </c>
      <c r="K31" s="11" t="s">
        <v>596</v>
      </c>
    </row>
    <row r="32" spans="1:11">
      <c r="A32" s="9" t="s">
        <v>594</v>
      </c>
      <c r="B32" s="10" t="s">
        <v>27</v>
      </c>
      <c r="C32" s="10" t="s">
        <v>28</v>
      </c>
      <c r="D32" s="11" t="s">
        <v>8</v>
      </c>
      <c r="E32" s="11">
        <v>10059</v>
      </c>
      <c r="F32" s="26">
        <f>VLOOKUP(C32:C317,进价表!C:F,4,FALSE)</f>
        <v>7.5</v>
      </c>
      <c r="G32" s="11">
        <f t="shared" si="0"/>
        <v>75442.5</v>
      </c>
      <c r="H32" s="11">
        <f t="shared" si="1"/>
        <v>9.5625</v>
      </c>
      <c r="I32" s="14">
        <f t="shared" si="2"/>
        <v>0.000824353448275862</v>
      </c>
      <c r="J32" s="15">
        <f t="shared" si="3"/>
        <v>9.61891875</v>
      </c>
      <c r="K32" s="11" t="s">
        <v>596</v>
      </c>
    </row>
    <row r="33" spans="1:11">
      <c r="A33" s="9" t="s">
        <v>594</v>
      </c>
      <c r="B33" s="10" t="s">
        <v>74</v>
      </c>
      <c r="C33" s="10" t="s">
        <v>75</v>
      </c>
      <c r="D33" s="11" t="s">
        <v>8</v>
      </c>
      <c r="E33" s="11">
        <v>8955</v>
      </c>
      <c r="F33" s="26">
        <f>VLOOKUP(C33:C318,进价表!C:F,4,FALSE)</f>
        <v>31</v>
      </c>
      <c r="G33" s="11">
        <f t="shared" si="0"/>
        <v>277605</v>
      </c>
      <c r="H33" s="11">
        <f t="shared" si="1"/>
        <v>39.525</v>
      </c>
      <c r="I33" s="14">
        <f t="shared" si="2"/>
        <v>0.0034073275862069</v>
      </c>
      <c r="J33" s="15">
        <f t="shared" si="3"/>
        <v>35.3946375</v>
      </c>
      <c r="K33" s="11" t="s">
        <v>596</v>
      </c>
    </row>
    <row r="34" spans="1:11">
      <c r="A34" s="9" t="s">
        <v>594</v>
      </c>
      <c r="B34" s="10" t="s">
        <v>392</v>
      </c>
      <c r="C34" s="10" t="s">
        <v>393</v>
      </c>
      <c r="D34" s="11" t="s">
        <v>8</v>
      </c>
      <c r="E34" s="11">
        <v>8894</v>
      </c>
      <c r="F34" s="26">
        <f>VLOOKUP(C34:C319,进价表!C:F,4,FALSE)</f>
        <v>26</v>
      </c>
      <c r="G34" s="11">
        <f t="shared" si="0"/>
        <v>231244</v>
      </c>
      <c r="H34" s="11">
        <f t="shared" si="1"/>
        <v>33.15</v>
      </c>
      <c r="I34" s="14">
        <f t="shared" si="2"/>
        <v>0.00285775862068966</v>
      </c>
      <c r="J34" s="15">
        <f t="shared" si="3"/>
        <v>29.48361</v>
      </c>
      <c r="K34" s="11" t="s">
        <v>597</v>
      </c>
    </row>
    <row r="35" spans="1:11">
      <c r="A35" s="9" t="s">
        <v>594</v>
      </c>
      <c r="B35" s="10" t="s">
        <v>9</v>
      </c>
      <c r="C35" s="10" t="s">
        <v>10</v>
      </c>
      <c r="D35" s="11" t="s">
        <v>8</v>
      </c>
      <c r="E35" s="11">
        <v>8375</v>
      </c>
      <c r="F35" s="26">
        <f>VLOOKUP(C35:C320,进价表!C:F,4,FALSE)</f>
        <v>8.5</v>
      </c>
      <c r="G35" s="11">
        <f t="shared" si="0"/>
        <v>71187.5</v>
      </c>
      <c r="H35" s="11">
        <f t="shared" si="1"/>
        <v>10.8375</v>
      </c>
      <c r="I35" s="14">
        <f t="shared" si="2"/>
        <v>0.00093426724137931</v>
      </c>
      <c r="J35" s="15">
        <f t="shared" si="3"/>
        <v>9.07640625</v>
      </c>
      <c r="K35" s="11" t="s">
        <v>596</v>
      </c>
    </row>
    <row r="36" spans="1:11">
      <c r="A36" s="9" t="s">
        <v>594</v>
      </c>
      <c r="B36" s="10" t="s">
        <v>38</v>
      </c>
      <c r="C36" s="10" t="s">
        <v>39</v>
      </c>
      <c r="D36" s="11" t="s">
        <v>8</v>
      </c>
      <c r="E36" s="11">
        <v>7683</v>
      </c>
      <c r="F36" s="26">
        <f>VLOOKUP(C36:C321,进价表!C:F,4,FALSE)</f>
        <v>23</v>
      </c>
      <c r="G36" s="11">
        <f t="shared" si="0"/>
        <v>176709</v>
      </c>
      <c r="H36" s="11">
        <f t="shared" si="1"/>
        <v>29.325</v>
      </c>
      <c r="I36" s="14">
        <f t="shared" si="2"/>
        <v>0.00252801724137931</v>
      </c>
      <c r="J36" s="15">
        <f t="shared" si="3"/>
        <v>22.5303975</v>
      </c>
      <c r="K36" s="11" t="s">
        <v>596</v>
      </c>
    </row>
    <row r="37" ht="26" spans="1:11">
      <c r="A37" s="9" t="s">
        <v>594</v>
      </c>
      <c r="B37" s="10" t="s">
        <v>320</v>
      </c>
      <c r="C37" s="10" t="s">
        <v>321</v>
      </c>
      <c r="D37" s="11" t="s">
        <v>8</v>
      </c>
      <c r="E37" s="11">
        <v>7610</v>
      </c>
      <c r="F37" s="26">
        <f>VLOOKUP(C37:C322,进价表!C:F,4,FALSE)</f>
        <v>3.6</v>
      </c>
      <c r="G37" s="11">
        <f t="shared" si="0"/>
        <v>27396</v>
      </c>
      <c r="H37" s="11">
        <f t="shared" si="1"/>
        <v>4.59</v>
      </c>
      <c r="I37" s="14">
        <f t="shared" si="2"/>
        <v>0.000395689655172414</v>
      </c>
      <c r="J37" s="15">
        <f t="shared" si="3"/>
        <v>3.49299</v>
      </c>
      <c r="K37" s="11" t="s">
        <v>595</v>
      </c>
    </row>
    <row r="38" spans="1:11">
      <c r="A38" s="9" t="s">
        <v>594</v>
      </c>
      <c r="B38" s="10" t="s">
        <v>228</v>
      </c>
      <c r="C38" s="10" t="s">
        <v>229</v>
      </c>
      <c r="D38" s="11" t="s">
        <v>8</v>
      </c>
      <c r="E38" s="11">
        <v>7607</v>
      </c>
      <c r="F38" s="26">
        <f>VLOOKUP(C38:C323,进价表!C:F,4,FALSE)</f>
        <v>9</v>
      </c>
      <c r="G38" s="11">
        <f t="shared" si="0"/>
        <v>68463</v>
      </c>
      <c r="H38" s="11">
        <f t="shared" si="1"/>
        <v>11.475</v>
      </c>
      <c r="I38" s="14">
        <f t="shared" si="2"/>
        <v>0.000989224137931035</v>
      </c>
      <c r="J38" s="15">
        <f t="shared" si="3"/>
        <v>8.7290325</v>
      </c>
      <c r="K38" s="11" t="s">
        <v>595</v>
      </c>
    </row>
    <row r="39" spans="1:11">
      <c r="A39" s="9" t="s">
        <v>594</v>
      </c>
      <c r="B39" s="10" t="s">
        <v>230</v>
      </c>
      <c r="C39" s="10" t="s">
        <v>231</v>
      </c>
      <c r="D39" s="11" t="s">
        <v>8</v>
      </c>
      <c r="E39" s="11">
        <v>6057</v>
      </c>
      <c r="F39" s="26">
        <f>VLOOKUP(C39:C324,进价表!C:F,4,FALSE)</f>
        <v>12.5</v>
      </c>
      <c r="G39" s="11">
        <f t="shared" si="0"/>
        <v>75712.5</v>
      </c>
      <c r="H39" s="11">
        <f t="shared" si="1"/>
        <v>15.9375</v>
      </c>
      <c r="I39" s="14">
        <f t="shared" si="2"/>
        <v>0.0013739224137931</v>
      </c>
      <c r="J39" s="15">
        <f t="shared" si="3"/>
        <v>9.65334375</v>
      </c>
      <c r="K39" s="11" t="s">
        <v>595</v>
      </c>
    </row>
    <row r="40" spans="1:11">
      <c r="A40" s="9" t="s">
        <v>594</v>
      </c>
      <c r="B40" s="10" t="s">
        <v>404</v>
      </c>
      <c r="C40" s="10" t="s">
        <v>405</v>
      </c>
      <c r="D40" s="11" t="s">
        <v>8</v>
      </c>
      <c r="E40" s="11">
        <v>5978</v>
      </c>
      <c r="F40" s="26">
        <f>VLOOKUP(C40:C325,进价表!C:F,4,FALSE)</f>
        <v>20</v>
      </c>
      <c r="G40" s="11">
        <f t="shared" si="0"/>
        <v>119560</v>
      </c>
      <c r="H40" s="11">
        <f t="shared" si="1"/>
        <v>25.5</v>
      </c>
      <c r="I40" s="14">
        <f t="shared" si="2"/>
        <v>0.00219827586206897</v>
      </c>
      <c r="J40" s="15">
        <f t="shared" si="3"/>
        <v>15.2439</v>
      </c>
      <c r="K40" s="11" t="s">
        <v>595</v>
      </c>
    </row>
    <row r="41" spans="1:11">
      <c r="A41" s="9" t="s">
        <v>594</v>
      </c>
      <c r="B41" s="10" t="s">
        <v>85</v>
      </c>
      <c r="C41" s="10" t="s">
        <v>86</v>
      </c>
      <c r="D41" s="11" t="s">
        <v>8</v>
      </c>
      <c r="E41" s="11">
        <v>5547</v>
      </c>
      <c r="F41" s="26">
        <f>VLOOKUP(C41:C326,进价表!C:F,4,FALSE)</f>
        <v>22</v>
      </c>
      <c r="G41" s="11">
        <f t="shared" si="0"/>
        <v>122034</v>
      </c>
      <c r="H41" s="11">
        <f t="shared" si="1"/>
        <v>28.05</v>
      </c>
      <c r="I41" s="14">
        <f t="shared" si="2"/>
        <v>0.00241810344827586</v>
      </c>
      <c r="J41" s="15">
        <f t="shared" si="3"/>
        <v>15.559335</v>
      </c>
      <c r="K41" s="11" t="s">
        <v>596</v>
      </c>
    </row>
    <row r="42" spans="1:11">
      <c r="A42" s="9" t="s">
        <v>594</v>
      </c>
      <c r="B42" s="10" t="s">
        <v>138</v>
      </c>
      <c r="C42" s="10" t="s">
        <v>139</v>
      </c>
      <c r="D42" s="11" t="s">
        <v>8</v>
      </c>
      <c r="E42" s="11">
        <v>5498</v>
      </c>
      <c r="F42" s="26">
        <f>VLOOKUP(C42:C327,进价表!C:F,4,FALSE)</f>
        <v>17</v>
      </c>
      <c r="G42" s="11">
        <f t="shared" si="0"/>
        <v>93466</v>
      </c>
      <c r="H42" s="11">
        <f t="shared" si="1"/>
        <v>21.675</v>
      </c>
      <c r="I42" s="14">
        <f t="shared" si="2"/>
        <v>0.00186853448275862</v>
      </c>
      <c r="J42" s="15">
        <f t="shared" si="3"/>
        <v>11.916915</v>
      </c>
      <c r="K42" s="11" t="s">
        <v>596</v>
      </c>
    </row>
    <row r="43" spans="1:11">
      <c r="A43" s="9" t="s">
        <v>594</v>
      </c>
      <c r="B43" s="10" t="s">
        <v>406</v>
      </c>
      <c r="C43" s="10" t="s">
        <v>407</v>
      </c>
      <c r="D43" s="11" t="s">
        <v>8</v>
      </c>
      <c r="E43" s="11">
        <v>5488</v>
      </c>
      <c r="F43" s="26">
        <f>VLOOKUP(C43:C328,进价表!C:F,4,FALSE)</f>
        <v>12</v>
      </c>
      <c r="G43" s="11">
        <f t="shared" si="0"/>
        <v>65856</v>
      </c>
      <c r="H43" s="11">
        <f t="shared" si="1"/>
        <v>15.3</v>
      </c>
      <c r="I43" s="14">
        <f t="shared" si="2"/>
        <v>0.00131896551724138</v>
      </c>
      <c r="J43" s="15">
        <f t="shared" si="3"/>
        <v>8.39664</v>
      </c>
      <c r="K43" s="11" t="s">
        <v>597</v>
      </c>
    </row>
    <row r="44" spans="1:11">
      <c r="A44" s="9" t="s">
        <v>594</v>
      </c>
      <c r="B44" s="10" t="s">
        <v>44</v>
      </c>
      <c r="C44" s="10" t="s">
        <v>45</v>
      </c>
      <c r="D44" s="11" t="s">
        <v>31</v>
      </c>
      <c r="E44" s="11">
        <v>5434</v>
      </c>
      <c r="F44" s="26">
        <f>VLOOKUP(C44:C329,进价表!C:F,4,FALSE)</f>
        <v>5.6</v>
      </c>
      <c r="G44" s="11">
        <f t="shared" si="0"/>
        <v>30430.4</v>
      </c>
      <c r="H44" s="11">
        <f t="shared" si="1"/>
        <v>7.14</v>
      </c>
      <c r="I44" s="14">
        <f t="shared" si="2"/>
        <v>0.00061551724137931</v>
      </c>
      <c r="J44" s="15">
        <f t="shared" si="3"/>
        <v>3.879876</v>
      </c>
      <c r="K44" s="11" t="s">
        <v>596</v>
      </c>
    </row>
    <row r="45" spans="1:11">
      <c r="A45" s="9" t="s">
        <v>594</v>
      </c>
      <c r="B45" s="10" t="s">
        <v>97</v>
      </c>
      <c r="C45" s="10" t="s">
        <v>98</v>
      </c>
      <c r="D45" s="11" t="s">
        <v>31</v>
      </c>
      <c r="E45" s="11">
        <v>5257</v>
      </c>
      <c r="F45" s="26">
        <f>VLOOKUP(C45:C330,进价表!C:F,4,FALSE)</f>
        <v>6</v>
      </c>
      <c r="G45" s="11">
        <f t="shared" si="0"/>
        <v>31542</v>
      </c>
      <c r="H45" s="11">
        <f t="shared" si="1"/>
        <v>7.65</v>
      </c>
      <c r="I45" s="14">
        <f t="shared" si="2"/>
        <v>0.00065948275862069</v>
      </c>
      <c r="J45" s="15">
        <f t="shared" si="3"/>
        <v>4.021605</v>
      </c>
      <c r="K45" s="11" t="s">
        <v>596</v>
      </c>
    </row>
    <row r="46" spans="1:11">
      <c r="A46" s="9" t="s">
        <v>594</v>
      </c>
      <c r="B46" s="10" t="s">
        <v>308</v>
      </c>
      <c r="C46" s="10" t="s">
        <v>309</v>
      </c>
      <c r="D46" s="11" t="s">
        <v>8</v>
      </c>
      <c r="E46" s="11">
        <v>5108</v>
      </c>
      <c r="F46" s="26">
        <f>VLOOKUP(C46:C331,进价表!C:F,4,FALSE)</f>
        <v>17</v>
      </c>
      <c r="G46" s="11">
        <f t="shared" si="0"/>
        <v>86836</v>
      </c>
      <c r="H46" s="11">
        <f t="shared" si="1"/>
        <v>21.675</v>
      </c>
      <c r="I46" s="14">
        <f t="shared" si="2"/>
        <v>0.00186853448275862</v>
      </c>
      <c r="J46" s="15">
        <f t="shared" si="3"/>
        <v>11.07159</v>
      </c>
      <c r="K46" s="11" t="s">
        <v>597</v>
      </c>
    </row>
    <row r="47" spans="1:11">
      <c r="A47" s="9" t="s">
        <v>594</v>
      </c>
      <c r="B47" s="10" t="s">
        <v>120</v>
      </c>
      <c r="C47" s="10" t="s">
        <v>121</v>
      </c>
      <c r="D47" s="11" t="s">
        <v>31</v>
      </c>
      <c r="E47" s="11">
        <v>4971</v>
      </c>
      <c r="F47" s="26">
        <f>VLOOKUP(C47:C332,进价表!C:F,4,FALSE)</f>
        <v>7.6</v>
      </c>
      <c r="G47" s="11">
        <f t="shared" si="0"/>
        <v>37779.6</v>
      </c>
      <c r="H47" s="11">
        <f t="shared" si="1"/>
        <v>9.69</v>
      </c>
      <c r="I47" s="14">
        <f t="shared" si="2"/>
        <v>0.000835344827586207</v>
      </c>
      <c r="J47" s="15">
        <f t="shared" si="3"/>
        <v>4.816899</v>
      </c>
      <c r="K47" s="11" t="s">
        <v>596</v>
      </c>
    </row>
    <row r="48" ht="26" spans="1:11">
      <c r="A48" s="9" t="s">
        <v>594</v>
      </c>
      <c r="B48" s="10" t="s">
        <v>13</v>
      </c>
      <c r="C48" s="10" t="s">
        <v>14</v>
      </c>
      <c r="D48" s="11" t="s">
        <v>8</v>
      </c>
      <c r="E48" s="11">
        <v>4927</v>
      </c>
      <c r="F48" s="26">
        <f>VLOOKUP(C48:C333,进价表!C:F,4,FALSE)</f>
        <v>18</v>
      </c>
      <c r="G48" s="11">
        <f t="shared" si="0"/>
        <v>88686</v>
      </c>
      <c r="H48" s="11">
        <f t="shared" si="1"/>
        <v>22.95</v>
      </c>
      <c r="I48" s="14">
        <f t="shared" si="2"/>
        <v>0.00197844827586207</v>
      </c>
      <c r="J48" s="15">
        <f t="shared" si="3"/>
        <v>11.307465</v>
      </c>
      <c r="K48" s="11" t="s">
        <v>596</v>
      </c>
    </row>
    <row r="49" spans="1:11">
      <c r="A49" s="9" t="s">
        <v>594</v>
      </c>
      <c r="B49" s="10" t="s">
        <v>408</v>
      </c>
      <c r="C49" s="10" t="s">
        <v>409</v>
      </c>
      <c r="D49" s="11" t="s">
        <v>8</v>
      </c>
      <c r="E49" s="11">
        <v>4359</v>
      </c>
      <c r="F49" s="26">
        <f>VLOOKUP(C49:C334,进价表!C:F,4,FALSE)</f>
        <v>26</v>
      </c>
      <c r="G49" s="11">
        <f t="shared" si="0"/>
        <v>113334</v>
      </c>
      <c r="H49" s="11">
        <f t="shared" si="1"/>
        <v>33.15</v>
      </c>
      <c r="I49" s="14">
        <f t="shared" si="2"/>
        <v>0.00285775862068966</v>
      </c>
      <c r="J49" s="15">
        <f t="shared" si="3"/>
        <v>14.450085</v>
      </c>
      <c r="K49" s="11" t="s">
        <v>595</v>
      </c>
    </row>
    <row r="50" spans="1:11">
      <c r="A50" s="9" t="s">
        <v>594</v>
      </c>
      <c r="B50" s="10" t="s">
        <v>226</v>
      </c>
      <c r="C50" s="10" t="s">
        <v>227</v>
      </c>
      <c r="D50" s="11" t="s">
        <v>8</v>
      </c>
      <c r="E50" s="11">
        <v>4018</v>
      </c>
      <c r="F50" s="26">
        <f>VLOOKUP(C50:C335,进价表!C:F,4,FALSE)</f>
        <v>5.8</v>
      </c>
      <c r="G50" s="11">
        <f t="shared" si="0"/>
        <v>23304.4</v>
      </c>
      <c r="H50" s="11">
        <f t="shared" si="1"/>
        <v>7.395</v>
      </c>
      <c r="I50" s="14">
        <f t="shared" si="2"/>
        <v>0.0006375</v>
      </c>
      <c r="J50" s="15">
        <f t="shared" si="3"/>
        <v>2.971311</v>
      </c>
      <c r="K50" s="11" t="s">
        <v>595</v>
      </c>
    </row>
    <row r="51" spans="1:11">
      <c r="A51" s="9" t="s">
        <v>594</v>
      </c>
      <c r="B51" s="10" t="s">
        <v>70</v>
      </c>
      <c r="C51" s="10" t="s">
        <v>71</v>
      </c>
      <c r="D51" s="11" t="s">
        <v>8</v>
      </c>
      <c r="E51" s="11">
        <v>3990</v>
      </c>
      <c r="F51" s="26">
        <f>VLOOKUP(C51:C336,进价表!C:F,4,FALSE)</f>
        <v>24.5</v>
      </c>
      <c r="G51" s="11">
        <f t="shared" si="0"/>
        <v>97755</v>
      </c>
      <c r="H51" s="11">
        <f t="shared" si="1"/>
        <v>31.2375</v>
      </c>
      <c r="I51" s="14">
        <f t="shared" si="2"/>
        <v>0.00269288793103448</v>
      </c>
      <c r="J51" s="15">
        <f t="shared" si="3"/>
        <v>12.4637625</v>
      </c>
      <c r="K51" s="11" t="s">
        <v>596</v>
      </c>
    </row>
    <row r="52" spans="1:11">
      <c r="A52" s="9" t="s">
        <v>594</v>
      </c>
      <c r="B52" s="10" t="s">
        <v>416</v>
      </c>
      <c r="C52" s="10" t="s">
        <v>417</v>
      </c>
      <c r="D52" s="11" t="s">
        <v>8</v>
      </c>
      <c r="E52" s="11">
        <v>3789</v>
      </c>
      <c r="F52" s="26">
        <f>VLOOKUP(C52:C337,进价表!C:F,4,FALSE)</f>
        <v>24.5</v>
      </c>
      <c r="G52" s="11">
        <f t="shared" si="0"/>
        <v>92830.5</v>
      </c>
      <c r="H52" s="11">
        <f t="shared" si="1"/>
        <v>31.2375</v>
      </c>
      <c r="I52" s="14">
        <f t="shared" si="2"/>
        <v>0.00269288793103448</v>
      </c>
      <c r="J52" s="15">
        <f t="shared" si="3"/>
        <v>11.83588875</v>
      </c>
      <c r="K52" s="11" t="s">
        <v>598</v>
      </c>
    </row>
    <row r="53" ht="26" spans="1:11">
      <c r="A53" s="9" t="s">
        <v>594</v>
      </c>
      <c r="B53" s="10" t="s">
        <v>340</v>
      </c>
      <c r="C53" s="10" t="s">
        <v>341</v>
      </c>
      <c r="D53" s="11" t="s">
        <v>8</v>
      </c>
      <c r="E53" s="11">
        <v>3663</v>
      </c>
      <c r="F53" s="26">
        <f>VLOOKUP(C53:C338,进价表!C:F,4,FALSE)</f>
        <v>20.412</v>
      </c>
      <c r="G53" s="11">
        <f t="shared" si="0"/>
        <v>74769.156</v>
      </c>
      <c r="H53" s="11">
        <f t="shared" si="1"/>
        <v>26.0253</v>
      </c>
      <c r="I53" s="14">
        <f t="shared" si="2"/>
        <v>0.00224356034482759</v>
      </c>
      <c r="J53" s="15">
        <f t="shared" si="3"/>
        <v>9.53306739</v>
      </c>
      <c r="K53" s="11" t="s">
        <v>595</v>
      </c>
    </row>
    <row r="54" spans="1:11">
      <c r="A54" s="9" t="s">
        <v>594</v>
      </c>
      <c r="B54" s="10" t="s">
        <v>110</v>
      </c>
      <c r="C54" s="10" t="s">
        <v>111</v>
      </c>
      <c r="D54" s="11" t="s">
        <v>31</v>
      </c>
      <c r="E54" s="11">
        <v>3635</v>
      </c>
      <c r="F54" s="26">
        <f>VLOOKUP(C54:C339,进价表!C:F,4,FALSE)</f>
        <v>3.1</v>
      </c>
      <c r="G54" s="11">
        <f t="shared" si="0"/>
        <v>11268.5</v>
      </c>
      <c r="H54" s="11">
        <f t="shared" si="1"/>
        <v>3.9525</v>
      </c>
      <c r="I54" s="14">
        <f t="shared" si="2"/>
        <v>0.00034073275862069</v>
      </c>
      <c r="J54" s="15">
        <f t="shared" si="3"/>
        <v>1.43673375</v>
      </c>
      <c r="K54" s="11" t="s">
        <v>596</v>
      </c>
    </row>
    <row r="55" ht="26" spans="1:11">
      <c r="A55" s="9" t="s">
        <v>594</v>
      </c>
      <c r="B55" s="10" t="s">
        <v>322</v>
      </c>
      <c r="C55" s="10" t="s">
        <v>323</v>
      </c>
      <c r="D55" s="11" t="s">
        <v>8</v>
      </c>
      <c r="E55" s="11">
        <v>3528</v>
      </c>
      <c r="F55" s="26">
        <f>VLOOKUP(C55:C340,进价表!C:F,4,FALSE)</f>
        <v>3.6</v>
      </c>
      <c r="G55" s="11">
        <f t="shared" si="0"/>
        <v>12700.8</v>
      </c>
      <c r="H55" s="11">
        <f t="shared" si="1"/>
        <v>4.59</v>
      </c>
      <c r="I55" s="14">
        <f t="shared" si="2"/>
        <v>0.000395689655172414</v>
      </c>
      <c r="J55" s="15">
        <f t="shared" si="3"/>
        <v>1.619352</v>
      </c>
      <c r="K55" s="11" t="s">
        <v>595</v>
      </c>
    </row>
    <row r="56" spans="1:11">
      <c r="A56" s="9" t="s">
        <v>594</v>
      </c>
      <c r="B56" s="10" t="s">
        <v>448</v>
      </c>
      <c r="C56" s="10" t="s">
        <v>449</v>
      </c>
      <c r="D56" s="11" t="s">
        <v>8</v>
      </c>
      <c r="E56" s="11">
        <v>3319</v>
      </c>
      <c r="F56" s="26">
        <f>VLOOKUP(C56:C341,进价表!C:F,4,FALSE)</f>
        <v>6.5856</v>
      </c>
      <c r="G56" s="11">
        <f t="shared" si="0"/>
        <v>21857.6064</v>
      </c>
      <c r="H56" s="11">
        <f t="shared" si="1"/>
        <v>8.39664</v>
      </c>
      <c r="I56" s="14">
        <f t="shared" si="2"/>
        <v>0.000723848275862069</v>
      </c>
      <c r="J56" s="15">
        <f t="shared" si="3"/>
        <v>2.786844816</v>
      </c>
      <c r="K56" s="11" t="s">
        <v>597</v>
      </c>
    </row>
    <row r="57" ht="26" spans="1:11">
      <c r="A57" s="9" t="s">
        <v>594</v>
      </c>
      <c r="B57" s="10" t="s">
        <v>510</v>
      </c>
      <c r="C57" s="10" t="s">
        <v>511</v>
      </c>
      <c r="D57" s="11" t="s">
        <v>8</v>
      </c>
      <c r="E57" s="11">
        <v>3196</v>
      </c>
      <c r="F57" s="26">
        <f>VLOOKUP(C57:C342,进价表!C:F,4,FALSE)</f>
        <v>13.5</v>
      </c>
      <c r="G57" s="11">
        <f t="shared" si="0"/>
        <v>43146</v>
      </c>
      <c r="H57" s="11">
        <f t="shared" si="1"/>
        <v>17.2125</v>
      </c>
      <c r="I57" s="14">
        <f t="shared" si="2"/>
        <v>0.00148383620689655</v>
      </c>
      <c r="J57" s="15">
        <f t="shared" si="3"/>
        <v>5.501115</v>
      </c>
      <c r="K57" s="11" t="s">
        <v>599</v>
      </c>
    </row>
    <row r="58" spans="1:11">
      <c r="A58" s="9" t="s">
        <v>594</v>
      </c>
      <c r="B58" s="10" t="s">
        <v>95</v>
      </c>
      <c r="C58" s="10" t="s">
        <v>96</v>
      </c>
      <c r="D58" s="11" t="s">
        <v>8</v>
      </c>
      <c r="E58" s="11">
        <v>3153</v>
      </c>
      <c r="F58" s="26">
        <f>VLOOKUP(C58:C343,进价表!C:F,4,FALSE)</f>
        <v>8.2</v>
      </c>
      <c r="G58" s="11">
        <f t="shared" si="0"/>
        <v>25854.6</v>
      </c>
      <c r="H58" s="11">
        <f t="shared" si="1"/>
        <v>10.455</v>
      </c>
      <c r="I58" s="14">
        <f t="shared" si="2"/>
        <v>0.000901293103448276</v>
      </c>
      <c r="J58" s="15">
        <f t="shared" si="3"/>
        <v>3.2964615</v>
      </c>
      <c r="K58" s="11" t="s">
        <v>596</v>
      </c>
    </row>
    <row r="59" ht="26" spans="1:11">
      <c r="A59" s="9" t="s">
        <v>594</v>
      </c>
      <c r="B59" s="10" t="s">
        <v>558</v>
      </c>
      <c r="C59" s="10" t="s">
        <v>559</v>
      </c>
      <c r="D59" s="11" t="s">
        <v>8</v>
      </c>
      <c r="E59" s="11">
        <v>3112</v>
      </c>
      <c r="F59" s="26">
        <f>VLOOKUP(C59:C344,进价表!C:F,4,FALSE)</f>
        <v>15</v>
      </c>
      <c r="G59" s="11">
        <f t="shared" si="0"/>
        <v>46680</v>
      </c>
      <c r="H59" s="11">
        <f t="shared" si="1"/>
        <v>19.125</v>
      </c>
      <c r="I59" s="14">
        <f t="shared" si="2"/>
        <v>0.00164870689655172</v>
      </c>
      <c r="J59" s="15">
        <f t="shared" si="3"/>
        <v>5.9517</v>
      </c>
      <c r="K59" s="11" t="s">
        <v>598</v>
      </c>
    </row>
    <row r="60" spans="1:11">
      <c r="A60" s="9" t="s">
        <v>594</v>
      </c>
      <c r="B60" s="10" t="s">
        <v>130</v>
      </c>
      <c r="C60" s="10" t="s">
        <v>131</v>
      </c>
      <c r="D60" s="11" t="s">
        <v>8</v>
      </c>
      <c r="E60" s="11">
        <v>3045</v>
      </c>
      <c r="F60" s="26">
        <f>VLOOKUP(C60:C345,进价表!C:F,4,FALSE)</f>
        <v>20</v>
      </c>
      <c r="G60" s="11">
        <f t="shared" si="0"/>
        <v>60900</v>
      </c>
      <c r="H60" s="11">
        <f t="shared" si="1"/>
        <v>25.5</v>
      </c>
      <c r="I60" s="14">
        <f t="shared" si="2"/>
        <v>0.00219827586206897</v>
      </c>
      <c r="J60" s="15">
        <f t="shared" si="3"/>
        <v>7.76475</v>
      </c>
      <c r="K60" s="11" t="s">
        <v>596</v>
      </c>
    </row>
    <row r="61" spans="1:11">
      <c r="A61" s="9" t="s">
        <v>594</v>
      </c>
      <c r="B61" s="10" t="s">
        <v>148</v>
      </c>
      <c r="C61" s="10" t="s">
        <v>149</v>
      </c>
      <c r="D61" s="11" t="s">
        <v>31</v>
      </c>
      <c r="E61" s="11">
        <v>3039</v>
      </c>
      <c r="F61" s="26">
        <f>VLOOKUP(C61:C346,进价表!C:F,4,FALSE)</f>
        <v>5.5</v>
      </c>
      <c r="G61" s="11">
        <f t="shared" si="0"/>
        <v>16714.5</v>
      </c>
      <c r="H61" s="11">
        <f t="shared" si="1"/>
        <v>7.0125</v>
      </c>
      <c r="I61" s="14">
        <f t="shared" si="2"/>
        <v>0.000604525862068965</v>
      </c>
      <c r="J61" s="15">
        <f t="shared" si="3"/>
        <v>2.13109875</v>
      </c>
      <c r="K61" s="11" t="s">
        <v>595</v>
      </c>
    </row>
    <row r="62" spans="1:11">
      <c r="A62" s="9" t="s">
        <v>594</v>
      </c>
      <c r="B62" s="10" t="s">
        <v>68</v>
      </c>
      <c r="C62" s="10" t="s">
        <v>69</v>
      </c>
      <c r="D62" s="11" t="s">
        <v>8</v>
      </c>
      <c r="E62" s="11">
        <v>2951</v>
      </c>
      <c r="F62" s="26">
        <f>VLOOKUP(C62:C347,进价表!C:F,4,FALSE)</f>
        <v>18</v>
      </c>
      <c r="G62" s="11">
        <f t="shared" si="0"/>
        <v>53118</v>
      </c>
      <c r="H62" s="11">
        <f t="shared" si="1"/>
        <v>22.95</v>
      </c>
      <c r="I62" s="14">
        <f t="shared" si="2"/>
        <v>0.00197844827586207</v>
      </c>
      <c r="J62" s="15">
        <f t="shared" si="3"/>
        <v>6.772545</v>
      </c>
      <c r="K62" s="11" t="s">
        <v>596</v>
      </c>
    </row>
    <row r="63" spans="1:11">
      <c r="A63" s="9" t="s">
        <v>594</v>
      </c>
      <c r="B63" s="10" t="s">
        <v>91</v>
      </c>
      <c r="C63" s="10" t="s">
        <v>92</v>
      </c>
      <c r="D63" s="11" t="s">
        <v>8</v>
      </c>
      <c r="E63" s="11">
        <v>2899</v>
      </c>
      <c r="F63" s="26">
        <f>VLOOKUP(C63:C348,进价表!C:F,4,FALSE)</f>
        <v>13.5</v>
      </c>
      <c r="G63" s="11">
        <f t="shared" si="0"/>
        <v>39136.5</v>
      </c>
      <c r="H63" s="11">
        <f t="shared" si="1"/>
        <v>17.2125</v>
      </c>
      <c r="I63" s="14">
        <f t="shared" si="2"/>
        <v>0.00148383620689655</v>
      </c>
      <c r="J63" s="15">
        <f t="shared" si="3"/>
        <v>4.98990375</v>
      </c>
      <c r="K63" s="11" t="s">
        <v>596</v>
      </c>
    </row>
    <row r="64" spans="1:11">
      <c r="A64" s="9" t="s">
        <v>594</v>
      </c>
      <c r="B64" s="10" t="s">
        <v>418</v>
      </c>
      <c r="C64" s="10" t="s">
        <v>419</v>
      </c>
      <c r="D64" s="11" t="s">
        <v>8</v>
      </c>
      <c r="E64" s="11">
        <v>2807</v>
      </c>
      <c r="F64" s="26">
        <f>VLOOKUP(C64:C349,进价表!C:F,4,FALSE)</f>
        <v>34.5744</v>
      </c>
      <c r="G64" s="11">
        <f t="shared" si="0"/>
        <v>97050.3408</v>
      </c>
      <c r="H64" s="11">
        <f t="shared" si="1"/>
        <v>44.08236</v>
      </c>
      <c r="I64" s="14">
        <f t="shared" si="2"/>
        <v>0.00380020344827586</v>
      </c>
      <c r="J64" s="15">
        <f t="shared" si="3"/>
        <v>12.373918452</v>
      </c>
      <c r="K64" s="11" t="s">
        <v>597</v>
      </c>
    </row>
    <row r="65" spans="1:11">
      <c r="A65" s="9" t="s">
        <v>594</v>
      </c>
      <c r="B65" s="10" t="s">
        <v>25</v>
      </c>
      <c r="C65" s="10" t="s">
        <v>26</v>
      </c>
      <c r="D65" s="11" t="s">
        <v>8</v>
      </c>
      <c r="E65" s="11">
        <v>2681</v>
      </c>
      <c r="F65" s="26">
        <f>VLOOKUP(C65:C350,进价表!C:F,4,FALSE)</f>
        <v>32</v>
      </c>
      <c r="G65" s="11">
        <f t="shared" si="0"/>
        <v>85792</v>
      </c>
      <c r="H65" s="11">
        <f t="shared" si="1"/>
        <v>40.8</v>
      </c>
      <c r="I65" s="14">
        <f t="shared" si="2"/>
        <v>0.00351724137931034</v>
      </c>
      <c r="J65" s="15">
        <f t="shared" si="3"/>
        <v>10.93848</v>
      </c>
      <c r="K65" s="11" t="s">
        <v>596</v>
      </c>
    </row>
    <row r="66" spans="1:11">
      <c r="A66" s="9" t="s">
        <v>594</v>
      </c>
      <c r="B66" s="10" t="s">
        <v>420</v>
      </c>
      <c r="C66" s="10" t="s">
        <v>421</v>
      </c>
      <c r="D66" s="11" t="s">
        <v>8</v>
      </c>
      <c r="E66" s="11">
        <v>2546</v>
      </c>
      <c r="F66" s="26">
        <f>VLOOKUP(C66:C351,进价表!C:F,4,FALSE)</f>
        <v>39.5388</v>
      </c>
      <c r="G66" s="11">
        <f t="shared" si="0"/>
        <v>100665.7848</v>
      </c>
      <c r="H66" s="11">
        <f t="shared" si="1"/>
        <v>50.41197</v>
      </c>
      <c r="I66" s="14">
        <f t="shared" si="2"/>
        <v>0.00434585948275862</v>
      </c>
      <c r="J66" s="15">
        <f t="shared" si="3"/>
        <v>12.834887562</v>
      </c>
      <c r="K66" s="11" t="s">
        <v>597</v>
      </c>
    </row>
    <row r="67" ht="26" spans="1:11">
      <c r="A67" s="9" t="s">
        <v>594</v>
      </c>
      <c r="B67" s="10" t="s">
        <v>150</v>
      </c>
      <c r="C67" s="10" t="s">
        <v>151</v>
      </c>
      <c r="D67" s="11" t="s">
        <v>8</v>
      </c>
      <c r="E67" s="11">
        <v>2497</v>
      </c>
      <c r="F67" s="26">
        <f>VLOOKUP(C67:C352,进价表!C:F,4,FALSE)</f>
        <v>13.5</v>
      </c>
      <c r="G67" s="11">
        <f t="shared" si="0"/>
        <v>33709.5</v>
      </c>
      <c r="H67" s="11">
        <f t="shared" si="1"/>
        <v>17.2125</v>
      </c>
      <c r="I67" s="14">
        <f t="shared" si="2"/>
        <v>0.00148383620689655</v>
      </c>
      <c r="J67" s="15">
        <f t="shared" si="3"/>
        <v>4.29796125</v>
      </c>
      <c r="K67" s="11" t="s">
        <v>599</v>
      </c>
    </row>
    <row r="68" spans="1:11">
      <c r="A68" s="9" t="s">
        <v>594</v>
      </c>
      <c r="B68" s="10" t="s">
        <v>346</v>
      </c>
      <c r="C68" s="10" t="s">
        <v>347</v>
      </c>
      <c r="D68" s="11" t="s">
        <v>31</v>
      </c>
      <c r="E68" s="11">
        <v>2444</v>
      </c>
      <c r="F68" s="26">
        <f>VLOOKUP(C68:C353,进价表!C:F,4,FALSE)</f>
        <v>18</v>
      </c>
      <c r="G68" s="11">
        <f t="shared" ref="G68:G131" si="4">E68*F68</f>
        <v>43992</v>
      </c>
      <c r="H68" s="11">
        <f t="shared" ref="H68:H131" si="5">F68*1.275</f>
        <v>22.95</v>
      </c>
      <c r="I68" s="14">
        <f t="shared" ref="I68:I131" si="6">H68/1.16/10000</f>
        <v>0.00197844827586207</v>
      </c>
      <c r="J68" s="15">
        <f t="shared" ref="J68:J131" si="7">I68*1.16*E68</f>
        <v>5.60898</v>
      </c>
      <c r="K68" s="11" t="s">
        <v>595</v>
      </c>
    </row>
    <row r="69" spans="1:11">
      <c r="A69" s="9" t="s">
        <v>594</v>
      </c>
      <c r="B69" s="10" t="s">
        <v>348</v>
      </c>
      <c r="C69" s="10" t="s">
        <v>349</v>
      </c>
      <c r="D69" s="11" t="s">
        <v>31</v>
      </c>
      <c r="E69" s="11">
        <v>2444</v>
      </c>
      <c r="F69" s="26">
        <f>VLOOKUP(C69:C354,进价表!C:F,4,FALSE)</f>
        <v>4.8</v>
      </c>
      <c r="G69" s="11">
        <f t="shared" si="4"/>
        <v>11731.2</v>
      </c>
      <c r="H69" s="11">
        <f t="shared" si="5"/>
        <v>6.12</v>
      </c>
      <c r="I69" s="14">
        <f t="shared" si="6"/>
        <v>0.000527586206896552</v>
      </c>
      <c r="J69" s="15">
        <f t="shared" si="7"/>
        <v>1.495728</v>
      </c>
      <c r="K69" s="11" t="s">
        <v>595</v>
      </c>
    </row>
    <row r="70" spans="1:11">
      <c r="A70" s="9" t="s">
        <v>594</v>
      </c>
      <c r="B70" s="10" t="s">
        <v>83</v>
      </c>
      <c r="C70" s="10" t="s">
        <v>84</v>
      </c>
      <c r="D70" s="11" t="s">
        <v>8</v>
      </c>
      <c r="E70" s="11">
        <v>2397</v>
      </c>
      <c r="F70" s="26">
        <f>VLOOKUP(C70:C355,进价表!C:F,4,FALSE)</f>
        <v>14</v>
      </c>
      <c r="G70" s="11">
        <f t="shared" si="4"/>
        <v>33558</v>
      </c>
      <c r="H70" s="11">
        <f t="shared" si="5"/>
        <v>17.85</v>
      </c>
      <c r="I70" s="14">
        <f t="shared" si="6"/>
        <v>0.00153879310344828</v>
      </c>
      <c r="J70" s="15">
        <f t="shared" si="7"/>
        <v>4.278645</v>
      </c>
      <c r="K70" s="11" t="s">
        <v>596</v>
      </c>
    </row>
    <row r="71" ht="26" spans="1:11">
      <c r="A71" s="9" t="s">
        <v>594</v>
      </c>
      <c r="B71" s="10" t="s">
        <v>332</v>
      </c>
      <c r="C71" s="10" t="s">
        <v>333</v>
      </c>
      <c r="D71" s="11" t="s">
        <v>8</v>
      </c>
      <c r="E71" s="11">
        <v>2322</v>
      </c>
      <c r="F71" s="26">
        <f>VLOOKUP(C71:C356,进价表!C:F,4,FALSE)</f>
        <v>30</v>
      </c>
      <c r="G71" s="11">
        <f t="shared" si="4"/>
        <v>69660</v>
      </c>
      <c r="H71" s="11">
        <f t="shared" si="5"/>
        <v>38.25</v>
      </c>
      <c r="I71" s="14">
        <f t="shared" si="6"/>
        <v>0.00329741379310345</v>
      </c>
      <c r="J71" s="15">
        <f t="shared" si="7"/>
        <v>8.88165</v>
      </c>
      <c r="K71" s="11" t="s">
        <v>595</v>
      </c>
    </row>
    <row r="72" spans="1:11">
      <c r="A72" s="9" t="s">
        <v>594</v>
      </c>
      <c r="B72" s="10" t="s">
        <v>6</v>
      </c>
      <c r="C72" s="10" t="s">
        <v>7</v>
      </c>
      <c r="D72" s="11" t="s">
        <v>8</v>
      </c>
      <c r="E72" s="11">
        <v>2226</v>
      </c>
      <c r="F72" s="26">
        <f>VLOOKUP(C72:C357,进价表!C:F,4,FALSE)</f>
        <v>6.8</v>
      </c>
      <c r="G72" s="11">
        <f t="shared" si="4"/>
        <v>15136.8</v>
      </c>
      <c r="H72" s="11">
        <f t="shared" si="5"/>
        <v>8.67</v>
      </c>
      <c r="I72" s="14">
        <f t="shared" si="6"/>
        <v>0.000747413793103448</v>
      </c>
      <c r="J72" s="15">
        <f t="shared" si="7"/>
        <v>1.929942</v>
      </c>
      <c r="K72" s="11" t="s">
        <v>596</v>
      </c>
    </row>
    <row r="73" spans="1:11">
      <c r="A73" s="9" t="s">
        <v>594</v>
      </c>
      <c r="B73" s="10" t="s">
        <v>258</v>
      </c>
      <c r="C73" s="10" t="s">
        <v>259</v>
      </c>
      <c r="D73" s="11" t="s">
        <v>8</v>
      </c>
      <c r="E73" s="11">
        <v>2174</v>
      </c>
      <c r="F73" s="26">
        <f>VLOOKUP(C73:C358,进价表!C:F,4,FALSE)</f>
        <v>46.3428</v>
      </c>
      <c r="G73" s="11">
        <f t="shared" si="4"/>
        <v>100749.2472</v>
      </c>
      <c r="H73" s="11">
        <f t="shared" si="5"/>
        <v>59.08707</v>
      </c>
      <c r="I73" s="14">
        <f t="shared" si="6"/>
        <v>0.00509371293103448</v>
      </c>
      <c r="J73" s="15">
        <f t="shared" si="7"/>
        <v>12.845529018</v>
      </c>
      <c r="K73" s="11" t="s">
        <v>597</v>
      </c>
    </row>
    <row r="74" ht="26" spans="1:11">
      <c r="A74" s="9" t="s">
        <v>594</v>
      </c>
      <c r="B74" s="10" t="s">
        <v>534</v>
      </c>
      <c r="C74" s="10" t="s">
        <v>535</v>
      </c>
      <c r="D74" s="11" t="s">
        <v>8</v>
      </c>
      <c r="E74" s="11">
        <v>1872</v>
      </c>
      <c r="F74" s="26">
        <f>VLOOKUP(C74:C359,进价表!C:F,4,FALSE)</f>
        <v>7</v>
      </c>
      <c r="G74" s="11">
        <f t="shared" si="4"/>
        <v>13104</v>
      </c>
      <c r="H74" s="11">
        <f t="shared" si="5"/>
        <v>8.925</v>
      </c>
      <c r="I74" s="14">
        <f t="shared" si="6"/>
        <v>0.000769396551724138</v>
      </c>
      <c r="J74" s="15">
        <f t="shared" si="7"/>
        <v>1.67076</v>
      </c>
      <c r="K74" s="11" t="s">
        <v>597</v>
      </c>
    </row>
    <row r="75" spans="1:11">
      <c r="A75" s="9" t="s">
        <v>594</v>
      </c>
      <c r="B75" s="10" t="s">
        <v>306</v>
      </c>
      <c r="C75" s="10" t="s">
        <v>307</v>
      </c>
      <c r="D75" s="11" t="s">
        <v>8</v>
      </c>
      <c r="E75" s="11">
        <v>1868</v>
      </c>
      <c r="F75" s="26">
        <f>VLOOKUP(C75:C360,进价表!C:F,4,FALSE)</f>
        <v>11.5</v>
      </c>
      <c r="G75" s="11">
        <f t="shared" si="4"/>
        <v>21482</v>
      </c>
      <c r="H75" s="11">
        <f t="shared" si="5"/>
        <v>14.6625</v>
      </c>
      <c r="I75" s="14">
        <f t="shared" si="6"/>
        <v>0.00126400862068966</v>
      </c>
      <c r="J75" s="15">
        <f t="shared" si="7"/>
        <v>2.738955</v>
      </c>
      <c r="K75" s="11" t="s">
        <v>597</v>
      </c>
    </row>
    <row r="76" spans="1:11">
      <c r="A76" s="9" t="s">
        <v>594</v>
      </c>
      <c r="B76" s="10" t="s">
        <v>166</v>
      </c>
      <c r="C76" s="10" t="s">
        <v>167</v>
      </c>
      <c r="D76" s="11" t="s">
        <v>8</v>
      </c>
      <c r="E76" s="11">
        <v>1718</v>
      </c>
      <c r="F76" s="26">
        <f>VLOOKUP(C76:C361,进价表!C:F,4,FALSE)</f>
        <v>21</v>
      </c>
      <c r="G76" s="11">
        <f t="shared" si="4"/>
        <v>36078</v>
      </c>
      <c r="H76" s="11">
        <f t="shared" si="5"/>
        <v>26.775</v>
      </c>
      <c r="I76" s="14">
        <f t="shared" si="6"/>
        <v>0.00230818965517241</v>
      </c>
      <c r="J76" s="15">
        <f t="shared" si="7"/>
        <v>4.599945</v>
      </c>
      <c r="K76" s="11" t="s">
        <v>597</v>
      </c>
    </row>
    <row r="77" ht="26" spans="1:11">
      <c r="A77" s="9" t="s">
        <v>594</v>
      </c>
      <c r="B77" s="10" t="s">
        <v>286</v>
      </c>
      <c r="C77" s="10" t="s">
        <v>287</v>
      </c>
      <c r="D77" s="11" t="s">
        <v>8</v>
      </c>
      <c r="E77" s="11">
        <v>1672</v>
      </c>
      <c r="F77" s="26">
        <f>VLOOKUP(C77:C362,进价表!C:F,4,FALSE)</f>
        <v>8.5</v>
      </c>
      <c r="G77" s="11">
        <f t="shared" si="4"/>
        <v>14212</v>
      </c>
      <c r="H77" s="11">
        <f t="shared" si="5"/>
        <v>10.8375</v>
      </c>
      <c r="I77" s="14">
        <f t="shared" si="6"/>
        <v>0.00093426724137931</v>
      </c>
      <c r="J77" s="15">
        <f t="shared" si="7"/>
        <v>1.81203</v>
      </c>
      <c r="K77" s="11" t="s">
        <v>598</v>
      </c>
    </row>
    <row r="78" spans="1:11">
      <c r="A78" s="9" t="s">
        <v>594</v>
      </c>
      <c r="B78" s="10" t="s">
        <v>78</v>
      </c>
      <c r="C78" s="10" t="s">
        <v>79</v>
      </c>
      <c r="D78" s="11" t="s">
        <v>8</v>
      </c>
      <c r="E78" s="11">
        <v>1664</v>
      </c>
      <c r="F78" s="26">
        <f>VLOOKUP(C78:C363,进价表!C:F,4,FALSE)</f>
        <v>22</v>
      </c>
      <c r="G78" s="11">
        <f t="shared" si="4"/>
        <v>36608</v>
      </c>
      <c r="H78" s="11">
        <f t="shared" si="5"/>
        <v>28.05</v>
      </c>
      <c r="I78" s="14">
        <f t="shared" si="6"/>
        <v>0.00241810344827586</v>
      </c>
      <c r="J78" s="15">
        <f t="shared" si="7"/>
        <v>4.66752</v>
      </c>
      <c r="K78" s="11" t="s">
        <v>596</v>
      </c>
    </row>
    <row r="79" ht="26" spans="1:11">
      <c r="A79" s="9" t="s">
        <v>594</v>
      </c>
      <c r="B79" s="10" t="s">
        <v>556</v>
      </c>
      <c r="C79" s="10" t="s">
        <v>557</v>
      </c>
      <c r="D79" s="11" t="s">
        <v>8</v>
      </c>
      <c r="E79" s="11">
        <v>1615</v>
      </c>
      <c r="F79" s="26">
        <f>VLOOKUP(C79:C364,进价表!C:F,4,FALSE)</f>
        <v>15</v>
      </c>
      <c r="G79" s="11">
        <f t="shared" si="4"/>
        <v>24225</v>
      </c>
      <c r="H79" s="11">
        <f t="shared" si="5"/>
        <v>19.125</v>
      </c>
      <c r="I79" s="14">
        <f t="shared" si="6"/>
        <v>0.00164870689655172</v>
      </c>
      <c r="J79" s="15">
        <f t="shared" si="7"/>
        <v>3.0886875</v>
      </c>
      <c r="K79" s="11" t="s">
        <v>599</v>
      </c>
    </row>
    <row r="80" spans="1:11">
      <c r="A80" s="9" t="s">
        <v>594</v>
      </c>
      <c r="B80" s="10" t="s">
        <v>144</v>
      </c>
      <c r="C80" s="10" t="s">
        <v>145</v>
      </c>
      <c r="D80" s="11" t="s">
        <v>31</v>
      </c>
      <c r="E80" s="11">
        <v>1561</v>
      </c>
      <c r="F80" s="26">
        <f>VLOOKUP(C80:C365,进价表!C:F,4,FALSE)</f>
        <v>20</v>
      </c>
      <c r="G80" s="11">
        <f t="shared" si="4"/>
        <v>31220</v>
      </c>
      <c r="H80" s="11">
        <f t="shared" si="5"/>
        <v>25.5</v>
      </c>
      <c r="I80" s="14">
        <f t="shared" si="6"/>
        <v>0.00219827586206897</v>
      </c>
      <c r="J80" s="15">
        <f t="shared" si="7"/>
        <v>3.98055</v>
      </c>
      <c r="K80" s="11" t="s">
        <v>596</v>
      </c>
    </row>
    <row r="81" spans="1:11">
      <c r="A81" s="9" t="s">
        <v>594</v>
      </c>
      <c r="B81" s="10" t="s">
        <v>76</v>
      </c>
      <c r="C81" s="10" t="s">
        <v>77</v>
      </c>
      <c r="D81" s="11" t="s">
        <v>8</v>
      </c>
      <c r="E81" s="11">
        <v>1520</v>
      </c>
      <c r="F81" s="26">
        <f>VLOOKUP(C81:C366,进价表!C:F,4,FALSE)</f>
        <v>20</v>
      </c>
      <c r="G81" s="11">
        <f t="shared" si="4"/>
        <v>30400</v>
      </c>
      <c r="H81" s="11">
        <f t="shared" si="5"/>
        <v>25.5</v>
      </c>
      <c r="I81" s="14">
        <f t="shared" si="6"/>
        <v>0.00219827586206897</v>
      </c>
      <c r="J81" s="15">
        <f t="shared" si="7"/>
        <v>3.876</v>
      </c>
      <c r="K81" s="11" t="s">
        <v>596</v>
      </c>
    </row>
    <row r="82" spans="1:11">
      <c r="A82" s="9" t="s">
        <v>594</v>
      </c>
      <c r="B82" s="10" t="s">
        <v>292</v>
      </c>
      <c r="C82" s="10" t="s">
        <v>293</v>
      </c>
      <c r="D82" s="11" t="s">
        <v>8</v>
      </c>
      <c r="E82" s="11">
        <v>1510</v>
      </c>
      <c r="F82" s="26">
        <f>VLOOKUP(C82:C367,进价表!C:F,4,FALSE)</f>
        <v>16</v>
      </c>
      <c r="G82" s="11">
        <f t="shared" si="4"/>
        <v>24160</v>
      </c>
      <c r="H82" s="11">
        <f t="shared" si="5"/>
        <v>20.4</v>
      </c>
      <c r="I82" s="14">
        <f t="shared" si="6"/>
        <v>0.00175862068965517</v>
      </c>
      <c r="J82" s="15">
        <f t="shared" si="7"/>
        <v>3.0804</v>
      </c>
      <c r="K82" s="11" t="s">
        <v>596</v>
      </c>
    </row>
    <row r="83" spans="1:11">
      <c r="A83" s="9" t="s">
        <v>594</v>
      </c>
      <c r="B83" s="10" t="s">
        <v>164</v>
      </c>
      <c r="C83" s="10" t="s">
        <v>165</v>
      </c>
      <c r="D83" s="11" t="s">
        <v>8</v>
      </c>
      <c r="E83" s="11">
        <v>1511</v>
      </c>
      <c r="F83" s="26">
        <f>VLOOKUP(C83:C368,进价表!C:F,4,FALSE)</f>
        <v>21</v>
      </c>
      <c r="G83" s="11">
        <f t="shared" si="4"/>
        <v>31731</v>
      </c>
      <c r="H83" s="11">
        <f t="shared" si="5"/>
        <v>26.775</v>
      </c>
      <c r="I83" s="14">
        <f t="shared" si="6"/>
        <v>0.00230818965517241</v>
      </c>
      <c r="J83" s="15">
        <f t="shared" si="7"/>
        <v>4.0457025</v>
      </c>
      <c r="K83" s="11" t="s">
        <v>598</v>
      </c>
    </row>
    <row r="84" spans="1:11">
      <c r="A84" s="9" t="s">
        <v>594</v>
      </c>
      <c r="B84" s="10" t="s">
        <v>310</v>
      </c>
      <c r="C84" s="10" t="s">
        <v>311</v>
      </c>
      <c r="D84" s="11" t="s">
        <v>8</v>
      </c>
      <c r="E84" s="11">
        <v>1408</v>
      </c>
      <c r="F84" s="26">
        <f>VLOOKUP(C84:C369,进价表!C:F,4,FALSE)</f>
        <v>5.6</v>
      </c>
      <c r="G84" s="11">
        <f t="shared" si="4"/>
        <v>7884.8</v>
      </c>
      <c r="H84" s="11">
        <f t="shared" si="5"/>
        <v>7.14</v>
      </c>
      <c r="I84" s="14">
        <f t="shared" si="6"/>
        <v>0.00061551724137931</v>
      </c>
      <c r="J84" s="15">
        <f t="shared" si="7"/>
        <v>1.005312</v>
      </c>
      <c r="K84" s="11" t="s">
        <v>597</v>
      </c>
    </row>
    <row r="85" ht="26" spans="1:11">
      <c r="A85" s="9" t="s">
        <v>594</v>
      </c>
      <c r="B85" s="10" t="s">
        <v>518</v>
      </c>
      <c r="C85" s="10" t="s">
        <v>519</v>
      </c>
      <c r="D85" s="11" t="s">
        <v>8</v>
      </c>
      <c r="E85" s="11">
        <v>1331</v>
      </c>
      <c r="F85" s="26">
        <f>VLOOKUP(C85:C370,进价表!C:F,4,FALSE)</f>
        <v>13</v>
      </c>
      <c r="G85" s="11">
        <f t="shared" si="4"/>
        <v>17303</v>
      </c>
      <c r="H85" s="11">
        <f t="shared" si="5"/>
        <v>16.575</v>
      </c>
      <c r="I85" s="14">
        <f t="shared" si="6"/>
        <v>0.00142887931034483</v>
      </c>
      <c r="J85" s="15">
        <f t="shared" si="7"/>
        <v>2.2061325</v>
      </c>
      <c r="K85" s="11" t="s">
        <v>597</v>
      </c>
    </row>
    <row r="86" spans="1:11">
      <c r="A86" s="9" t="s">
        <v>594</v>
      </c>
      <c r="B86" s="10" t="s">
        <v>116</v>
      </c>
      <c r="C86" s="10" t="s">
        <v>117</v>
      </c>
      <c r="D86" s="11" t="s">
        <v>31</v>
      </c>
      <c r="E86" s="11">
        <v>1279</v>
      </c>
      <c r="F86" s="26">
        <f>VLOOKUP(C86:C371,进价表!C:F,4,FALSE)</f>
        <v>5.5</v>
      </c>
      <c r="G86" s="11">
        <f t="shared" si="4"/>
        <v>7034.5</v>
      </c>
      <c r="H86" s="11">
        <f t="shared" si="5"/>
        <v>7.0125</v>
      </c>
      <c r="I86" s="14">
        <f t="shared" si="6"/>
        <v>0.000604525862068965</v>
      </c>
      <c r="J86" s="15">
        <f t="shared" si="7"/>
        <v>0.89689875</v>
      </c>
      <c r="K86" s="11" t="s">
        <v>596</v>
      </c>
    </row>
    <row r="87" spans="1:11">
      <c r="A87" s="9" t="s">
        <v>594</v>
      </c>
      <c r="B87" s="10" t="s">
        <v>146</v>
      </c>
      <c r="C87" s="10" t="s">
        <v>147</v>
      </c>
      <c r="D87" s="11" t="s">
        <v>31</v>
      </c>
      <c r="E87" s="11">
        <v>1266</v>
      </c>
      <c r="F87" s="26">
        <f>VLOOKUP(C87:C372,进价表!C:F,4,FALSE)</f>
        <v>6.2</v>
      </c>
      <c r="G87" s="11">
        <f t="shared" si="4"/>
        <v>7849.2</v>
      </c>
      <c r="H87" s="11">
        <f t="shared" si="5"/>
        <v>7.905</v>
      </c>
      <c r="I87" s="14">
        <f t="shared" si="6"/>
        <v>0.000681465517241379</v>
      </c>
      <c r="J87" s="15">
        <f t="shared" si="7"/>
        <v>1.000773</v>
      </c>
      <c r="K87" s="11" t="s">
        <v>596</v>
      </c>
    </row>
    <row r="88" ht="26" spans="1:11">
      <c r="A88" s="9" t="s">
        <v>594</v>
      </c>
      <c r="B88" s="10" t="s">
        <v>520</v>
      </c>
      <c r="C88" s="10" t="s">
        <v>521</v>
      </c>
      <c r="D88" s="11" t="s">
        <v>8</v>
      </c>
      <c r="E88" s="11">
        <v>1254</v>
      </c>
      <c r="F88" s="26">
        <f>VLOOKUP(C88:C373,进价表!C:F,4,FALSE)</f>
        <v>15</v>
      </c>
      <c r="G88" s="11">
        <f t="shared" si="4"/>
        <v>18810</v>
      </c>
      <c r="H88" s="11">
        <f t="shared" si="5"/>
        <v>19.125</v>
      </c>
      <c r="I88" s="14">
        <f t="shared" si="6"/>
        <v>0.00164870689655172</v>
      </c>
      <c r="J88" s="15">
        <f t="shared" si="7"/>
        <v>2.398275</v>
      </c>
      <c r="K88" s="11" t="s">
        <v>597</v>
      </c>
    </row>
    <row r="89" spans="1:11">
      <c r="A89" s="9" t="s">
        <v>594</v>
      </c>
      <c r="B89" s="10" t="s">
        <v>106</v>
      </c>
      <c r="C89" s="10" t="s">
        <v>107</v>
      </c>
      <c r="D89" s="11" t="s">
        <v>31</v>
      </c>
      <c r="E89" s="11">
        <v>1226</v>
      </c>
      <c r="F89" s="26">
        <f>VLOOKUP(C89:C374,进价表!C:F,4,FALSE)</f>
        <v>8.6</v>
      </c>
      <c r="G89" s="11">
        <f t="shared" si="4"/>
        <v>10543.6</v>
      </c>
      <c r="H89" s="11">
        <f t="shared" si="5"/>
        <v>10.965</v>
      </c>
      <c r="I89" s="14">
        <f t="shared" si="6"/>
        <v>0.000945258620689655</v>
      </c>
      <c r="J89" s="15">
        <f t="shared" si="7"/>
        <v>1.344309</v>
      </c>
      <c r="K89" s="11" t="s">
        <v>596</v>
      </c>
    </row>
    <row r="90" ht="26" spans="1:11">
      <c r="A90" s="9" t="s">
        <v>594</v>
      </c>
      <c r="B90" s="10" t="s">
        <v>296</v>
      </c>
      <c r="C90" s="10" t="s">
        <v>297</v>
      </c>
      <c r="D90" s="11" t="s">
        <v>8</v>
      </c>
      <c r="E90" s="11">
        <v>1207</v>
      </c>
      <c r="F90" s="26">
        <f>VLOOKUP(C90:C375,进价表!C:F,4,FALSE)</f>
        <v>20</v>
      </c>
      <c r="G90" s="11">
        <f t="shared" si="4"/>
        <v>24140</v>
      </c>
      <c r="H90" s="11">
        <f t="shared" si="5"/>
        <v>25.5</v>
      </c>
      <c r="I90" s="14">
        <f t="shared" si="6"/>
        <v>0.00219827586206897</v>
      </c>
      <c r="J90" s="15">
        <f t="shared" si="7"/>
        <v>3.07785</v>
      </c>
      <c r="K90" s="11" t="s">
        <v>597</v>
      </c>
    </row>
    <row r="91" spans="1:11">
      <c r="A91" s="9" t="s">
        <v>594</v>
      </c>
      <c r="B91" s="10" t="s">
        <v>64</v>
      </c>
      <c r="C91" s="10" t="s">
        <v>65</v>
      </c>
      <c r="D91" s="11" t="s">
        <v>8</v>
      </c>
      <c r="E91" s="11">
        <v>1169</v>
      </c>
      <c r="F91" s="26">
        <f>VLOOKUP(C91:C376,进价表!C:F,4,FALSE)</f>
        <v>35</v>
      </c>
      <c r="G91" s="11">
        <f t="shared" si="4"/>
        <v>40915</v>
      </c>
      <c r="H91" s="11">
        <f t="shared" si="5"/>
        <v>44.625</v>
      </c>
      <c r="I91" s="14">
        <f t="shared" si="6"/>
        <v>0.00384698275862069</v>
      </c>
      <c r="J91" s="15">
        <f t="shared" si="7"/>
        <v>5.2166625</v>
      </c>
      <c r="K91" s="11" t="s">
        <v>596</v>
      </c>
    </row>
    <row r="92" spans="1:11">
      <c r="A92" s="9" t="s">
        <v>594</v>
      </c>
      <c r="B92" s="10" t="s">
        <v>158</v>
      </c>
      <c r="C92" s="10" t="s">
        <v>159</v>
      </c>
      <c r="D92" s="11" t="s">
        <v>8</v>
      </c>
      <c r="E92" s="11">
        <v>1148</v>
      </c>
      <c r="F92" s="26">
        <f>VLOOKUP(C92:C377,进价表!C:F,4,FALSE)</f>
        <v>16</v>
      </c>
      <c r="G92" s="11">
        <f t="shared" si="4"/>
        <v>18368</v>
      </c>
      <c r="H92" s="11">
        <f t="shared" si="5"/>
        <v>20.4</v>
      </c>
      <c r="I92" s="14">
        <f t="shared" si="6"/>
        <v>0.00175862068965517</v>
      </c>
      <c r="J92" s="15">
        <f t="shared" si="7"/>
        <v>2.34192</v>
      </c>
      <c r="K92" s="11" t="s">
        <v>598</v>
      </c>
    </row>
    <row r="93" spans="1:11">
      <c r="A93" s="9" t="s">
        <v>594</v>
      </c>
      <c r="B93" s="10" t="s">
        <v>93</v>
      </c>
      <c r="C93" s="10" t="s">
        <v>94</v>
      </c>
      <c r="D93" s="11" t="s">
        <v>8</v>
      </c>
      <c r="E93" s="11">
        <v>1100</v>
      </c>
      <c r="F93" s="26">
        <f>VLOOKUP(C93:C378,进价表!C:F,4,FALSE)</f>
        <v>27</v>
      </c>
      <c r="G93" s="11">
        <f t="shared" si="4"/>
        <v>29700</v>
      </c>
      <c r="H93" s="11">
        <f t="shared" si="5"/>
        <v>34.425</v>
      </c>
      <c r="I93" s="14">
        <f t="shared" si="6"/>
        <v>0.0029676724137931</v>
      </c>
      <c r="J93" s="15">
        <f t="shared" si="7"/>
        <v>3.78675</v>
      </c>
      <c r="K93" s="11" t="s">
        <v>596</v>
      </c>
    </row>
    <row r="94" spans="1:11">
      <c r="A94" s="9" t="s">
        <v>594</v>
      </c>
      <c r="B94" s="10" t="s">
        <v>252</v>
      </c>
      <c r="C94" s="10" t="s">
        <v>253</v>
      </c>
      <c r="D94" s="11" t="s">
        <v>8</v>
      </c>
      <c r="E94" s="11">
        <v>1062</v>
      </c>
      <c r="F94" s="26">
        <f>VLOOKUP(C94:C379,进价表!C:F,4,FALSE)</f>
        <v>32.886</v>
      </c>
      <c r="G94" s="11">
        <f t="shared" si="4"/>
        <v>34924.932</v>
      </c>
      <c r="H94" s="11">
        <f t="shared" si="5"/>
        <v>41.92965</v>
      </c>
      <c r="I94" s="14">
        <f t="shared" si="6"/>
        <v>0.003614625</v>
      </c>
      <c r="J94" s="15">
        <f t="shared" si="7"/>
        <v>4.45292883</v>
      </c>
      <c r="K94" s="11" t="s">
        <v>595</v>
      </c>
    </row>
    <row r="95" spans="1:11">
      <c r="A95" s="9" t="s">
        <v>594</v>
      </c>
      <c r="B95" s="10" t="s">
        <v>398</v>
      </c>
      <c r="C95" s="10" t="s">
        <v>399</v>
      </c>
      <c r="D95" s="11" t="s">
        <v>8</v>
      </c>
      <c r="E95" s="11">
        <v>985</v>
      </c>
      <c r="F95" s="26">
        <f>VLOOKUP(C95:C380,进价表!C:F,4,FALSE)</f>
        <v>20</v>
      </c>
      <c r="G95" s="11">
        <f t="shared" si="4"/>
        <v>19700</v>
      </c>
      <c r="H95" s="11">
        <f t="shared" si="5"/>
        <v>25.5</v>
      </c>
      <c r="I95" s="14">
        <f t="shared" si="6"/>
        <v>0.00219827586206897</v>
      </c>
      <c r="J95" s="15">
        <f t="shared" si="7"/>
        <v>2.51175</v>
      </c>
      <c r="K95" s="11" t="s">
        <v>595</v>
      </c>
    </row>
    <row r="96" ht="26" spans="1:11">
      <c r="A96" s="9" t="s">
        <v>594</v>
      </c>
      <c r="B96" s="10" t="s">
        <v>522</v>
      </c>
      <c r="C96" s="10" t="s">
        <v>523</v>
      </c>
      <c r="D96" s="11" t="s">
        <v>8</v>
      </c>
      <c r="E96" s="11">
        <v>952</v>
      </c>
      <c r="F96" s="26">
        <f>VLOOKUP(C96:C381,进价表!C:F,4,FALSE)</f>
        <v>15</v>
      </c>
      <c r="G96" s="11">
        <f t="shared" si="4"/>
        <v>14280</v>
      </c>
      <c r="H96" s="11">
        <f t="shared" si="5"/>
        <v>19.125</v>
      </c>
      <c r="I96" s="14">
        <f t="shared" si="6"/>
        <v>0.00164870689655172</v>
      </c>
      <c r="J96" s="15">
        <f t="shared" si="7"/>
        <v>1.8207</v>
      </c>
      <c r="K96" s="11" t="s">
        <v>597</v>
      </c>
    </row>
    <row r="97" spans="1:11">
      <c r="A97" s="9" t="s">
        <v>594</v>
      </c>
      <c r="B97" s="10" t="s">
        <v>160</v>
      </c>
      <c r="C97" s="10" t="s">
        <v>161</v>
      </c>
      <c r="D97" s="11" t="s">
        <v>8</v>
      </c>
      <c r="E97" s="11">
        <v>934</v>
      </c>
      <c r="F97" s="26">
        <f>VLOOKUP(C97:C382,进价表!C:F,4,FALSE)</f>
        <v>16</v>
      </c>
      <c r="G97" s="11">
        <f t="shared" si="4"/>
        <v>14944</v>
      </c>
      <c r="H97" s="11">
        <f t="shared" si="5"/>
        <v>20.4</v>
      </c>
      <c r="I97" s="14">
        <f t="shared" si="6"/>
        <v>0.00175862068965517</v>
      </c>
      <c r="J97" s="15">
        <f t="shared" si="7"/>
        <v>1.90536</v>
      </c>
      <c r="K97" s="11" t="s">
        <v>597</v>
      </c>
    </row>
    <row r="98" spans="1:11">
      <c r="A98" s="9" t="s">
        <v>594</v>
      </c>
      <c r="B98" s="10" t="s">
        <v>62</v>
      </c>
      <c r="C98" s="10" t="s">
        <v>63</v>
      </c>
      <c r="D98" s="11" t="s">
        <v>8</v>
      </c>
      <c r="E98" s="11">
        <v>883</v>
      </c>
      <c r="F98" s="26">
        <f>VLOOKUP(C98:C383,进价表!C:F,4,FALSE)</f>
        <v>27</v>
      </c>
      <c r="G98" s="11">
        <f t="shared" si="4"/>
        <v>23841</v>
      </c>
      <c r="H98" s="11">
        <f t="shared" si="5"/>
        <v>34.425</v>
      </c>
      <c r="I98" s="14">
        <f t="shared" si="6"/>
        <v>0.0029676724137931</v>
      </c>
      <c r="J98" s="15">
        <f t="shared" si="7"/>
        <v>3.0397275</v>
      </c>
      <c r="K98" s="11" t="s">
        <v>596</v>
      </c>
    </row>
    <row r="99" ht="26" spans="1:11">
      <c r="A99" s="9" t="s">
        <v>594</v>
      </c>
      <c r="B99" s="10" t="s">
        <v>284</v>
      </c>
      <c r="C99" s="10" t="s">
        <v>285</v>
      </c>
      <c r="D99" s="11" t="s">
        <v>8</v>
      </c>
      <c r="E99" s="11">
        <v>789</v>
      </c>
      <c r="F99" s="26">
        <f>VLOOKUP(C99:C384,进价表!C:F,4,FALSE)</f>
        <v>11</v>
      </c>
      <c r="G99" s="11">
        <f t="shared" si="4"/>
        <v>8679</v>
      </c>
      <c r="H99" s="11">
        <f t="shared" si="5"/>
        <v>14.025</v>
      </c>
      <c r="I99" s="14">
        <f t="shared" si="6"/>
        <v>0.00120905172413793</v>
      </c>
      <c r="J99" s="15">
        <f t="shared" si="7"/>
        <v>1.1065725</v>
      </c>
      <c r="K99" s="11" t="s">
        <v>597</v>
      </c>
    </row>
    <row r="100" ht="26" spans="1:11">
      <c r="A100" s="9" t="s">
        <v>594</v>
      </c>
      <c r="B100" s="10" t="s">
        <v>330</v>
      </c>
      <c r="C100" s="10" t="s">
        <v>331</v>
      </c>
      <c r="D100" s="11" t="s">
        <v>8</v>
      </c>
      <c r="E100" s="11">
        <v>788</v>
      </c>
      <c r="F100" s="26">
        <f>VLOOKUP(C100:C385,进价表!C:F,4,FALSE)</f>
        <v>30</v>
      </c>
      <c r="G100" s="11">
        <f t="shared" si="4"/>
        <v>23640</v>
      </c>
      <c r="H100" s="11">
        <f t="shared" si="5"/>
        <v>38.25</v>
      </c>
      <c r="I100" s="14">
        <f t="shared" si="6"/>
        <v>0.00329741379310345</v>
      </c>
      <c r="J100" s="15">
        <f t="shared" si="7"/>
        <v>3.0141</v>
      </c>
      <c r="K100" s="11" t="s">
        <v>595</v>
      </c>
    </row>
    <row r="101" spans="1:11">
      <c r="A101" s="9" t="s">
        <v>594</v>
      </c>
      <c r="B101" s="10" t="s">
        <v>174</v>
      </c>
      <c r="C101" s="10" t="s">
        <v>175</v>
      </c>
      <c r="D101" s="11" t="s">
        <v>8</v>
      </c>
      <c r="E101" s="11">
        <v>782</v>
      </c>
      <c r="F101" s="26">
        <f>VLOOKUP(C101:C386,进价表!C:F,4,FALSE)</f>
        <v>18</v>
      </c>
      <c r="G101" s="11">
        <f t="shared" si="4"/>
        <v>14076</v>
      </c>
      <c r="H101" s="11">
        <f t="shared" si="5"/>
        <v>22.95</v>
      </c>
      <c r="I101" s="14">
        <f t="shared" si="6"/>
        <v>0.00197844827586207</v>
      </c>
      <c r="J101" s="15">
        <f t="shared" si="7"/>
        <v>1.79469</v>
      </c>
      <c r="K101" s="11" t="s">
        <v>597</v>
      </c>
    </row>
    <row r="102" spans="1:11">
      <c r="A102" s="9" t="s">
        <v>594</v>
      </c>
      <c r="B102" s="10" t="s">
        <v>312</v>
      </c>
      <c r="C102" s="10" t="s">
        <v>313</v>
      </c>
      <c r="D102" s="11" t="s">
        <v>8</v>
      </c>
      <c r="E102" s="11">
        <v>741</v>
      </c>
      <c r="F102" s="26">
        <f>VLOOKUP(C102:C387,进价表!C:F,4,FALSE)</f>
        <v>10</v>
      </c>
      <c r="G102" s="11">
        <f t="shared" si="4"/>
        <v>7410</v>
      </c>
      <c r="H102" s="11">
        <f t="shared" si="5"/>
        <v>12.75</v>
      </c>
      <c r="I102" s="14">
        <f t="shared" si="6"/>
        <v>0.00109913793103448</v>
      </c>
      <c r="J102" s="15">
        <f t="shared" si="7"/>
        <v>0.944775</v>
      </c>
      <c r="K102" s="11" t="s">
        <v>597</v>
      </c>
    </row>
    <row r="103" ht="26" spans="1:11">
      <c r="A103" s="9" t="s">
        <v>594</v>
      </c>
      <c r="B103" s="10" t="s">
        <v>282</v>
      </c>
      <c r="C103" s="10" t="s">
        <v>283</v>
      </c>
      <c r="D103" s="11" t="s">
        <v>8</v>
      </c>
      <c r="E103" s="11">
        <v>739</v>
      </c>
      <c r="F103" s="26">
        <f>VLOOKUP(C103:C388,进价表!C:F,4,FALSE)</f>
        <v>13</v>
      </c>
      <c r="G103" s="11">
        <f t="shared" si="4"/>
        <v>9607</v>
      </c>
      <c r="H103" s="11">
        <f t="shared" si="5"/>
        <v>16.575</v>
      </c>
      <c r="I103" s="14">
        <f t="shared" si="6"/>
        <v>0.00142887931034483</v>
      </c>
      <c r="J103" s="15">
        <f t="shared" si="7"/>
        <v>1.2248925</v>
      </c>
      <c r="K103" s="11" t="s">
        <v>597</v>
      </c>
    </row>
    <row r="104" spans="1:11">
      <c r="A104" s="9" t="s">
        <v>594</v>
      </c>
      <c r="B104" s="10" t="s">
        <v>390</v>
      </c>
      <c r="C104" s="10" t="s">
        <v>391</v>
      </c>
      <c r="D104" s="11" t="s">
        <v>8</v>
      </c>
      <c r="E104" s="11">
        <v>718</v>
      </c>
      <c r="F104" s="26">
        <f>VLOOKUP(C104:C389,进价表!C:F,4,FALSE)</f>
        <v>65</v>
      </c>
      <c r="G104" s="11">
        <f t="shared" si="4"/>
        <v>46670</v>
      </c>
      <c r="H104" s="11">
        <f t="shared" si="5"/>
        <v>82.875</v>
      </c>
      <c r="I104" s="14">
        <f t="shared" si="6"/>
        <v>0.00714439655172414</v>
      </c>
      <c r="J104" s="15">
        <f t="shared" si="7"/>
        <v>5.950425</v>
      </c>
      <c r="K104" s="11" t="s">
        <v>595</v>
      </c>
    </row>
    <row r="105" spans="1:11">
      <c r="A105" s="9" t="s">
        <v>594</v>
      </c>
      <c r="B105" s="10" t="s">
        <v>246</v>
      </c>
      <c r="C105" s="10" t="s">
        <v>247</v>
      </c>
      <c r="D105" s="11" t="s">
        <v>8</v>
      </c>
      <c r="E105" s="11">
        <v>692</v>
      </c>
      <c r="F105" s="26">
        <f>VLOOKUP(C105:C390,进价表!C:F,4,FALSE)</f>
        <v>10.7352</v>
      </c>
      <c r="G105" s="11">
        <f t="shared" si="4"/>
        <v>7428.7584</v>
      </c>
      <c r="H105" s="11">
        <f t="shared" si="5"/>
        <v>13.68738</v>
      </c>
      <c r="I105" s="14">
        <f t="shared" si="6"/>
        <v>0.00117994655172414</v>
      </c>
      <c r="J105" s="15">
        <f t="shared" si="7"/>
        <v>0.947166696</v>
      </c>
      <c r="K105" s="11" t="s">
        <v>595</v>
      </c>
    </row>
    <row r="106" spans="1:11">
      <c r="A106" s="9" t="s">
        <v>594</v>
      </c>
      <c r="B106" s="10" t="s">
        <v>440</v>
      </c>
      <c r="C106" s="10" t="s">
        <v>441</v>
      </c>
      <c r="D106" s="11" t="s">
        <v>8</v>
      </c>
      <c r="E106" s="11">
        <v>646</v>
      </c>
      <c r="F106" s="26">
        <f>VLOOKUP(C106:C391,进价表!C:F,4,FALSE)</f>
        <v>74.2392</v>
      </c>
      <c r="G106" s="11">
        <f t="shared" si="4"/>
        <v>47958.5232</v>
      </c>
      <c r="H106" s="11">
        <f t="shared" si="5"/>
        <v>94.65498</v>
      </c>
      <c r="I106" s="14">
        <f t="shared" si="6"/>
        <v>0.00815991206896552</v>
      </c>
      <c r="J106" s="15">
        <f t="shared" si="7"/>
        <v>6.114711708</v>
      </c>
      <c r="K106" s="11" t="s">
        <v>597</v>
      </c>
    </row>
    <row r="107" ht="26" spans="1:11">
      <c r="A107" s="9" t="s">
        <v>594</v>
      </c>
      <c r="B107" s="10" t="s">
        <v>280</v>
      </c>
      <c r="C107" s="10" t="s">
        <v>281</v>
      </c>
      <c r="D107" s="11" t="s">
        <v>8</v>
      </c>
      <c r="E107" s="11">
        <v>556</v>
      </c>
      <c r="F107" s="26">
        <f>VLOOKUP(C107:C392,进价表!C:F,4,FALSE)</f>
        <v>13</v>
      </c>
      <c r="G107" s="11">
        <f t="shared" si="4"/>
        <v>7228</v>
      </c>
      <c r="H107" s="11">
        <f t="shared" si="5"/>
        <v>16.575</v>
      </c>
      <c r="I107" s="14">
        <f t="shared" si="6"/>
        <v>0.00142887931034483</v>
      </c>
      <c r="J107" s="15">
        <f t="shared" si="7"/>
        <v>0.92157</v>
      </c>
      <c r="K107" s="11" t="s">
        <v>597</v>
      </c>
    </row>
    <row r="108" spans="1:11">
      <c r="A108" s="9" t="s">
        <v>594</v>
      </c>
      <c r="B108" s="10" t="s">
        <v>89</v>
      </c>
      <c r="C108" s="10" t="s">
        <v>90</v>
      </c>
      <c r="D108" s="11" t="s">
        <v>8</v>
      </c>
      <c r="E108" s="11">
        <v>487</v>
      </c>
      <c r="F108" s="26">
        <f>VLOOKUP(C108:C393,进价表!C:F,4,FALSE)</f>
        <v>7.5</v>
      </c>
      <c r="G108" s="11">
        <f t="shared" si="4"/>
        <v>3652.5</v>
      </c>
      <c r="H108" s="11">
        <f t="shared" si="5"/>
        <v>9.5625</v>
      </c>
      <c r="I108" s="14">
        <f t="shared" si="6"/>
        <v>0.000824353448275862</v>
      </c>
      <c r="J108" s="15">
        <f t="shared" si="7"/>
        <v>0.46569375</v>
      </c>
      <c r="K108" s="11" t="s">
        <v>596</v>
      </c>
    </row>
    <row r="109" ht="26" spans="1:11">
      <c r="A109" s="9" t="s">
        <v>594</v>
      </c>
      <c r="B109" s="10" t="s">
        <v>326</v>
      </c>
      <c r="C109" s="10" t="s">
        <v>327</v>
      </c>
      <c r="D109" s="11" t="s">
        <v>8</v>
      </c>
      <c r="E109" s="11">
        <v>473</v>
      </c>
      <c r="F109" s="26">
        <f>VLOOKUP(C109:C394,进价表!C:F,4,FALSE)</f>
        <v>3.6</v>
      </c>
      <c r="G109" s="11">
        <f t="shared" si="4"/>
        <v>1702.8</v>
      </c>
      <c r="H109" s="11">
        <f t="shared" si="5"/>
        <v>4.59</v>
      </c>
      <c r="I109" s="14">
        <f t="shared" si="6"/>
        <v>0.000395689655172414</v>
      </c>
      <c r="J109" s="15">
        <f t="shared" si="7"/>
        <v>0.217107</v>
      </c>
      <c r="K109" s="11" t="s">
        <v>595</v>
      </c>
    </row>
    <row r="110" spans="1:11">
      <c r="A110" s="9" t="s">
        <v>594</v>
      </c>
      <c r="B110" s="10" t="s">
        <v>134</v>
      </c>
      <c r="C110" s="10" t="s">
        <v>135</v>
      </c>
      <c r="D110" s="11" t="s">
        <v>8</v>
      </c>
      <c r="E110" s="11">
        <v>450</v>
      </c>
      <c r="F110" s="26">
        <f>VLOOKUP(C110:C395,进价表!C:F,4,FALSE)</f>
        <v>23</v>
      </c>
      <c r="G110" s="11">
        <f t="shared" si="4"/>
        <v>10350</v>
      </c>
      <c r="H110" s="11">
        <f t="shared" si="5"/>
        <v>29.325</v>
      </c>
      <c r="I110" s="14">
        <f t="shared" si="6"/>
        <v>0.00252801724137931</v>
      </c>
      <c r="J110" s="15">
        <f t="shared" si="7"/>
        <v>1.319625</v>
      </c>
      <c r="K110" s="11" t="s">
        <v>596</v>
      </c>
    </row>
    <row r="111" ht="26" spans="1:11">
      <c r="A111" s="9" t="s">
        <v>594</v>
      </c>
      <c r="B111" s="10" t="s">
        <v>314</v>
      </c>
      <c r="C111" s="10" t="s">
        <v>315</v>
      </c>
      <c r="D111" s="11" t="s">
        <v>8</v>
      </c>
      <c r="E111" s="11">
        <v>428</v>
      </c>
      <c r="F111" s="26">
        <f>VLOOKUP(C111:C396,进价表!C:F,4,FALSE)</f>
        <v>3.6</v>
      </c>
      <c r="G111" s="11">
        <f t="shared" si="4"/>
        <v>1540.8</v>
      </c>
      <c r="H111" s="11">
        <f t="shared" si="5"/>
        <v>4.59</v>
      </c>
      <c r="I111" s="14">
        <f t="shared" si="6"/>
        <v>0.000395689655172414</v>
      </c>
      <c r="J111" s="15">
        <f t="shared" si="7"/>
        <v>0.196452</v>
      </c>
      <c r="K111" s="11" t="s">
        <v>595</v>
      </c>
    </row>
    <row r="112" spans="1:11">
      <c r="A112" s="9" t="s">
        <v>594</v>
      </c>
      <c r="B112" s="10" t="s">
        <v>238</v>
      </c>
      <c r="C112" s="10" t="s">
        <v>239</v>
      </c>
      <c r="D112" s="11" t="s">
        <v>8</v>
      </c>
      <c r="E112" s="11">
        <v>412</v>
      </c>
      <c r="F112" s="26">
        <f>VLOOKUP(C112:C397,进价表!C:F,4,FALSE)</f>
        <v>12.6252</v>
      </c>
      <c r="G112" s="11">
        <f t="shared" si="4"/>
        <v>5201.5824</v>
      </c>
      <c r="H112" s="11">
        <f t="shared" si="5"/>
        <v>16.09713</v>
      </c>
      <c r="I112" s="14">
        <f t="shared" si="6"/>
        <v>0.00138768362068966</v>
      </c>
      <c r="J112" s="15">
        <f t="shared" si="7"/>
        <v>0.663201756</v>
      </c>
      <c r="K112" s="11" t="s">
        <v>595</v>
      </c>
    </row>
    <row r="113" spans="1:11">
      <c r="A113" s="9" t="s">
        <v>594</v>
      </c>
      <c r="B113" s="10" t="s">
        <v>191</v>
      </c>
      <c r="C113" s="10" t="s">
        <v>192</v>
      </c>
      <c r="D113" s="11" t="s">
        <v>193</v>
      </c>
      <c r="E113" s="11">
        <v>405</v>
      </c>
      <c r="F113" s="26">
        <f>VLOOKUP(C113:C398,进价表!C:F,4,FALSE)</f>
        <v>45.738</v>
      </c>
      <c r="G113" s="11">
        <f t="shared" si="4"/>
        <v>18523.89</v>
      </c>
      <c r="H113" s="11">
        <f t="shared" si="5"/>
        <v>58.31595</v>
      </c>
      <c r="I113" s="14">
        <f t="shared" si="6"/>
        <v>0.00502723706896552</v>
      </c>
      <c r="J113" s="15">
        <f t="shared" si="7"/>
        <v>2.361795975</v>
      </c>
      <c r="K113" s="11" t="s">
        <v>595</v>
      </c>
    </row>
    <row r="114" spans="1:11">
      <c r="A114" s="9" t="s">
        <v>594</v>
      </c>
      <c r="B114" s="10" t="s">
        <v>118</v>
      </c>
      <c r="C114" s="10" t="s">
        <v>119</v>
      </c>
      <c r="D114" s="11" t="s">
        <v>31</v>
      </c>
      <c r="E114" s="11">
        <v>391</v>
      </c>
      <c r="F114" s="26">
        <f>VLOOKUP(C114:C399,进价表!C:F,4,FALSE)</f>
        <v>9.5</v>
      </c>
      <c r="G114" s="11">
        <f t="shared" si="4"/>
        <v>3714.5</v>
      </c>
      <c r="H114" s="11">
        <f t="shared" si="5"/>
        <v>12.1125</v>
      </c>
      <c r="I114" s="14">
        <f t="shared" si="6"/>
        <v>0.00104418103448276</v>
      </c>
      <c r="J114" s="15">
        <f t="shared" si="7"/>
        <v>0.47359875</v>
      </c>
      <c r="K114" s="11" t="s">
        <v>596</v>
      </c>
    </row>
    <row r="115" spans="1:11">
      <c r="A115" s="9" t="s">
        <v>594</v>
      </c>
      <c r="B115" s="10" t="s">
        <v>410</v>
      </c>
      <c r="C115" s="10" t="s">
        <v>411</v>
      </c>
      <c r="D115" s="11" t="s">
        <v>8</v>
      </c>
      <c r="E115" s="11">
        <v>376</v>
      </c>
      <c r="F115" s="26">
        <f>VLOOKUP(C115:C400,进价表!C:F,4,FALSE)</f>
        <v>12</v>
      </c>
      <c r="G115" s="11">
        <f t="shared" si="4"/>
        <v>4512</v>
      </c>
      <c r="H115" s="11">
        <f t="shared" si="5"/>
        <v>15.3</v>
      </c>
      <c r="I115" s="14">
        <f t="shared" si="6"/>
        <v>0.00131896551724138</v>
      </c>
      <c r="J115" s="15">
        <f t="shared" si="7"/>
        <v>0.57528</v>
      </c>
      <c r="K115" s="11" t="s">
        <v>595</v>
      </c>
    </row>
    <row r="116" spans="1:11">
      <c r="A116" s="9" t="s">
        <v>594</v>
      </c>
      <c r="B116" s="10" t="s">
        <v>218</v>
      </c>
      <c r="C116" s="10" t="s">
        <v>219</v>
      </c>
      <c r="D116" s="11" t="s">
        <v>105</v>
      </c>
      <c r="E116" s="11">
        <v>350</v>
      </c>
      <c r="F116" s="26">
        <f>VLOOKUP(C116:C401,进价表!C:F,4,FALSE)</f>
        <v>5.1072</v>
      </c>
      <c r="G116" s="11">
        <f t="shared" si="4"/>
        <v>1787.52</v>
      </c>
      <c r="H116" s="11">
        <f t="shared" si="5"/>
        <v>6.51168</v>
      </c>
      <c r="I116" s="14">
        <f t="shared" si="6"/>
        <v>0.000561351724137931</v>
      </c>
      <c r="J116" s="15">
        <f t="shared" si="7"/>
        <v>0.2279088</v>
      </c>
      <c r="K116" s="11" t="s">
        <v>599</v>
      </c>
    </row>
    <row r="117" spans="1:11">
      <c r="A117" s="9" t="s">
        <v>594</v>
      </c>
      <c r="B117" s="10" t="s">
        <v>136</v>
      </c>
      <c r="C117" s="10" t="s">
        <v>137</v>
      </c>
      <c r="D117" s="11" t="s">
        <v>8</v>
      </c>
      <c r="E117" s="11">
        <v>332</v>
      </c>
      <c r="F117" s="26">
        <f>VLOOKUP(C117:C402,进价表!C:F,4,FALSE)</f>
        <v>6</v>
      </c>
      <c r="G117" s="11">
        <f t="shared" si="4"/>
        <v>1992</v>
      </c>
      <c r="H117" s="11">
        <f t="shared" si="5"/>
        <v>7.65</v>
      </c>
      <c r="I117" s="14">
        <f t="shared" si="6"/>
        <v>0.00065948275862069</v>
      </c>
      <c r="J117" s="15">
        <f t="shared" si="7"/>
        <v>0.25398</v>
      </c>
      <c r="K117" s="11" t="s">
        <v>596</v>
      </c>
    </row>
    <row r="118" ht="26" spans="1:11">
      <c r="A118" s="9" t="s">
        <v>594</v>
      </c>
      <c r="B118" s="10" t="s">
        <v>318</v>
      </c>
      <c r="C118" s="10" t="s">
        <v>319</v>
      </c>
      <c r="D118" s="11" t="s">
        <v>8</v>
      </c>
      <c r="E118" s="11">
        <v>295</v>
      </c>
      <c r="F118" s="26">
        <f>VLOOKUP(C118:C403,进价表!C:F,4,FALSE)</f>
        <v>3.6</v>
      </c>
      <c r="G118" s="11">
        <f t="shared" si="4"/>
        <v>1062</v>
      </c>
      <c r="H118" s="11">
        <f t="shared" si="5"/>
        <v>4.59</v>
      </c>
      <c r="I118" s="14">
        <f t="shared" si="6"/>
        <v>0.000395689655172414</v>
      </c>
      <c r="J118" s="15">
        <f t="shared" si="7"/>
        <v>0.135405</v>
      </c>
      <c r="K118" s="11" t="s">
        <v>595</v>
      </c>
    </row>
    <row r="119" spans="1:11">
      <c r="A119" s="9" t="s">
        <v>594</v>
      </c>
      <c r="B119" s="10" t="s">
        <v>254</v>
      </c>
      <c r="C119" s="10" t="s">
        <v>255</v>
      </c>
      <c r="D119" s="11" t="s">
        <v>8</v>
      </c>
      <c r="E119" s="11">
        <v>277</v>
      </c>
      <c r="F119" s="26">
        <f>VLOOKUP(C119:C404,进价表!C:F,4,FALSE)</f>
        <v>43.848</v>
      </c>
      <c r="G119" s="11">
        <f t="shared" si="4"/>
        <v>12145.896</v>
      </c>
      <c r="H119" s="11">
        <f t="shared" si="5"/>
        <v>55.9062</v>
      </c>
      <c r="I119" s="14">
        <f t="shared" si="6"/>
        <v>0.0048195</v>
      </c>
      <c r="J119" s="15">
        <f t="shared" si="7"/>
        <v>1.54860174</v>
      </c>
      <c r="K119" s="11" t="s">
        <v>595</v>
      </c>
    </row>
    <row r="120" ht="26" spans="1:11">
      <c r="A120" s="9" t="s">
        <v>594</v>
      </c>
      <c r="B120" s="10" t="s">
        <v>288</v>
      </c>
      <c r="C120" s="10" t="s">
        <v>289</v>
      </c>
      <c r="D120" s="11" t="s">
        <v>8</v>
      </c>
      <c r="E120" s="11">
        <v>271</v>
      </c>
      <c r="F120" s="26">
        <f>VLOOKUP(C120:C405,进价表!C:F,4,FALSE)</f>
        <v>13</v>
      </c>
      <c r="G120" s="11">
        <f t="shared" si="4"/>
        <v>3523</v>
      </c>
      <c r="H120" s="11">
        <f t="shared" si="5"/>
        <v>16.575</v>
      </c>
      <c r="I120" s="14">
        <f t="shared" si="6"/>
        <v>0.00142887931034483</v>
      </c>
      <c r="J120" s="15">
        <f t="shared" si="7"/>
        <v>0.4491825</v>
      </c>
      <c r="K120" s="11" t="s">
        <v>597</v>
      </c>
    </row>
    <row r="121" ht="26" spans="1:11">
      <c r="A121" s="9" t="s">
        <v>594</v>
      </c>
      <c r="B121" s="10" t="s">
        <v>342</v>
      </c>
      <c r="C121" s="10" t="s">
        <v>343</v>
      </c>
      <c r="D121" s="11" t="s">
        <v>8</v>
      </c>
      <c r="E121" s="11">
        <v>268</v>
      </c>
      <c r="F121" s="26">
        <f>VLOOKUP(C121:C406,进价表!C:F,4,FALSE)</f>
        <v>14.9688</v>
      </c>
      <c r="G121" s="11">
        <f t="shared" si="4"/>
        <v>4011.6384</v>
      </c>
      <c r="H121" s="11">
        <f t="shared" si="5"/>
        <v>19.08522</v>
      </c>
      <c r="I121" s="14">
        <f t="shared" si="6"/>
        <v>0.0016452775862069</v>
      </c>
      <c r="J121" s="15">
        <f t="shared" si="7"/>
        <v>0.511483896</v>
      </c>
      <c r="K121" s="11" t="s">
        <v>595</v>
      </c>
    </row>
    <row r="122" ht="26" spans="1:11">
      <c r="A122" s="9" t="s">
        <v>594</v>
      </c>
      <c r="B122" s="10" t="s">
        <v>516</v>
      </c>
      <c r="C122" s="10" t="s">
        <v>517</v>
      </c>
      <c r="D122" s="11" t="s">
        <v>8</v>
      </c>
      <c r="E122" s="11">
        <v>268</v>
      </c>
      <c r="F122" s="26">
        <f>VLOOKUP(C122:C407,进价表!C:F,4,FALSE)</f>
        <v>13</v>
      </c>
      <c r="G122" s="11">
        <f t="shared" si="4"/>
        <v>3484</v>
      </c>
      <c r="H122" s="11">
        <f t="shared" si="5"/>
        <v>16.575</v>
      </c>
      <c r="I122" s="14">
        <f t="shared" si="6"/>
        <v>0.00142887931034483</v>
      </c>
      <c r="J122" s="15">
        <f t="shared" si="7"/>
        <v>0.44421</v>
      </c>
      <c r="K122" s="11" t="s">
        <v>597</v>
      </c>
    </row>
    <row r="123" spans="1:11">
      <c r="A123" s="9" t="s">
        <v>594</v>
      </c>
      <c r="B123" s="10" t="s">
        <v>128</v>
      </c>
      <c r="C123" s="10" t="s">
        <v>129</v>
      </c>
      <c r="D123" s="11" t="s">
        <v>8</v>
      </c>
      <c r="E123" s="11">
        <v>261</v>
      </c>
      <c r="F123" s="26">
        <f>VLOOKUP(C123:C408,进价表!C:F,4,FALSE)</f>
        <v>27</v>
      </c>
      <c r="G123" s="11">
        <f t="shared" si="4"/>
        <v>7047</v>
      </c>
      <c r="H123" s="11">
        <f t="shared" si="5"/>
        <v>34.425</v>
      </c>
      <c r="I123" s="14">
        <f t="shared" si="6"/>
        <v>0.0029676724137931</v>
      </c>
      <c r="J123" s="15">
        <f t="shared" si="7"/>
        <v>0.8984925</v>
      </c>
      <c r="K123" s="11" t="s">
        <v>596</v>
      </c>
    </row>
    <row r="124" spans="1:11">
      <c r="A124" s="9" t="s">
        <v>594</v>
      </c>
      <c r="B124" s="10" t="s">
        <v>444</v>
      </c>
      <c r="C124" s="10" t="s">
        <v>445</v>
      </c>
      <c r="D124" s="11" t="s">
        <v>8</v>
      </c>
      <c r="E124" s="11">
        <v>233</v>
      </c>
      <c r="F124" s="26">
        <f>VLOOKUP(C124:C409,进价表!C:F,4,FALSE)</f>
        <v>2.9316</v>
      </c>
      <c r="G124" s="11">
        <f t="shared" si="4"/>
        <v>683.0628</v>
      </c>
      <c r="H124" s="11">
        <f t="shared" si="5"/>
        <v>3.73779</v>
      </c>
      <c r="I124" s="14">
        <f t="shared" si="6"/>
        <v>0.000322223275862069</v>
      </c>
      <c r="J124" s="15">
        <f t="shared" si="7"/>
        <v>0.087090507</v>
      </c>
      <c r="K124" s="11" t="s">
        <v>597</v>
      </c>
    </row>
    <row r="125" spans="1:11">
      <c r="A125" s="9" t="s">
        <v>594</v>
      </c>
      <c r="B125" s="10" t="s">
        <v>142</v>
      </c>
      <c r="C125" s="10" t="s">
        <v>143</v>
      </c>
      <c r="D125" s="11" t="s">
        <v>8</v>
      </c>
      <c r="E125" s="11">
        <v>220</v>
      </c>
      <c r="F125" s="26">
        <f>VLOOKUP(C125:C410,进价表!C:F,4,FALSE)</f>
        <v>6</v>
      </c>
      <c r="G125" s="11">
        <f t="shared" si="4"/>
        <v>1320</v>
      </c>
      <c r="H125" s="11">
        <f t="shared" si="5"/>
        <v>7.65</v>
      </c>
      <c r="I125" s="14">
        <f t="shared" si="6"/>
        <v>0.00065948275862069</v>
      </c>
      <c r="J125" s="15">
        <f t="shared" si="7"/>
        <v>0.1683</v>
      </c>
      <c r="K125" s="11" t="s">
        <v>595</v>
      </c>
    </row>
    <row r="126" spans="1:11">
      <c r="A126" s="9" t="s">
        <v>594</v>
      </c>
      <c r="B126" s="10" t="s">
        <v>126</v>
      </c>
      <c r="C126" s="10" t="s">
        <v>127</v>
      </c>
      <c r="D126" s="11" t="s">
        <v>8</v>
      </c>
      <c r="E126" s="11">
        <v>216</v>
      </c>
      <c r="F126" s="26">
        <f>VLOOKUP(C126:C411,进价表!C:F,4,FALSE)</f>
        <v>20</v>
      </c>
      <c r="G126" s="11">
        <f t="shared" si="4"/>
        <v>4320</v>
      </c>
      <c r="H126" s="11">
        <f t="shared" si="5"/>
        <v>25.5</v>
      </c>
      <c r="I126" s="14">
        <f t="shared" si="6"/>
        <v>0.00219827586206897</v>
      </c>
      <c r="J126" s="15">
        <f t="shared" si="7"/>
        <v>0.5508</v>
      </c>
      <c r="K126" s="11" t="s">
        <v>596</v>
      </c>
    </row>
    <row r="127" spans="1:11">
      <c r="A127" s="9" t="s">
        <v>594</v>
      </c>
      <c r="B127" s="10" t="s">
        <v>256</v>
      </c>
      <c r="C127" s="10" t="s">
        <v>257</v>
      </c>
      <c r="D127" s="11" t="s">
        <v>8</v>
      </c>
      <c r="E127" s="11">
        <v>211</v>
      </c>
      <c r="F127" s="26">
        <f>VLOOKUP(C127:C412,进价表!C:F,4,FALSE)</f>
        <v>54.2052</v>
      </c>
      <c r="G127" s="11">
        <f t="shared" si="4"/>
        <v>11437.2972</v>
      </c>
      <c r="H127" s="11">
        <f t="shared" si="5"/>
        <v>69.11163</v>
      </c>
      <c r="I127" s="14">
        <f t="shared" si="6"/>
        <v>0.00595789913793103</v>
      </c>
      <c r="J127" s="15">
        <f t="shared" si="7"/>
        <v>1.458255393</v>
      </c>
      <c r="K127" s="11" t="s">
        <v>597</v>
      </c>
    </row>
    <row r="128" spans="1:11">
      <c r="A128" s="9" t="s">
        <v>594</v>
      </c>
      <c r="B128" s="10" t="s">
        <v>224</v>
      </c>
      <c r="C128" s="10" t="s">
        <v>225</v>
      </c>
      <c r="D128" s="11" t="s">
        <v>8</v>
      </c>
      <c r="E128" s="11">
        <v>213</v>
      </c>
      <c r="F128" s="26">
        <f>VLOOKUP(C128:C413,进价表!C:F,4,FALSE)</f>
        <v>3.3</v>
      </c>
      <c r="G128" s="11">
        <f t="shared" si="4"/>
        <v>702.9</v>
      </c>
      <c r="H128" s="11">
        <f t="shared" si="5"/>
        <v>4.2075</v>
      </c>
      <c r="I128" s="14">
        <f t="shared" si="6"/>
        <v>0.000362715517241379</v>
      </c>
      <c r="J128" s="15">
        <f t="shared" si="7"/>
        <v>0.08961975</v>
      </c>
      <c r="K128" s="11" t="s">
        <v>595</v>
      </c>
    </row>
    <row r="129" spans="1:11">
      <c r="A129" s="9" t="s">
        <v>594</v>
      </c>
      <c r="B129" s="10" t="s">
        <v>15</v>
      </c>
      <c r="C129" s="10" t="s">
        <v>16</v>
      </c>
      <c r="D129" s="11" t="s">
        <v>8</v>
      </c>
      <c r="E129" s="11">
        <v>209</v>
      </c>
      <c r="F129" s="26">
        <f>VLOOKUP(C129:C414,进价表!C:F,4,FALSE)</f>
        <v>18</v>
      </c>
      <c r="G129" s="11">
        <f t="shared" si="4"/>
        <v>3762</v>
      </c>
      <c r="H129" s="11">
        <f t="shared" si="5"/>
        <v>22.95</v>
      </c>
      <c r="I129" s="14">
        <f t="shared" si="6"/>
        <v>0.00197844827586207</v>
      </c>
      <c r="J129" s="15">
        <f t="shared" si="7"/>
        <v>0.479655</v>
      </c>
      <c r="K129" s="11" t="s">
        <v>596</v>
      </c>
    </row>
    <row r="130" spans="1:11">
      <c r="A130" s="9" t="s">
        <v>594</v>
      </c>
      <c r="B130" s="10" t="s">
        <v>66</v>
      </c>
      <c r="C130" s="10" t="s">
        <v>67</v>
      </c>
      <c r="D130" s="11" t="s">
        <v>8</v>
      </c>
      <c r="E130" s="11">
        <v>190</v>
      </c>
      <c r="F130" s="26">
        <f>VLOOKUP(C130:C415,进价表!C:F,4,FALSE)</f>
        <v>14</v>
      </c>
      <c r="G130" s="11">
        <f t="shared" si="4"/>
        <v>2660</v>
      </c>
      <c r="H130" s="11">
        <f t="shared" si="5"/>
        <v>17.85</v>
      </c>
      <c r="I130" s="14">
        <f t="shared" si="6"/>
        <v>0.00153879310344828</v>
      </c>
      <c r="J130" s="15">
        <f t="shared" si="7"/>
        <v>0.33915</v>
      </c>
      <c r="K130" s="11" t="s">
        <v>596</v>
      </c>
    </row>
    <row r="131" ht="26" spans="1:11">
      <c r="A131" s="9" t="s">
        <v>594</v>
      </c>
      <c r="B131" s="10" t="s">
        <v>512</v>
      </c>
      <c r="C131" s="10" t="s">
        <v>513</v>
      </c>
      <c r="D131" s="11" t="s">
        <v>8</v>
      </c>
      <c r="E131" s="11">
        <v>189</v>
      </c>
      <c r="F131" s="26">
        <f>VLOOKUP(C131:C416,进价表!C:F,4,FALSE)</f>
        <v>12</v>
      </c>
      <c r="G131" s="11">
        <f t="shared" si="4"/>
        <v>2268</v>
      </c>
      <c r="H131" s="11">
        <f t="shared" si="5"/>
        <v>15.3</v>
      </c>
      <c r="I131" s="14">
        <f t="shared" si="6"/>
        <v>0.00131896551724138</v>
      </c>
      <c r="J131" s="15">
        <f t="shared" si="7"/>
        <v>0.28917</v>
      </c>
      <c r="K131" s="11" t="s">
        <v>597</v>
      </c>
    </row>
    <row r="132" spans="1:11">
      <c r="A132" s="9" t="s">
        <v>594</v>
      </c>
      <c r="B132" s="10" t="s">
        <v>99</v>
      </c>
      <c r="C132" s="10" t="s">
        <v>100</v>
      </c>
      <c r="D132" s="11" t="s">
        <v>31</v>
      </c>
      <c r="E132" s="11">
        <v>188</v>
      </c>
      <c r="F132" s="26">
        <f>VLOOKUP(C132:C417,进价表!C:F,4,FALSE)</f>
        <v>8.6</v>
      </c>
      <c r="G132" s="11">
        <f t="shared" ref="G132:G195" si="8">E132*F132</f>
        <v>1616.8</v>
      </c>
      <c r="H132" s="11">
        <f t="shared" ref="H132:H195" si="9">F132*1.275</f>
        <v>10.965</v>
      </c>
      <c r="I132" s="14">
        <f t="shared" ref="I132:I195" si="10">H132/1.16/10000</f>
        <v>0.000945258620689655</v>
      </c>
      <c r="J132" s="15">
        <f t="shared" ref="J132:J195" si="11">I132*1.16*E132</f>
        <v>0.206142</v>
      </c>
      <c r="K132" s="11" t="s">
        <v>596</v>
      </c>
    </row>
    <row r="133" spans="1:11">
      <c r="A133" s="9" t="s">
        <v>594</v>
      </c>
      <c r="B133" s="10" t="s">
        <v>60</v>
      </c>
      <c r="C133" s="10" t="s">
        <v>61</v>
      </c>
      <c r="D133" s="11" t="s">
        <v>8</v>
      </c>
      <c r="E133" s="11">
        <v>181</v>
      </c>
      <c r="F133" s="26">
        <f>VLOOKUP(C133:C418,进价表!C:F,4,FALSE)</f>
        <v>19</v>
      </c>
      <c r="G133" s="11">
        <f t="shared" si="8"/>
        <v>3439</v>
      </c>
      <c r="H133" s="11">
        <f t="shared" si="9"/>
        <v>24.225</v>
      </c>
      <c r="I133" s="14">
        <f t="shared" si="10"/>
        <v>0.00208836206896552</v>
      </c>
      <c r="J133" s="15">
        <f t="shared" si="11"/>
        <v>0.4384725</v>
      </c>
      <c r="K133" s="11" t="s">
        <v>596</v>
      </c>
    </row>
    <row r="134" spans="1:11">
      <c r="A134" s="9" t="s">
        <v>594</v>
      </c>
      <c r="B134" s="10" t="s">
        <v>244</v>
      </c>
      <c r="C134" s="10" t="s">
        <v>245</v>
      </c>
      <c r="D134" s="11" t="s">
        <v>8</v>
      </c>
      <c r="E134" s="11">
        <v>166</v>
      </c>
      <c r="F134" s="26">
        <f>VLOOKUP(C134:C419,进价表!C:F,4,FALSE)</f>
        <v>5.0484</v>
      </c>
      <c r="G134" s="11">
        <f t="shared" si="8"/>
        <v>838.0344</v>
      </c>
      <c r="H134" s="11">
        <f t="shared" si="9"/>
        <v>6.43671</v>
      </c>
      <c r="I134" s="14">
        <f t="shared" si="10"/>
        <v>0.000554888793103448</v>
      </c>
      <c r="J134" s="15">
        <f t="shared" si="11"/>
        <v>0.106849386</v>
      </c>
      <c r="K134" s="11" t="s">
        <v>595</v>
      </c>
    </row>
    <row r="135" ht="26" spans="1:11">
      <c r="A135" s="9" t="s">
        <v>594</v>
      </c>
      <c r="B135" s="10" t="s">
        <v>528</v>
      </c>
      <c r="C135" s="10" t="s">
        <v>529</v>
      </c>
      <c r="D135" s="11" t="s">
        <v>8</v>
      </c>
      <c r="E135" s="11">
        <v>156</v>
      </c>
      <c r="F135" s="26">
        <f>VLOOKUP(C135:C420,进价表!C:F,4,FALSE)</f>
        <v>25</v>
      </c>
      <c r="G135" s="11">
        <f t="shared" si="8"/>
        <v>3900</v>
      </c>
      <c r="H135" s="11">
        <f t="shared" si="9"/>
        <v>31.875</v>
      </c>
      <c r="I135" s="14">
        <f t="shared" si="10"/>
        <v>0.00274784482758621</v>
      </c>
      <c r="J135" s="15">
        <f t="shared" si="11"/>
        <v>0.49725</v>
      </c>
      <c r="K135" s="11" t="s">
        <v>599</v>
      </c>
    </row>
    <row r="136" ht="26" spans="1:11">
      <c r="A136" s="9" t="s">
        <v>594</v>
      </c>
      <c r="B136" s="10" t="s">
        <v>514</v>
      </c>
      <c r="C136" s="10" t="s">
        <v>515</v>
      </c>
      <c r="D136" s="11" t="s">
        <v>8</v>
      </c>
      <c r="E136" s="11">
        <v>147</v>
      </c>
      <c r="F136" s="26">
        <f>VLOOKUP(C136:C421,进价表!C:F,4,FALSE)</f>
        <v>12</v>
      </c>
      <c r="G136" s="11">
        <f t="shared" si="8"/>
        <v>1764</v>
      </c>
      <c r="H136" s="11">
        <f t="shared" si="9"/>
        <v>15.3</v>
      </c>
      <c r="I136" s="14">
        <f t="shared" si="10"/>
        <v>0.00131896551724138</v>
      </c>
      <c r="J136" s="15">
        <f t="shared" si="11"/>
        <v>0.22491</v>
      </c>
      <c r="K136" s="11" t="s">
        <v>597</v>
      </c>
    </row>
    <row r="137" spans="1:11">
      <c r="A137" s="9" t="s">
        <v>594</v>
      </c>
      <c r="B137" s="10" t="s">
        <v>103</v>
      </c>
      <c r="C137" s="10" t="s">
        <v>104</v>
      </c>
      <c r="D137" s="11" t="s">
        <v>105</v>
      </c>
      <c r="E137" s="11">
        <v>142</v>
      </c>
      <c r="F137" s="26">
        <f>VLOOKUP(C137:C422,进价表!C:F,4,FALSE)</f>
        <v>25</v>
      </c>
      <c r="G137" s="11">
        <f t="shared" si="8"/>
        <v>3550</v>
      </c>
      <c r="H137" s="11">
        <f t="shared" si="9"/>
        <v>31.875</v>
      </c>
      <c r="I137" s="14">
        <f t="shared" si="10"/>
        <v>0.00274784482758621</v>
      </c>
      <c r="J137" s="15">
        <f t="shared" si="11"/>
        <v>0.452625</v>
      </c>
      <c r="K137" s="11" t="s">
        <v>596</v>
      </c>
    </row>
    <row r="138" ht="26" spans="1:11">
      <c r="A138" s="9" t="s">
        <v>594</v>
      </c>
      <c r="B138" s="10" t="s">
        <v>550</v>
      </c>
      <c r="C138" s="10" t="s">
        <v>551</v>
      </c>
      <c r="D138" s="11" t="s">
        <v>8</v>
      </c>
      <c r="E138" s="11">
        <v>134</v>
      </c>
      <c r="F138" s="26">
        <f>VLOOKUP(C138:C423,进价表!C:F,4,FALSE)</f>
        <v>10</v>
      </c>
      <c r="G138" s="11">
        <f t="shared" si="8"/>
        <v>1340</v>
      </c>
      <c r="H138" s="11">
        <f t="shared" si="9"/>
        <v>12.75</v>
      </c>
      <c r="I138" s="14">
        <f t="shared" si="10"/>
        <v>0.00109913793103448</v>
      </c>
      <c r="J138" s="15">
        <f t="shared" si="11"/>
        <v>0.17085</v>
      </c>
      <c r="K138" s="11" t="s">
        <v>599</v>
      </c>
    </row>
    <row r="139" spans="1:11">
      <c r="A139" s="9" t="s">
        <v>594</v>
      </c>
      <c r="B139" s="10" t="s">
        <v>402</v>
      </c>
      <c r="C139" s="10" t="s">
        <v>403</v>
      </c>
      <c r="D139" s="11" t="s">
        <v>8</v>
      </c>
      <c r="E139" s="11">
        <v>117</v>
      </c>
      <c r="F139" s="26">
        <f>VLOOKUP(C139:C424,进价表!C:F,4,FALSE)</f>
        <v>12</v>
      </c>
      <c r="G139" s="11">
        <f t="shared" si="8"/>
        <v>1404</v>
      </c>
      <c r="H139" s="11">
        <f t="shared" si="9"/>
        <v>15.3</v>
      </c>
      <c r="I139" s="14">
        <f t="shared" si="10"/>
        <v>0.00131896551724138</v>
      </c>
      <c r="J139" s="15">
        <f t="shared" si="11"/>
        <v>0.17901</v>
      </c>
      <c r="K139" s="11" t="s">
        <v>597</v>
      </c>
    </row>
    <row r="140" spans="1:11">
      <c r="A140" s="9" t="s">
        <v>594</v>
      </c>
      <c r="B140" s="10" t="s">
        <v>302</v>
      </c>
      <c r="C140" s="10" t="s">
        <v>303</v>
      </c>
      <c r="D140" s="11" t="s">
        <v>8</v>
      </c>
      <c r="E140" s="11">
        <v>116</v>
      </c>
      <c r="F140" s="26">
        <f>VLOOKUP(C140:C425,进价表!C:F,4,FALSE)</f>
        <v>17.2368</v>
      </c>
      <c r="G140" s="11">
        <f t="shared" si="8"/>
        <v>1999.4688</v>
      </c>
      <c r="H140" s="11">
        <f t="shared" si="9"/>
        <v>21.97692</v>
      </c>
      <c r="I140" s="14">
        <f t="shared" si="10"/>
        <v>0.00189456206896552</v>
      </c>
      <c r="J140" s="15">
        <f t="shared" si="11"/>
        <v>0.254932272</v>
      </c>
      <c r="K140" s="11" t="s">
        <v>595</v>
      </c>
    </row>
    <row r="141" ht="26" spans="1:11">
      <c r="A141" s="9" t="s">
        <v>594</v>
      </c>
      <c r="B141" s="10" t="s">
        <v>338</v>
      </c>
      <c r="C141" s="10" t="s">
        <v>339</v>
      </c>
      <c r="D141" s="11" t="s">
        <v>8</v>
      </c>
      <c r="E141" s="11">
        <v>112</v>
      </c>
      <c r="F141" s="26">
        <f>VLOOKUP(C141:C426,进价表!C:F,4,FALSE)</f>
        <v>20.412</v>
      </c>
      <c r="G141" s="11">
        <f t="shared" si="8"/>
        <v>2286.144</v>
      </c>
      <c r="H141" s="11">
        <f t="shared" si="9"/>
        <v>26.0253</v>
      </c>
      <c r="I141" s="14">
        <f t="shared" si="10"/>
        <v>0.00224356034482759</v>
      </c>
      <c r="J141" s="15">
        <f t="shared" si="11"/>
        <v>0.29148336</v>
      </c>
      <c r="K141" s="11" t="s">
        <v>595</v>
      </c>
    </row>
    <row r="142" spans="1:11">
      <c r="A142" s="9" t="s">
        <v>594</v>
      </c>
      <c r="B142" s="10" t="s">
        <v>72</v>
      </c>
      <c r="C142" s="10" t="s">
        <v>73</v>
      </c>
      <c r="D142" s="11" t="s">
        <v>8</v>
      </c>
      <c r="E142" s="11">
        <v>109</v>
      </c>
      <c r="F142" s="26">
        <f>VLOOKUP(C142:C427,进价表!C:F,4,FALSE)</f>
        <v>23</v>
      </c>
      <c r="G142" s="11">
        <f t="shared" si="8"/>
        <v>2507</v>
      </c>
      <c r="H142" s="11">
        <f t="shared" si="9"/>
        <v>29.325</v>
      </c>
      <c r="I142" s="14">
        <f t="shared" si="10"/>
        <v>0.00252801724137931</v>
      </c>
      <c r="J142" s="15">
        <f t="shared" si="11"/>
        <v>0.3196425</v>
      </c>
      <c r="K142" s="11" t="s">
        <v>596</v>
      </c>
    </row>
    <row r="143" spans="1:11">
      <c r="A143" s="9" t="s">
        <v>594</v>
      </c>
      <c r="B143" s="10" t="s">
        <v>124</v>
      </c>
      <c r="C143" s="10" t="s">
        <v>125</v>
      </c>
      <c r="D143" s="11" t="s">
        <v>8</v>
      </c>
      <c r="E143" s="11">
        <v>104</v>
      </c>
      <c r="F143" s="26">
        <f>VLOOKUP(C143:C428,进价表!C:F,4,FALSE)</f>
        <v>15</v>
      </c>
      <c r="G143" s="11">
        <f t="shared" si="8"/>
        <v>1560</v>
      </c>
      <c r="H143" s="11">
        <f t="shared" si="9"/>
        <v>19.125</v>
      </c>
      <c r="I143" s="14">
        <f t="shared" si="10"/>
        <v>0.00164870689655172</v>
      </c>
      <c r="J143" s="15">
        <f t="shared" si="11"/>
        <v>0.1989</v>
      </c>
      <c r="K143" s="11" t="s">
        <v>596</v>
      </c>
    </row>
    <row r="144" ht="26" spans="1:11">
      <c r="A144" s="9" t="s">
        <v>594</v>
      </c>
      <c r="B144" s="10" t="s">
        <v>388</v>
      </c>
      <c r="C144" s="10" t="s">
        <v>389</v>
      </c>
      <c r="D144" s="11" t="s">
        <v>8</v>
      </c>
      <c r="E144" s="11">
        <v>103</v>
      </c>
      <c r="F144" s="26">
        <f>VLOOKUP(C144:C429,进价表!C:F,4,FALSE)</f>
        <v>45.738</v>
      </c>
      <c r="G144" s="11">
        <f t="shared" si="8"/>
        <v>4711.014</v>
      </c>
      <c r="H144" s="11">
        <f t="shared" si="9"/>
        <v>58.31595</v>
      </c>
      <c r="I144" s="14">
        <f t="shared" si="10"/>
        <v>0.00502723706896552</v>
      </c>
      <c r="J144" s="15">
        <f t="shared" si="11"/>
        <v>0.600654285</v>
      </c>
      <c r="K144" s="11" t="s">
        <v>599</v>
      </c>
    </row>
    <row r="145" spans="1:11">
      <c r="A145" s="9" t="s">
        <v>594</v>
      </c>
      <c r="B145" s="10" t="s">
        <v>162</v>
      </c>
      <c r="C145" s="10" t="s">
        <v>163</v>
      </c>
      <c r="D145" s="11" t="s">
        <v>8</v>
      </c>
      <c r="E145" s="11">
        <v>98</v>
      </c>
      <c r="F145" s="26">
        <f>VLOOKUP(C145:C430,进价表!C:F,4,FALSE)</f>
        <v>19</v>
      </c>
      <c r="G145" s="11">
        <f t="shared" si="8"/>
        <v>1862</v>
      </c>
      <c r="H145" s="11">
        <f t="shared" si="9"/>
        <v>24.225</v>
      </c>
      <c r="I145" s="14">
        <f t="shared" si="10"/>
        <v>0.00208836206896552</v>
      </c>
      <c r="J145" s="15">
        <f t="shared" si="11"/>
        <v>0.237405</v>
      </c>
      <c r="K145" s="11" t="s">
        <v>598</v>
      </c>
    </row>
    <row r="146" ht="26" spans="1:11">
      <c r="A146" s="9" t="s">
        <v>594</v>
      </c>
      <c r="B146" s="10" t="s">
        <v>526</v>
      </c>
      <c r="C146" s="10" t="s">
        <v>527</v>
      </c>
      <c r="D146" s="11" t="s">
        <v>8</v>
      </c>
      <c r="E146" s="11">
        <v>95</v>
      </c>
      <c r="F146" s="26">
        <f>VLOOKUP(C146:C431,进价表!C:F,4,FALSE)</f>
        <v>25</v>
      </c>
      <c r="G146" s="11">
        <f t="shared" si="8"/>
        <v>2375</v>
      </c>
      <c r="H146" s="11">
        <f t="shared" si="9"/>
        <v>31.875</v>
      </c>
      <c r="I146" s="14">
        <f t="shared" si="10"/>
        <v>0.00274784482758621</v>
      </c>
      <c r="J146" s="15">
        <f t="shared" si="11"/>
        <v>0.3028125</v>
      </c>
      <c r="K146" s="11" t="s">
        <v>599</v>
      </c>
    </row>
    <row r="147" spans="1:11">
      <c r="A147" s="9" t="s">
        <v>594</v>
      </c>
      <c r="B147" s="10" t="s">
        <v>400</v>
      </c>
      <c r="C147" s="10" t="s">
        <v>401</v>
      </c>
      <c r="D147" s="11" t="s">
        <v>8</v>
      </c>
      <c r="E147" s="11">
        <v>89</v>
      </c>
      <c r="F147" s="26">
        <f>VLOOKUP(C147:C432,进价表!C:F,4,FALSE)</f>
        <v>12</v>
      </c>
      <c r="G147" s="11">
        <f t="shared" si="8"/>
        <v>1068</v>
      </c>
      <c r="H147" s="11">
        <f t="shared" si="9"/>
        <v>15.3</v>
      </c>
      <c r="I147" s="14">
        <f t="shared" si="10"/>
        <v>0.00131896551724138</v>
      </c>
      <c r="J147" s="15">
        <f t="shared" si="11"/>
        <v>0.13617</v>
      </c>
      <c r="K147" s="11" t="s">
        <v>597</v>
      </c>
    </row>
    <row r="148" spans="1:11">
      <c r="A148" s="9" t="s">
        <v>594</v>
      </c>
      <c r="B148" s="10" t="s">
        <v>412</v>
      </c>
      <c r="C148" s="10" t="s">
        <v>413</v>
      </c>
      <c r="D148" s="11" t="s">
        <v>8</v>
      </c>
      <c r="E148" s="11">
        <v>85</v>
      </c>
      <c r="F148" s="26">
        <f>VLOOKUP(C148:C433,进价表!C:F,4,FALSE)</f>
        <v>12.5</v>
      </c>
      <c r="G148" s="11">
        <f t="shared" si="8"/>
        <v>1062.5</v>
      </c>
      <c r="H148" s="11">
        <f t="shared" si="9"/>
        <v>15.9375</v>
      </c>
      <c r="I148" s="14">
        <f t="shared" si="10"/>
        <v>0.0013739224137931</v>
      </c>
      <c r="J148" s="15">
        <f t="shared" si="11"/>
        <v>0.13546875</v>
      </c>
      <c r="K148" s="11" t="s">
        <v>596</v>
      </c>
    </row>
    <row r="149" spans="1:11">
      <c r="A149" s="9" t="s">
        <v>594</v>
      </c>
      <c r="B149" s="10" t="s">
        <v>87</v>
      </c>
      <c r="C149" s="10" t="s">
        <v>88</v>
      </c>
      <c r="D149" s="11" t="s">
        <v>8</v>
      </c>
      <c r="E149" s="11">
        <v>77</v>
      </c>
      <c r="F149" s="26">
        <f>VLOOKUP(C149:C434,进价表!C:F,4,FALSE)</f>
        <v>7</v>
      </c>
      <c r="G149" s="11">
        <f t="shared" si="8"/>
        <v>539</v>
      </c>
      <c r="H149" s="11">
        <f t="shared" si="9"/>
        <v>8.925</v>
      </c>
      <c r="I149" s="14">
        <f t="shared" si="10"/>
        <v>0.000769396551724138</v>
      </c>
      <c r="J149" s="15">
        <f t="shared" si="11"/>
        <v>0.0687225</v>
      </c>
      <c r="K149" s="11" t="s">
        <v>596</v>
      </c>
    </row>
    <row r="150" spans="1:11">
      <c r="A150" s="9" t="s">
        <v>594</v>
      </c>
      <c r="B150" s="10" t="s">
        <v>132</v>
      </c>
      <c r="C150" s="10" t="s">
        <v>133</v>
      </c>
      <c r="D150" s="11" t="s">
        <v>8</v>
      </c>
      <c r="E150" s="11">
        <v>73</v>
      </c>
      <c r="F150" s="26">
        <f>VLOOKUP(C150:C435,进价表!C:F,4,FALSE)</f>
        <v>20</v>
      </c>
      <c r="G150" s="11">
        <f t="shared" si="8"/>
        <v>1460</v>
      </c>
      <c r="H150" s="11">
        <f t="shared" si="9"/>
        <v>25.5</v>
      </c>
      <c r="I150" s="14">
        <f t="shared" si="10"/>
        <v>0.00219827586206897</v>
      </c>
      <c r="J150" s="15">
        <f t="shared" si="11"/>
        <v>0.18615</v>
      </c>
      <c r="K150" s="11" t="s">
        <v>596</v>
      </c>
    </row>
    <row r="151" spans="1:11">
      <c r="A151" s="9" t="s">
        <v>594</v>
      </c>
      <c r="B151" s="10" t="s">
        <v>248</v>
      </c>
      <c r="C151" s="10" t="s">
        <v>249</v>
      </c>
      <c r="D151" s="11" t="s">
        <v>8</v>
      </c>
      <c r="E151" s="11">
        <v>67</v>
      </c>
      <c r="F151" s="26">
        <f>VLOOKUP(C151:C436,进价表!C:F,4,FALSE)</f>
        <v>15.7248</v>
      </c>
      <c r="G151" s="11">
        <f t="shared" si="8"/>
        <v>1053.5616</v>
      </c>
      <c r="H151" s="11">
        <f t="shared" si="9"/>
        <v>20.04912</v>
      </c>
      <c r="I151" s="14">
        <f t="shared" si="10"/>
        <v>0.0017283724137931</v>
      </c>
      <c r="J151" s="15">
        <f t="shared" si="11"/>
        <v>0.134329104</v>
      </c>
      <c r="K151" s="11" t="s">
        <v>595</v>
      </c>
    </row>
    <row r="152" ht="26" spans="1:11">
      <c r="A152" s="9" t="s">
        <v>594</v>
      </c>
      <c r="B152" s="10" t="s">
        <v>386</v>
      </c>
      <c r="C152" s="10" t="s">
        <v>387</v>
      </c>
      <c r="D152" s="11" t="s">
        <v>8</v>
      </c>
      <c r="E152" s="11">
        <v>64</v>
      </c>
      <c r="F152" s="26">
        <f>VLOOKUP(C152:C437,进价表!C:F,4,FALSE)</f>
        <v>37.422</v>
      </c>
      <c r="G152" s="11">
        <f t="shared" si="8"/>
        <v>2395.008</v>
      </c>
      <c r="H152" s="11">
        <f t="shared" si="9"/>
        <v>47.71305</v>
      </c>
      <c r="I152" s="14">
        <f t="shared" si="10"/>
        <v>0.00411319396551724</v>
      </c>
      <c r="J152" s="15">
        <f t="shared" si="11"/>
        <v>0.30536352</v>
      </c>
      <c r="K152" s="11" t="s">
        <v>600</v>
      </c>
    </row>
    <row r="153" spans="1:11">
      <c r="A153" s="9" t="s">
        <v>594</v>
      </c>
      <c r="B153" s="10" t="s">
        <v>216</v>
      </c>
      <c r="C153" s="10" t="s">
        <v>217</v>
      </c>
      <c r="D153" s="11" t="s">
        <v>105</v>
      </c>
      <c r="E153" s="11">
        <v>58</v>
      </c>
      <c r="F153" s="26">
        <f>VLOOKUP(C153:C438,进价表!C:F,4,FALSE)</f>
        <v>45.36</v>
      </c>
      <c r="G153" s="11">
        <f t="shared" si="8"/>
        <v>2630.88</v>
      </c>
      <c r="H153" s="11">
        <f t="shared" si="9"/>
        <v>57.834</v>
      </c>
      <c r="I153" s="14">
        <f t="shared" si="10"/>
        <v>0.00498568965517241</v>
      </c>
      <c r="J153" s="15">
        <f t="shared" si="11"/>
        <v>0.3354372</v>
      </c>
      <c r="K153" s="11" t="s">
        <v>599</v>
      </c>
    </row>
    <row r="154" ht="26" spans="1:11">
      <c r="A154" s="9" t="s">
        <v>594</v>
      </c>
      <c r="B154" s="10" t="s">
        <v>442</v>
      </c>
      <c r="C154" s="10" t="s">
        <v>443</v>
      </c>
      <c r="D154" s="11" t="s">
        <v>8</v>
      </c>
      <c r="E154" s="11">
        <v>55</v>
      </c>
      <c r="F154" s="26">
        <f>VLOOKUP(C154:C439,进价表!C:F,4,FALSE)</f>
        <v>124.8912</v>
      </c>
      <c r="G154" s="11">
        <f t="shared" si="8"/>
        <v>6869.016</v>
      </c>
      <c r="H154" s="11">
        <f t="shared" si="9"/>
        <v>159.23628</v>
      </c>
      <c r="I154" s="14">
        <f t="shared" si="10"/>
        <v>0.0137272655172414</v>
      </c>
      <c r="J154" s="15">
        <f t="shared" si="11"/>
        <v>0.87579954</v>
      </c>
      <c r="K154" s="11" t="s">
        <v>599</v>
      </c>
    </row>
    <row r="155" ht="26" spans="1:11">
      <c r="A155" s="9" t="s">
        <v>594</v>
      </c>
      <c r="B155" s="10" t="s">
        <v>334</v>
      </c>
      <c r="C155" s="10" t="s">
        <v>335</v>
      </c>
      <c r="D155" s="11" t="s">
        <v>8</v>
      </c>
      <c r="E155" s="11">
        <v>52</v>
      </c>
      <c r="F155" s="26">
        <f>VLOOKUP(C155:C440,进价表!C:F,4,FALSE)</f>
        <v>19.4292</v>
      </c>
      <c r="G155" s="11">
        <f t="shared" si="8"/>
        <v>1010.3184</v>
      </c>
      <c r="H155" s="11">
        <f t="shared" si="9"/>
        <v>24.77223</v>
      </c>
      <c r="I155" s="14">
        <f t="shared" si="10"/>
        <v>0.00213553706896552</v>
      </c>
      <c r="J155" s="15">
        <f t="shared" si="11"/>
        <v>0.128815596</v>
      </c>
      <c r="K155" s="11" t="s">
        <v>595</v>
      </c>
    </row>
    <row r="156" spans="1:11">
      <c r="A156" s="9" t="s">
        <v>594</v>
      </c>
      <c r="B156" s="10" t="s">
        <v>42</v>
      </c>
      <c r="C156" s="10" t="s">
        <v>43</v>
      </c>
      <c r="D156" s="11" t="s">
        <v>31</v>
      </c>
      <c r="E156" s="11">
        <v>50</v>
      </c>
      <c r="F156" s="26">
        <f>VLOOKUP(C156:C441,进价表!C:F,4,FALSE)</f>
        <v>5.8</v>
      </c>
      <c r="G156" s="11">
        <f t="shared" si="8"/>
        <v>290</v>
      </c>
      <c r="H156" s="11">
        <f t="shared" si="9"/>
        <v>7.395</v>
      </c>
      <c r="I156" s="14">
        <f t="shared" si="10"/>
        <v>0.0006375</v>
      </c>
      <c r="J156" s="15">
        <f t="shared" si="11"/>
        <v>0.036975</v>
      </c>
      <c r="K156" s="11" t="s">
        <v>596</v>
      </c>
    </row>
    <row r="157" spans="1:11">
      <c r="A157" s="9" t="s">
        <v>594</v>
      </c>
      <c r="B157" s="10" t="s">
        <v>426</v>
      </c>
      <c r="C157" s="10" t="s">
        <v>427</v>
      </c>
      <c r="D157" s="11" t="s">
        <v>8</v>
      </c>
      <c r="E157" s="11">
        <v>50</v>
      </c>
      <c r="F157" s="26">
        <f>VLOOKUP(C157:C442,进价表!C:F,4,FALSE)</f>
        <v>55</v>
      </c>
      <c r="G157" s="11">
        <f t="shared" si="8"/>
        <v>2750</v>
      </c>
      <c r="H157" s="11">
        <f t="shared" si="9"/>
        <v>70.125</v>
      </c>
      <c r="I157" s="14">
        <f t="shared" si="10"/>
        <v>0.00604525862068966</v>
      </c>
      <c r="J157" s="15">
        <f t="shared" si="11"/>
        <v>0.350625</v>
      </c>
      <c r="K157" s="11" t="s">
        <v>595</v>
      </c>
    </row>
    <row r="158" ht="26" spans="1:11">
      <c r="A158" s="9" t="s">
        <v>594</v>
      </c>
      <c r="B158" s="10" t="s">
        <v>546</v>
      </c>
      <c r="C158" s="10" t="s">
        <v>547</v>
      </c>
      <c r="D158" s="11" t="s">
        <v>8</v>
      </c>
      <c r="E158" s="11">
        <v>48</v>
      </c>
      <c r="F158" s="26">
        <f>VLOOKUP(C158:C443,进价表!C:F,4,FALSE)</f>
        <v>10</v>
      </c>
      <c r="G158" s="11">
        <f t="shared" si="8"/>
        <v>480</v>
      </c>
      <c r="H158" s="11">
        <f t="shared" si="9"/>
        <v>12.75</v>
      </c>
      <c r="I158" s="14">
        <f t="shared" si="10"/>
        <v>0.00109913793103448</v>
      </c>
      <c r="J158" s="15">
        <f t="shared" si="11"/>
        <v>0.0612</v>
      </c>
      <c r="K158" s="11" t="s">
        <v>599</v>
      </c>
    </row>
    <row r="159" spans="1:11">
      <c r="A159" s="9" t="s">
        <v>594</v>
      </c>
      <c r="B159" s="10" t="s">
        <v>298</v>
      </c>
      <c r="C159" s="10" t="s">
        <v>299</v>
      </c>
      <c r="D159" s="11" t="s">
        <v>8</v>
      </c>
      <c r="E159" s="11">
        <v>48</v>
      </c>
      <c r="F159" s="26">
        <f>VLOOKUP(C159:C444,进价表!C:F,4,FALSE)</f>
        <v>18</v>
      </c>
      <c r="G159" s="11">
        <f t="shared" si="8"/>
        <v>864</v>
      </c>
      <c r="H159" s="11">
        <f t="shared" si="9"/>
        <v>22.95</v>
      </c>
      <c r="I159" s="14">
        <f t="shared" si="10"/>
        <v>0.00197844827586207</v>
      </c>
      <c r="J159" s="15">
        <f t="shared" si="11"/>
        <v>0.11016</v>
      </c>
      <c r="K159" s="11" t="s">
        <v>597</v>
      </c>
    </row>
    <row r="160" ht="26" spans="1:11">
      <c r="A160" s="9" t="s">
        <v>594</v>
      </c>
      <c r="B160" s="10" t="s">
        <v>560</v>
      </c>
      <c r="C160" s="10" t="s">
        <v>561</v>
      </c>
      <c r="D160" s="11" t="s">
        <v>8</v>
      </c>
      <c r="E160" s="11">
        <v>48</v>
      </c>
      <c r="F160" s="26">
        <f>VLOOKUP(C160:C445,进价表!C:F,4,FALSE)</f>
        <v>15</v>
      </c>
      <c r="G160" s="11">
        <f t="shared" si="8"/>
        <v>720</v>
      </c>
      <c r="H160" s="11">
        <f t="shared" si="9"/>
        <v>19.125</v>
      </c>
      <c r="I160" s="14">
        <f t="shared" si="10"/>
        <v>0.00164870689655172</v>
      </c>
      <c r="J160" s="15">
        <f t="shared" si="11"/>
        <v>0.0918</v>
      </c>
      <c r="K160" s="11" t="s">
        <v>599</v>
      </c>
    </row>
    <row r="161" spans="1:11">
      <c r="A161" s="9" t="s">
        <v>594</v>
      </c>
      <c r="B161" s="10" t="s">
        <v>538</v>
      </c>
      <c r="C161" s="10" t="s">
        <v>539</v>
      </c>
      <c r="D161" s="11" t="s">
        <v>8</v>
      </c>
      <c r="E161" s="11">
        <v>46</v>
      </c>
      <c r="F161" s="26">
        <f>VLOOKUP(C161:C446,进价表!C:F,4,FALSE)</f>
        <v>4</v>
      </c>
      <c r="G161" s="11">
        <f t="shared" si="8"/>
        <v>184</v>
      </c>
      <c r="H161" s="11">
        <f t="shared" si="9"/>
        <v>5.1</v>
      </c>
      <c r="I161" s="14">
        <f t="shared" si="10"/>
        <v>0.000439655172413793</v>
      </c>
      <c r="J161" s="15">
        <f t="shared" si="11"/>
        <v>0.02346</v>
      </c>
      <c r="K161" s="11" t="s">
        <v>599</v>
      </c>
    </row>
    <row r="162" spans="1:11">
      <c r="A162" s="9" t="s">
        <v>594</v>
      </c>
      <c r="B162" s="10" t="s">
        <v>300</v>
      </c>
      <c r="C162" s="10" t="s">
        <v>301</v>
      </c>
      <c r="D162" s="11" t="s">
        <v>8</v>
      </c>
      <c r="E162" s="11">
        <v>45</v>
      </c>
      <c r="F162" s="26">
        <f>VLOOKUP(C162:C447,进价表!C:F,4,FALSE)</f>
        <v>10.9536</v>
      </c>
      <c r="G162" s="11">
        <f t="shared" si="8"/>
        <v>492.912</v>
      </c>
      <c r="H162" s="11">
        <f t="shared" si="9"/>
        <v>13.96584</v>
      </c>
      <c r="I162" s="14">
        <f t="shared" si="10"/>
        <v>0.00120395172413793</v>
      </c>
      <c r="J162" s="15">
        <f t="shared" si="11"/>
        <v>0.06284628</v>
      </c>
      <c r="K162" s="11" t="s">
        <v>597</v>
      </c>
    </row>
    <row r="163" spans="1:11">
      <c r="A163" s="9" t="s">
        <v>594</v>
      </c>
      <c r="B163" s="10" t="s">
        <v>422</v>
      </c>
      <c r="C163" s="10" t="s">
        <v>423</v>
      </c>
      <c r="D163" s="11" t="s">
        <v>8</v>
      </c>
      <c r="E163" s="11">
        <v>43</v>
      </c>
      <c r="F163" s="26">
        <f>VLOOKUP(C163:C448,进价表!C:F,4,FALSE)</f>
        <v>45</v>
      </c>
      <c r="G163" s="11">
        <f t="shared" si="8"/>
        <v>1935</v>
      </c>
      <c r="H163" s="11">
        <f t="shared" si="9"/>
        <v>57.375</v>
      </c>
      <c r="I163" s="14">
        <f t="shared" si="10"/>
        <v>0.00494612068965517</v>
      </c>
      <c r="J163" s="15">
        <f t="shared" si="11"/>
        <v>0.2467125</v>
      </c>
      <c r="K163" s="11" t="s">
        <v>595</v>
      </c>
    </row>
    <row r="164" ht="26" spans="1:11">
      <c r="A164" s="9" t="s">
        <v>594</v>
      </c>
      <c r="B164" s="10" t="s">
        <v>488</v>
      </c>
      <c r="C164" s="10" t="s">
        <v>489</v>
      </c>
      <c r="D164" s="11" t="s">
        <v>8</v>
      </c>
      <c r="E164" s="11">
        <v>43</v>
      </c>
      <c r="F164" s="26">
        <f>VLOOKUP(C164:C449,进价表!C:F,4,FALSE)</f>
        <v>136.9872</v>
      </c>
      <c r="G164" s="11">
        <f t="shared" si="8"/>
        <v>5890.4496</v>
      </c>
      <c r="H164" s="11">
        <f t="shared" si="9"/>
        <v>174.65868</v>
      </c>
      <c r="I164" s="14">
        <f t="shared" si="10"/>
        <v>0.0150567827586207</v>
      </c>
      <c r="J164" s="15">
        <f t="shared" si="11"/>
        <v>0.751032324</v>
      </c>
      <c r="K164" s="11" t="s">
        <v>599</v>
      </c>
    </row>
    <row r="165" ht="26" spans="1:11">
      <c r="A165" s="9" t="s">
        <v>594</v>
      </c>
      <c r="B165" s="10" t="s">
        <v>554</v>
      </c>
      <c r="C165" s="10" t="s">
        <v>555</v>
      </c>
      <c r="D165" s="11" t="s">
        <v>8</v>
      </c>
      <c r="E165" s="11">
        <v>41</v>
      </c>
      <c r="F165" s="26">
        <f>VLOOKUP(C165:C450,进价表!C:F,4,FALSE)</f>
        <v>11</v>
      </c>
      <c r="G165" s="11">
        <f t="shared" si="8"/>
        <v>451</v>
      </c>
      <c r="H165" s="11">
        <f t="shared" si="9"/>
        <v>14.025</v>
      </c>
      <c r="I165" s="14">
        <f t="shared" si="10"/>
        <v>0.00120905172413793</v>
      </c>
      <c r="J165" s="15">
        <f t="shared" si="11"/>
        <v>0.0575025</v>
      </c>
      <c r="K165" s="11" t="s">
        <v>599</v>
      </c>
    </row>
    <row r="166" spans="1:11">
      <c r="A166" s="9" t="s">
        <v>594</v>
      </c>
      <c r="B166" s="10" t="s">
        <v>114</v>
      </c>
      <c r="C166" s="10" t="s">
        <v>115</v>
      </c>
      <c r="D166" s="11" t="s">
        <v>105</v>
      </c>
      <c r="E166" s="11">
        <v>40</v>
      </c>
      <c r="F166" s="26">
        <f>VLOOKUP(C166:C451,进价表!C:F,4,FALSE)</f>
        <v>16.5</v>
      </c>
      <c r="G166" s="11">
        <f t="shared" si="8"/>
        <v>660</v>
      </c>
      <c r="H166" s="11">
        <f t="shared" si="9"/>
        <v>21.0375</v>
      </c>
      <c r="I166" s="14">
        <f t="shared" si="10"/>
        <v>0.0018135775862069</v>
      </c>
      <c r="J166" s="15">
        <f t="shared" si="11"/>
        <v>0.08415</v>
      </c>
      <c r="K166" s="11" t="s">
        <v>596</v>
      </c>
    </row>
    <row r="167" spans="1:11">
      <c r="A167" s="9" t="s">
        <v>594</v>
      </c>
      <c r="B167" s="10" t="s">
        <v>430</v>
      </c>
      <c r="C167" s="10" t="s">
        <v>431</v>
      </c>
      <c r="D167" s="11" t="s">
        <v>8</v>
      </c>
      <c r="E167" s="11">
        <v>41</v>
      </c>
      <c r="F167" s="26">
        <f>VLOOKUP(C167:C452,进价表!C:F,4,FALSE)</f>
        <v>75</v>
      </c>
      <c r="G167" s="11">
        <f t="shared" si="8"/>
        <v>3075</v>
      </c>
      <c r="H167" s="11">
        <f t="shared" si="9"/>
        <v>95.625</v>
      </c>
      <c r="I167" s="14">
        <f t="shared" si="10"/>
        <v>0.00824353448275862</v>
      </c>
      <c r="J167" s="15">
        <f t="shared" si="11"/>
        <v>0.3920625</v>
      </c>
      <c r="K167" s="11" t="s">
        <v>595</v>
      </c>
    </row>
    <row r="168" ht="26" spans="1:11">
      <c r="A168" s="9" t="s">
        <v>594</v>
      </c>
      <c r="B168" s="10" t="s">
        <v>336</v>
      </c>
      <c r="C168" s="10" t="s">
        <v>337</v>
      </c>
      <c r="D168" s="11" t="s">
        <v>8</v>
      </c>
      <c r="E168" s="11">
        <v>40</v>
      </c>
      <c r="F168" s="26">
        <f>VLOOKUP(C168:C453,进价表!C:F,4,FALSE)</f>
        <v>64.26</v>
      </c>
      <c r="G168" s="11">
        <f t="shared" si="8"/>
        <v>2570.4</v>
      </c>
      <c r="H168" s="11">
        <f t="shared" si="9"/>
        <v>81.9315</v>
      </c>
      <c r="I168" s="14">
        <f t="shared" si="10"/>
        <v>0.00706306034482759</v>
      </c>
      <c r="J168" s="15">
        <f t="shared" si="11"/>
        <v>0.327726</v>
      </c>
      <c r="K168" s="11" t="s">
        <v>595</v>
      </c>
    </row>
    <row r="169" ht="26" spans="1:11">
      <c r="A169" s="9" t="s">
        <v>594</v>
      </c>
      <c r="B169" s="10" t="s">
        <v>276</v>
      </c>
      <c r="C169" s="10" t="s">
        <v>277</v>
      </c>
      <c r="D169" s="11" t="s">
        <v>8</v>
      </c>
      <c r="E169" s="11">
        <v>38</v>
      </c>
      <c r="F169" s="26">
        <f>VLOOKUP(C169:C454,进价表!C:F,4,FALSE)</f>
        <v>26</v>
      </c>
      <c r="G169" s="11">
        <f t="shared" si="8"/>
        <v>988</v>
      </c>
      <c r="H169" s="11">
        <f t="shared" si="9"/>
        <v>33.15</v>
      </c>
      <c r="I169" s="14">
        <f t="shared" si="10"/>
        <v>0.00285775862068966</v>
      </c>
      <c r="J169" s="15">
        <f t="shared" si="11"/>
        <v>0.12597</v>
      </c>
      <c r="K169" s="11" t="s">
        <v>601</v>
      </c>
    </row>
    <row r="170" ht="26" spans="1:11">
      <c r="A170" s="9" t="s">
        <v>594</v>
      </c>
      <c r="B170" s="10" t="s">
        <v>456</v>
      </c>
      <c r="C170" s="10" t="s">
        <v>457</v>
      </c>
      <c r="D170" s="11" t="s">
        <v>8</v>
      </c>
      <c r="E170" s="11">
        <v>37</v>
      </c>
      <c r="F170" s="26">
        <f>VLOOKUP(C170:C455,进价表!C:F,4,FALSE)</f>
        <v>242.7516</v>
      </c>
      <c r="G170" s="11">
        <f t="shared" si="8"/>
        <v>8981.8092</v>
      </c>
      <c r="H170" s="11">
        <f t="shared" si="9"/>
        <v>309.50829</v>
      </c>
      <c r="I170" s="14">
        <f t="shared" si="10"/>
        <v>0.026681749137931</v>
      </c>
      <c r="J170" s="15">
        <f t="shared" si="11"/>
        <v>1.145180673</v>
      </c>
      <c r="K170" s="11" t="s">
        <v>599</v>
      </c>
    </row>
    <row r="171" spans="1:11">
      <c r="A171" s="9" t="s">
        <v>594</v>
      </c>
      <c r="B171" s="10" t="s">
        <v>101</v>
      </c>
      <c r="C171" s="10" t="s">
        <v>102</v>
      </c>
      <c r="D171" s="11" t="s">
        <v>31</v>
      </c>
      <c r="E171" s="11">
        <v>35</v>
      </c>
      <c r="F171" s="26">
        <f>VLOOKUP(C171:C456,进价表!C:F,4,FALSE)</f>
        <v>8.6</v>
      </c>
      <c r="G171" s="11">
        <f t="shared" si="8"/>
        <v>301</v>
      </c>
      <c r="H171" s="11">
        <f t="shared" si="9"/>
        <v>10.965</v>
      </c>
      <c r="I171" s="14">
        <f t="shared" si="10"/>
        <v>0.000945258620689655</v>
      </c>
      <c r="J171" s="15">
        <f t="shared" si="11"/>
        <v>0.0383775</v>
      </c>
      <c r="K171" s="11" t="s">
        <v>596</v>
      </c>
    </row>
    <row r="172" spans="1:11">
      <c r="A172" s="9" t="s">
        <v>594</v>
      </c>
      <c r="B172" s="10" t="s">
        <v>232</v>
      </c>
      <c r="C172" s="10" t="s">
        <v>233</v>
      </c>
      <c r="D172" s="11" t="s">
        <v>8</v>
      </c>
      <c r="E172" s="11">
        <v>35</v>
      </c>
      <c r="F172" s="26">
        <f>VLOOKUP(C172:C457,进价表!C:F,4,FALSE)</f>
        <v>42</v>
      </c>
      <c r="G172" s="11">
        <f t="shared" si="8"/>
        <v>1470</v>
      </c>
      <c r="H172" s="11">
        <f t="shared" si="9"/>
        <v>53.55</v>
      </c>
      <c r="I172" s="14">
        <f t="shared" si="10"/>
        <v>0.00461637931034483</v>
      </c>
      <c r="J172" s="15">
        <f t="shared" si="11"/>
        <v>0.187425</v>
      </c>
      <c r="K172" s="11" t="s">
        <v>595</v>
      </c>
    </row>
    <row r="173" ht="26" spans="1:11">
      <c r="A173" s="9" t="s">
        <v>594</v>
      </c>
      <c r="B173" s="10" t="s">
        <v>294</v>
      </c>
      <c r="C173" s="10" t="s">
        <v>295</v>
      </c>
      <c r="D173" s="11" t="s">
        <v>8</v>
      </c>
      <c r="E173" s="11">
        <v>35</v>
      </c>
      <c r="F173" s="26">
        <f>VLOOKUP(C173:C458,进价表!C:F,4,FALSE)</f>
        <v>20</v>
      </c>
      <c r="G173" s="11">
        <f t="shared" si="8"/>
        <v>700</v>
      </c>
      <c r="H173" s="11">
        <f t="shared" si="9"/>
        <v>25.5</v>
      </c>
      <c r="I173" s="14">
        <f t="shared" si="10"/>
        <v>0.00219827586206897</v>
      </c>
      <c r="J173" s="15">
        <f t="shared" si="11"/>
        <v>0.08925</v>
      </c>
      <c r="K173" s="11" t="s">
        <v>597</v>
      </c>
    </row>
    <row r="174" spans="1:11">
      <c r="A174" s="9" t="s">
        <v>594</v>
      </c>
      <c r="B174" s="10" t="s">
        <v>446</v>
      </c>
      <c r="C174" s="10" t="s">
        <v>447</v>
      </c>
      <c r="D174" s="11" t="s">
        <v>8</v>
      </c>
      <c r="E174" s="11">
        <v>35</v>
      </c>
      <c r="F174" s="26">
        <f>VLOOKUP(C174:C459,进价表!C:F,4,FALSE)</f>
        <v>7.2996</v>
      </c>
      <c r="G174" s="11">
        <f t="shared" si="8"/>
        <v>255.486</v>
      </c>
      <c r="H174" s="11">
        <f t="shared" si="9"/>
        <v>9.30699</v>
      </c>
      <c r="I174" s="14">
        <f t="shared" si="10"/>
        <v>0.000802326724137931</v>
      </c>
      <c r="J174" s="15">
        <f t="shared" si="11"/>
        <v>0.032574465</v>
      </c>
      <c r="K174" s="11" t="s">
        <v>597</v>
      </c>
    </row>
    <row r="175" ht="26" spans="1:11">
      <c r="A175" s="9" t="s">
        <v>594</v>
      </c>
      <c r="B175" s="10" t="s">
        <v>450</v>
      </c>
      <c r="C175" s="10" t="s">
        <v>451</v>
      </c>
      <c r="D175" s="11" t="s">
        <v>8</v>
      </c>
      <c r="E175" s="11">
        <v>32</v>
      </c>
      <c r="F175" s="26">
        <f>VLOOKUP(C175:C460,进价表!C:F,4,FALSE)</f>
        <v>124.8912</v>
      </c>
      <c r="G175" s="11">
        <f t="shared" si="8"/>
        <v>3996.5184</v>
      </c>
      <c r="H175" s="11">
        <f t="shared" si="9"/>
        <v>159.23628</v>
      </c>
      <c r="I175" s="14">
        <f t="shared" si="10"/>
        <v>0.0137272655172414</v>
      </c>
      <c r="J175" s="15">
        <f t="shared" si="11"/>
        <v>0.509556096</v>
      </c>
      <c r="K175" s="11" t="s">
        <v>595</v>
      </c>
    </row>
    <row r="176" spans="1:11">
      <c r="A176" s="9" t="s">
        <v>594</v>
      </c>
      <c r="B176" s="10" t="s">
        <v>234</v>
      </c>
      <c r="C176" s="10" t="s">
        <v>235</v>
      </c>
      <c r="D176" s="11" t="s">
        <v>8</v>
      </c>
      <c r="E176" s="11">
        <v>27</v>
      </c>
      <c r="F176" s="26">
        <f>VLOOKUP(C176:C461,进价表!C:F,4,FALSE)</f>
        <v>55</v>
      </c>
      <c r="G176" s="11">
        <f t="shared" si="8"/>
        <v>1485</v>
      </c>
      <c r="H176" s="11">
        <f t="shared" si="9"/>
        <v>70.125</v>
      </c>
      <c r="I176" s="14">
        <f t="shared" si="10"/>
        <v>0.00604525862068966</v>
      </c>
      <c r="J176" s="15">
        <f t="shared" si="11"/>
        <v>0.1893375</v>
      </c>
      <c r="K176" s="11" t="s">
        <v>595</v>
      </c>
    </row>
    <row r="177" ht="26" spans="1:11">
      <c r="A177" s="9" t="s">
        <v>594</v>
      </c>
      <c r="B177" s="10" t="s">
        <v>552</v>
      </c>
      <c r="C177" s="10" t="s">
        <v>553</v>
      </c>
      <c r="D177" s="11" t="s">
        <v>8</v>
      </c>
      <c r="E177" s="11">
        <v>28</v>
      </c>
      <c r="F177" s="26">
        <f>VLOOKUP(C177:C462,进价表!C:F,4,FALSE)</f>
        <v>10</v>
      </c>
      <c r="G177" s="11">
        <f t="shared" si="8"/>
        <v>280</v>
      </c>
      <c r="H177" s="11">
        <f t="shared" si="9"/>
        <v>12.75</v>
      </c>
      <c r="I177" s="14">
        <f t="shared" si="10"/>
        <v>0.00109913793103448</v>
      </c>
      <c r="J177" s="15">
        <f t="shared" si="11"/>
        <v>0.0357</v>
      </c>
      <c r="K177" s="11" t="s">
        <v>598</v>
      </c>
    </row>
    <row r="178" spans="1:11">
      <c r="A178" s="9" t="s">
        <v>594</v>
      </c>
      <c r="B178" s="10" t="s">
        <v>170</v>
      </c>
      <c r="C178" s="10" t="s">
        <v>171</v>
      </c>
      <c r="D178" s="11" t="s">
        <v>8</v>
      </c>
      <c r="E178" s="11">
        <v>27</v>
      </c>
      <c r="F178" s="26">
        <f>VLOOKUP(C178:C463,进价表!C:F,4,FALSE)</f>
        <v>43</v>
      </c>
      <c r="G178" s="11">
        <f t="shared" si="8"/>
        <v>1161</v>
      </c>
      <c r="H178" s="11">
        <f t="shared" si="9"/>
        <v>54.825</v>
      </c>
      <c r="I178" s="14">
        <f t="shared" si="10"/>
        <v>0.00472629310344828</v>
      </c>
      <c r="J178" s="15">
        <f t="shared" si="11"/>
        <v>0.1480275</v>
      </c>
      <c r="K178" s="11" t="s">
        <v>599</v>
      </c>
    </row>
    <row r="179" spans="1:11">
      <c r="A179" s="9" t="s">
        <v>594</v>
      </c>
      <c r="B179" s="10" t="s">
        <v>168</v>
      </c>
      <c r="C179" s="10" t="s">
        <v>169</v>
      </c>
      <c r="D179" s="11" t="s">
        <v>8</v>
      </c>
      <c r="E179" s="11">
        <v>26</v>
      </c>
      <c r="F179" s="26">
        <f>VLOOKUP(C179:C464,进价表!C:F,4,FALSE)</f>
        <v>19.5804</v>
      </c>
      <c r="G179" s="11">
        <f t="shared" si="8"/>
        <v>509.0904</v>
      </c>
      <c r="H179" s="11">
        <f t="shared" si="9"/>
        <v>24.96501</v>
      </c>
      <c r="I179" s="14">
        <f t="shared" si="10"/>
        <v>0.00215215603448276</v>
      </c>
      <c r="J179" s="15">
        <f t="shared" si="11"/>
        <v>0.064909026</v>
      </c>
      <c r="K179" s="11" t="s">
        <v>599</v>
      </c>
    </row>
    <row r="180" ht="26" spans="1:11">
      <c r="A180" s="9" t="s">
        <v>594</v>
      </c>
      <c r="B180" s="10" t="s">
        <v>290</v>
      </c>
      <c r="C180" s="10" t="s">
        <v>291</v>
      </c>
      <c r="D180" s="11" t="s">
        <v>8</v>
      </c>
      <c r="E180" s="11">
        <v>26</v>
      </c>
      <c r="F180" s="26">
        <f>VLOOKUP(C180:C465,进价表!C:F,4,FALSE)</f>
        <v>28</v>
      </c>
      <c r="G180" s="11">
        <f t="shared" si="8"/>
        <v>728</v>
      </c>
      <c r="H180" s="11">
        <f t="shared" si="9"/>
        <v>35.7</v>
      </c>
      <c r="I180" s="14">
        <f t="shared" si="10"/>
        <v>0.00307758620689655</v>
      </c>
      <c r="J180" s="15">
        <f t="shared" si="11"/>
        <v>0.09282</v>
      </c>
      <c r="K180" s="11" t="s">
        <v>597</v>
      </c>
    </row>
    <row r="181" ht="26" spans="1:11">
      <c r="A181" s="9" t="s">
        <v>594</v>
      </c>
      <c r="B181" s="10" t="s">
        <v>458</v>
      </c>
      <c r="C181" s="10" t="s">
        <v>459</v>
      </c>
      <c r="D181" s="11" t="s">
        <v>8</v>
      </c>
      <c r="E181" s="11">
        <v>24</v>
      </c>
      <c r="F181" s="26">
        <f>VLOOKUP(C181:C466,进价表!C:F,4,FALSE)</f>
        <v>242.7516</v>
      </c>
      <c r="G181" s="11">
        <f t="shared" si="8"/>
        <v>5826.0384</v>
      </c>
      <c r="H181" s="11">
        <f t="shared" si="9"/>
        <v>309.50829</v>
      </c>
      <c r="I181" s="14">
        <f t="shared" si="10"/>
        <v>0.026681749137931</v>
      </c>
      <c r="J181" s="15">
        <f t="shared" si="11"/>
        <v>0.742819896</v>
      </c>
      <c r="K181" s="11" t="s">
        <v>599</v>
      </c>
    </row>
    <row r="182" ht="26" spans="1:11">
      <c r="A182" s="9" t="s">
        <v>594</v>
      </c>
      <c r="B182" s="10" t="s">
        <v>576</v>
      </c>
      <c r="C182" s="10" t="s">
        <v>577</v>
      </c>
      <c r="D182" s="11" t="s">
        <v>8</v>
      </c>
      <c r="E182" s="11">
        <v>23</v>
      </c>
      <c r="F182" s="26">
        <f>VLOOKUP(C182:C467,进价表!C:F,4,FALSE)</f>
        <v>70</v>
      </c>
      <c r="G182" s="11">
        <f t="shared" si="8"/>
        <v>1610</v>
      </c>
      <c r="H182" s="11">
        <f t="shared" si="9"/>
        <v>89.25</v>
      </c>
      <c r="I182" s="14">
        <f t="shared" si="10"/>
        <v>0.00769396551724138</v>
      </c>
      <c r="J182" s="15">
        <f t="shared" si="11"/>
        <v>0.205275</v>
      </c>
      <c r="K182" s="11" t="s">
        <v>599</v>
      </c>
    </row>
    <row r="183" ht="26" spans="1:11">
      <c r="A183" s="9" t="s">
        <v>594</v>
      </c>
      <c r="B183" s="10" t="s">
        <v>562</v>
      </c>
      <c r="C183" s="10" t="s">
        <v>563</v>
      </c>
      <c r="D183" s="11" t="s">
        <v>8</v>
      </c>
      <c r="E183" s="11">
        <v>20</v>
      </c>
      <c r="F183" s="26">
        <f>VLOOKUP(C183:C468,进价表!C:F,4,FALSE)</f>
        <v>19</v>
      </c>
      <c r="G183" s="11">
        <f t="shared" si="8"/>
        <v>380</v>
      </c>
      <c r="H183" s="11">
        <f t="shared" si="9"/>
        <v>24.225</v>
      </c>
      <c r="I183" s="14">
        <f t="shared" si="10"/>
        <v>0.00208836206896552</v>
      </c>
      <c r="J183" s="15">
        <f t="shared" si="11"/>
        <v>0.04845</v>
      </c>
      <c r="K183" s="11" t="s">
        <v>599</v>
      </c>
    </row>
    <row r="184" ht="26" spans="1:11">
      <c r="A184" s="9" t="s">
        <v>594</v>
      </c>
      <c r="B184" s="10" t="s">
        <v>504</v>
      </c>
      <c r="C184" s="10" t="s">
        <v>505</v>
      </c>
      <c r="D184" s="11" t="s">
        <v>8</v>
      </c>
      <c r="E184" s="11">
        <v>19</v>
      </c>
      <c r="F184" s="26">
        <f>VLOOKUP(C184:C469,进价表!C:F,4,FALSE)</f>
        <v>55.3392</v>
      </c>
      <c r="G184" s="11">
        <f t="shared" si="8"/>
        <v>1051.4448</v>
      </c>
      <c r="H184" s="11">
        <f t="shared" si="9"/>
        <v>70.55748</v>
      </c>
      <c r="I184" s="14">
        <f t="shared" si="10"/>
        <v>0.00608254137931034</v>
      </c>
      <c r="J184" s="15">
        <f t="shared" si="11"/>
        <v>0.134059212</v>
      </c>
      <c r="K184" s="11" t="s">
        <v>599</v>
      </c>
    </row>
    <row r="185" spans="1:11">
      <c r="A185" s="9" t="s">
        <v>594</v>
      </c>
      <c r="B185" s="10" t="s">
        <v>240</v>
      </c>
      <c r="C185" s="10" t="s">
        <v>241</v>
      </c>
      <c r="D185" s="11" t="s">
        <v>8</v>
      </c>
      <c r="E185" s="11">
        <v>19</v>
      </c>
      <c r="F185" s="26">
        <f>VLOOKUP(C185:C470,进价表!C:F,4,FALSE)</f>
        <v>11.6424</v>
      </c>
      <c r="G185" s="11">
        <f t="shared" si="8"/>
        <v>221.2056</v>
      </c>
      <c r="H185" s="11">
        <f t="shared" si="9"/>
        <v>14.84406</v>
      </c>
      <c r="I185" s="14">
        <f t="shared" si="10"/>
        <v>0.00127966034482759</v>
      </c>
      <c r="J185" s="15">
        <f t="shared" si="11"/>
        <v>0.028203714</v>
      </c>
      <c r="K185" s="11" t="s">
        <v>595</v>
      </c>
    </row>
    <row r="186" spans="1:11">
      <c r="A186" s="9" t="s">
        <v>594</v>
      </c>
      <c r="B186" s="10" t="s">
        <v>436</v>
      </c>
      <c r="C186" s="10" t="s">
        <v>437</v>
      </c>
      <c r="D186" s="11" t="s">
        <v>8</v>
      </c>
      <c r="E186" s="11">
        <v>19</v>
      </c>
      <c r="F186" s="26">
        <f>VLOOKUP(C186:C471,进价表!C:F,4,FALSE)</f>
        <v>170</v>
      </c>
      <c r="G186" s="11">
        <f t="shared" si="8"/>
        <v>3230</v>
      </c>
      <c r="H186" s="11">
        <f t="shared" si="9"/>
        <v>216.75</v>
      </c>
      <c r="I186" s="14">
        <f t="shared" si="10"/>
        <v>0.0186853448275862</v>
      </c>
      <c r="J186" s="15">
        <f t="shared" si="11"/>
        <v>0.411825</v>
      </c>
      <c r="K186" s="11" t="s">
        <v>595</v>
      </c>
    </row>
    <row r="187" spans="1:11">
      <c r="A187" s="9" t="s">
        <v>594</v>
      </c>
      <c r="B187" s="10" t="s">
        <v>210</v>
      </c>
      <c r="C187" s="10" t="s">
        <v>211</v>
      </c>
      <c r="D187" s="11" t="s">
        <v>8</v>
      </c>
      <c r="E187" s="11">
        <v>15</v>
      </c>
      <c r="F187" s="26">
        <f>VLOOKUP(C187:C472,进价表!C:F,4,FALSE)</f>
        <v>338.688</v>
      </c>
      <c r="G187" s="11">
        <f t="shared" si="8"/>
        <v>5080.32</v>
      </c>
      <c r="H187" s="11">
        <f t="shared" si="9"/>
        <v>431.8272</v>
      </c>
      <c r="I187" s="14">
        <f t="shared" si="10"/>
        <v>0.0372264827586207</v>
      </c>
      <c r="J187" s="15">
        <f t="shared" si="11"/>
        <v>0.6477408</v>
      </c>
      <c r="K187" s="11" t="s">
        <v>599</v>
      </c>
    </row>
    <row r="188" ht="26" spans="1:11">
      <c r="A188" s="9" t="s">
        <v>594</v>
      </c>
      <c r="B188" s="10" t="s">
        <v>212</v>
      </c>
      <c r="C188" s="10" t="s">
        <v>213</v>
      </c>
      <c r="D188" s="11" t="s">
        <v>8</v>
      </c>
      <c r="E188" s="11">
        <v>13</v>
      </c>
      <c r="F188" s="26">
        <f>VLOOKUP(C188:C473,进价表!C:F,4,FALSE)</f>
        <v>418.7484</v>
      </c>
      <c r="G188" s="11">
        <f t="shared" si="8"/>
        <v>5443.7292</v>
      </c>
      <c r="H188" s="11">
        <f t="shared" si="9"/>
        <v>533.90421</v>
      </c>
      <c r="I188" s="14">
        <f t="shared" si="10"/>
        <v>0.046026225</v>
      </c>
      <c r="J188" s="15">
        <f t="shared" si="11"/>
        <v>0.694075473</v>
      </c>
      <c r="K188" s="11" t="s">
        <v>598</v>
      </c>
    </row>
    <row r="189" ht="26" spans="1:11">
      <c r="A189" s="9" t="s">
        <v>594</v>
      </c>
      <c r="B189" s="10" t="s">
        <v>540</v>
      </c>
      <c r="C189" s="10" t="s">
        <v>541</v>
      </c>
      <c r="D189" s="11" t="s">
        <v>8</v>
      </c>
      <c r="E189" s="11">
        <v>13</v>
      </c>
      <c r="F189" s="26">
        <f>VLOOKUP(C189:C474,进价表!C:F,4,FALSE)</f>
        <v>7</v>
      </c>
      <c r="G189" s="11">
        <f t="shared" si="8"/>
        <v>91</v>
      </c>
      <c r="H189" s="11">
        <f t="shared" si="9"/>
        <v>8.925</v>
      </c>
      <c r="I189" s="14">
        <f t="shared" si="10"/>
        <v>0.000769396551724138</v>
      </c>
      <c r="J189" s="15">
        <f t="shared" si="11"/>
        <v>0.0116025</v>
      </c>
      <c r="K189" s="11" t="s">
        <v>599</v>
      </c>
    </row>
    <row r="190" ht="26" spans="1:11">
      <c r="A190" s="9" t="s">
        <v>594</v>
      </c>
      <c r="B190" s="10" t="s">
        <v>180</v>
      </c>
      <c r="C190" s="10" t="s">
        <v>181</v>
      </c>
      <c r="D190" s="11" t="s">
        <v>8</v>
      </c>
      <c r="E190" s="11">
        <v>12</v>
      </c>
      <c r="F190" s="26">
        <f>VLOOKUP(C190:C475,进价表!C:F,4,FALSE)</f>
        <v>88</v>
      </c>
      <c r="G190" s="11">
        <f t="shared" si="8"/>
        <v>1056</v>
      </c>
      <c r="H190" s="11">
        <f t="shared" si="9"/>
        <v>112.2</v>
      </c>
      <c r="I190" s="14">
        <f t="shared" si="10"/>
        <v>0.00967241379310345</v>
      </c>
      <c r="J190" s="15">
        <f t="shared" si="11"/>
        <v>0.13464</v>
      </c>
      <c r="K190" s="11" t="s">
        <v>599</v>
      </c>
    </row>
    <row r="191" spans="1:11">
      <c r="A191" s="9" t="s">
        <v>594</v>
      </c>
      <c r="B191" s="10" t="s">
        <v>272</v>
      </c>
      <c r="C191" s="10" t="s">
        <v>273</v>
      </c>
      <c r="D191" s="11" t="s">
        <v>8</v>
      </c>
      <c r="E191" s="11">
        <v>9</v>
      </c>
      <c r="F191" s="26">
        <f>VLOOKUP(C191:C476,进价表!C:F,4,FALSE)</f>
        <v>52.542</v>
      </c>
      <c r="G191" s="11">
        <f t="shared" si="8"/>
        <v>472.878</v>
      </c>
      <c r="H191" s="11">
        <f t="shared" si="9"/>
        <v>66.99105</v>
      </c>
      <c r="I191" s="14">
        <f t="shared" si="10"/>
        <v>0.00577509051724138</v>
      </c>
      <c r="J191" s="15">
        <f t="shared" si="11"/>
        <v>0.060291945</v>
      </c>
      <c r="K191" s="11" t="s">
        <v>595</v>
      </c>
    </row>
    <row r="192" spans="1:11">
      <c r="A192" s="9" t="s">
        <v>594</v>
      </c>
      <c r="B192" s="10" t="s">
        <v>266</v>
      </c>
      <c r="C192" s="10" t="s">
        <v>267</v>
      </c>
      <c r="D192" s="11" t="s">
        <v>8</v>
      </c>
      <c r="E192" s="11">
        <v>9</v>
      </c>
      <c r="F192" s="26">
        <f>VLOOKUP(C192:C477,进价表!C:F,4,FALSE)</f>
        <v>11.5668</v>
      </c>
      <c r="G192" s="11">
        <f t="shared" si="8"/>
        <v>104.1012</v>
      </c>
      <c r="H192" s="11">
        <f t="shared" si="9"/>
        <v>14.74767</v>
      </c>
      <c r="I192" s="14">
        <f t="shared" si="10"/>
        <v>0.00127135086206897</v>
      </c>
      <c r="J192" s="15">
        <f t="shared" si="11"/>
        <v>0.013272903</v>
      </c>
      <c r="K192" s="11" t="s">
        <v>595</v>
      </c>
    </row>
    <row r="193" ht="26" spans="1:11">
      <c r="A193" s="9" t="s">
        <v>594</v>
      </c>
      <c r="B193" s="10" t="s">
        <v>568</v>
      </c>
      <c r="C193" s="10" t="s">
        <v>569</v>
      </c>
      <c r="D193" s="11" t="s">
        <v>8</v>
      </c>
      <c r="E193" s="11">
        <v>12</v>
      </c>
      <c r="F193" s="26">
        <f>VLOOKUP(C193:C478,进价表!C:F,4,FALSE)</f>
        <v>19</v>
      </c>
      <c r="G193" s="11">
        <f t="shared" si="8"/>
        <v>228</v>
      </c>
      <c r="H193" s="11">
        <f t="shared" si="9"/>
        <v>24.225</v>
      </c>
      <c r="I193" s="14">
        <f t="shared" si="10"/>
        <v>0.00208836206896552</v>
      </c>
      <c r="J193" s="15">
        <f t="shared" si="11"/>
        <v>0.02907</v>
      </c>
      <c r="K193" s="11" t="s">
        <v>599</v>
      </c>
    </row>
    <row r="194" spans="1:11">
      <c r="A194" s="9" t="s">
        <v>594</v>
      </c>
      <c r="B194" s="10" t="s">
        <v>220</v>
      </c>
      <c r="C194" s="10" t="s">
        <v>221</v>
      </c>
      <c r="D194" s="11" t="s">
        <v>105</v>
      </c>
      <c r="E194" s="11">
        <v>13</v>
      </c>
      <c r="F194" s="26">
        <f>VLOOKUP(C194:C479,进价表!C:F,4,FALSE)</f>
        <v>10.4328</v>
      </c>
      <c r="G194" s="11">
        <f t="shared" si="8"/>
        <v>135.6264</v>
      </c>
      <c r="H194" s="11">
        <f t="shared" si="9"/>
        <v>13.30182</v>
      </c>
      <c r="I194" s="14">
        <f t="shared" si="10"/>
        <v>0.00114670862068966</v>
      </c>
      <c r="J194" s="15">
        <f t="shared" si="11"/>
        <v>0.017292366</v>
      </c>
      <c r="K194" s="11" t="s">
        <v>599</v>
      </c>
    </row>
    <row r="195" ht="26" spans="1:11">
      <c r="A195" s="9" t="s">
        <v>594</v>
      </c>
      <c r="B195" s="10" t="s">
        <v>278</v>
      </c>
      <c r="C195" s="10" t="s">
        <v>279</v>
      </c>
      <c r="D195" s="11" t="s">
        <v>8</v>
      </c>
      <c r="E195" s="11">
        <v>11</v>
      </c>
      <c r="F195" s="26">
        <f>VLOOKUP(C195:C480,进价表!C:F,4,FALSE)</f>
        <v>33</v>
      </c>
      <c r="G195" s="11">
        <f t="shared" si="8"/>
        <v>363</v>
      </c>
      <c r="H195" s="11">
        <f t="shared" si="9"/>
        <v>42.075</v>
      </c>
      <c r="I195" s="14">
        <f t="shared" si="10"/>
        <v>0.00362715517241379</v>
      </c>
      <c r="J195" s="15">
        <f t="shared" si="11"/>
        <v>0.0462825</v>
      </c>
      <c r="K195" s="11" t="s">
        <v>601</v>
      </c>
    </row>
    <row r="196" ht="26" spans="1:11">
      <c r="A196" s="9" t="s">
        <v>594</v>
      </c>
      <c r="B196" s="10" t="s">
        <v>460</v>
      </c>
      <c r="C196" s="10" t="s">
        <v>461</v>
      </c>
      <c r="D196" s="11" t="s">
        <v>8</v>
      </c>
      <c r="E196" s="11">
        <v>10</v>
      </c>
      <c r="F196" s="26">
        <f>VLOOKUP(C196:C481,进价表!C:F,4,FALSE)</f>
        <v>36.2124</v>
      </c>
      <c r="G196" s="11">
        <f t="shared" ref="G196:G259" si="12">E196*F196</f>
        <v>362.124</v>
      </c>
      <c r="H196" s="11">
        <f t="shared" ref="H196:H259" si="13">F196*1.275</f>
        <v>46.17081</v>
      </c>
      <c r="I196" s="14">
        <f t="shared" ref="I196:I259" si="14">H196/1.16/10000</f>
        <v>0.00398024224137931</v>
      </c>
      <c r="J196" s="15">
        <f t="shared" ref="J196:J259" si="15">I196*1.16*E196</f>
        <v>0.04617081</v>
      </c>
      <c r="K196" s="11" t="s">
        <v>599</v>
      </c>
    </row>
    <row r="197" ht="26" spans="1:11">
      <c r="A197" s="9" t="s">
        <v>594</v>
      </c>
      <c r="B197" s="10" t="s">
        <v>464</v>
      </c>
      <c r="C197" s="10" t="s">
        <v>465</v>
      </c>
      <c r="D197" s="11" t="s">
        <v>8</v>
      </c>
      <c r="E197" s="11">
        <v>9</v>
      </c>
      <c r="F197" s="26">
        <f>VLOOKUP(C197:C482,进价表!C:F,4,FALSE)</f>
        <v>36.2124</v>
      </c>
      <c r="G197" s="11">
        <f t="shared" si="12"/>
        <v>325.9116</v>
      </c>
      <c r="H197" s="11">
        <f t="shared" si="13"/>
        <v>46.17081</v>
      </c>
      <c r="I197" s="14">
        <f t="shared" si="14"/>
        <v>0.00398024224137931</v>
      </c>
      <c r="J197" s="15">
        <f t="shared" si="15"/>
        <v>0.041553729</v>
      </c>
      <c r="K197" s="11" t="s">
        <v>599</v>
      </c>
    </row>
    <row r="198" ht="26" spans="1:11">
      <c r="A198" s="9" t="s">
        <v>594</v>
      </c>
      <c r="B198" s="10" t="s">
        <v>178</v>
      </c>
      <c r="C198" s="10" t="s">
        <v>179</v>
      </c>
      <c r="D198" s="11" t="s">
        <v>8</v>
      </c>
      <c r="E198" s="11">
        <v>10</v>
      </c>
      <c r="F198" s="26">
        <f>VLOOKUP(C198:C483,进价表!C:F,4,FALSE)</f>
        <v>88</v>
      </c>
      <c r="G198" s="11">
        <f t="shared" si="12"/>
        <v>880</v>
      </c>
      <c r="H198" s="11">
        <f t="shared" si="13"/>
        <v>112.2</v>
      </c>
      <c r="I198" s="14">
        <f t="shared" si="14"/>
        <v>0.00967241379310345</v>
      </c>
      <c r="J198" s="15">
        <f t="shared" si="15"/>
        <v>0.1122</v>
      </c>
      <c r="K198" s="11" t="s">
        <v>599</v>
      </c>
    </row>
    <row r="199" spans="1:11">
      <c r="A199" s="9" t="s">
        <v>594</v>
      </c>
      <c r="B199" s="10" t="s">
        <v>268</v>
      </c>
      <c r="C199" s="10" t="s">
        <v>269</v>
      </c>
      <c r="D199" s="11" t="s">
        <v>8</v>
      </c>
      <c r="E199" s="11">
        <v>10</v>
      </c>
      <c r="F199" s="26">
        <f>VLOOKUP(C199:C484,进价表!C:F,4,FALSE)</f>
        <v>11.5668</v>
      </c>
      <c r="G199" s="11">
        <f t="shared" si="12"/>
        <v>115.668</v>
      </c>
      <c r="H199" s="11">
        <f t="shared" si="13"/>
        <v>14.74767</v>
      </c>
      <c r="I199" s="14">
        <f t="shared" si="14"/>
        <v>0.00127135086206897</v>
      </c>
      <c r="J199" s="15">
        <f t="shared" si="15"/>
        <v>0.01474767</v>
      </c>
      <c r="K199" s="11" t="s">
        <v>601</v>
      </c>
    </row>
    <row r="200" spans="1:11">
      <c r="A200" s="9" t="s">
        <v>594</v>
      </c>
      <c r="B200" s="10" t="s">
        <v>189</v>
      </c>
      <c r="C200" s="10" t="s">
        <v>190</v>
      </c>
      <c r="D200" s="11" t="s">
        <v>188</v>
      </c>
      <c r="E200" s="11">
        <v>8</v>
      </c>
      <c r="F200" s="26">
        <f>VLOOKUP(C200:C485,进价表!C:F,4,FALSE)</f>
        <v>88</v>
      </c>
      <c r="G200" s="11">
        <f t="shared" si="12"/>
        <v>704</v>
      </c>
      <c r="H200" s="11">
        <f t="shared" si="13"/>
        <v>112.2</v>
      </c>
      <c r="I200" s="14">
        <f t="shared" si="14"/>
        <v>0.00967241379310345</v>
      </c>
      <c r="J200" s="15">
        <f t="shared" si="15"/>
        <v>0.08976</v>
      </c>
      <c r="K200" s="11" t="s">
        <v>602</v>
      </c>
    </row>
    <row r="201" spans="1:11">
      <c r="A201" s="9" t="s">
        <v>594</v>
      </c>
      <c r="B201" s="10" t="s">
        <v>186</v>
      </c>
      <c r="C201" s="10" t="s">
        <v>187</v>
      </c>
      <c r="D201" s="11" t="s">
        <v>188</v>
      </c>
      <c r="E201" s="11">
        <v>10</v>
      </c>
      <c r="F201" s="26">
        <f>VLOOKUP(C201:C486,进价表!C:F,4,FALSE)</f>
        <v>68</v>
      </c>
      <c r="G201" s="11">
        <f t="shared" si="12"/>
        <v>680</v>
      </c>
      <c r="H201" s="11">
        <f t="shared" si="13"/>
        <v>86.7</v>
      </c>
      <c r="I201" s="14">
        <f t="shared" si="14"/>
        <v>0.00747413793103448</v>
      </c>
      <c r="J201" s="15">
        <f t="shared" si="15"/>
        <v>0.0867</v>
      </c>
      <c r="K201" s="11" t="s">
        <v>602</v>
      </c>
    </row>
    <row r="202" ht="26" spans="1:11">
      <c r="A202" s="9" t="s">
        <v>594</v>
      </c>
      <c r="B202" s="10" t="s">
        <v>472</v>
      </c>
      <c r="C202" s="10" t="s">
        <v>473</v>
      </c>
      <c r="D202" s="11" t="s">
        <v>8</v>
      </c>
      <c r="E202" s="11">
        <v>9</v>
      </c>
      <c r="F202" s="26">
        <f>VLOOKUP(C202:C487,进价表!C:F,4,FALSE)</f>
        <v>44.226</v>
      </c>
      <c r="G202" s="11">
        <f t="shared" si="12"/>
        <v>398.034</v>
      </c>
      <c r="H202" s="11">
        <f t="shared" si="13"/>
        <v>56.38815</v>
      </c>
      <c r="I202" s="14">
        <f t="shared" si="14"/>
        <v>0.0048610474137931</v>
      </c>
      <c r="J202" s="15">
        <f t="shared" si="15"/>
        <v>0.050749335</v>
      </c>
      <c r="K202" s="11" t="s">
        <v>599</v>
      </c>
    </row>
    <row r="203" spans="1:11">
      <c r="A203" s="9" t="s">
        <v>594</v>
      </c>
      <c r="B203" s="10" t="s">
        <v>364</v>
      </c>
      <c r="C203" s="10" t="s">
        <v>365</v>
      </c>
      <c r="D203" s="11" t="s">
        <v>31</v>
      </c>
      <c r="E203" s="11">
        <v>9</v>
      </c>
      <c r="F203" s="26">
        <f>VLOOKUP(C203:C488,进价表!C:F,4,FALSE)</f>
        <v>99.792</v>
      </c>
      <c r="G203" s="11">
        <f t="shared" si="12"/>
        <v>898.128</v>
      </c>
      <c r="H203" s="11">
        <f t="shared" si="13"/>
        <v>127.2348</v>
      </c>
      <c r="I203" s="14">
        <f t="shared" si="14"/>
        <v>0.0109685172413793</v>
      </c>
      <c r="J203" s="15">
        <f t="shared" si="15"/>
        <v>0.11451132</v>
      </c>
      <c r="K203" s="11" t="s">
        <v>599</v>
      </c>
    </row>
    <row r="204" spans="1:11">
      <c r="A204" s="9" t="s">
        <v>594</v>
      </c>
      <c r="B204" s="10" t="s">
        <v>354</v>
      </c>
      <c r="C204" s="10" t="s">
        <v>355</v>
      </c>
      <c r="D204" s="11" t="s">
        <v>8</v>
      </c>
      <c r="E204" s="11">
        <v>8</v>
      </c>
      <c r="F204" s="26">
        <f>VLOOKUP(C204:C489,进价表!C:F,4,FALSE)</f>
        <v>172.8972</v>
      </c>
      <c r="G204" s="11">
        <f t="shared" si="12"/>
        <v>1383.1776</v>
      </c>
      <c r="H204" s="11">
        <f t="shared" si="13"/>
        <v>220.44393</v>
      </c>
      <c r="I204" s="14">
        <f t="shared" si="14"/>
        <v>0.0190037870689655</v>
      </c>
      <c r="J204" s="15">
        <f t="shared" si="15"/>
        <v>0.176355144</v>
      </c>
      <c r="K204" s="11" t="s">
        <v>599</v>
      </c>
    </row>
    <row r="205" spans="1:11">
      <c r="A205" s="9" t="s">
        <v>594</v>
      </c>
      <c r="B205" s="10" t="s">
        <v>578</v>
      </c>
      <c r="C205" s="10" t="s">
        <v>579</v>
      </c>
      <c r="D205" s="11" t="s">
        <v>8</v>
      </c>
      <c r="E205" s="11">
        <v>6</v>
      </c>
      <c r="F205" s="26">
        <f>VLOOKUP(C205:C490,进价表!C:F,4,FALSE)</f>
        <v>42</v>
      </c>
      <c r="G205" s="11">
        <f t="shared" si="12"/>
        <v>252</v>
      </c>
      <c r="H205" s="11">
        <f t="shared" si="13"/>
        <v>53.55</v>
      </c>
      <c r="I205" s="14">
        <f t="shared" si="14"/>
        <v>0.00461637931034483</v>
      </c>
      <c r="J205" s="15">
        <f t="shared" si="15"/>
        <v>0.03213</v>
      </c>
      <c r="K205" s="11" t="s">
        <v>595</v>
      </c>
    </row>
    <row r="206" spans="1:11">
      <c r="A206" s="9" t="s">
        <v>594</v>
      </c>
      <c r="B206" s="10" t="s">
        <v>580</v>
      </c>
      <c r="C206" s="10" t="s">
        <v>581</v>
      </c>
      <c r="D206" s="11" t="s">
        <v>8</v>
      </c>
      <c r="E206" s="11">
        <v>6</v>
      </c>
      <c r="F206" s="26">
        <f>VLOOKUP(C206:C491,进价表!C:F,4,FALSE)</f>
        <v>55</v>
      </c>
      <c r="G206" s="11">
        <f t="shared" si="12"/>
        <v>330</v>
      </c>
      <c r="H206" s="11">
        <f t="shared" si="13"/>
        <v>70.125</v>
      </c>
      <c r="I206" s="14">
        <f t="shared" si="14"/>
        <v>0.00604525862068966</v>
      </c>
      <c r="J206" s="15">
        <f t="shared" si="15"/>
        <v>0.042075</v>
      </c>
      <c r="K206" s="11" t="s">
        <v>595</v>
      </c>
    </row>
    <row r="207" spans="1:11">
      <c r="A207" s="9" t="s">
        <v>594</v>
      </c>
      <c r="B207" s="10" t="s">
        <v>582</v>
      </c>
      <c r="C207" s="10" t="s">
        <v>583</v>
      </c>
      <c r="D207" s="11" t="s">
        <v>8</v>
      </c>
      <c r="E207" s="11">
        <v>6</v>
      </c>
      <c r="F207" s="26">
        <f>VLOOKUP(C207:C492,进价表!C:F,4,FALSE)</f>
        <v>130.3344</v>
      </c>
      <c r="G207" s="11">
        <f t="shared" si="12"/>
        <v>782.0064</v>
      </c>
      <c r="H207" s="11">
        <f t="shared" si="13"/>
        <v>166.17636</v>
      </c>
      <c r="I207" s="14">
        <f t="shared" si="14"/>
        <v>0.0143255482758621</v>
      </c>
      <c r="J207" s="15">
        <f t="shared" si="15"/>
        <v>0.099705816</v>
      </c>
      <c r="K207" s="11" t="s">
        <v>595</v>
      </c>
    </row>
    <row r="208" ht="26" spans="1:11">
      <c r="A208" s="9" t="s">
        <v>594</v>
      </c>
      <c r="B208" s="10" t="s">
        <v>360</v>
      </c>
      <c r="C208" s="10" t="s">
        <v>361</v>
      </c>
      <c r="D208" s="11" t="s">
        <v>31</v>
      </c>
      <c r="E208" s="11">
        <v>4</v>
      </c>
      <c r="F208" s="26">
        <f>VLOOKUP(C208:C493,进价表!C:F,4,FALSE)</f>
        <v>57.456</v>
      </c>
      <c r="G208" s="11">
        <f t="shared" si="12"/>
        <v>229.824</v>
      </c>
      <c r="H208" s="11">
        <f t="shared" si="13"/>
        <v>73.2564</v>
      </c>
      <c r="I208" s="14">
        <f t="shared" si="14"/>
        <v>0.00631520689655172</v>
      </c>
      <c r="J208" s="15">
        <f t="shared" si="15"/>
        <v>0.02930256</v>
      </c>
      <c r="K208" s="11" t="s">
        <v>599</v>
      </c>
    </row>
    <row r="209" ht="26" spans="1:11">
      <c r="A209" s="9" t="s">
        <v>594</v>
      </c>
      <c r="B209" s="10" t="s">
        <v>524</v>
      </c>
      <c r="C209" s="10" t="s">
        <v>525</v>
      </c>
      <c r="D209" s="11" t="s">
        <v>8</v>
      </c>
      <c r="E209" s="11">
        <v>8</v>
      </c>
      <c r="F209" s="26">
        <f>VLOOKUP(C209:C494,进价表!C:F,4,FALSE)</f>
        <v>15</v>
      </c>
      <c r="G209" s="11">
        <f t="shared" si="12"/>
        <v>120</v>
      </c>
      <c r="H209" s="11">
        <f t="shared" si="13"/>
        <v>19.125</v>
      </c>
      <c r="I209" s="14">
        <f t="shared" si="14"/>
        <v>0.00164870689655172</v>
      </c>
      <c r="J209" s="15">
        <f t="shared" si="15"/>
        <v>0.0153</v>
      </c>
      <c r="K209" s="11" t="s">
        <v>599</v>
      </c>
    </row>
    <row r="210" ht="26" spans="1:11">
      <c r="A210" s="9" t="s">
        <v>594</v>
      </c>
      <c r="B210" s="10" t="s">
        <v>548</v>
      </c>
      <c r="C210" s="10" t="s">
        <v>549</v>
      </c>
      <c r="D210" s="11" t="s">
        <v>8</v>
      </c>
      <c r="E210" s="11">
        <v>6</v>
      </c>
      <c r="F210" s="26">
        <f>VLOOKUP(C210:C495,进价表!C:F,4,FALSE)</f>
        <v>10</v>
      </c>
      <c r="G210" s="11">
        <f t="shared" si="12"/>
        <v>60</v>
      </c>
      <c r="H210" s="11">
        <f t="shared" si="13"/>
        <v>12.75</v>
      </c>
      <c r="I210" s="14">
        <f t="shared" si="14"/>
        <v>0.00109913793103448</v>
      </c>
      <c r="J210" s="15">
        <f t="shared" si="15"/>
        <v>0.00765</v>
      </c>
      <c r="K210" s="11" t="s">
        <v>599</v>
      </c>
    </row>
    <row r="211" ht="26" spans="1:11">
      <c r="A211" s="9" t="s">
        <v>594</v>
      </c>
      <c r="B211" s="10" t="s">
        <v>530</v>
      </c>
      <c r="C211" s="10" t="s">
        <v>531</v>
      </c>
      <c r="D211" s="11" t="s">
        <v>8</v>
      </c>
      <c r="E211" s="11">
        <v>5</v>
      </c>
      <c r="F211" s="26">
        <f>VLOOKUP(C211:C496,进价表!C:F,4,FALSE)</f>
        <v>25</v>
      </c>
      <c r="G211" s="11">
        <f t="shared" si="12"/>
        <v>125</v>
      </c>
      <c r="H211" s="11">
        <f t="shared" si="13"/>
        <v>31.875</v>
      </c>
      <c r="I211" s="14">
        <f t="shared" si="14"/>
        <v>0.00274784482758621</v>
      </c>
      <c r="J211" s="15">
        <f t="shared" si="15"/>
        <v>0.0159375</v>
      </c>
      <c r="K211" s="11" t="s">
        <v>599</v>
      </c>
    </row>
    <row r="212" ht="26" spans="1:11">
      <c r="A212" s="9" t="s">
        <v>594</v>
      </c>
      <c r="B212" s="10" t="s">
        <v>496</v>
      </c>
      <c r="C212" s="10" t="s">
        <v>497</v>
      </c>
      <c r="D212" s="11" t="s">
        <v>8</v>
      </c>
      <c r="E212" s="11">
        <v>5</v>
      </c>
      <c r="F212" s="26">
        <f>VLOOKUP(C212:C497,进价表!C:F,4,FALSE)</f>
        <v>136.9872</v>
      </c>
      <c r="G212" s="11">
        <f t="shared" si="12"/>
        <v>684.936</v>
      </c>
      <c r="H212" s="11">
        <f t="shared" si="13"/>
        <v>174.65868</v>
      </c>
      <c r="I212" s="14">
        <f t="shared" si="14"/>
        <v>0.0150567827586207</v>
      </c>
      <c r="J212" s="15">
        <f t="shared" si="15"/>
        <v>0.08732934</v>
      </c>
      <c r="K212" s="11" t="s">
        <v>599</v>
      </c>
    </row>
    <row r="213" spans="1:11">
      <c r="A213" s="9" t="s">
        <v>594</v>
      </c>
      <c r="B213" s="10" t="s">
        <v>208</v>
      </c>
      <c r="C213" s="10" t="s">
        <v>209</v>
      </c>
      <c r="D213" s="11" t="s">
        <v>8</v>
      </c>
      <c r="E213" s="11">
        <v>5</v>
      </c>
      <c r="F213" s="26">
        <f>VLOOKUP(C213:C498,进价表!C:F,4,FALSE)</f>
        <v>245.9268</v>
      </c>
      <c r="G213" s="11">
        <f t="shared" si="12"/>
        <v>1229.634</v>
      </c>
      <c r="H213" s="11">
        <f t="shared" si="13"/>
        <v>313.55667</v>
      </c>
      <c r="I213" s="14">
        <f t="shared" si="14"/>
        <v>0.0270307474137931</v>
      </c>
      <c r="J213" s="15">
        <f t="shared" si="15"/>
        <v>0.156778335</v>
      </c>
      <c r="K213" s="11" t="s">
        <v>599</v>
      </c>
    </row>
    <row r="214" ht="26" spans="1:11">
      <c r="A214" s="9" t="s">
        <v>594</v>
      </c>
      <c r="B214" s="10" t="s">
        <v>498</v>
      </c>
      <c r="C214" s="10" t="s">
        <v>499</v>
      </c>
      <c r="D214" s="11" t="s">
        <v>8</v>
      </c>
      <c r="E214" s="11">
        <v>3</v>
      </c>
      <c r="F214" s="26">
        <f>VLOOKUP(C214:C499,进价表!C:F,4,FALSE)</f>
        <v>51.9372</v>
      </c>
      <c r="G214" s="11">
        <f t="shared" si="12"/>
        <v>155.8116</v>
      </c>
      <c r="H214" s="11">
        <f t="shared" si="13"/>
        <v>66.21993</v>
      </c>
      <c r="I214" s="14">
        <f t="shared" si="14"/>
        <v>0.00570861465517241</v>
      </c>
      <c r="J214" s="15">
        <f t="shared" si="15"/>
        <v>0.019865979</v>
      </c>
      <c r="K214" s="11" t="s">
        <v>599</v>
      </c>
    </row>
    <row r="215" spans="1:11">
      <c r="A215" s="9" t="s">
        <v>594</v>
      </c>
      <c r="B215" s="10" t="s">
        <v>424</v>
      </c>
      <c r="C215" s="10" t="s">
        <v>425</v>
      </c>
      <c r="D215" s="11" t="s">
        <v>8</v>
      </c>
      <c r="E215" s="11">
        <v>2</v>
      </c>
      <c r="F215" s="26">
        <f>VLOOKUP(C215:C500,进价表!C:F,4,FALSE)</f>
        <v>45</v>
      </c>
      <c r="G215" s="11">
        <f t="shared" si="12"/>
        <v>90</v>
      </c>
      <c r="H215" s="11">
        <f t="shared" si="13"/>
        <v>57.375</v>
      </c>
      <c r="I215" s="14">
        <f t="shared" si="14"/>
        <v>0.00494612068965517</v>
      </c>
      <c r="J215" s="15">
        <f t="shared" si="15"/>
        <v>0.011475</v>
      </c>
      <c r="K215" s="11" t="s">
        <v>595</v>
      </c>
    </row>
    <row r="216" ht="26" spans="1:11">
      <c r="A216" s="9" t="s">
        <v>594</v>
      </c>
      <c r="B216" s="10" t="s">
        <v>376</v>
      </c>
      <c r="C216" s="10" t="s">
        <v>377</v>
      </c>
      <c r="D216" s="11" t="s">
        <v>8</v>
      </c>
      <c r="E216" s="11">
        <v>4</v>
      </c>
      <c r="F216" s="26">
        <f>VLOOKUP(C216:C501,进价表!C:F,4,FALSE)</f>
        <v>227.7072</v>
      </c>
      <c r="G216" s="11">
        <f t="shared" si="12"/>
        <v>910.8288</v>
      </c>
      <c r="H216" s="11">
        <f t="shared" si="13"/>
        <v>290.32668</v>
      </c>
      <c r="I216" s="14">
        <f t="shared" si="14"/>
        <v>0.0250281620689655</v>
      </c>
      <c r="J216" s="15">
        <f t="shared" si="15"/>
        <v>0.116130672</v>
      </c>
      <c r="K216" s="11" t="s">
        <v>599</v>
      </c>
    </row>
    <row r="217" spans="1:11">
      <c r="A217" s="9" t="s">
        <v>594</v>
      </c>
      <c r="B217" s="10" t="s">
        <v>154</v>
      </c>
      <c r="C217" s="10" t="s">
        <v>155</v>
      </c>
      <c r="D217" s="11" t="s">
        <v>8</v>
      </c>
      <c r="E217" s="11">
        <v>4</v>
      </c>
      <c r="F217" s="26">
        <f>VLOOKUP(C217:C502,进价表!C:F,4,FALSE)</f>
        <v>34.5492</v>
      </c>
      <c r="G217" s="11">
        <f t="shared" si="12"/>
        <v>138.1968</v>
      </c>
      <c r="H217" s="11">
        <f t="shared" si="13"/>
        <v>44.05023</v>
      </c>
      <c r="I217" s="14">
        <f t="shared" si="14"/>
        <v>0.00379743362068966</v>
      </c>
      <c r="J217" s="15">
        <f t="shared" si="15"/>
        <v>0.017620092</v>
      </c>
      <c r="K217" s="11" t="s">
        <v>599</v>
      </c>
    </row>
    <row r="218" spans="1:11">
      <c r="A218" s="9" t="s">
        <v>594</v>
      </c>
      <c r="B218" s="10" t="s">
        <v>214</v>
      </c>
      <c r="C218" s="10" t="s">
        <v>215</v>
      </c>
      <c r="D218" s="11" t="s">
        <v>105</v>
      </c>
      <c r="E218" s="11">
        <v>4</v>
      </c>
      <c r="F218" s="26">
        <f>VLOOKUP(C218:C503,进价表!C:F,4,FALSE)</f>
        <v>28.5012</v>
      </c>
      <c r="G218" s="11">
        <f t="shared" si="12"/>
        <v>114.0048</v>
      </c>
      <c r="H218" s="11">
        <f t="shared" si="13"/>
        <v>36.33903</v>
      </c>
      <c r="I218" s="14">
        <f t="shared" si="14"/>
        <v>0.003132675</v>
      </c>
      <c r="J218" s="15">
        <f t="shared" si="15"/>
        <v>0.014535612</v>
      </c>
      <c r="K218" s="11" t="s">
        <v>599</v>
      </c>
    </row>
    <row r="219" spans="1:11">
      <c r="A219" s="9" t="s">
        <v>594</v>
      </c>
      <c r="B219" s="10" t="s">
        <v>172</v>
      </c>
      <c r="C219" s="10" t="s">
        <v>173</v>
      </c>
      <c r="D219" s="11" t="s">
        <v>8</v>
      </c>
      <c r="E219" s="11">
        <v>4</v>
      </c>
      <c r="F219" s="26">
        <f>VLOOKUP(C219:C504,进价表!C:F,4,FALSE)</f>
        <v>85</v>
      </c>
      <c r="G219" s="11">
        <f t="shared" si="12"/>
        <v>340</v>
      </c>
      <c r="H219" s="11">
        <f t="shared" si="13"/>
        <v>108.375</v>
      </c>
      <c r="I219" s="14">
        <f t="shared" si="14"/>
        <v>0.0093426724137931</v>
      </c>
      <c r="J219" s="15">
        <f t="shared" si="15"/>
        <v>0.04335</v>
      </c>
      <c r="K219" s="11" t="s">
        <v>599</v>
      </c>
    </row>
    <row r="220" spans="1:11">
      <c r="A220" s="9" t="s">
        <v>594</v>
      </c>
      <c r="B220" s="10" t="s">
        <v>428</v>
      </c>
      <c r="C220" s="10" t="s">
        <v>429</v>
      </c>
      <c r="D220" s="11" t="s">
        <v>8</v>
      </c>
      <c r="E220" s="11">
        <v>4</v>
      </c>
      <c r="F220" s="26">
        <f>VLOOKUP(C220:C505,进价表!C:F,4,FALSE)</f>
        <v>55</v>
      </c>
      <c r="G220" s="11">
        <f t="shared" si="12"/>
        <v>220</v>
      </c>
      <c r="H220" s="11">
        <f t="shared" si="13"/>
        <v>70.125</v>
      </c>
      <c r="I220" s="14">
        <f t="shared" si="14"/>
        <v>0.00604525862068966</v>
      </c>
      <c r="J220" s="15">
        <f t="shared" si="15"/>
        <v>0.02805</v>
      </c>
      <c r="K220" s="11" t="s">
        <v>595</v>
      </c>
    </row>
    <row r="221" ht="26" spans="1:11">
      <c r="A221" s="9" t="s">
        <v>594</v>
      </c>
      <c r="B221" s="10" t="s">
        <v>474</v>
      </c>
      <c r="C221" s="10" t="s">
        <v>475</v>
      </c>
      <c r="D221" s="11" t="s">
        <v>8</v>
      </c>
      <c r="E221" s="11">
        <v>5</v>
      </c>
      <c r="F221" s="26">
        <f>VLOOKUP(C221:C506,进价表!C:F,4,FALSE)</f>
        <v>50.274</v>
      </c>
      <c r="G221" s="11">
        <f t="shared" si="12"/>
        <v>251.37</v>
      </c>
      <c r="H221" s="11">
        <f t="shared" si="13"/>
        <v>64.09935</v>
      </c>
      <c r="I221" s="14">
        <f t="shared" si="14"/>
        <v>0.00552580603448276</v>
      </c>
      <c r="J221" s="15">
        <f t="shared" si="15"/>
        <v>0.032049675</v>
      </c>
      <c r="K221" s="11" t="s">
        <v>599</v>
      </c>
    </row>
    <row r="222" ht="26" spans="1:11">
      <c r="A222" s="9" t="s">
        <v>594</v>
      </c>
      <c r="B222" s="10" t="s">
        <v>542</v>
      </c>
      <c r="C222" s="10" t="s">
        <v>543</v>
      </c>
      <c r="D222" s="11" t="s">
        <v>8</v>
      </c>
      <c r="E222" s="11">
        <v>5</v>
      </c>
      <c r="F222" s="26">
        <f>VLOOKUP(C222:C507,进价表!C:F,4,FALSE)</f>
        <v>150</v>
      </c>
      <c r="G222" s="11">
        <f t="shared" si="12"/>
        <v>750</v>
      </c>
      <c r="H222" s="11">
        <f t="shared" si="13"/>
        <v>191.25</v>
      </c>
      <c r="I222" s="14">
        <f t="shared" si="14"/>
        <v>0.0164870689655172</v>
      </c>
      <c r="J222" s="15">
        <f t="shared" si="15"/>
        <v>0.095625</v>
      </c>
      <c r="K222" s="11" t="s">
        <v>599</v>
      </c>
    </row>
    <row r="223" spans="1:11">
      <c r="A223" s="9" t="s">
        <v>594</v>
      </c>
      <c r="B223" s="10" t="s">
        <v>432</v>
      </c>
      <c r="C223" s="10" t="s">
        <v>433</v>
      </c>
      <c r="D223" s="11" t="s">
        <v>8</v>
      </c>
      <c r="E223" s="11">
        <v>4</v>
      </c>
      <c r="F223" s="26">
        <f>VLOOKUP(C223:C508,进价表!C:F,4,FALSE)</f>
        <v>75</v>
      </c>
      <c r="G223" s="11">
        <f t="shared" si="12"/>
        <v>300</v>
      </c>
      <c r="H223" s="11">
        <f t="shared" si="13"/>
        <v>95.625</v>
      </c>
      <c r="I223" s="14">
        <f t="shared" si="14"/>
        <v>0.00824353448275862</v>
      </c>
      <c r="J223" s="15">
        <f t="shared" si="15"/>
        <v>0.03825</v>
      </c>
      <c r="K223" s="11" t="s">
        <v>595</v>
      </c>
    </row>
    <row r="224" ht="26" spans="1:11">
      <c r="A224" s="9" t="s">
        <v>594</v>
      </c>
      <c r="B224" s="10" t="s">
        <v>564</v>
      </c>
      <c r="C224" s="10" t="s">
        <v>565</v>
      </c>
      <c r="D224" s="11" t="s">
        <v>8</v>
      </c>
      <c r="E224" s="11">
        <v>4</v>
      </c>
      <c r="F224" s="26">
        <f>VLOOKUP(C224:C509,进价表!C:F,4,FALSE)</f>
        <v>19</v>
      </c>
      <c r="G224" s="11">
        <f t="shared" si="12"/>
        <v>76</v>
      </c>
      <c r="H224" s="11">
        <f t="shared" si="13"/>
        <v>24.225</v>
      </c>
      <c r="I224" s="14">
        <f t="shared" si="14"/>
        <v>0.00208836206896552</v>
      </c>
      <c r="J224" s="15">
        <f t="shared" si="15"/>
        <v>0.00969</v>
      </c>
      <c r="K224" s="11" t="s">
        <v>599</v>
      </c>
    </row>
    <row r="225" ht="26" spans="1:11">
      <c r="A225" s="9" t="s">
        <v>594</v>
      </c>
      <c r="B225" s="10" t="s">
        <v>574</v>
      </c>
      <c r="C225" s="10" t="s">
        <v>575</v>
      </c>
      <c r="D225" s="11" t="s">
        <v>8</v>
      </c>
      <c r="E225" s="11">
        <v>4</v>
      </c>
      <c r="F225" s="26">
        <f>VLOOKUP(C225:C510,进价表!C:F,4,FALSE)</f>
        <v>45</v>
      </c>
      <c r="G225" s="11">
        <f t="shared" si="12"/>
        <v>180</v>
      </c>
      <c r="H225" s="11">
        <f t="shared" si="13"/>
        <v>57.375</v>
      </c>
      <c r="I225" s="14">
        <f t="shared" si="14"/>
        <v>0.00494612068965517</v>
      </c>
      <c r="J225" s="15">
        <f t="shared" si="15"/>
        <v>0.02295</v>
      </c>
      <c r="K225" s="11" t="s">
        <v>599</v>
      </c>
    </row>
    <row r="226" spans="1:11">
      <c r="A226" s="9" t="s">
        <v>594</v>
      </c>
      <c r="B226" s="10" t="s">
        <v>156</v>
      </c>
      <c r="C226" s="10" t="s">
        <v>157</v>
      </c>
      <c r="D226" s="11" t="s">
        <v>8</v>
      </c>
      <c r="E226" s="11">
        <v>3</v>
      </c>
      <c r="F226" s="26">
        <f>VLOOKUP(C226:C511,进价表!C:F,4,FALSE)</f>
        <v>55</v>
      </c>
      <c r="G226" s="11">
        <f t="shared" si="12"/>
        <v>165</v>
      </c>
      <c r="H226" s="11">
        <f t="shared" si="13"/>
        <v>70.125</v>
      </c>
      <c r="I226" s="14">
        <f t="shared" si="14"/>
        <v>0.00604525862068966</v>
      </c>
      <c r="J226" s="15">
        <f t="shared" si="15"/>
        <v>0.0210375</v>
      </c>
      <c r="K226" s="11" t="s">
        <v>599</v>
      </c>
    </row>
    <row r="227" ht="26" spans="1:11">
      <c r="A227" s="9" t="s">
        <v>594</v>
      </c>
      <c r="B227" s="10" t="s">
        <v>452</v>
      </c>
      <c r="C227" s="10" t="s">
        <v>453</v>
      </c>
      <c r="D227" s="11" t="s">
        <v>8</v>
      </c>
      <c r="E227" s="11">
        <v>3</v>
      </c>
      <c r="F227" s="26">
        <f>VLOOKUP(C227:C512,进价表!C:F,4,FALSE)</f>
        <v>152.4852</v>
      </c>
      <c r="G227" s="11">
        <f t="shared" si="12"/>
        <v>457.4556</v>
      </c>
      <c r="H227" s="11">
        <f t="shared" si="13"/>
        <v>194.41863</v>
      </c>
      <c r="I227" s="14">
        <f t="shared" si="14"/>
        <v>0.0167602267241379</v>
      </c>
      <c r="J227" s="15">
        <f t="shared" si="15"/>
        <v>0.058325589</v>
      </c>
      <c r="K227" s="11" t="s">
        <v>595</v>
      </c>
    </row>
    <row r="228" ht="26" spans="1:11">
      <c r="A228" s="9" t="s">
        <v>594</v>
      </c>
      <c r="B228" s="10" t="s">
        <v>462</v>
      </c>
      <c r="C228" s="10" t="s">
        <v>463</v>
      </c>
      <c r="D228" s="11" t="s">
        <v>8</v>
      </c>
      <c r="E228" s="11">
        <v>2</v>
      </c>
      <c r="F228" s="26">
        <f>VLOOKUP(C228:C513,进价表!C:F,4,FALSE)</f>
        <v>39.69</v>
      </c>
      <c r="G228" s="11">
        <f t="shared" si="12"/>
        <v>79.38</v>
      </c>
      <c r="H228" s="11">
        <f t="shared" si="13"/>
        <v>50.60475</v>
      </c>
      <c r="I228" s="14">
        <f t="shared" si="14"/>
        <v>0.00436247844827586</v>
      </c>
      <c r="J228" s="15">
        <f t="shared" si="15"/>
        <v>0.01012095</v>
      </c>
      <c r="K228" s="11" t="s">
        <v>599</v>
      </c>
    </row>
    <row r="229" spans="1:11">
      <c r="A229" s="9" t="s">
        <v>594</v>
      </c>
      <c r="B229" s="10" t="s">
        <v>222</v>
      </c>
      <c r="C229" s="10" t="s">
        <v>223</v>
      </c>
      <c r="D229" s="11" t="s">
        <v>105</v>
      </c>
      <c r="E229" s="11">
        <v>3</v>
      </c>
      <c r="F229" s="26">
        <f>VLOOKUP(C229:C514,进价表!C:F,4,FALSE)</f>
        <v>18.9756</v>
      </c>
      <c r="G229" s="11">
        <f t="shared" si="12"/>
        <v>56.9268</v>
      </c>
      <c r="H229" s="11">
        <f t="shared" si="13"/>
        <v>24.19389</v>
      </c>
      <c r="I229" s="14">
        <f t="shared" si="14"/>
        <v>0.00208568017241379</v>
      </c>
      <c r="J229" s="15">
        <f t="shared" si="15"/>
        <v>0.007258167</v>
      </c>
      <c r="K229" s="11" t="s">
        <v>599</v>
      </c>
    </row>
    <row r="230" ht="26" spans="1:11">
      <c r="A230" s="9" t="s">
        <v>594</v>
      </c>
      <c r="B230" s="10" t="s">
        <v>508</v>
      </c>
      <c r="C230" s="10" t="s">
        <v>509</v>
      </c>
      <c r="D230" s="11" t="s">
        <v>8</v>
      </c>
      <c r="E230" s="11">
        <v>3</v>
      </c>
      <c r="F230" s="26">
        <f>VLOOKUP(C230:C515,进价表!C:F,4,FALSE)</f>
        <v>198.072</v>
      </c>
      <c r="G230" s="11">
        <f t="shared" si="12"/>
        <v>594.216</v>
      </c>
      <c r="H230" s="11">
        <f t="shared" si="13"/>
        <v>252.5418</v>
      </c>
      <c r="I230" s="14">
        <f t="shared" si="14"/>
        <v>0.0217708448275862</v>
      </c>
      <c r="J230" s="15">
        <f t="shared" si="15"/>
        <v>0.07576254</v>
      </c>
      <c r="K230" s="11" t="s">
        <v>599</v>
      </c>
    </row>
    <row r="231" ht="26" spans="1:11">
      <c r="A231" s="9" t="s">
        <v>594</v>
      </c>
      <c r="B231" s="10" t="s">
        <v>486</v>
      </c>
      <c r="C231" s="10" t="s">
        <v>487</v>
      </c>
      <c r="D231" s="11" t="s">
        <v>8</v>
      </c>
      <c r="E231" s="11">
        <v>3</v>
      </c>
      <c r="F231" s="26">
        <f>VLOOKUP(C231:C516,进价表!C:F,4,FALSE)</f>
        <v>132.3</v>
      </c>
      <c r="G231" s="11">
        <f t="shared" si="12"/>
        <v>396.9</v>
      </c>
      <c r="H231" s="11">
        <f t="shared" si="13"/>
        <v>168.6825</v>
      </c>
      <c r="I231" s="14">
        <f t="shared" si="14"/>
        <v>0.0145415948275862</v>
      </c>
      <c r="J231" s="15">
        <f t="shared" si="15"/>
        <v>0.05060475</v>
      </c>
      <c r="K231" s="11" t="s">
        <v>599</v>
      </c>
    </row>
    <row r="232" ht="26" spans="1:11">
      <c r="A232" s="9" t="s">
        <v>594</v>
      </c>
      <c r="B232" s="10" t="s">
        <v>476</v>
      </c>
      <c r="C232" s="10" t="s">
        <v>477</v>
      </c>
      <c r="D232" s="11" t="s">
        <v>8</v>
      </c>
      <c r="E232" s="11">
        <v>2</v>
      </c>
      <c r="F232" s="26">
        <f>VLOOKUP(C232:C517,进价表!C:F,4,FALSE)</f>
        <v>44.226</v>
      </c>
      <c r="G232" s="11">
        <f t="shared" si="12"/>
        <v>88.452</v>
      </c>
      <c r="H232" s="11">
        <f t="shared" si="13"/>
        <v>56.38815</v>
      </c>
      <c r="I232" s="14">
        <f t="shared" si="14"/>
        <v>0.0048610474137931</v>
      </c>
      <c r="J232" s="15">
        <f t="shared" si="15"/>
        <v>0.01127763</v>
      </c>
      <c r="K232" s="11" t="s">
        <v>599</v>
      </c>
    </row>
    <row r="233" spans="1:11">
      <c r="A233" s="9" t="s">
        <v>594</v>
      </c>
      <c r="B233" s="10" t="s">
        <v>152</v>
      </c>
      <c r="C233" s="10" t="s">
        <v>153</v>
      </c>
      <c r="D233" s="11" t="s">
        <v>8</v>
      </c>
      <c r="E233" s="11">
        <v>2</v>
      </c>
      <c r="F233" s="26">
        <f>VLOOKUP(C233:C518,进价表!C:F,4,FALSE)</f>
        <v>298.62</v>
      </c>
      <c r="G233" s="11">
        <f t="shared" si="12"/>
        <v>597.24</v>
      </c>
      <c r="H233" s="11">
        <f t="shared" si="13"/>
        <v>380.7405</v>
      </c>
      <c r="I233" s="14">
        <f t="shared" si="14"/>
        <v>0.0328224568965517</v>
      </c>
      <c r="J233" s="15">
        <f t="shared" si="15"/>
        <v>0.0761481</v>
      </c>
      <c r="K233" s="11" t="s">
        <v>599</v>
      </c>
    </row>
    <row r="234" ht="26" spans="1:11">
      <c r="A234" s="9" t="s">
        <v>594</v>
      </c>
      <c r="B234" s="10" t="s">
        <v>176</v>
      </c>
      <c r="C234" s="10" t="s">
        <v>177</v>
      </c>
      <c r="D234" s="11" t="s">
        <v>8</v>
      </c>
      <c r="E234" s="11">
        <v>2</v>
      </c>
      <c r="F234" s="26">
        <f>VLOOKUP(C234:C519,进价表!C:F,4,FALSE)</f>
        <v>90</v>
      </c>
      <c r="G234" s="11">
        <f t="shared" si="12"/>
        <v>180</v>
      </c>
      <c r="H234" s="11">
        <f t="shared" si="13"/>
        <v>114.75</v>
      </c>
      <c r="I234" s="14">
        <f t="shared" si="14"/>
        <v>0.00989224137931034</v>
      </c>
      <c r="J234" s="15">
        <f t="shared" si="15"/>
        <v>0.02295</v>
      </c>
      <c r="K234" s="11" t="s">
        <v>599</v>
      </c>
    </row>
    <row r="235" ht="26" spans="1:11">
      <c r="A235" s="9" t="s">
        <v>594</v>
      </c>
      <c r="B235" s="10" t="s">
        <v>274</v>
      </c>
      <c r="C235" s="10" t="s">
        <v>275</v>
      </c>
      <c r="D235" s="11" t="s">
        <v>8</v>
      </c>
      <c r="E235" s="11">
        <v>2</v>
      </c>
      <c r="F235" s="26">
        <f>VLOOKUP(C235:C520,进价表!C:F,4,FALSE)</f>
        <v>22</v>
      </c>
      <c r="G235" s="11">
        <f t="shared" si="12"/>
        <v>44</v>
      </c>
      <c r="H235" s="11">
        <f t="shared" si="13"/>
        <v>28.05</v>
      </c>
      <c r="I235" s="14">
        <f t="shared" si="14"/>
        <v>0.00241810344827586</v>
      </c>
      <c r="J235" s="15">
        <f t="shared" si="15"/>
        <v>0.00561</v>
      </c>
      <c r="K235" s="11" t="s">
        <v>601</v>
      </c>
    </row>
    <row r="236" ht="26" spans="1:11">
      <c r="A236" s="9" t="s">
        <v>594</v>
      </c>
      <c r="B236" s="10" t="s">
        <v>544</v>
      </c>
      <c r="C236" s="10" t="s">
        <v>545</v>
      </c>
      <c r="D236" s="11" t="s">
        <v>8</v>
      </c>
      <c r="E236" s="11">
        <v>2</v>
      </c>
      <c r="F236" s="26">
        <f>VLOOKUP(C236:C521,进价表!C:F,4,FALSE)</f>
        <v>8</v>
      </c>
      <c r="G236" s="11">
        <f t="shared" si="12"/>
        <v>16</v>
      </c>
      <c r="H236" s="11">
        <f t="shared" si="13"/>
        <v>10.2</v>
      </c>
      <c r="I236" s="14">
        <f t="shared" si="14"/>
        <v>0.000879310344827586</v>
      </c>
      <c r="J236" s="15">
        <f t="shared" si="15"/>
        <v>0.00204</v>
      </c>
      <c r="K236" s="11" t="s">
        <v>598</v>
      </c>
    </row>
    <row r="237" spans="1:11">
      <c r="A237" s="9" t="s">
        <v>594</v>
      </c>
      <c r="B237" s="10" t="s">
        <v>194</v>
      </c>
      <c r="C237" s="10" t="s">
        <v>195</v>
      </c>
      <c r="D237" s="11" t="s">
        <v>8</v>
      </c>
      <c r="E237" s="11">
        <v>2</v>
      </c>
      <c r="F237" s="26">
        <f>VLOOKUP(C237:C522,进价表!C:F,4,FALSE)</f>
        <v>90.4932</v>
      </c>
      <c r="G237" s="11">
        <f t="shared" si="12"/>
        <v>180.9864</v>
      </c>
      <c r="H237" s="11">
        <f t="shared" si="13"/>
        <v>115.37883</v>
      </c>
      <c r="I237" s="14">
        <f t="shared" si="14"/>
        <v>0.00994645086206897</v>
      </c>
      <c r="J237" s="15">
        <f t="shared" si="15"/>
        <v>0.023075766</v>
      </c>
      <c r="K237" s="11" t="s">
        <v>599</v>
      </c>
    </row>
    <row r="238" ht="26" spans="1:11">
      <c r="A238" s="9" t="s">
        <v>594</v>
      </c>
      <c r="B238" s="10" t="s">
        <v>382</v>
      </c>
      <c r="C238" s="10" t="s">
        <v>383</v>
      </c>
      <c r="D238" s="11" t="s">
        <v>8</v>
      </c>
      <c r="E238" s="11">
        <v>2</v>
      </c>
      <c r="F238" s="26">
        <f>VLOOKUP(C238:C523,进价表!C:F,4,FALSE)</f>
        <v>38.178</v>
      </c>
      <c r="G238" s="11">
        <f t="shared" si="12"/>
        <v>76.356</v>
      </c>
      <c r="H238" s="11">
        <f t="shared" si="13"/>
        <v>48.67695</v>
      </c>
      <c r="I238" s="14">
        <f t="shared" si="14"/>
        <v>0.00419628879310345</v>
      </c>
      <c r="J238" s="15">
        <f t="shared" si="15"/>
        <v>0.00973539</v>
      </c>
      <c r="K238" s="11" t="s">
        <v>599</v>
      </c>
    </row>
    <row r="239" ht="26" spans="1:11">
      <c r="A239" s="9" t="s">
        <v>594</v>
      </c>
      <c r="B239" s="10" t="s">
        <v>372</v>
      </c>
      <c r="C239" s="10" t="s">
        <v>373</v>
      </c>
      <c r="D239" s="11" t="s">
        <v>8</v>
      </c>
      <c r="E239" s="11">
        <v>2</v>
      </c>
      <c r="F239" s="26">
        <f>VLOOKUP(C239:C524,进价表!C:F,4,FALSE)</f>
        <v>1226.9124</v>
      </c>
      <c r="G239" s="11">
        <f t="shared" si="12"/>
        <v>2453.8248</v>
      </c>
      <c r="H239" s="11">
        <f t="shared" si="13"/>
        <v>1564.31331</v>
      </c>
      <c r="I239" s="14">
        <f t="shared" si="14"/>
        <v>0.134854595689655</v>
      </c>
      <c r="J239" s="15">
        <f t="shared" si="15"/>
        <v>0.312862662</v>
      </c>
      <c r="K239" s="11" t="s">
        <v>599</v>
      </c>
    </row>
    <row r="240" ht="26" spans="1:11">
      <c r="A240" s="9" t="s">
        <v>594</v>
      </c>
      <c r="B240" s="10" t="s">
        <v>478</v>
      </c>
      <c r="C240" s="10" t="s">
        <v>479</v>
      </c>
      <c r="D240" s="11" t="s">
        <v>8</v>
      </c>
      <c r="E240" s="11">
        <v>2</v>
      </c>
      <c r="F240" s="26">
        <f>VLOOKUP(C240:C525,进价表!C:F,4,FALSE)</f>
        <v>44.226</v>
      </c>
      <c r="G240" s="11">
        <f t="shared" si="12"/>
        <v>88.452</v>
      </c>
      <c r="H240" s="11">
        <f t="shared" si="13"/>
        <v>56.38815</v>
      </c>
      <c r="I240" s="14">
        <f t="shared" si="14"/>
        <v>0.0048610474137931</v>
      </c>
      <c r="J240" s="15">
        <f t="shared" si="15"/>
        <v>0.01127763</v>
      </c>
      <c r="K240" s="11" t="s">
        <v>599</v>
      </c>
    </row>
    <row r="241" ht="26" spans="1:11">
      <c r="A241" s="9" t="s">
        <v>594</v>
      </c>
      <c r="B241" s="10" t="s">
        <v>480</v>
      </c>
      <c r="C241" s="10" t="s">
        <v>481</v>
      </c>
      <c r="D241" s="11" t="s">
        <v>8</v>
      </c>
      <c r="E241" s="11">
        <v>2</v>
      </c>
      <c r="F241" s="26">
        <f>VLOOKUP(C241:C526,进价表!C:F,4,FALSE)</f>
        <v>50.274</v>
      </c>
      <c r="G241" s="11">
        <f t="shared" si="12"/>
        <v>100.548</v>
      </c>
      <c r="H241" s="11">
        <f t="shared" si="13"/>
        <v>64.09935</v>
      </c>
      <c r="I241" s="14">
        <f t="shared" si="14"/>
        <v>0.00552580603448276</v>
      </c>
      <c r="J241" s="15">
        <f t="shared" si="15"/>
        <v>0.01281987</v>
      </c>
      <c r="K241" s="11" t="s">
        <v>599</v>
      </c>
    </row>
    <row r="242" spans="1:11">
      <c r="A242" s="9" t="s">
        <v>594</v>
      </c>
      <c r="B242" s="10" t="s">
        <v>270</v>
      </c>
      <c r="C242" s="10" t="s">
        <v>271</v>
      </c>
      <c r="D242" s="11" t="s">
        <v>8</v>
      </c>
      <c r="E242" s="11">
        <v>1</v>
      </c>
      <c r="F242" s="26">
        <f>VLOOKUP(C242:C527,进价表!C:F,4,FALSE)</f>
        <v>17.766</v>
      </c>
      <c r="G242" s="11">
        <f t="shared" si="12"/>
        <v>17.766</v>
      </c>
      <c r="H242" s="11">
        <f t="shared" si="13"/>
        <v>22.65165</v>
      </c>
      <c r="I242" s="14">
        <f t="shared" si="14"/>
        <v>0.00195272844827586</v>
      </c>
      <c r="J242" s="15">
        <f t="shared" si="15"/>
        <v>0.002265165</v>
      </c>
      <c r="K242" s="11" t="s">
        <v>601</v>
      </c>
    </row>
    <row r="243" spans="1:11">
      <c r="A243" s="9" t="s">
        <v>594</v>
      </c>
      <c r="B243" s="10" t="s">
        <v>380</v>
      </c>
      <c r="C243" s="10" t="s">
        <v>381</v>
      </c>
      <c r="D243" s="11" t="s">
        <v>8</v>
      </c>
      <c r="E243" s="11">
        <v>1</v>
      </c>
      <c r="F243" s="26">
        <f>VLOOKUP(C243:C528,进价表!C:F,4,FALSE)</f>
        <v>38.178</v>
      </c>
      <c r="G243" s="11">
        <f t="shared" si="12"/>
        <v>38.178</v>
      </c>
      <c r="H243" s="11">
        <f t="shared" si="13"/>
        <v>48.67695</v>
      </c>
      <c r="I243" s="14">
        <f t="shared" si="14"/>
        <v>0.00419628879310345</v>
      </c>
      <c r="J243" s="15">
        <f t="shared" si="15"/>
        <v>0.004867695</v>
      </c>
      <c r="K243" s="11" t="s">
        <v>599</v>
      </c>
    </row>
    <row r="244" ht="26" spans="1:11">
      <c r="A244" s="9" t="s">
        <v>594</v>
      </c>
      <c r="B244" s="10" t="s">
        <v>466</v>
      </c>
      <c r="C244" s="10" t="s">
        <v>467</v>
      </c>
      <c r="D244" s="11" t="s">
        <v>8</v>
      </c>
      <c r="E244" s="11">
        <v>1</v>
      </c>
      <c r="F244" s="26">
        <f>VLOOKUP(C244:C529,进价表!C:F,4,FALSE)</f>
        <v>39.69</v>
      </c>
      <c r="G244" s="11">
        <f t="shared" si="12"/>
        <v>39.69</v>
      </c>
      <c r="H244" s="11">
        <f t="shared" si="13"/>
        <v>50.60475</v>
      </c>
      <c r="I244" s="14">
        <f t="shared" si="14"/>
        <v>0.00436247844827586</v>
      </c>
      <c r="J244" s="15">
        <f t="shared" si="15"/>
        <v>0.005060475</v>
      </c>
      <c r="K244" s="11" t="s">
        <v>599</v>
      </c>
    </row>
    <row r="245" spans="1:11">
      <c r="A245" s="9" t="s">
        <v>594</v>
      </c>
      <c r="B245" s="10" t="s">
        <v>434</v>
      </c>
      <c r="C245" s="10" t="s">
        <v>435</v>
      </c>
      <c r="D245" s="11" t="s">
        <v>8</v>
      </c>
      <c r="E245" s="11">
        <v>1</v>
      </c>
      <c r="F245" s="26">
        <f>VLOOKUP(C245:C530,进价表!C:F,4,FALSE)</f>
        <v>115</v>
      </c>
      <c r="G245" s="11">
        <f t="shared" si="12"/>
        <v>115</v>
      </c>
      <c r="H245" s="11">
        <f t="shared" si="13"/>
        <v>146.625</v>
      </c>
      <c r="I245" s="14">
        <f t="shared" si="14"/>
        <v>0.0126400862068966</v>
      </c>
      <c r="J245" s="15">
        <f t="shared" si="15"/>
        <v>0.0146625</v>
      </c>
      <c r="K245" s="11" t="s">
        <v>595</v>
      </c>
    </row>
    <row r="246" spans="1:11">
      <c r="A246" s="9" t="s">
        <v>594</v>
      </c>
      <c r="B246" s="10" t="s">
        <v>250</v>
      </c>
      <c r="C246" s="10" t="s">
        <v>251</v>
      </c>
      <c r="D246" s="11" t="s">
        <v>8</v>
      </c>
      <c r="E246" s="11">
        <v>1</v>
      </c>
      <c r="F246" s="26">
        <f>VLOOKUP(C246:C531,进价表!C:F,4,FALSE)</f>
        <v>14.2128</v>
      </c>
      <c r="G246" s="11">
        <f t="shared" si="12"/>
        <v>14.2128</v>
      </c>
      <c r="H246" s="11">
        <f t="shared" si="13"/>
        <v>18.12132</v>
      </c>
      <c r="I246" s="14">
        <f t="shared" si="14"/>
        <v>0.00156218275862069</v>
      </c>
      <c r="J246" s="15">
        <f t="shared" si="15"/>
        <v>0.001812132</v>
      </c>
      <c r="K246" s="11" t="s">
        <v>595</v>
      </c>
    </row>
    <row r="247" spans="1:11">
      <c r="A247" s="9" t="s">
        <v>594</v>
      </c>
      <c r="B247" s="10" t="s">
        <v>200</v>
      </c>
      <c r="C247" s="10" t="s">
        <v>201</v>
      </c>
      <c r="D247" s="11" t="s">
        <v>8</v>
      </c>
      <c r="E247" s="11">
        <v>1</v>
      </c>
      <c r="F247" s="26">
        <f>VLOOKUP(C247:C532,进价表!C:F,4,FALSE)</f>
        <v>26.6112</v>
      </c>
      <c r="G247" s="11">
        <f t="shared" si="12"/>
        <v>26.6112</v>
      </c>
      <c r="H247" s="11">
        <f t="shared" si="13"/>
        <v>33.92928</v>
      </c>
      <c r="I247" s="14">
        <f t="shared" si="14"/>
        <v>0.00292493793103448</v>
      </c>
      <c r="J247" s="15">
        <f t="shared" si="15"/>
        <v>0.003392928</v>
      </c>
      <c r="K247" s="11" t="s">
        <v>599</v>
      </c>
    </row>
    <row r="248" ht="26" spans="1:11">
      <c r="A248" s="9" t="s">
        <v>594</v>
      </c>
      <c r="B248" s="10" t="s">
        <v>374</v>
      </c>
      <c r="C248" s="10" t="s">
        <v>375</v>
      </c>
      <c r="D248" s="11" t="s">
        <v>8</v>
      </c>
      <c r="E248" s="11">
        <v>1</v>
      </c>
      <c r="F248" s="26">
        <f>VLOOKUP(C248:C533,进价表!C:F,4,FALSE)</f>
        <v>116.2728</v>
      </c>
      <c r="G248" s="11">
        <f t="shared" si="12"/>
        <v>116.2728</v>
      </c>
      <c r="H248" s="11">
        <f t="shared" si="13"/>
        <v>148.24782</v>
      </c>
      <c r="I248" s="14">
        <f t="shared" si="14"/>
        <v>0.0127799844827586</v>
      </c>
      <c r="J248" s="15">
        <f t="shared" si="15"/>
        <v>0.014824782</v>
      </c>
      <c r="K248" s="11" t="s">
        <v>599</v>
      </c>
    </row>
    <row r="249" spans="1:11">
      <c r="A249" s="9" t="s">
        <v>594</v>
      </c>
      <c r="B249" s="10" t="s">
        <v>262</v>
      </c>
      <c r="C249" s="10" t="s">
        <v>263</v>
      </c>
      <c r="D249" s="11" t="s">
        <v>8</v>
      </c>
      <c r="E249" s="11">
        <v>1</v>
      </c>
      <c r="F249" s="26">
        <f>VLOOKUP(C249:C534,进价表!C:F,4,FALSE)</f>
        <v>5.1072</v>
      </c>
      <c r="G249" s="11">
        <f t="shared" si="12"/>
        <v>5.1072</v>
      </c>
      <c r="H249" s="11">
        <f t="shared" si="13"/>
        <v>6.51168</v>
      </c>
      <c r="I249" s="14">
        <f t="shared" si="14"/>
        <v>0.000561351724137931</v>
      </c>
      <c r="J249" s="15">
        <f t="shared" si="15"/>
        <v>0.000651168</v>
      </c>
      <c r="K249" s="11" t="s">
        <v>598</v>
      </c>
    </row>
    <row r="250" ht="26" spans="1:11">
      <c r="A250" s="9" t="s">
        <v>594</v>
      </c>
      <c r="B250" s="10" t="s">
        <v>366</v>
      </c>
      <c r="C250" s="10" t="s">
        <v>367</v>
      </c>
      <c r="D250" s="11" t="s">
        <v>8</v>
      </c>
      <c r="E250" s="11">
        <v>1</v>
      </c>
      <c r="F250" s="26">
        <f>VLOOKUP(C250:C535,进价表!C:F,4,FALSE)</f>
        <v>1247.4</v>
      </c>
      <c r="G250" s="11">
        <f t="shared" si="12"/>
        <v>1247.4</v>
      </c>
      <c r="H250" s="11">
        <f t="shared" si="13"/>
        <v>1590.435</v>
      </c>
      <c r="I250" s="14">
        <f t="shared" si="14"/>
        <v>0.137106465517241</v>
      </c>
      <c r="J250" s="15">
        <f t="shared" si="15"/>
        <v>0.1590435</v>
      </c>
      <c r="K250" s="11" t="s">
        <v>599</v>
      </c>
    </row>
    <row r="251" spans="1:11">
      <c r="A251" s="9" t="s">
        <v>594</v>
      </c>
      <c r="B251" s="10" t="s">
        <v>196</v>
      </c>
      <c r="C251" s="10" t="s">
        <v>197</v>
      </c>
      <c r="D251" s="11" t="s">
        <v>8</v>
      </c>
      <c r="E251" s="11">
        <v>1</v>
      </c>
      <c r="F251" s="26">
        <f>VLOOKUP(C251:C536,进价表!C:F,4,FALSE)</f>
        <v>98.8848</v>
      </c>
      <c r="G251" s="11">
        <f t="shared" si="12"/>
        <v>98.8848</v>
      </c>
      <c r="H251" s="11">
        <f t="shared" si="13"/>
        <v>126.07812</v>
      </c>
      <c r="I251" s="14">
        <f t="shared" si="14"/>
        <v>0.0108688034482759</v>
      </c>
      <c r="J251" s="15">
        <f t="shared" si="15"/>
        <v>0.012607812</v>
      </c>
      <c r="K251" s="11" t="s">
        <v>599</v>
      </c>
    </row>
    <row r="252" ht="26" spans="1:11">
      <c r="A252" s="9" t="s">
        <v>594</v>
      </c>
      <c r="B252" s="10" t="s">
        <v>384</v>
      </c>
      <c r="C252" s="10" t="s">
        <v>385</v>
      </c>
      <c r="D252" s="11" t="s">
        <v>8</v>
      </c>
      <c r="E252" s="11">
        <v>1</v>
      </c>
      <c r="F252" s="26">
        <f>VLOOKUP(C252:C537,进价表!C:F,4,FALSE)</f>
        <v>57.456</v>
      </c>
      <c r="G252" s="11">
        <f t="shared" si="12"/>
        <v>57.456</v>
      </c>
      <c r="H252" s="11">
        <f t="shared" si="13"/>
        <v>73.2564</v>
      </c>
      <c r="I252" s="14">
        <f t="shared" si="14"/>
        <v>0.00631520689655172</v>
      </c>
      <c r="J252" s="15">
        <f t="shared" si="15"/>
        <v>0.00732564</v>
      </c>
      <c r="K252" s="11" t="s">
        <v>599</v>
      </c>
    </row>
    <row r="253" spans="1:11">
      <c r="A253" s="9" t="s">
        <v>594</v>
      </c>
      <c r="B253" s="10" t="s">
        <v>264</v>
      </c>
      <c r="C253" s="10" t="s">
        <v>265</v>
      </c>
      <c r="D253" s="11" t="s">
        <v>8</v>
      </c>
      <c r="E253" s="11">
        <v>1</v>
      </c>
      <c r="F253" s="26">
        <f>VLOOKUP(C253:C538,进价表!C:F,4,FALSE)</f>
        <v>7.7112</v>
      </c>
      <c r="G253" s="11">
        <f t="shared" si="12"/>
        <v>7.7112</v>
      </c>
      <c r="H253" s="11">
        <f t="shared" si="13"/>
        <v>9.83178</v>
      </c>
      <c r="I253" s="14">
        <f t="shared" si="14"/>
        <v>0.00084756724137931</v>
      </c>
      <c r="J253" s="15">
        <f t="shared" si="15"/>
        <v>0.000983178</v>
      </c>
      <c r="K253" s="11" t="s">
        <v>601</v>
      </c>
    </row>
    <row r="254" ht="26" spans="1:11">
      <c r="A254" s="9" t="s">
        <v>594</v>
      </c>
      <c r="B254" s="10" t="s">
        <v>492</v>
      </c>
      <c r="C254" s="10" t="s">
        <v>493</v>
      </c>
      <c r="D254" s="11" t="s">
        <v>8</v>
      </c>
      <c r="E254" s="11">
        <v>1</v>
      </c>
      <c r="F254" s="26">
        <f>VLOOKUP(C254:C539,进价表!C:F,4,FALSE)</f>
        <v>136.9872</v>
      </c>
      <c r="G254" s="11">
        <f t="shared" si="12"/>
        <v>136.9872</v>
      </c>
      <c r="H254" s="11">
        <f t="shared" si="13"/>
        <v>174.65868</v>
      </c>
      <c r="I254" s="14">
        <f t="shared" si="14"/>
        <v>0.0150567827586207</v>
      </c>
      <c r="J254" s="15">
        <f t="shared" si="15"/>
        <v>0.017465868</v>
      </c>
      <c r="K254" s="11" t="s">
        <v>599</v>
      </c>
    </row>
    <row r="255" ht="26" spans="1:11">
      <c r="A255" s="9" t="s">
        <v>594</v>
      </c>
      <c r="B255" s="10" t="s">
        <v>358</v>
      </c>
      <c r="C255" s="10" t="s">
        <v>359</v>
      </c>
      <c r="D255" s="11" t="s">
        <v>31</v>
      </c>
      <c r="E255" s="11">
        <v>1</v>
      </c>
      <c r="F255" s="26">
        <f>VLOOKUP(C255:C540,进价表!C:F,4,FALSE)</f>
        <v>30.24</v>
      </c>
      <c r="G255" s="11">
        <f t="shared" si="12"/>
        <v>30.24</v>
      </c>
      <c r="H255" s="11">
        <f t="shared" si="13"/>
        <v>38.556</v>
      </c>
      <c r="I255" s="14">
        <f t="shared" si="14"/>
        <v>0.00332379310344828</v>
      </c>
      <c r="J255" s="15">
        <f t="shared" si="15"/>
        <v>0.0038556</v>
      </c>
      <c r="K255" s="11" t="s">
        <v>599</v>
      </c>
    </row>
    <row r="256" ht="26" spans="1:11">
      <c r="A256" s="9" t="s">
        <v>594</v>
      </c>
      <c r="B256" s="10" t="s">
        <v>572</v>
      </c>
      <c r="C256" s="10" t="s">
        <v>573</v>
      </c>
      <c r="D256" s="11" t="s">
        <v>8</v>
      </c>
      <c r="E256" s="11">
        <v>1</v>
      </c>
      <c r="F256" s="26">
        <f>VLOOKUP(C256:C541,进价表!C:F,4,FALSE)</f>
        <v>45</v>
      </c>
      <c r="G256" s="11">
        <f t="shared" si="12"/>
        <v>45</v>
      </c>
      <c r="H256" s="11">
        <f t="shared" si="13"/>
        <v>57.375</v>
      </c>
      <c r="I256" s="14">
        <f t="shared" si="14"/>
        <v>0.00494612068965517</v>
      </c>
      <c r="J256" s="15">
        <f t="shared" si="15"/>
        <v>0.0057375</v>
      </c>
      <c r="K256" s="11" t="s">
        <v>599</v>
      </c>
    </row>
    <row r="257" spans="1:11">
      <c r="A257" s="9" t="s">
        <v>594</v>
      </c>
      <c r="B257" s="10" t="s">
        <v>206</v>
      </c>
      <c r="C257" s="10" t="s">
        <v>207</v>
      </c>
      <c r="D257" s="11" t="s">
        <v>8</v>
      </c>
      <c r="E257" s="11">
        <v>1</v>
      </c>
      <c r="F257" s="26">
        <f>VLOOKUP(C257:C542,进价表!C:F,4,FALSE)</f>
        <v>163.674</v>
      </c>
      <c r="G257" s="11">
        <f t="shared" si="12"/>
        <v>163.674</v>
      </c>
      <c r="H257" s="11">
        <f t="shared" si="13"/>
        <v>208.68435</v>
      </c>
      <c r="I257" s="14">
        <f t="shared" si="14"/>
        <v>0.0179900301724138</v>
      </c>
      <c r="J257" s="15">
        <f t="shared" si="15"/>
        <v>0.020868435</v>
      </c>
      <c r="K257" s="11" t="s">
        <v>598</v>
      </c>
    </row>
    <row r="258" ht="26" spans="1:11">
      <c r="A258" s="9" t="s">
        <v>594</v>
      </c>
      <c r="B258" s="10" t="s">
        <v>182</v>
      </c>
      <c r="C258" s="10" t="s">
        <v>183</v>
      </c>
      <c r="D258" s="11" t="s">
        <v>8</v>
      </c>
      <c r="E258" s="11">
        <v>1</v>
      </c>
      <c r="F258" s="26">
        <f>VLOOKUP(C258:C543,进价表!C:F,4,FALSE)</f>
        <v>150</v>
      </c>
      <c r="G258" s="11">
        <f t="shared" si="12"/>
        <v>150</v>
      </c>
      <c r="H258" s="11">
        <f t="shared" si="13"/>
        <v>191.25</v>
      </c>
      <c r="I258" s="14">
        <f t="shared" si="14"/>
        <v>0.0164870689655172</v>
      </c>
      <c r="J258" s="15">
        <f t="shared" si="15"/>
        <v>0.019125</v>
      </c>
      <c r="K258" s="11" t="s">
        <v>599</v>
      </c>
    </row>
    <row r="259" ht="26" spans="1:11">
      <c r="A259" s="9" t="s">
        <v>594</v>
      </c>
      <c r="B259" s="10" t="s">
        <v>506</v>
      </c>
      <c r="C259" s="10" t="s">
        <v>507</v>
      </c>
      <c r="D259" s="11" t="s">
        <v>8</v>
      </c>
      <c r="E259" s="11">
        <v>1</v>
      </c>
      <c r="F259" s="26">
        <f>VLOOKUP(C259:C544,进价表!C:F,4,FALSE)</f>
        <v>167.7564</v>
      </c>
      <c r="G259" s="11">
        <f t="shared" si="12"/>
        <v>167.7564</v>
      </c>
      <c r="H259" s="11">
        <f t="shared" si="13"/>
        <v>213.88941</v>
      </c>
      <c r="I259" s="14">
        <f t="shared" si="14"/>
        <v>0.0184387422413793</v>
      </c>
      <c r="J259" s="15">
        <f t="shared" si="15"/>
        <v>0.021388941</v>
      </c>
      <c r="K259" s="11" t="s">
        <v>599</v>
      </c>
    </row>
    <row r="260" ht="26" spans="1:11">
      <c r="A260" s="9" t="s">
        <v>594</v>
      </c>
      <c r="B260" s="10" t="s">
        <v>468</v>
      </c>
      <c r="C260" s="10" t="s">
        <v>469</v>
      </c>
      <c r="D260" s="11" t="s">
        <v>8</v>
      </c>
      <c r="E260" s="11">
        <v>1</v>
      </c>
      <c r="F260" s="26">
        <f>VLOOKUP(C260:C545,进价表!C:F,4,FALSE)</f>
        <v>36.2124</v>
      </c>
      <c r="G260" s="11">
        <f t="shared" ref="G260:G288" si="16">E260*F260</f>
        <v>36.2124</v>
      </c>
      <c r="H260" s="11">
        <f>F260*1.275</f>
        <v>46.17081</v>
      </c>
      <c r="I260" s="14">
        <f t="shared" ref="I260:I288" si="17">H260/1.16/10000</f>
        <v>0.00398024224137931</v>
      </c>
      <c r="J260" s="15">
        <f t="shared" ref="J260:J288" si="18">I260*1.16*E260</f>
        <v>0.004617081</v>
      </c>
      <c r="K260" s="11" t="s">
        <v>599</v>
      </c>
    </row>
    <row r="261" spans="1:11">
      <c r="A261" s="9" t="s">
        <v>594</v>
      </c>
      <c r="B261" s="10" t="s">
        <v>260</v>
      </c>
      <c r="C261" s="10" t="s">
        <v>261</v>
      </c>
      <c r="D261" s="11" t="s">
        <v>8</v>
      </c>
      <c r="E261" s="11">
        <v>1</v>
      </c>
      <c r="F261" s="26">
        <f>VLOOKUP(C261:C546,进价表!C:F,4,FALSE)</f>
        <v>4.4016</v>
      </c>
      <c r="G261" s="11">
        <f t="shared" si="16"/>
        <v>4.4016</v>
      </c>
      <c r="H261" s="11">
        <f>F261*1.275</f>
        <v>5.61204</v>
      </c>
      <c r="I261" s="14">
        <f t="shared" si="17"/>
        <v>0.000483796551724138</v>
      </c>
      <c r="J261" s="15">
        <f t="shared" si="18"/>
        <v>0.000561204</v>
      </c>
      <c r="K261" s="11" t="s">
        <v>595</v>
      </c>
    </row>
    <row r="262" ht="26" spans="1:11">
      <c r="A262" s="9" t="s">
        <v>594</v>
      </c>
      <c r="B262" s="10" t="s">
        <v>356</v>
      </c>
      <c r="C262" s="10" t="s">
        <v>357</v>
      </c>
      <c r="D262" s="11" t="s">
        <v>8</v>
      </c>
      <c r="E262" s="11">
        <v>1</v>
      </c>
      <c r="F262" s="26">
        <f>VLOOKUP(C262:C547,进价表!C:F,4,FALSE)</f>
        <v>207.2952</v>
      </c>
      <c r="G262" s="11">
        <f t="shared" si="16"/>
        <v>207.2952</v>
      </c>
      <c r="H262" s="11">
        <f>F262*1.275</f>
        <v>264.30138</v>
      </c>
      <c r="I262" s="14">
        <f t="shared" si="17"/>
        <v>0.0227846017241379</v>
      </c>
      <c r="J262" s="15">
        <f t="shared" si="18"/>
        <v>0.026430138</v>
      </c>
      <c r="K262" s="11" t="s">
        <v>599</v>
      </c>
    </row>
    <row r="263" ht="26" spans="1:11">
      <c r="A263" s="9" t="s">
        <v>594</v>
      </c>
      <c r="B263" s="10" t="s">
        <v>470</v>
      </c>
      <c r="C263" s="10" t="s">
        <v>471</v>
      </c>
      <c r="D263" s="11" t="s">
        <v>8</v>
      </c>
      <c r="E263" s="11">
        <v>1</v>
      </c>
      <c r="F263" s="26">
        <f>VLOOKUP(C263:C548,进价表!C:F,4,FALSE)</f>
        <v>39.69</v>
      </c>
      <c r="G263" s="11">
        <f t="shared" si="16"/>
        <v>39.69</v>
      </c>
      <c r="H263" s="11">
        <f>F263*1.275</f>
        <v>50.60475</v>
      </c>
      <c r="I263" s="14">
        <f t="shared" si="17"/>
        <v>0.00436247844827586</v>
      </c>
      <c r="J263" s="15">
        <f t="shared" si="18"/>
        <v>0.005060475</v>
      </c>
      <c r="K263" s="11" t="s">
        <v>599</v>
      </c>
    </row>
    <row r="264" ht="26" spans="1:11">
      <c r="A264" s="9" t="s">
        <v>594</v>
      </c>
      <c r="B264" s="10" t="s">
        <v>316</v>
      </c>
      <c r="C264" s="10" t="s">
        <v>317</v>
      </c>
      <c r="D264" s="11" t="s">
        <v>8</v>
      </c>
      <c r="E264" s="11">
        <v>1</v>
      </c>
      <c r="F264" s="26">
        <f>VLOOKUP(C264:C549,进价表!C:F,4,FALSE)</f>
        <v>3.6</v>
      </c>
      <c r="G264" s="11">
        <f t="shared" si="16"/>
        <v>3.6</v>
      </c>
      <c r="H264" s="11">
        <f>F264*1.275</f>
        <v>4.59</v>
      </c>
      <c r="I264" s="14">
        <f t="shared" si="17"/>
        <v>0.000395689655172414</v>
      </c>
      <c r="J264" s="15">
        <f t="shared" si="18"/>
        <v>0.000459</v>
      </c>
      <c r="K264" s="11" t="s">
        <v>595</v>
      </c>
    </row>
    <row r="265" ht="26" spans="1:11">
      <c r="A265" s="9" t="s">
        <v>594</v>
      </c>
      <c r="B265" s="10" t="s">
        <v>570</v>
      </c>
      <c r="C265" s="10" t="s">
        <v>571</v>
      </c>
      <c r="D265" s="11" t="s">
        <v>8</v>
      </c>
      <c r="E265" s="11">
        <v>1</v>
      </c>
      <c r="F265" s="26">
        <f>VLOOKUP(C265:C550,进价表!C:F,4,FALSE)</f>
        <v>45</v>
      </c>
      <c r="G265" s="11">
        <f t="shared" si="16"/>
        <v>45</v>
      </c>
      <c r="H265" s="11">
        <f>F265*1.275</f>
        <v>57.375</v>
      </c>
      <c r="I265" s="14">
        <f t="shared" si="17"/>
        <v>0.00494612068965517</v>
      </c>
      <c r="J265" s="15">
        <f t="shared" si="18"/>
        <v>0.0057375</v>
      </c>
      <c r="K265" s="11" t="s">
        <v>599</v>
      </c>
    </row>
    <row r="266" ht="26" spans="1:11">
      <c r="A266" s="9" t="s">
        <v>594</v>
      </c>
      <c r="B266" s="10" t="s">
        <v>370</v>
      </c>
      <c r="C266" s="10" t="s">
        <v>371</v>
      </c>
      <c r="D266" s="11" t="s">
        <v>8</v>
      </c>
      <c r="E266" s="11">
        <v>1</v>
      </c>
      <c r="F266" s="26">
        <f>VLOOKUP(C266:C551,进价表!C:F,4,FALSE)</f>
        <v>702.5508</v>
      </c>
      <c r="G266" s="11">
        <f t="shared" si="16"/>
        <v>702.5508</v>
      </c>
      <c r="H266" s="11">
        <f>F266*1.275</f>
        <v>895.75227</v>
      </c>
      <c r="I266" s="14">
        <f t="shared" si="17"/>
        <v>0.0772200232758621</v>
      </c>
      <c r="J266" s="15">
        <f t="shared" si="18"/>
        <v>0.089575227</v>
      </c>
      <c r="K266" s="11" t="s">
        <v>599</v>
      </c>
    </row>
    <row r="267" spans="1:11">
      <c r="A267" s="9" t="s">
        <v>594</v>
      </c>
      <c r="B267" s="10" t="s">
        <v>204</v>
      </c>
      <c r="C267" s="10" t="s">
        <v>205</v>
      </c>
      <c r="D267" s="11" t="s">
        <v>8</v>
      </c>
      <c r="E267" s="11">
        <v>1</v>
      </c>
      <c r="F267" s="26">
        <f>VLOOKUP(C267:C552,进价表!C:F,4,FALSE)</f>
        <v>97.902</v>
      </c>
      <c r="G267" s="11">
        <f t="shared" si="16"/>
        <v>97.902</v>
      </c>
      <c r="H267" s="11">
        <f>F267*1.275</f>
        <v>124.82505</v>
      </c>
      <c r="I267" s="14">
        <f t="shared" si="17"/>
        <v>0.0107607801724138</v>
      </c>
      <c r="J267" s="15">
        <f t="shared" si="18"/>
        <v>0.012482505</v>
      </c>
      <c r="K267" s="11" t="s">
        <v>599</v>
      </c>
    </row>
    <row r="268" ht="26" spans="1:11">
      <c r="A268" s="9" t="s">
        <v>594</v>
      </c>
      <c r="B268" s="10" t="s">
        <v>490</v>
      </c>
      <c r="C268" s="10" t="s">
        <v>491</v>
      </c>
      <c r="D268" s="11" t="s">
        <v>8</v>
      </c>
      <c r="E268" s="11">
        <v>1</v>
      </c>
      <c r="F268" s="26">
        <f>VLOOKUP(C268:C553,进价表!C:F,4,FALSE)</f>
        <v>132.3</v>
      </c>
      <c r="G268" s="11">
        <f t="shared" si="16"/>
        <v>132.3</v>
      </c>
      <c r="H268" s="11">
        <f>F268*1.275</f>
        <v>168.6825</v>
      </c>
      <c r="I268" s="14">
        <f t="shared" si="17"/>
        <v>0.0145415948275862</v>
      </c>
      <c r="J268" s="15">
        <f t="shared" si="18"/>
        <v>0.01686825</v>
      </c>
      <c r="K268" s="11" t="s">
        <v>599</v>
      </c>
    </row>
    <row r="269" ht="26" spans="1:11">
      <c r="A269" s="9" t="s">
        <v>594</v>
      </c>
      <c r="B269" s="10" t="s">
        <v>350</v>
      </c>
      <c r="C269" s="10" t="s">
        <v>351</v>
      </c>
      <c r="D269" s="11" t="s">
        <v>8</v>
      </c>
      <c r="E269" s="11">
        <v>1</v>
      </c>
      <c r="F269" s="26">
        <f>VLOOKUP(C269:C554,进价表!C:F,4,FALSE)</f>
        <v>110.8296</v>
      </c>
      <c r="G269" s="11">
        <f t="shared" si="16"/>
        <v>110.8296</v>
      </c>
      <c r="H269" s="11">
        <f>F269*1.275</f>
        <v>141.30774</v>
      </c>
      <c r="I269" s="14">
        <f t="shared" si="17"/>
        <v>0.0121817017241379</v>
      </c>
      <c r="J269" s="15">
        <f t="shared" si="18"/>
        <v>0.014130774</v>
      </c>
      <c r="K269" s="11" t="s">
        <v>599</v>
      </c>
    </row>
    <row r="270" ht="26" spans="1:11">
      <c r="A270" s="9" t="s">
        <v>594</v>
      </c>
      <c r="B270" s="10" t="s">
        <v>378</v>
      </c>
      <c r="C270" s="10" t="s">
        <v>379</v>
      </c>
      <c r="D270" s="11" t="s">
        <v>8</v>
      </c>
      <c r="E270" s="11">
        <v>1</v>
      </c>
      <c r="F270" s="26">
        <f>VLOOKUP(C270:C555,进价表!C:F,4,FALSE)</f>
        <v>216.1404</v>
      </c>
      <c r="G270" s="11">
        <f t="shared" si="16"/>
        <v>216.1404</v>
      </c>
      <c r="H270" s="11">
        <f>F270*1.275</f>
        <v>275.57901</v>
      </c>
      <c r="I270" s="14">
        <f t="shared" si="17"/>
        <v>0.0237568112068966</v>
      </c>
      <c r="J270" s="15">
        <f t="shared" si="18"/>
        <v>0.027557901</v>
      </c>
      <c r="K270" s="11" t="s">
        <v>599</v>
      </c>
    </row>
    <row r="271" ht="26" spans="1:11">
      <c r="A271" s="9" t="s">
        <v>594</v>
      </c>
      <c r="B271" s="10" t="s">
        <v>362</v>
      </c>
      <c r="C271" s="10" t="s">
        <v>363</v>
      </c>
      <c r="D271" s="11" t="s">
        <v>31</v>
      </c>
      <c r="E271" s="11">
        <v>1</v>
      </c>
      <c r="F271" s="26">
        <f>VLOOKUP(C271:C556,进价表!C:F,4,FALSE)</f>
        <v>299.9808</v>
      </c>
      <c r="G271" s="11">
        <f t="shared" si="16"/>
        <v>299.9808</v>
      </c>
      <c r="H271" s="11">
        <f>F271*1.275</f>
        <v>382.47552</v>
      </c>
      <c r="I271" s="14">
        <f t="shared" si="17"/>
        <v>0.0329720275862069</v>
      </c>
      <c r="J271" s="15">
        <f t="shared" si="18"/>
        <v>0.038247552</v>
      </c>
      <c r="K271" s="11" t="s">
        <v>599</v>
      </c>
    </row>
    <row r="272" ht="26" spans="1:11">
      <c r="A272" s="9" t="s">
        <v>594</v>
      </c>
      <c r="B272" s="10" t="s">
        <v>184</v>
      </c>
      <c r="C272" s="10" t="s">
        <v>185</v>
      </c>
      <c r="D272" s="11" t="s">
        <v>8</v>
      </c>
      <c r="E272" s="11">
        <v>1</v>
      </c>
      <c r="F272" s="26">
        <f>VLOOKUP(C272:C557,进价表!C:F,4,FALSE)</f>
        <v>150</v>
      </c>
      <c r="G272" s="11">
        <f t="shared" si="16"/>
        <v>150</v>
      </c>
      <c r="H272" s="11">
        <f>F272*1.275</f>
        <v>191.25</v>
      </c>
      <c r="I272" s="14">
        <f t="shared" si="17"/>
        <v>0.0164870689655172</v>
      </c>
      <c r="J272" s="15">
        <f t="shared" si="18"/>
        <v>0.019125</v>
      </c>
      <c r="K272" s="11" t="s">
        <v>599</v>
      </c>
    </row>
    <row r="273" spans="1:11">
      <c r="A273" s="9" t="s">
        <v>594</v>
      </c>
      <c r="B273" s="10" t="s">
        <v>368</v>
      </c>
      <c r="C273" s="10" t="s">
        <v>369</v>
      </c>
      <c r="D273" s="11" t="s">
        <v>8</v>
      </c>
      <c r="E273" s="11">
        <v>1</v>
      </c>
      <c r="F273" s="26">
        <f>VLOOKUP(C273:C558,进价表!C:F,4,FALSE)</f>
        <v>665.28</v>
      </c>
      <c r="G273" s="11">
        <f t="shared" si="16"/>
        <v>665.28</v>
      </c>
      <c r="H273" s="11">
        <f>F273*1.275</f>
        <v>848.232</v>
      </c>
      <c r="I273" s="14">
        <f t="shared" si="17"/>
        <v>0.0731234482758621</v>
      </c>
      <c r="J273" s="15">
        <f t="shared" si="18"/>
        <v>0.0848232</v>
      </c>
      <c r="K273" s="11" t="s">
        <v>599</v>
      </c>
    </row>
    <row r="274" ht="26" spans="1:11">
      <c r="A274" s="9" t="s">
        <v>594</v>
      </c>
      <c r="B274" s="10" t="s">
        <v>454</v>
      </c>
      <c r="C274" s="10" t="s">
        <v>455</v>
      </c>
      <c r="D274" s="11" t="s">
        <v>8</v>
      </c>
      <c r="E274" s="11">
        <v>1</v>
      </c>
      <c r="F274" s="26">
        <f>VLOOKUP(C274:C559,进价表!C:F,4,FALSE)</f>
        <v>69.6276</v>
      </c>
      <c r="G274" s="11">
        <f t="shared" si="16"/>
        <v>69.6276</v>
      </c>
      <c r="H274" s="11">
        <f>F274*1.275</f>
        <v>88.77519</v>
      </c>
      <c r="I274" s="14">
        <f t="shared" si="17"/>
        <v>0.00765303362068966</v>
      </c>
      <c r="J274" s="15">
        <f t="shared" si="18"/>
        <v>0.008877519</v>
      </c>
      <c r="K274" s="11" t="s">
        <v>599</v>
      </c>
    </row>
    <row r="275" spans="1:11">
      <c r="A275" s="9" t="s">
        <v>594</v>
      </c>
      <c r="B275" s="10" t="s">
        <v>198</v>
      </c>
      <c r="C275" s="10" t="s">
        <v>199</v>
      </c>
      <c r="D275" s="11" t="s">
        <v>8</v>
      </c>
      <c r="E275" s="11">
        <v>1</v>
      </c>
      <c r="F275" s="26">
        <f>VLOOKUP(C275:C560,进价表!C:F,4,FALSE)</f>
        <v>49.2156</v>
      </c>
      <c r="G275" s="11">
        <f t="shared" si="16"/>
        <v>49.2156</v>
      </c>
      <c r="H275" s="11">
        <f>F275*1.275</f>
        <v>62.74989</v>
      </c>
      <c r="I275" s="14">
        <f t="shared" si="17"/>
        <v>0.00540947327586207</v>
      </c>
      <c r="J275" s="15">
        <f t="shared" si="18"/>
        <v>0.006274989</v>
      </c>
      <c r="K275" s="11" t="s">
        <v>599</v>
      </c>
    </row>
    <row r="276" spans="1:11">
      <c r="A276" s="9" t="s">
        <v>594</v>
      </c>
      <c r="B276" s="10" t="s">
        <v>304</v>
      </c>
      <c r="C276" s="10" t="s">
        <v>305</v>
      </c>
      <c r="D276" s="11" t="s">
        <v>8</v>
      </c>
      <c r="E276" s="11">
        <v>1</v>
      </c>
      <c r="F276" s="26">
        <f>VLOOKUP(C276:C561,进价表!C:F,4,FALSE)</f>
        <v>7.8288</v>
      </c>
      <c r="G276" s="11">
        <f t="shared" si="16"/>
        <v>7.8288</v>
      </c>
      <c r="H276" s="11">
        <f>F276*1.275</f>
        <v>9.98172</v>
      </c>
      <c r="I276" s="14">
        <f t="shared" si="17"/>
        <v>0.000860493103448276</v>
      </c>
      <c r="J276" s="15">
        <f t="shared" si="18"/>
        <v>0.000998172</v>
      </c>
      <c r="K276" s="11" t="s">
        <v>595</v>
      </c>
    </row>
    <row r="277" ht="26" spans="1:11">
      <c r="A277" s="9" t="s">
        <v>594</v>
      </c>
      <c r="B277" s="10" t="s">
        <v>532</v>
      </c>
      <c r="C277" s="10" t="s">
        <v>533</v>
      </c>
      <c r="D277" s="11" t="s">
        <v>8</v>
      </c>
      <c r="E277" s="11">
        <v>1</v>
      </c>
      <c r="F277" s="26">
        <f>VLOOKUP(C277:C562,进价表!C:F,4,FALSE)</f>
        <v>30</v>
      </c>
      <c r="G277" s="11">
        <f t="shared" si="16"/>
        <v>30</v>
      </c>
      <c r="H277" s="11">
        <f>F277*1.275</f>
        <v>38.25</v>
      </c>
      <c r="I277" s="14">
        <f t="shared" si="17"/>
        <v>0.00329741379310345</v>
      </c>
      <c r="J277" s="15">
        <f t="shared" si="18"/>
        <v>0.003825</v>
      </c>
      <c r="K277" s="11" t="s">
        <v>599</v>
      </c>
    </row>
    <row r="278" spans="1:11">
      <c r="A278" s="9" t="s">
        <v>594</v>
      </c>
      <c r="B278" s="10" t="s">
        <v>438</v>
      </c>
      <c r="C278" s="10" t="s">
        <v>439</v>
      </c>
      <c r="D278" s="11" t="s">
        <v>8</v>
      </c>
      <c r="E278" s="11">
        <v>1</v>
      </c>
      <c r="F278" s="26">
        <f>VLOOKUP(C278:C563,进价表!C:F,4,FALSE)</f>
        <v>170</v>
      </c>
      <c r="G278" s="11">
        <f t="shared" si="16"/>
        <v>170</v>
      </c>
      <c r="H278" s="11">
        <f>F278*1.275</f>
        <v>216.75</v>
      </c>
      <c r="I278" s="14">
        <f t="shared" si="17"/>
        <v>0.0186853448275862</v>
      </c>
      <c r="J278" s="15">
        <f t="shared" si="18"/>
        <v>0.021675</v>
      </c>
      <c r="K278" s="11" t="s">
        <v>595</v>
      </c>
    </row>
    <row r="279" ht="26" spans="1:11">
      <c r="A279" s="9" t="s">
        <v>594</v>
      </c>
      <c r="B279" s="10" t="s">
        <v>500</v>
      </c>
      <c r="C279" s="10" t="s">
        <v>501</v>
      </c>
      <c r="D279" s="11" t="s">
        <v>8</v>
      </c>
      <c r="E279" s="11">
        <v>1</v>
      </c>
      <c r="F279" s="26">
        <f>VLOOKUP(C279:C564,进价表!C:F,4,FALSE)</f>
        <v>51.9372</v>
      </c>
      <c r="G279" s="11">
        <f t="shared" si="16"/>
        <v>51.9372</v>
      </c>
      <c r="H279" s="11">
        <f>F279*1.275</f>
        <v>66.21993</v>
      </c>
      <c r="I279" s="14">
        <f t="shared" si="17"/>
        <v>0.00570861465517241</v>
      </c>
      <c r="J279" s="15">
        <f t="shared" si="18"/>
        <v>0.006621993</v>
      </c>
      <c r="K279" s="11" t="s">
        <v>599</v>
      </c>
    </row>
    <row r="280" ht="26" spans="1:11">
      <c r="A280" s="9" t="s">
        <v>594</v>
      </c>
      <c r="B280" s="10" t="s">
        <v>494</v>
      </c>
      <c r="C280" s="10" t="s">
        <v>495</v>
      </c>
      <c r="D280" s="11" t="s">
        <v>8</v>
      </c>
      <c r="E280" s="11">
        <v>1</v>
      </c>
      <c r="F280" s="26">
        <f>VLOOKUP(C280:C565,进价表!C:F,4,FALSE)</f>
        <v>132.3</v>
      </c>
      <c r="G280" s="11">
        <f t="shared" si="16"/>
        <v>132.3</v>
      </c>
      <c r="H280" s="11">
        <f>F280*1.275</f>
        <v>168.6825</v>
      </c>
      <c r="I280" s="14">
        <f t="shared" si="17"/>
        <v>0.0145415948275862</v>
      </c>
      <c r="J280" s="15">
        <f t="shared" si="18"/>
        <v>0.01686825</v>
      </c>
      <c r="K280" s="11" t="s">
        <v>599</v>
      </c>
    </row>
    <row r="281" ht="26" spans="1:11">
      <c r="A281" s="9" t="s">
        <v>594</v>
      </c>
      <c r="B281" s="10" t="s">
        <v>536</v>
      </c>
      <c r="C281" s="10" t="s">
        <v>537</v>
      </c>
      <c r="D281" s="11" t="s">
        <v>8</v>
      </c>
      <c r="E281" s="11">
        <v>1</v>
      </c>
      <c r="F281" s="26">
        <f>VLOOKUP(C281:C566,进价表!C:F,4,FALSE)</f>
        <v>48</v>
      </c>
      <c r="G281" s="11">
        <f t="shared" si="16"/>
        <v>48</v>
      </c>
      <c r="H281" s="11">
        <f>F281*1.275</f>
        <v>61.2</v>
      </c>
      <c r="I281" s="14">
        <f t="shared" si="17"/>
        <v>0.00527586206896552</v>
      </c>
      <c r="J281" s="15">
        <f t="shared" si="18"/>
        <v>0.00612</v>
      </c>
      <c r="K281" s="11" t="s">
        <v>599</v>
      </c>
    </row>
    <row r="282" ht="26" spans="1:11">
      <c r="A282" s="9" t="s">
        <v>594</v>
      </c>
      <c r="B282" s="10" t="s">
        <v>352</v>
      </c>
      <c r="C282" s="10" t="s">
        <v>353</v>
      </c>
      <c r="D282" s="11" t="s">
        <v>8</v>
      </c>
      <c r="E282" s="11">
        <v>1</v>
      </c>
      <c r="F282" s="26">
        <f>VLOOKUP(C282:C567,进价表!C:F,4,FALSE)</f>
        <v>90.8712</v>
      </c>
      <c r="G282" s="11">
        <f t="shared" si="16"/>
        <v>90.8712</v>
      </c>
      <c r="H282" s="11">
        <f>F282*1.275</f>
        <v>115.86078</v>
      </c>
      <c r="I282" s="14">
        <f t="shared" si="17"/>
        <v>0.00998799827586207</v>
      </c>
      <c r="J282" s="15">
        <f t="shared" si="18"/>
        <v>0.011586078</v>
      </c>
      <c r="K282" s="11" t="s">
        <v>599</v>
      </c>
    </row>
    <row r="283" ht="26" spans="1:11">
      <c r="A283" s="9" t="s">
        <v>594</v>
      </c>
      <c r="B283" s="10" t="s">
        <v>502</v>
      </c>
      <c r="C283" s="10" t="s">
        <v>503</v>
      </c>
      <c r="D283" s="11" t="s">
        <v>8</v>
      </c>
      <c r="E283" s="11">
        <v>1</v>
      </c>
      <c r="F283" s="26">
        <f>VLOOKUP(C283:C568,进价表!C:F,4,FALSE)</f>
        <v>51.9372</v>
      </c>
      <c r="G283" s="11">
        <f t="shared" si="16"/>
        <v>51.9372</v>
      </c>
      <c r="H283" s="11">
        <f>F283*1.275</f>
        <v>66.21993</v>
      </c>
      <c r="I283" s="14">
        <f t="shared" si="17"/>
        <v>0.00570861465517241</v>
      </c>
      <c r="J283" s="15">
        <f t="shared" si="18"/>
        <v>0.006621993</v>
      </c>
      <c r="K283" s="11" t="s">
        <v>599</v>
      </c>
    </row>
    <row r="284" spans="1:11">
      <c r="A284" s="9" t="s">
        <v>594</v>
      </c>
      <c r="B284" s="10" t="s">
        <v>202</v>
      </c>
      <c r="C284" s="10" t="s">
        <v>203</v>
      </c>
      <c r="D284" s="11" t="s">
        <v>8</v>
      </c>
      <c r="E284" s="11">
        <v>1</v>
      </c>
      <c r="F284" s="26">
        <f>VLOOKUP(C284:C569,进价表!C:F,4,FALSE)</f>
        <v>21.8484</v>
      </c>
      <c r="G284" s="11">
        <f t="shared" si="16"/>
        <v>21.8484</v>
      </c>
      <c r="H284" s="11">
        <f>F284*1.275</f>
        <v>27.85671</v>
      </c>
      <c r="I284" s="14">
        <f t="shared" si="17"/>
        <v>0.00240144051724138</v>
      </c>
      <c r="J284" s="15">
        <f t="shared" si="18"/>
        <v>0.002785671</v>
      </c>
      <c r="K284" s="11" t="s">
        <v>599</v>
      </c>
    </row>
    <row r="285" ht="26" spans="1:11">
      <c r="A285" s="9" t="s">
        <v>594</v>
      </c>
      <c r="B285" s="10" t="s">
        <v>484</v>
      </c>
      <c r="C285" s="10" t="s">
        <v>485</v>
      </c>
      <c r="D285" s="11" t="s">
        <v>8</v>
      </c>
      <c r="E285" s="11">
        <v>1</v>
      </c>
      <c r="F285" s="26">
        <f>VLOOKUP(C285:C570,进价表!C:F,4,FALSE)</f>
        <v>71.82</v>
      </c>
      <c r="G285" s="11">
        <f t="shared" si="16"/>
        <v>71.82</v>
      </c>
      <c r="H285" s="11">
        <f>F285*1.275</f>
        <v>91.5705</v>
      </c>
      <c r="I285" s="14">
        <f t="shared" si="17"/>
        <v>0.00789400862068965</v>
      </c>
      <c r="J285" s="15">
        <f t="shared" si="18"/>
        <v>0.00915705</v>
      </c>
      <c r="K285" s="11" t="s">
        <v>599</v>
      </c>
    </row>
    <row r="286" ht="26" spans="1:11">
      <c r="A286" s="9" t="s">
        <v>594</v>
      </c>
      <c r="B286" s="10" t="s">
        <v>482</v>
      </c>
      <c r="C286" s="10" t="s">
        <v>483</v>
      </c>
      <c r="D286" s="11" t="s">
        <v>8</v>
      </c>
      <c r="E286" s="11">
        <v>1</v>
      </c>
      <c r="F286" s="26">
        <f>VLOOKUP(C286:C571,进价表!C:F,4,FALSE)</f>
        <v>71.82</v>
      </c>
      <c r="G286" s="11">
        <f t="shared" si="16"/>
        <v>71.82</v>
      </c>
      <c r="H286" s="11">
        <f>F286*1.275</f>
        <v>91.5705</v>
      </c>
      <c r="I286" s="14">
        <f t="shared" si="17"/>
        <v>0.00789400862068965</v>
      </c>
      <c r="J286" s="15">
        <f t="shared" si="18"/>
        <v>0.00915705</v>
      </c>
      <c r="K286" s="11" t="s">
        <v>599</v>
      </c>
    </row>
    <row r="287" ht="26" spans="1:11">
      <c r="A287" s="9" t="s">
        <v>594</v>
      </c>
      <c r="B287" s="10" t="s">
        <v>566</v>
      </c>
      <c r="C287" s="10" t="s">
        <v>567</v>
      </c>
      <c r="D287" s="11" t="s">
        <v>8</v>
      </c>
      <c r="E287" s="11">
        <v>1</v>
      </c>
      <c r="F287" s="26">
        <f>VLOOKUP(C287:C572,进价表!C:F,4,FALSE)</f>
        <v>19</v>
      </c>
      <c r="G287" s="11">
        <f t="shared" si="16"/>
        <v>19</v>
      </c>
      <c r="H287" s="11">
        <f>F287*1.275</f>
        <v>24.225</v>
      </c>
      <c r="I287" s="14">
        <f t="shared" si="17"/>
        <v>0.00208836206896552</v>
      </c>
      <c r="J287" s="15">
        <f t="shared" si="18"/>
        <v>0.0024225</v>
      </c>
      <c r="K287" s="11" t="s">
        <v>599</v>
      </c>
    </row>
    <row r="288" spans="1:11">
      <c r="A288" s="16" t="s">
        <v>594</v>
      </c>
      <c r="B288" s="17" t="s">
        <v>80</v>
      </c>
      <c r="C288" s="17" t="s">
        <v>81</v>
      </c>
      <c r="D288" s="18" t="s">
        <v>82</v>
      </c>
      <c r="E288" s="18">
        <v>18591.952</v>
      </c>
      <c r="F288" s="26">
        <f>VLOOKUP(C288:C573,进价表!C:F,4,FALSE)</f>
        <v>0.7</v>
      </c>
      <c r="G288" s="11">
        <f t="shared" si="16"/>
        <v>13014.3664</v>
      </c>
      <c r="H288" s="11">
        <f>F288*1.275</f>
        <v>0.8925</v>
      </c>
      <c r="I288" s="14">
        <f t="shared" si="17"/>
        <v>7.69396551724138e-5</v>
      </c>
      <c r="J288" s="15">
        <f t="shared" si="18"/>
        <v>1.659331716</v>
      </c>
      <c r="K288" s="18" t="s">
        <v>596</v>
      </c>
    </row>
    <row r="289" ht="20" customHeight="1" spans="1:11">
      <c r="A289" s="19"/>
      <c r="B289" s="20"/>
      <c r="C289" s="20"/>
      <c r="D289" s="19"/>
      <c r="E289" s="19"/>
      <c r="F289" s="27"/>
      <c r="G289" s="11">
        <f>SUM(G3:G288)</f>
        <v>14133687.186</v>
      </c>
      <c r="H289" s="11"/>
      <c r="I289" s="14"/>
      <c r="J289" s="15">
        <f>SUM(J3:J288)</f>
        <v>1802.045116215</v>
      </c>
      <c r="K289" s="19"/>
    </row>
    <row r="291" spans="10:10">
      <c r="J291" s="1">
        <f>G289*1.275/10000</f>
        <v>1802.045116215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1"/>
  <sheetViews>
    <sheetView workbookViewId="0">
      <pane xSplit="4" ySplit="2" topLeftCell="E288" activePane="bottomRight" state="frozen"/>
      <selection/>
      <selection pane="topRight"/>
      <selection pane="bottomLeft"/>
      <selection pane="bottomRight" activeCell="F274" sqref="F274"/>
    </sheetView>
  </sheetViews>
  <sheetFormatPr defaultColWidth="8.89090909090909" defaultRowHeight="14"/>
  <cols>
    <col min="1" max="1" width="10" style="1"/>
    <col min="2" max="2" width="37.4454545454545" style="2" hidden="1" customWidth="1"/>
    <col min="3" max="3" width="42.7818181818182" style="2" customWidth="1"/>
    <col min="4" max="4" width="6" style="1"/>
    <col min="5" max="5" width="10.6636363636364" style="1"/>
    <col min="6" max="6" width="11.1090909090909" style="1" customWidth="1"/>
    <col min="7" max="7" width="13.8909090909091" style="1" customWidth="1"/>
    <col min="8" max="8" width="15" style="1"/>
    <col min="9" max="9" width="15" style="3"/>
    <col min="10" max="10" width="23.6363636363636" style="1" customWidth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6" t="s">
        <v>603</v>
      </c>
      <c r="I2" s="12" t="s">
        <v>591</v>
      </c>
      <c r="J2" s="6" t="s">
        <v>592</v>
      </c>
      <c r="K2" s="13" t="s">
        <v>593</v>
      </c>
    </row>
    <row r="3" spans="1:11">
      <c r="A3" s="9" t="s">
        <v>604</v>
      </c>
      <c r="B3" s="10" t="s">
        <v>21</v>
      </c>
      <c r="C3" s="10" t="s">
        <v>22</v>
      </c>
      <c r="D3" s="11" t="s">
        <v>8</v>
      </c>
      <c r="E3" s="11">
        <v>100212</v>
      </c>
      <c r="F3" s="11">
        <f>VLOOKUP(C3:C288,进价表!C:F,4,FALSE)</f>
        <v>31</v>
      </c>
      <c r="G3" s="11">
        <f>E3*F3</f>
        <v>3106572</v>
      </c>
      <c r="H3" s="11">
        <f>F3*1.28</f>
        <v>39.68</v>
      </c>
      <c r="I3" s="14">
        <f>H3/1.16/10000</f>
        <v>0.00342068965517241</v>
      </c>
      <c r="J3" s="15">
        <f>I3*1.16*E3</f>
        <v>397.641216</v>
      </c>
      <c r="K3" s="11" t="s">
        <v>595</v>
      </c>
    </row>
    <row r="4" spans="1:11">
      <c r="A4" s="9" t="s">
        <v>604</v>
      </c>
      <c r="B4" s="10" t="s">
        <v>17</v>
      </c>
      <c r="C4" s="10" t="s">
        <v>18</v>
      </c>
      <c r="D4" s="11" t="s">
        <v>8</v>
      </c>
      <c r="E4" s="11">
        <v>65266</v>
      </c>
      <c r="F4" s="11">
        <f>VLOOKUP(C4:C289,进价表!C:F,4,FALSE)</f>
        <v>3.6</v>
      </c>
      <c r="G4" s="11">
        <f t="shared" ref="G4:G67" si="0">E4*F4</f>
        <v>234957.6</v>
      </c>
      <c r="H4" s="11">
        <f t="shared" ref="H4:H67" si="1">F4*1.28</f>
        <v>4.608</v>
      </c>
      <c r="I4" s="14">
        <f t="shared" ref="I4:I67" si="2">H4/1.16/10000</f>
        <v>0.000397241379310345</v>
      </c>
      <c r="J4" s="15">
        <f t="shared" ref="J4:J67" si="3">I4*1.16*E4</f>
        <v>30.0745728</v>
      </c>
      <c r="K4" s="11" t="s">
        <v>595</v>
      </c>
    </row>
    <row r="5" spans="1:11">
      <c r="A5" s="9" t="s">
        <v>604</v>
      </c>
      <c r="B5" s="10" t="s">
        <v>46</v>
      </c>
      <c r="C5" s="10" t="s">
        <v>47</v>
      </c>
      <c r="D5" s="11" t="s">
        <v>31</v>
      </c>
      <c r="E5" s="11">
        <v>63634</v>
      </c>
      <c r="F5" s="11">
        <f>VLOOKUP(C5:C290,进价表!C:F,4,FALSE)</f>
        <v>4.6</v>
      </c>
      <c r="G5" s="11">
        <f t="shared" si="0"/>
        <v>292716.4</v>
      </c>
      <c r="H5" s="11">
        <f t="shared" si="1"/>
        <v>5.888</v>
      </c>
      <c r="I5" s="14">
        <f t="shared" si="2"/>
        <v>0.000507586206896552</v>
      </c>
      <c r="J5" s="15">
        <f t="shared" si="3"/>
        <v>37.4676992</v>
      </c>
      <c r="K5" s="11" t="s">
        <v>596</v>
      </c>
    </row>
    <row r="6" spans="1:11">
      <c r="A6" s="9" t="s">
        <v>604</v>
      </c>
      <c r="B6" s="10" t="s">
        <v>32</v>
      </c>
      <c r="C6" s="10" t="s">
        <v>33</v>
      </c>
      <c r="D6" s="11" t="s">
        <v>31</v>
      </c>
      <c r="E6" s="11">
        <v>59218</v>
      </c>
      <c r="F6" s="11">
        <f>VLOOKUP(C6:C291,进价表!C:F,4,FALSE)</f>
        <v>2.8</v>
      </c>
      <c r="G6" s="11">
        <f t="shared" si="0"/>
        <v>165810.4</v>
      </c>
      <c r="H6" s="11">
        <f t="shared" si="1"/>
        <v>3.584</v>
      </c>
      <c r="I6" s="14">
        <f t="shared" si="2"/>
        <v>0.000308965517241379</v>
      </c>
      <c r="J6" s="15">
        <f t="shared" si="3"/>
        <v>21.2237312</v>
      </c>
      <c r="K6" s="11" t="s">
        <v>596</v>
      </c>
    </row>
    <row r="7" spans="1:11">
      <c r="A7" s="9" t="s">
        <v>604</v>
      </c>
      <c r="B7" s="10" t="s">
        <v>11</v>
      </c>
      <c r="C7" s="10" t="s">
        <v>12</v>
      </c>
      <c r="D7" s="11" t="s">
        <v>8</v>
      </c>
      <c r="E7" s="11">
        <v>55686</v>
      </c>
      <c r="F7" s="11">
        <f>VLOOKUP(C7:C292,进价表!C:F,4,FALSE)</f>
        <v>8.5</v>
      </c>
      <c r="G7" s="11">
        <f t="shared" si="0"/>
        <v>473331</v>
      </c>
      <c r="H7" s="11">
        <f t="shared" si="1"/>
        <v>10.88</v>
      </c>
      <c r="I7" s="14">
        <f t="shared" si="2"/>
        <v>0.000937931034482759</v>
      </c>
      <c r="J7" s="15">
        <f t="shared" si="3"/>
        <v>60.586368</v>
      </c>
      <c r="K7" s="11" t="s">
        <v>596</v>
      </c>
    </row>
    <row r="8" spans="1:11">
      <c r="A8" s="9" t="s">
        <v>604</v>
      </c>
      <c r="B8" s="10" t="s">
        <v>58</v>
      </c>
      <c r="C8" s="10" t="s">
        <v>59</v>
      </c>
      <c r="D8" s="11" t="s">
        <v>31</v>
      </c>
      <c r="E8" s="11">
        <v>54237</v>
      </c>
      <c r="F8" s="11">
        <f>VLOOKUP(C8:C293,进价表!C:F,4,FALSE)</f>
        <v>5.5</v>
      </c>
      <c r="G8" s="11">
        <f t="shared" si="0"/>
        <v>298303.5</v>
      </c>
      <c r="H8" s="11">
        <f t="shared" si="1"/>
        <v>7.04</v>
      </c>
      <c r="I8" s="14">
        <f t="shared" si="2"/>
        <v>0.000606896551724138</v>
      </c>
      <c r="J8" s="15">
        <f t="shared" si="3"/>
        <v>38.182848</v>
      </c>
      <c r="K8" s="11" t="s">
        <v>596</v>
      </c>
    </row>
    <row r="9" spans="1:11">
      <c r="A9" s="9" t="s">
        <v>604</v>
      </c>
      <c r="B9" s="10" t="s">
        <v>40</v>
      </c>
      <c r="C9" s="10" t="s">
        <v>41</v>
      </c>
      <c r="D9" s="11" t="s">
        <v>31</v>
      </c>
      <c r="E9" s="11">
        <v>48356</v>
      </c>
      <c r="F9" s="11">
        <f>VLOOKUP(C9:C294,进价表!C:F,4,FALSE)</f>
        <v>4</v>
      </c>
      <c r="G9" s="11">
        <f t="shared" si="0"/>
        <v>193424</v>
      </c>
      <c r="H9" s="11">
        <f t="shared" si="1"/>
        <v>5.12</v>
      </c>
      <c r="I9" s="14">
        <f t="shared" si="2"/>
        <v>0.000441379310344828</v>
      </c>
      <c r="J9" s="15">
        <f t="shared" si="3"/>
        <v>24.758272</v>
      </c>
      <c r="K9" s="11" t="s">
        <v>596</v>
      </c>
    </row>
    <row r="10" spans="1:11">
      <c r="A10" s="9" t="s">
        <v>604</v>
      </c>
      <c r="B10" s="10" t="s">
        <v>19</v>
      </c>
      <c r="C10" s="10" t="s">
        <v>20</v>
      </c>
      <c r="D10" s="11" t="s">
        <v>8</v>
      </c>
      <c r="E10" s="11">
        <v>43258</v>
      </c>
      <c r="F10" s="11">
        <f>VLOOKUP(C10:C295,进价表!C:F,4,FALSE)</f>
        <v>17</v>
      </c>
      <c r="G10" s="11">
        <f t="shared" si="0"/>
        <v>735386</v>
      </c>
      <c r="H10" s="11">
        <f t="shared" si="1"/>
        <v>21.76</v>
      </c>
      <c r="I10" s="14">
        <f t="shared" si="2"/>
        <v>0.00187586206896552</v>
      </c>
      <c r="J10" s="15">
        <f t="shared" si="3"/>
        <v>94.129408</v>
      </c>
      <c r="K10" s="11" t="s">
        <v>595</v>
      </c>
    </row>
    <row r="11" spans="1:11">
      <c r="A11" s="9" t="s">
        <v>604</v>
      </c>
      <c r="B11" s="10" t="s">
        <v>36</v>
      </c>
      <c r="C11" s="10" t="s">
        <v>37</v>
      </c>
      <c r="D11" s="11" t="s">
        <v>8</v>
      </c>
      <c r="E11" s="11">
        <v>41060</v>
      </c>
      <c r="F11" s="11">
        <f>VLOOKUP(C11:C296,进价表!C:F,4,FALSE)</f>
        <v>14</v>
      </c>
      <c r="G11" s="11">
        <f t="shared" si="0"/>
        <v>574840</v>
      </c>
      <c r="H11" s="11">
        <f t="shared" si="1"/>
        <v>17.92</v>
      </c>
      <c r="I11" s="14">
        <f t="shared" si="2"/>
        <v>0.0015448275862069</v>
      </c>
      <c r="J11" s="15">
        <f t="shared" si="3"/>
        <v>73.57952</v>
      </c>
      <c r="K11" s="11" t="s">
        <v>596</v>
      </c>
    </row>
    <row r="12" spans="1:11">
      <c r="A12" s="9" t="s">
        <v>604</v>
      </c>
      <c r="B12" s="10" t="s">
        <v>396</v>
      </c>
      <c r="C12" s="10" t="s">
        <v>397</v>
      </c>
      <c r="D12" s="11" t="s">
        <v>8</v>
      </c>
      <c r="E12" s="11">
        <v>40141</v>
      </c>
      <c r="F12" s="11">
        <f>VLOOKUP(C12:C297,进价表!C:F,4,FALSE)</f>
        <v>26</v>
      </c>
      <c r="G12" s="11">
        <f t="shared" si="0"/>
        <v>1043666</v>
      </c>
      <c r="H12" s="11">
        <f t="shared" si="1"/>
        <v>33.28</v>
      </c>
      <c r="I12" s="14">
        <f t="shared" si="2"/>
        <v>0.00286896551724138</v>
      </c>
      <c r="J12" s="15">
        <f t="shared" si="3"/>
        <v>133.589248</v>
      </c>
      <c r="K12" s="11" t="s">
        <v>597</v>
      </c>
    </row>
    <row r="13" spans="1:11">
      <c r="A13" s="9" t="s">
        <v>604</v>
      </c>
      <c r="B13" s="10" t="s">
        <v>324</v>
      </c>
      <c r="C13" s="10" t="s">
        <v>325</v>
      </c>
      <c r="D13" s="11" t="s">
        <v>8</v>
      </c>
      <c r="E13" s="11">
        <v>39281</v>
      </c>
      <c r="F13" s="11">
        <f>VLOOKUP(C13:C298,进价表!C:F,4,FALSE)</f>
        <v>5.5</v>
      </c>
      <c r="G13" s="11">
        <f t="shared" si="0"/>
        <v>216045.5</v>
      </c>
      <c r="H13" s="11">
        <f t="shared" si="1"/>
        <v>7.04</v>
      </c>
      <c r="I13" s="14">
        <f t="shared" si="2"/>
        <v>0.000606896551724138</v>
      </c>
      <c r="J13" s="15">
        <f t="shared" si="3"/>
        <v>27.653824</v>
      </c>
      <c r="K13" s="11" t="s">
        <v>595</v>
      </c>
    </row>
    <row r="14" spans="1:11">
      <c r="A14" s="9" t="s">
        <v>604</v>
      </c>
      <c r="B14" s="10" t="s">
        <v>122</v>
      </c>
      <c r="C14" s="10" t="s">
        <v>123</v>
      </c>
      <c r="D14" s="11" t="s">
        <v>31</v>
      </c>
      <c r="E14" s="11">
        <v>38737</v>
      </c>
      <c r="F14" s="11">
        <f>VLOOKUP(C14:C299,进价表!C:F,4,FALSE)</f>
        <v>6</v>
      </c>
      <c r="G14" s="11">
        <f t="shared" si="0"/>
        <v>232422</v>
      </c>
      <c r="H14" s="11">
        <f t="shared" si="1"/>
        <v>7.68</v>
      </c>
      <c r="I14" s="14">
        <f t="shared" si="2"/>
        <v>0.000662068965517241</v>
      </c>
      <c r="J14" s="15">
        <f t="shared" si="3"/>
        <v>29.750016</v>
      </c>
      <c r="K14" s="11" t="s">
        <v>596</v>
      </c>
    </row>
    <row r="15" spans="1:11">
      <c r="A15" s="9" t="s">
        <v>604</v>
      </c>
      <c r="B15" s="10" t="s">
        <v>394</v>
      </c>
      <c r="C15" s="10" t="s">
        <v>395</v>
      </c>
      <c r="D15" s="11" t="s">
        <v>8</v>
      </c>
      <c r="E15" s="11">
        <v>34649</v>
      </c>
      <c r="F15" s="11">
        <f>VLOOKUP(C15:C300,进价表!C:F,4,FALSE)</f>
        <v>20</v>
      </c>
      <c r="G15" s="11">
        <f t="shared" si="0"/>
        <v>692980</v>
      </c>
      <c r="H15" s="11">
        <f t="shared" si="1"/>
        <v>25.6</v>
      </c>
      <c r="I15" s="14">
        <f t="shared" si="2"/>
        <v>0.00220689655172414</v>
      </c>
      <c r="J15" s="15">
        <f t="shared" si="3"/>
        <v>88.70144</v>
      </c>
      <c r="K15" s="11" t="s">
        <v>597</v>
      </c>
    </row>
    <row r="16" spans="1:11">
      <c r="A16" s="9" t="s">
        <v>604</v>
      </c>
      <c r="B16" s="10" t="s">
        <v>236</v>
      </c>
      <c r="C16" s="10" t="s">
        <v>237</v>
      </c>
      <c r="D16" s="11" t="s">
        <v>8</v>
      </c>
      <c r="E16" s="11">
        <v>26986</v>
      </c>
      <c r="F16" s="11">
        <f>VLOOKUP(C16:C301,进价表!C:F,4,FALSE)</f>
        <v>5.8</v>
      </c>
      <c r="G16" s="11">
        <f t="shared" si="0"/>
        <v>156518.8</v>
      </c>
      <c r="H16" s="11">
        <f t="shared" si="1"/>
        <v>7.424</v>
      </c>
      <c r="I16" s="14">
        <f t="shared" si="2"/>
        <v>0.00064</v>
      </c>
      <c r="J16" s="15">
        <f t="shared" si="3"/>
        <v>20.0344064</v>
      </c>
      <c r="K16" s="11" t="s">
        <v>595</v>
      </c>
    </row>
    <row r="17" spans="1:11">
      <c r="A17" s="9" t="s">
        <v>604</v>
      </c>
      <c r="B17" s="10" t="s">
        <v>242</v>
      </c>
      <c r="C17" s="10" t="s">
        <v>243</v>
      </c>
      <c r="D17" s="11" t="s">
        <v>8</v>
      </c>
      <c r="E17" s="11">
        <v>25808</v>
      </c>
      <c r="F17" s="11">
        <f>VLOOKUP(C17:C302,进价表!C:F,4,FALSE)</f>
        <v>4</v>
      </c>
      <c r="G17" s="11">
        <f t="shared" si="0"/>
        <v>103232</v>
      </c>
      <c r="H17" s="11">
        <f t="shared" si="1"/>
        <v>5.12</v>
      </c>
      <c r="I17" s="14">
        <f t="shared" si="2"/>
        <v>0.000441379310344828</v>
      </c>
      <c r="J17" s="15">
        <f t="shared" si="3"/>
        <v>13.213696</v>
      </c>
      <c r="K17" s="11" t="s">
        <v>595</v>
      </c>
    </row>
    <row r="18" spans="1:11">
      <c r="A18" s="9" t="s">
        <v>604</v>
      </c>
      <c r="B18" s="10" t="s">
        <v>50</v>
      </c>
      <c r="C18" s="10" t="s">
        <v>51</v>
      </c>
      <c r="D18" s="11" t="s">
        <v>31</v>
      </c>
      <c r="E18" s="11">
        <v>23142</v>
      </c>
      <c r="F18" s="11">
        <f>VLOOKUP(C18:C303,进价表!C:F,4,FALSE)</f>
        <v>6.5</v>
      </c>
      <c r="G18" s="11">
        <f t="shared" si="0"/>
        <v>150423</v>
      </c>
      <c r="H18" s="11">
        <f t="shared" si="1"/>
        <v>8.32</v>
      </c>
      <c r="I18" s="14">
        <f t="shared" si="2"/>
        <v>0.000717241379310345</v>
      </c>
      <c r="J18" s="15">
        <f t="shared" si="3"/>
        <v>19.254144</v>
      </c>
      <c r="K18" s="11" t="s">
        <v>596</v>
      </c>
    </row>
    <row r="19" spans="1:11">
      <c r="A19" s="9" t="s">
        <v>604</v>
      </c>
      <c r="B19" s="10" t="s">
        <v>48</v>
      </c>
      <c r="C19" s="10" t="s">
        <v>49</v>
      </c>
      <c r="D19" s="11" t="s">
        <v>31</v>
      </c>
      <c r="E19" s="11">
        <v>22354</v>
      </c>
      <c r="F19" s="11">
        <f>VLOOKUP(C19:C304,进价表!C:F,4,FALSE)</f>
        <v>2.3</v>
      </c>
      <c r="G19" s="11">
        <f t="shared" si="0"/>
        <v>51414.2</v>
      </c>
      <c r="H19" s="11">
        <f t="shared" si="1"/>
        <v>2.944</v>
      </c>
      <c r="I19" s="14">
        <f t="shared" si="2"/>
        <v>0.000253793103448276</v>
      </c>
      <c r="J19" s="15">
        <f t="shared" si="3"/>
        <v>6.5810176</v>
      </c>
      <c r="K19" s="11" t="s">
        <v>596</v>
      </c>
    </row>
    <row r="20" spans="1:11">
      <c r="A20" s="9" t="s">
        <v>604</v>
      </c>
      <c r="B20" s="10" t="s">
        <v>140</v>
      </c>
      <c r="C20" s="10" t="s">
        <v>141</v>
      </c>
      <c r="D20" s="11" t="s">
        <v>8</v>
      </c>
      <c r="E20" s="11">
        <v>21463</v>
      </c>
      <c r="F20" s="11">
        <f>VLOOKUP(C20:C305,进价表!C:F,4,FALSE)</f>
        <v>2.5</v>
      </c>
      <c r="G20" s="11">
        <f t="shared" si="0"/>
        <v>53657.5</v>
      </c>
      <c r="H20" s="11">
        <f t="shared" si="1"/>
        <v>3.2</v>
      </c>
      <c r="I20" s="14">
        <f t="shared" si="2"/>
        <v>0.000275862068965517</v>
      </c>
      <c r="J20" s="15">
        <f t="shared" si="3"/>
        <v>6.86816</v>
      </c>
      <c r="K20" s="11" t="s">
        <v>595</v>
      </c>
    </row>
    <row r="21" spans="1:11">
      <c r="A21" s="9" t="s">
        <v>604</v>
      </c>
      <c r="B21" s="10" t="s">
        <v>344</v>
      </c>
      <c r="C21" s="10" t="s">
        <v>345</v>
      </c>
      <c r="D21" s="11" t="s">
        <v>8</v>
      </c>
      <c r="E21" s="11">
        <v>20917</v>
      </c>
      <c r="F21" s="11">
        <f>VLOOKUP(C21:C306,进价表!C:F,4,FALSE)</f>
        <v>4.9</v>
      </c>
      <c r="G21" s="11">
        <f t="shared" si="0"/>
        <v>102493.3</v>
      </c>
      <c r="H21" s="11">
        <f t="shared" si="1"/>
        <v>6.272</v>
      </c>
      <c r="I21" s="14">
        <f t="shared" si="2"/>
        <v>0.000540689655172414</v>
      </c>
      <c r="J21" s="15">
        <f t="shared" si="3"/>
        <v>13.1191424</v>
      </c>
      <c r="K21" s="11" t="s">
        <v>595</v>
      </c>
    </row>
    <row r="22" spans="1:11">
      <c r="A22" s="9" t="s">
        <v>604</v>
      </c>
      <c r="B22" s="10" t="s">
        <v>56</v>
      </c>
      <c r="C22" s="10" t="s">
        <v>57</v>
      </c>
      <c r="D22" s="11" t="s">
        <v>31</v>
      </c>
      <c r="E22" s="11">
        <v>20864</v>
      </c>
      <c r="F22" s="11">
        <f>VLOOKUP(C22:C307,进价表!C:F,4,FALSE)</f>
        <v>3.3</v>
      </c>
      <c r="G22" s="11">
        <f t="shared" si="0"/>
        <v>68851.2</v>
      </c>
      <c r="H22" s="11">
        <f t="shared" si="1"/>
        <v>4.224</v>
      </c>
      <c r="I22" s="14">
        <f t="shared" si="2"/>
        <v>0.000364137931034483</v>
      </c>
      <c r="J22" s="15">
        <f t="shared" si="3"/>
        <v>8.8129536</v>
      </c>
      <c r="K22" s="11" t="s">
        <v>596</v>
      </c>
    </row>
    <row r="23" spans="1:11">
      <c r="A23" s="9" t="s">
        <v>604</v>
      </c>
      <c r="B23" s="10" t="s">
        <v>54</v>
      </c>
      <c r="C23" s="10" t="s">
        <v>55</v>
      </c>
      <c r="D23" s="11" t="s">
        <v>31</v>
      </c>
      <c r="E23" s="11">
        <v>17947</v>
      </c>
      <c r="F23" s="11">
        <f>VLOOKUP(C23:C308,进价表!C:F,4,FALSE)</f>
        <v>4.4</v>
      </c>
      <c r="G23" s="11">
        <f t="shared" si="0"/>
        <v>78966.8</v>
      </c>
      <c r="H23" s="11">
        <f t="shared" si="1"/>
        <v>5.632</v>
      </c>
      <c r="I23" s="14">
        <f t="shared" si="2"/>
        <v>0.00048551724137931</v>
      </c>
      <c r="J23" s="15">
        <f t="shared" si="3"/>
        <v>10.1077504</v>
      </c>
      <c r="K23" s="11" t="s">
        <v>596</v>
      </c>
    </row>
    <row r="24" spans="1:11">
      <c r="A24" s="9" t="s">
        <v>604</v>
      </c>
      <c r="B24" s="10" t="s">
        <v>328</v>
      </c>
      <c r="C24" s="10" t="s">
        <v>329</v>
      </c>
      <c r="D24" s="11" t="s">
        <v>8</v>
      </c>
      <c r="E24" s="11">
        <v>16826</v>
      </c>
      <c r="F24" s="11">
        <f>VLOOKUP(C24:C309,进价表!C:F,4,FALSE)</f>
        <v>13</v>
      </c>
      <c r="G24" s="11">
        <f t="shared" si="0"/>
        <v>218738</v>
      </c>
      <c r="H24" s="11">
        <f t="shared" si="1"/>
        <v>16.64</v>
      </c>
      <c r="I24" s="14">
        <f t="shared" si="2"/>
        <v>0.00143448275862069</v>
      </c>
      <c r="J24" s="15">
        <f t="shared" si="3"/>
        <v>27.998464</v>
      </c>
      <c r="K24" s="11" t="s">
        <v>595</v>
      </c>
    </row>
    <row r="25" spans="1:11">
      <c r="A25" s="9" t="s">
        <v>604</v>
      </c>
      <c r="B25" s="10" t="s">
        <v>23</v>
      </c>
      <c r="C25" s="10" t="s">
        <v>24</v>
      </c>
      <c r="D25" s="11" t="s">
        <v>8</v>
      </c>
      <c r="E25" s="11">
        <v>16604</v>
      </c>
      <c r="F25" s="11">
        <f>VLOOKUP(C25:C310,进价表!C:F,4,FALSE)</f>
        <v>19</v>
      </c>
      <c r="G25" s="11">
        <f t="shared" si="0"/>
        <v>315476</v>
      </c>
      <c r="H25" s="11">
        <f t="shared" si="1"/>
        <v>24.32</v>
      </c>
      <c r="I25" s="14">
        <f t="shared" si="2"/>
        <v>0.00209655172413793</v>
      </c>
      <c r="J25" s="15">
        <f t="shared" si="3"/>
        <v>40.380928</v>
      </c>
      <c r="K25" s="11" t="s">
        <v>596</v>
      </c>
    </row>
    <row r="26" spans="1:11">
      <c r="A26" s="9" t="s">
        <v>604</v>
      </c>
      <c r="B26" s="10" t="s">
        <v>29</v>
      </c>
      <c r="C26" s="10" t="s">
        <v>30</v>
      </c>
      <c r="D26" s="11" t="s">
        <v>31</v>
      </c>
      <c r="E26" s="11">
        <v>16424</v>
      </c>
      <c r="F26" s="11">
        <f>VLOOKUP(C26:C311,进价表!C:F,4,FALSE)</f>
        <v>1.8</v>
      </c>
      <c r="G26" s="11">
        <f t="shared" si="0"/>
        <v>29563.2</v>
      </c>
      <c r="H26" s="11">
        <f t="shared" si="1"/>
        <v>2.304</v>
      </c>
      <c r="I26" s="14">
        <f t="shared" si="2"/>
        <v>0.000198620689655172</v>
      </c>
      <c r="J26" s="15">
        <f t="shared" si="3"/>
        <v>3.7840896</v>
      </c>
      <c r="K26" s="11" t="s">
        <v>596</v>
      </c>
    </row>
    <row r="27" spans="1:11">
      <c r="A27" s="9" t="s">
        <v>604</v>
      </c>
      <c r="B27" s="10" t="s">
        <v>414</v>
      </c>
      <c r="C27" s="10" t="s">
        <v>415</v>
      </c>
      <c r="D27" s="11" t="s">
        <v>8</v>
      </c>
      <c r="E27" s="11">
        <v>16287</v>
      </c>
      <c r="F27" s="11">
        <f>VLOOKUP(C27:C312,进价表!C:F,4,FALSE)</f>
        <v>18</v>
      </c>
      <c r="G27" s="11">
        <f t="shared" si="0"/>
        <v>293166</v>
      </c>
      <c r="H27" s="11">
        <f t="shared" si="1"/>
        <v>23.04</v>
      </c>
      <c r="I27" s="14">
        <f t="shared" si="2"/>
        <v>0.00198620689655172</v>
      </c>
      <c r="J27" s="15">
        <f t="shared" si="3"/>
        <v>37.525248</v>
      </c>
      <c r="K27" s="11" t="s">
        <v>597</v>
      </c>
    </row>
    <row r="28" spans="1:11">
      <c r="A28" s="9" t="s">
        <v>604</v>
      </c>
      <c r="B28" s="10" t="s">
        <v>112</v>
      </c>
      <c r="C28" s="10" t="s">
        <v>113</v>
      </c>
      <c r="D28" s="11" t="s">
        <v>31</v>
      </c>
      <c r="E28" s="11">
        <v>15370</v>
      </c>
      <c r="F28" s="11">
        <f>VLOOKUP(C28:C313,进价表!C:F,4,FALSE)</f>
        <v>3</v>
      </c>
      <c r="G28" s="11">
        <f t="shared" si="0"/>
        <v>46110</v>
      </c>
      <c r="H28" s="11">
        <f t="shared" si="1"/>
        <v>3.84</v>
      </c>
      <c r="I28" s="14">
        <f t="shared" si="2"/>
        <v>0.000331034482758621</v>
      </c>
      <c r="J28" s="15">
        <f t="shared" si="3"/>
        <v>5.90208</v>
      </c>
      <c r="K28" s="11" t="s">
        <v>596</v>
      </c>
    </row>
    <row r="29" spans="1:11">
      <c r="A29" s="9" t="s">
        <v>604</v>
      </c>
      <c r="B29" s="10" t="s">
        <v>52</v>
      </c>
      <c r="C29" s="10" t="s">
        <v>53</v>
      </c>
      <c r="D29" s="11" t="s">
        <v>31</v>
      </c>
      <c r="E29" s="11">
        <v>15230</v>
      </c>
      <c r="F29" s="11">
        <f>VLOOKUP(C29:C314,进价表!C:F,4,FALSE)</f>
        <v>7.5</v>
      </c>
      <c r="G29" s="11">
        <f t="shared" si="0"/>
        <v>114225</v>
      </c>
      <c r="H29" s="11">
        <f t="shared" si="1"/>
        <v>9.6</v>
      </c>
      <c r="I29" s="14">
        <f t="shared" si="2"/>
        <v>0.000827586206896552</v>
      </c>
      <c r="J29" s="15">
        <f t="shared" si="3"/>
        <v>14.6208</v>
      </c>
      <c r="K29" s="11" t="s">
        <v>596</v>
      </c>
    </row>
    <row r="30" spans="1:11">
      <c r="A30" s="9" t="s">
        <v>604</v>
      </c>
      <c r="B30" s="10" t="s">
        <v>34</v>
      </c>
      <c r="C30" s="10" t="s">
        <v>35</v>
      </c>
      <c r="D30" s="11" t="s">
        <v>31</v>
      </c>
      <c r="E30" s="11">
        <v>11595</v>
      </c>
      <c r="F30" s="11">
        <f>VLOOKUP(C30:C315,进价表!C:F,4,FALSE)</f>
        <v>3.8</v>
      </c>
      <c r="G30" s="11">
        <f t="shared" si="0"/>
        <v>44061</v>
      </c>
      <c r="H30" s="11">
        <f t="shared" si="1"/>
        <v>4.864</v>
      </c>
      <c r="I30" s="14">
        <f t="shared" si="2"/>
        <v>0.000419310344827586</v>
      </c>
      <c r="J30" s="15">
        <f t="shared" si="3"/>
        <v>5.639808</v>
      </c>
      <c r="K30" s="11" t="s">
        <v>596</v>
      </c>
    </row>
    <row r="31" spans="1:11">
      <c r="A31" s="9" t="s">
        <v>604</v>
      </c>
      <c r="B31" s="10" t="s">
        <v>108</v>
      </c>
      <c r="C31" s="10" t="s">
        <v>109</v>
      </c>
      <c r="D31" s="11" t="s">
        <v>31</v>
      </c>
      <c r="E31" s="11">
        <v>10932</v>
      </c>
      <c r="F31" s="11">
        <f>VLOOKUP(C31:C316,进价表!C:F,4,FALSE)</f>
        <v>4.2</v>
      </c>
      <c r="G31" s="11">
        <f t="shared" si="0"/>
        <v>45914.4</v>
      </c>
      <c r="H31" s="11">
        <f t="shared" si="1"/>
        <v>5.376</v>
      </c>
      <c r="I31" s="14">
        <f t="shared" si="2"/>
        <v>0.000463448275862069</v>
      </c>
      <c r="J31" s="15">
        <f t="shared" si="3"/>
        <v>5.8770432</v>
      </c>
      <c r="K31" s="11" t="s">
        <v>596</v>
      </c>
    </row>
    <row r="32" spans="1:11">
      <c r="A32" s="9" t="s">
        <v>604</v>
      </c>
      <c r="B32" s="10" t="s">
        <v>27</v>
      </c>
      <c r="C32" s="10" t="s">
        <v>28</v>
      </c>
      <c r="D32" s="11" t="s">
        <v>8</v>
      </c>
      <c r="E32" s="11">
        <v>10059</v>
      </c>
      <c r="F32" s="11">
        <f>VLOOKUP(C32:C317,进价表!C:F,4,FALSE)</f>
        <v>7.5</v>
      </c>
      <c r="G32" s="11">
        <f t="shared" si="0"/>
        <v>75442.5</v>
      </c>
      <c r="H32" s="11">
        <f t="shared" si="1"/>
        <v>9.6</v>
      </c>
      <c r="I32" s="14">
        <f t="shared" si="2"/>
        <v>0.000827586206896552</v>
      </c>
      <c r="J32" s="15">
        <f t="shared" si="3"/>
        <v>9.65664</v>
      </c>
      <c r="K32" s="11" t="s">
        <v>596</v>
      </c>
    </row>
    <row r="33" spans="1:11">
      <c r="A33" s="9" t="s">
        <v>604</v>
      </c>
      <c r="B33" s="10" t="s">
        <v>74</v>
      </c>
      <c r="C33" s="10" t="s">
        <v>75</v>
      </c>
      <c r="D33" s="11" t="s">
        <v>8</v>
      </c>
      <c r="E33" s="11">
        <v>8956</v>
      </c>
      <c r="F33" s="11">
        <f>VLOOKUP(C33:C318,进价表!C:F,4,FALSE)</f>
        <v>31</v>
      </c>
      <c r="G33" s="11">
        <f t="shared" si="0"/>
        <v>277636</v>
      </c>
      <c r="H33" s="11">
        <f t="shared" si="1"/>
        <v>39.68</v>
      </c>
      <c r="I33" s="14">
        <f t="shared" si="2"/>
        <v>0.00342068965517241</v>
      </c>
      <c r="J33" s="15">
        <f t="shared" si="3"/>
        <v>35.537408</v>
      </c>
      <c r="K33" s="11" t="s">
        <v>596</v>
      </c>
    </row>
    <row r="34" spans="1:11">
      <c r="A34" s="9" t="s">
        <v>604</v>
      </c>
      <c r="B34" s="10" t="s">
        <v>392</v>
      </c>
      <c r="C34" s="10" t="s">
        <v>393</v>
      </c>
      <c r="D34" s="11" t="s">
        <v>8</v>
      </c>
      <c r="E34" s="11">
        <v>8897</v>
      </c>
      <c r="F34" s="11">
        <f>VLOOKUP(C34:C319,进价表!C:F,4,FALSE)</f>
        <v>26</v>
      </c>
      <c r="G34" s="11">
        <f t="shared" si="0"/>
        <v>231322</v>
      </c>
      <c r="H34" s="11">
        <f t="shared" si="1"/>
        <v>33.28</v>
      </c>
      <c r="I34" s="14">
        <f t="shared" si="2"/>
        <v>0.00286896551724138</v>
      </c>
      <c r="J34" s="15">
        <f t="shared" si="3"/>
        <v>29.609216</v>
      </c>
      <c r="K34" s="11" t="s">
        <v>597</v>
      </c>
    </row>
    <row r="35" spans="1:11">
      <c r="A35" s="9" t="s">
        <v>604</v>
      </c>
      <c r="B35" s="10" t="s">
        <v>9</v>
      </c>
      <c r="C35" s="10" t="s">
        <v>10</v>
      </c>
      <c r="D35" s="11" t="s">
        <v>8</v>
      </c>
      <c r="E35" s="11">
        <v>8376</v>
      </c>
      <c r="F35" s="11">
        <f>VLOOKUP(C35:C320,进价表!C:F,4,FALSE)</f>
        <v>8.5</v>
      </c>
      <c r="G35" s="11">
        <f t="shared" si="0"/>
        <v>71196</v>
      </c>
      <c r="H35" s="11">
        <f t="shared" si="1"/>
        <v>10.88</v>
      </c>
      <c r="I35" s="14">
        <f t="shared" si="2"/>
        <v>0.000937931034482759</v>
      </c>
      <c r="J35" s="15">
        <f t="shared" si="3"/>
        <v>9.113088</v>
      </c>
      <c r="K35" s="11" t="s">
        <v>596</v>
      </c>
    </row>
    <row r="36" spans="1:11">
      <c r="A36" s="9" t="s">
        <v>604</v>
      </c>
      <c r="B36" s="10" t="s">
        <v>38</v>
      </c>
      <c r="C36" s="10" t="s">
        <v>39</v>
      </c>
      <c r="D36" s="11" t="s">
        <v>8</v>
      </c>
      <c r="E36" s="11">
        <v>7684</v>
      </c>
      <c r="F36" s="11">
        <f>VLOOKUP(C36:C321,进价表!C:F,4,FALSE)</f>
        <v>23</v>
      </c>
      <c r="G36" s="11">
        <f t="shared" si="0"/>
        <v>176732</v>
      </c>
      <c r="H36" s="11">
        <f t="shared" si="1"/>
        <v>29.44</v>
      </c>
      <c r="I36" s="14">
        <f t="shared" si="2"/>
        <v>0.00253793103448276</v>
      </c>
      <c r="J36" s="15">
        <f t="shared" si="3"/>
        <v>22.621696</v>
      </c>
      <c r="K36" s="11" t="s">
        <v>596</v>
      </c>
    </row>
    <row r="37" spans="1:11">
      <c r="A37" s="9" t="s">
        <v>604</v>
      </c>
      <c r="B37" s="10" t="s">
        <v>320</v>
      </c>
      <c r="C37" s="10" t="s">
        <v>321</v>
      </c>
      <c r="D37" s="11" t="s">
        <v>8</v>
      </c>
      <c r="E37" s="11">
        <v>7611</v>
      </c>
      <c r="F37" s="11">
        <f>VLOOKUP(C37:C322,进价表!C:F,4,FALSE)</f>
        <v>3.6</v>
      </c>
      <c r="G37" s="11">
        <f t="shared" si="0"/>
        <v>27399.6</v>
      </c>
      <c r="H37" s="11">
        <f t="shared" si="1"/>
        <v>4.608</v>
      </c>
      <c r="I37" s="14">
        <f t="shared" si="2"/>
        <v>0.000397241379310345</v>
      </c>
      <c r="J37" s="15">
        <f t="shared" si="3"/>
        <v>3.5071488</v>
      </c>
      <c r="K37" s="11" t="s">
        <v>595</v>
      </c>
    </row>
    <row r="38" spans="1:11">
      <c r="A38" s="9" t="s">
        <v>604</v>
      </c>
      <c r="B38" s="10" t="s">
        <v>228</v>
      </c>
      <c r="C38" s="10" t="s">
        <v>229</v>
      </c>
      <c r="D38" s="11" t="s">
        <v>8</v>
      </c>
      <c r="E38" s="11">
        <v>7608</v>
      </c>
      <c r="F38" s="11">
        <f>VLOOKUP(C38:C323,进价表!C:F,4,FALSE)</f>
        <v>9</v>
      </c>
      <c r="G38" s="11">
        <f t="shared" si="0"/>
        <v>68472</v>
      </c>
      <c r="H38" s="11">
        <f t="shared" si="1"/>
        <v>11.52</v>
      </c>
      <c r="I38" s="14">
        <f t="shared" si="2"/>
        <v>0.000993103448275862</v>
      </c>
      <c r="J38" s="15">
        <f t="shared" si="3"/>
        <v>8.764416</v>
      </c>
      <c r="K38" s="11" t="s">
        <v>595</v>
      </c>
    </row>
    <row r="39" spans="1:11">
      <c r="A39" s="9" t="s">
        <v>604</v>
      </c>
      <c r="B39" s="10" t="s">
        <v>230</v>
      </c>
      <c r="C39" s="10" t="s">
        <v>231</v>
      </c>
      <c r="D39" s="11" t="s">
        <v>8</v>
      </c>
      <c r="E39" s="11">
        <v>6057</v>
      </c>
      <c r="F39" s="11">
        <f>VLOOKUP(C39:C324,进价表!C:F,4,FALSE)</f>
        <v>12.5</v>
      </c>
      <c r="G39" s="11">
        <f t="shared" si="0"/>
        <v>75712.5</v>
      </c>
      <c r="H39" s="11">
        <f t="shared" si="1"/>
        <v>16</v>
      </c>
      <c r="I39" s="14">
        <f t="shared" si="2"/>
        <v>0.00137931034482759</v>
      </c>
      <c r="J39" s="15">
        <f t="shared" si="3"/>
        <v>9.6912</v>
      </c>
      <c r="K39" s="11" t="s">
        <v>595</v>
      </c>
    </row>
    <row r="40" spans="1:11">
      <c r="A40" s="9" t="s">
        <v>604</v>
      </c>
      <c r="B40" s="10" t="s">
        <v>404</v>
      </c>
      <c r="C40" s="10" t="s">
        <v>405</v>
      </c>
      <c r="D40" s="11" t="s">
        <v>8</v>
      </c>
      <c r="E40" s="11">
        <v>5981</v>
      </c>
      <c r="F40" s="11">
        <f>VLOOKUP(C40:C325,进价表!C:F,4,FALSE)</f>
        <v>20</v>
      </c>
      <c r="G40" s="11">
        <f t="shared" si="0"/>
        <v>119620</v>
      </c>
      <c r="H40" s="11">
        <f t="shared" si="1"/>
        <v>25.6</v>
      </c>
      <c r="I40" s="14">
        <f t="shared" si="2"/>
        <v>0.00220689655172414</v>
      </c>
      <c r="J40" s="15">
        <f t="shared" si="3"/>
        <v>15.31136</v>
      </c>
      <c r="K40" s="11" t="s">
        <v>595</v>
      </c>
    </row>
    <row r="41" spans="1:11">
      <c r="A41" s="9" t="s">
        <v>604</v>
      </c>
      <c r="B41" s="10" t="s">
        <v>85</v>
      </c>
      <c r="C41" s="10" t="s">
        <v>86</v>
      </c>
      <c r="D41" s="11" t="s">
        <v>8</v>
      </c>
      <c r="E41" s="11">
        <v>5546</v>
      </c>
      <c r="F41" s="11">
        <f>VLOOKUP(C41:C326,进价表!C:F,4,FALSE)</f>
        <v>22</v>
      </c>
      <c r="G41" s="11">
        <f t="shared" si="0"/>
        <v>122012</v>
      </c>
      <c r="H41" s="11">
        <f t="shared" si="1"/>
        <v>28.16</v>
      </c>
      <c r="I41" s="14">
        <f t="shared" si="2"/>
        <v>0.00242758620689655</v>
      </c>
      <c r="J41" s="15">
        <f t="shared" si="3"/>
        <v>15.617536</v>
      </c>
      <c r="K41" s="11" t="s">
        <v>596</v>
      </c>
    </row>
    <row r="42" spans="1:11">
      <c r="A42" s="9" t="s">
        <v>604</v>
      </c>
      <c r="B42" s="10" t="s">
        <v>138</v>
      </c>
      <c r="C42" s="10" t="s">
        <v>139</v>
      </c>
      <c r="D42" s="11" t="s">
        <v>8</v>
      </c>
      <c r="E42" s="11">
        <v>5498</v>
      </c>
      <c r="F42" s="11">
        <f>VLOOKUP(C42:C327,进价表!C:F,4,FALSE)</f>
        <v>17</v>
      </c>
      <c r="G42" s="11">
        <f t="shared" si="0"/>
        <v>93466</v>
      </c>
      <c r="H42" s="11">
        <f t="shared" si="1"/>
        <v>21.76</v>
      </c>
      <c r="I42" s="14">
        <f t="shared" si="2"/>
        <v>0.00187586206896552</v>
      </c>
      <c r="J42" s="15">
        <f t="shared" si="3"/>
        <v>11.963648</v>
      </c>
      <c r="K42" s="11" t="s">
        <v>596</v>
      </c>
    </row>
    <row r="43" spans="1:11">
      <c r="A43" s="9" t="s">
        <v>604</v>
      </c>
      <c r="B43" s="10" t="s">
        <v>406</v>
      </c>
      <c r="C43" s="10" t="s">
        <v>407</v>
      </c>
      <c r="D43" s="11" t="s">
        <v>8</v>
      </c>
      <c r="E43" s="11">
        <v>5489</v>
      </c>
      <c r="F43" s="11">
        <f>VLOOKUP(C43:C328,进价表!C:F,4,FALSE)</f>
        <v>12</v>
      </c>
      <c r="G43" s="11">
        <f t="shared" si="0"/>
        <v>65868</v>
      </c>
      <c r="H43" s="11">
        <f t="shared" si="1"/>
        <v>15.36</v>
      </c>
      <c r="I43" s="14">
        <f t="shared" si="2"/>
        <v>0.00132413793103448</v>
      </c>
      <c r="J43" s="15">
        <f t="shared" si="3"/>
        <v>8.431104</v>
      </c>
      <c r="K43" s="11" t="s">
        <v>597</v>
      </c>
    </row>
    <row r="44" spans="1:11">
      <c r="A44" s="9" t="s">
        <v>604</v>
      </c>
      <c r="B44" s="10" t="s">
        <v>44</v>
      </c>
      <c r="C44" s="10" t="s">
        <v>45</v>
      </c>
      <c r="D44" s="11" t="s">
        <v>31</v>
      </c>
      <c r="E44" s="11">
        <v>5435</v>
      </c>
      <c r="F44" s="11">
        <f>VLOOKUP(C44:C329,进价表!C:F,4,FALSE)</f>
        <v>5.6</v>
      </c>
      <c r="G44" s="11">
        <f t="shared" si="0"/>
        <v>30436</v>
      </c>
      <c r="H44" s="11">
        <f t="shared" si="1"/>
        <v>7.168</v>
      </c>
      <c r="I44" s="14">
        <f t="shared" si="2"/>
        <v>0.000617931034482759</v>
      </c>
      <c r="J44" s="15">
        <f t="shared" si="3"/>
        <v>3.895808</v>
      </c>
      <c r="K44" s="11" t="s">
        <v>596</v>
      </c>
    </row>
    <row r="45" spans="1:11">
      <c r="A45" s="9" t="s">
        <v>604</v>
      </c>
      <c r="B45" s="10" t="s">
        <v>97</v>
      </c>
      <c r="C45" s="10" t="s">
        <v>98</v>
      </c>
      <c r="D45" s="11" t="s">
        <v>31</v>
      </c>
      <c r="E45" s="11">
        <v>5256</v>
      </c>
      <c r="F45" s="11">
        <f>VLOOKUP(C45:C330,进价表!C:F,4,FALSE)</f>
        <v>6</v>
      </c>
      <c r="G45" s="11">
        <f t="shared" si="0"/>
        <v>31536</v>
      </c>
      <c r="H45" s="11">
        <f t="shared" si="1"/>
        <v>7.68</v>
      </c>
      <c r="I45" s="14">
        <f t="shared" si="2"/>
        <v>0.000662068965517241</v>
      </c>
      <c r="J45" s="15">
        <f t="shared" si="3"/>
        <v>4.036608</v>
      </c>
      <c r="K45" s="11" t="s">
        <v>596</v>
      </c>
    </row>
    <row r="46" spans="1:11">
      <c r="A46" s="9" t="s">
        <v>604</v>
      </c>
      <c r="B46" s="10" t="s">
        <v>308</v>
      </c>
      <c r="C46" s="10" t="s">
        <v>309</v>
      </c>
      <c r="D46" s="11" t="s">
        <v>8</v>
      </c>
      <c r="E46" s="11">
        <v>5108</v>
      </c>
      <c r="F46" s="11">
        <f>VLOOKUP(C46:C331,进价表!C:F,4,FALSE)</f>
        <v>17</v>
      </c>
      <c r="G46" s="11">
        <f t="shared" si="0"/>
        <v>86836</v>
      </c>
      <c r="H46" s="11">
        <f t="shared" si="1"/>
        <v>21.76</v>
      </c>
      <c r="I46" s="14">
        <f t="shared" si="2"/>
        <v>0.00187586206896552</v>
      </c>
      <c r="J46" s="15">
        <f t="shared" si="3"/>
        <v>11.115008</v>
      </c>
      <c r="K46" s="11" t="s">
        <v>597</v>
      </c>
    </row>
    <row r="47" spans="1:11">
      <c r="A47" s="9" t="s">
        <v>604</v>
      </c>
      <c r="B47" s="10" t="s">
        <v>120</v>
      </c>
      <c r="C47" s="10" t="s">
        <v>121</v>
      </c>
      <c r="D47" s="11" t="s">
        <v>31</v>
      </c>
      <c r="E47" s="11">
        <v>4970</v>
      </c>
      <c r="F47" s="11">
        <f>VLOOKUP(C47:C332,进价表!C:F,4,FALSE)</f>
        <v>7.6</v>
      </c>
      <c r="G47" s="11">
        <f t="shared" si="0"/>
        <v>37772</v>
      </c>
      <c r="H47" s="11">
        <f t="shared" si="1"/>
        <v>9.728</v>
      </c>
      <c r="I47" s="14">
        <f t="shared" si="2"/>
        <v>0.000838620689655172</v>
      </c>
      <c r="J47" s="15">
        <f t="shared" si="3"/>
        <v>4.834816</v>
      </c>
      <c r="K47" s="11" t="s">
        <v>596</v>
      </c>
    </row>
    <row r="48" ht="26" spans="1:11">
      <c r="A48" s="9" t="s">
        <v>604</v>
      </c>
      <c r="B48" s="10" t="s">
        <v>13</v>
      </c>
      <c r="C48" s="10" t="s">
        <v>14</v>
      </c>
      <c r="D48" s="11" t="s">
        <v>8</v>
      </c>
      <c r="E48" s="11">
        <v>4927</v>
      </c>
      <c r="F48" s="11">
        <f>VLOOKUP(C48:C333,进价表!C:F,4,FALSE)</f>
        <v>18</v>
      </c>
      <c r="G48" s="11">
        <f t="shared" si="0"/>
        <v>88686</v>
      </c>
      <c r="H48" s="11">
        <f t="shared" si="1"/>
        <v>23.04</v>
      </c>
      <c r="I48" s="14">
        <f t="shared" si="2"/>
        <v>0.00198620689655172</v>
      </c>
      <c r="J48" s="15">
        <f t="shared" si="3"/>
        <v>11.351808</v>
      </c>
      <c r="K48" s="11" t="s">
        <v>596</v>
      </c>
    </row>
    <row r="49" spans="1:11">
      <c r="A49" s="9" t="s">
        <v>604</v>
      </c>
      <c r="B49" s="10" t="s">
        <v>408</v>
      </c>
      <c r="C49" s="10" t="s">
        <v>409</v>
      </c>
      <c r="D49" s="11" t="s">
        <v>8</v>
      </c>
      <c r="E49" s="11">
        <v>4359</v>
      </c>
      <c r="F49" s="11">
        <f>VLOOKUP(C49:C334,进价表!C:F,4,FALSE)</f>
        <v>26</v>
      </c>
      <c r="G49" s="11">
        <f t="shared" si="0"/>
        <v>113334</v>
      </c>
      <c r="H49" s="11">
        <f t="shared" si="1"/>
        <v>33.28</v>
      </c>
      <c r="I49" s="14">
        <f t="shared" si="2"/>
        <v>0.00286896551724138</v>
      </c>
      <c r="J49" s="15">
        <f t="shared" si="3"/>
        <v>14.506752</v>
      </c>
      <c r="K49" s="11" t="s">
        <v>595</v>
      </c>
    </row>
    <row r="50" spans="1:11">
      <c r="A50" s="9" t="s">
        <v>604</v>
      </c>
      <c r="B50" s="10" t="s">
        <v>226</v>
      </c>
      <c r="C50" s="10" t="s">
        <v>227</v>
      </c>
      <c r="D50" s="11" t="s">
        <v>8</v>
      </c>
      <c r="E50" s="11">
        <v>4017</v>
      </c>
      <c r="F50" s="11">
        <f>VLOOKUP(C50:C335,进价表!C:F,4,FALSE)</f>
        <v>5.8</v>
      </c>
      <c r="G50" s="11">
        <f t="shared" si="0"/>
        <v>23298.6</v>
      </c>
      <c r="H50" s="11">
        <f t="shared" si="1"/>
        <v>7.424</v>
      </c>
      <c r="I50" s="14">
        <f t="shared" si="2"/>
        <v>0.00064</v>
      </c>
      <c r="J50" s="15">
        <f t="shared" si="3"/>
        <v>2.9822208</v>
      </c>
      <c r="K50" s="11" t="s">
        <v>595</v>
      </c>
    </row>
    <row r="51" spans="1:11">
      <c r="A51" s="9" t="s">
        <v>604</v>
      </c>
      <c r="B51" s="10" t="s">
        <v>70</v>
      </c>
      <c r="C51" s="10" t="s">
        <v>71</v>
      </c>
      <c r="D51" s="11" t="s">
        <v>8</v>
      </c>
      <c r="E51" s="11">
        <v>3991</v>
      </c>
      <c r="F51" s="11">
        <f>VLOOKUP(C51:C336,进价表!C:F,4,FALSE)</f>
        <v>24.5</v>
      </c>
      <c r="G51" s="11">
        <f t="shared" si="0"/>
        <v>97779.5</v>
      </c>
      <c r="H51" s="11">
        <f t="shared" si="1"/>
        <v>31.36</v>
      </c>
      <c r="I51" s="14">
        <f t="shared" si="2"/>
        <v>0.00270344827586207</v>
      </c>
      <c r="J51" s="15">
        <f t="shared" si="3"/>
        <v>12.515776</v>
      </c>
      <c r="K51" s="11" t="s">
        <v>596</v>
      </c>
    </row>
    <row r="52" spans="1:11">
      <c r="A52" s="9" t="s">
        <v>604</v>
      </c>
      <c r="B52" s="10" t="s">
        <v>416</v>
      </c>
      <c r="C52" s="10" t="s">
        <v>417</v>
      </c>
      <c r="D52" s="11" t="s">
        <v>8</v>
      </c>
      <c r="E52" s="11">
        <v>3792</v>
      </c>
      <c r="F52" s="11">
        <f>VLOOKUP(C52:C337,进价表!C:F,4,FALSE)</f>
        <v>24.5</v>
      </c>
      <c r="G52" s="11">
        <f t="shared" si="0"/>
        <v>92904</v>
      </c>
      <c r="H52" s="11">
        <f t="shared" si="1"/>
        <v>31.36</v>
      </c>
      <c r="I52" s="14">
        <f t="shared" si="2"/>
        <v>0.00270344827586207</v>
      </c>
      <c r="J52" s="15">
        <f t="shared" si="3"/>
        <v>11.891712</v>
      </c>
      <c r="K52" s="11" t="s">
        <v>598</v>
      </c>
    </row>
    <row r="53" spans="1:11">
      <c r="A53" s="9" t="s">
        <v>604</v>
      </c>
      <c r="B53" s="10" t="s">
        <v>340</v>
      </c>
      <c r="C53" s="10" t="s">
        <v>341</v>
      </c>
      <c r="D53" s="11" t="s">
        <v>8</v>
      </c>
      <c r="E53" s="11">
        <v>3666</v>
      </c>
      <c r="F53" s="11">
        <f>VLOOKUP(C53:C338,进价表!C:F,4,FALSE)</f>
        <v>20.412</v>
      </c>
      <c r="G53" s="11">
        <f t="shared" si="0"/>
        <v>74830.392</v>
      </c>
      <c r="H53" s="11">
        <f t="shared" si="1"/>
        <v>26.12736</v>
      </c>
      <c r="I53" s="14">
        <f t="shared" si="2"/>
        <v>0.00225235862068966</v>
      </c>
      <c r="J53" s="15">
        <f t="shared" si="3"/>
        <v>9.578290176</v>
      </c>
      <c r="K53" s="11" t="s">
        <v>595</v>
      </c>
    </row>
    <row r="54" spans="1:11">
      <c r="A54" s="9" t="s">
        <v>604</v>
      </c>
      <c r="B54" s="10" t="s">
        <v>110</v>
      </c>
      <c r="C54" s="10" t="s">
        <v>111</v>
      </c>
      <c r="D54" s="11" t="s">
        <v>31</v>
      </c>
      <c r="E54" s="11">
        <v>3634</v>
      </c>
      <c r="F54" s="11">
        <f>VLOOKUP(C54:C339,进价表!C:F,4,FALSE)</f>
        <v>3.1</v>
      </c>
      <c r="G54" s="11">
        <f t="shared" si="0"/>
        <v>11265.4</v>
      </c>
      <c r="H54" s="11">
        <f t="shared" si="1"/>
        <v>3.968</v>
      </c>
      <c r="I54" s="14">
        <f t="shared" si="2"/>
        <v>0.000342068965517241</v>
      </c>
      <c r="J54" s="15">
        <f t="shared" si="3"/>
        <v>1.4419712</v>
      </c>
      <c r="K54" s="11" t="s">
        <v>596</v>
      </c>
    </row>
    <row r="55" spans="1:11">
      <c r="A55" s="9" t="s">
        <v>604</v>
      </c>
      <c r="B55" s="10" t="s">
        <v>322</v>
      </c>
      <c r="C55" s="10" t="s">
        <v>323</v>
      </c>
      <c r="D55" s="11" t="s">
        <v>8</v>
      </c>
      <c r="E55" s="11">
        <v>3530</v>
      </c>
      <c r="F55" s="11">
        <f>VLOOKUP(C55:C340,进价表!C:F,4,FALSE)</f>
        <v>3.6</v>
      </c>
      <c r="G55" s="11">
        <f t="shared" si="0"/>
        <v>12708</v>
      </c>
      <c r="H55" s="11">
        <f t="shared" si="1"/>
        <v>4.608</v>
      </c>
      <c r="I55" s="14">
        <f t="shared" si="2"/>
        <v>0.000397241379310345</v>
      </c>
      <c r="J55" s="15">
        <f t="shared" si="3"/>
        <v>1.626624</v>
      </c>
      <c r="K55" s="11" t="s">
        <v>595</v>
      </c>
    </row>
    <row r="56" spans="1:11">
      <c r="A56" s="9" t="s">
        <v>604</v>
      </c>
      <c r="B56" s="10" t="s">
        <v>448</v>
      </c>
      <c r="C56" s="10" t="s">
        <v>449</v>
      </c>
      <c r="D56" s="11" t="s">
        <v>8</v>
      </c>
      <c r="E56" s="11">
        <v>3320</v>
      </c>
      <c r="F56" s="11">
        <f>VLOOKUP(C56:C341,进价表!C:F,4,FALSE)</f>
        <v>6.5856</v>
      </c>
      <c r="G56" s="11">
        <f t="shared" si="0"/>
        <v>21864.192</v>
      </c>
      <c r="H56" s="11">
        <f t="shared" si="1"/>
        <v>8.429568</v>
      </c>
      <c r="I56" s="14">
        <f t="shared" si="2"/>
        <v>0.000726686896551724</v>
      </c>
      <c r="J56" s="15">
        <f t="shared" si="3"/>
        <v>2.798616576</v>
      </c>
      <c r="K56" s="11" t="s">
        <v>597</v>
      </c>
    </row>
    <row r="57" spans="1:11">
      <c r="A57" s="9" t="s">
        <v>604</v>
      </c>
      <c r="B57" s="10" t="s">
        <v>510</v>
      </c>
      <c r="C57" s="10" t="s">
        <v>511</v>
      </c>
      <c r="D57" s="11" t="s">
        <v>8</v>
      </c>
      <c r="E57" s="11">
        <v>3197</v>
      </c>
      <c r="F57" s="11">
        <f>VLOOKUP(C57:C342,进价表!C:F,4,FALSE)</f>
        <v>13.5</v>
      </c>
      <c r="G57" s="11">
        <f t="shared" si="0"/>
        <v>43159.5</v>
      </c>
      <c r="H57" s="11">
        <f t="shared" si="1"/>
        <v>17.28</v>
      </c>
      <c r="I57" s="14">
        <f t="shared" si="2"/>
        <v>0.00148965517241379</v>
      </c>
      <c r="J57" s="15">
        <f t="shared" si="3"/>
        <v>5.524416</v>
      </c>
      <c r="K57" s="11" t="s">
        <v>599</v>
      </c>
    </row>
    <row r="58" spans="1:11">
      <c r="A58" s="9" t="s">
        <v>604</v>
      </c>
      <c r="B58" s="10" t="s">
        <v>95</v>
      </c>
      <c r="C58" s="10" t="s">
        <v>96</v>
      </c>
      <c r="D58" s="11" t="s">
        <v>8</v>
      </c>
      <c r="E58" s="11">
        <v>3153</v>
      </c>
      <c r="F58" s="11">
        <f>VLOOKUP(C58:C343,进价表!C:F,4,FALSE)</f>
        <v>8.2</v>
      </c>
      <c r="G58" s="11">
        <f t="shared" si="0"/>
        <v>25854.6</v>
      </c>
      <c r="H58" s="11">
        <f t="shared" si="1"/>
        <v>10.496</v>
      </c>
      <c r="I58" s="14">
        <f t="shared" si="2"/>
        <v>0.000904827586206897</v>
      </c>
      <c r="J58" s="15">
        <f t="shared" si="3"/>
        <v>3.3093888</v>
      </c>
      <c r="K58" s="11" t="s">
        <v>596</v>
      </c>
    </row>
    <row r="59" spans="1:11">
      <c r="A59" s="9" t="s">
        <v>604</v>
      </c>
      <c r="B59" s="10" t="s">
        <v>558</v>
      </c>
      <c r="C59" s="10" t="s">
        <v>559</v>
      </c>
      <c r="D59" s="11" t="s">
        <v>8</v>
      </c>
      <c r="E59" s="11">
        <v>3113</v>
      </c>
      <c r="F59" s="11">
        <f>VLOOKUP(C59:C344,进价表!C:F,4,FALSE)</f>
        <v>15</v>
      </c>
      <c r="G59" s="11">
        <f t="shared" si="0"/>
        <v>46695</v>
      </c>
      <c r="H59" s="11">
        <f t="shared" si="1"/>
        <v>19.2</v>
      </c>
      <c r="I59" s="14">
        <f t="shared" si="2"/>
        <v>0.0016551724137931</v>
      </c>
      <c r="J59" s="15">
        <f t="shared" si="3"/>
        <v>5.97696</v>
      </c>
      <c r="K59" s="11" t="s">
        <v>598</v>
      </c>
    </row>
    <row r="60" spans="1:11">
      <c r="A60" s="9" t="s">
        <v>604</v>
      </c>
      <c r="B60" s="10" t="s">
        <v>130</v>
      </c>
      <c r="C60" s="10" t="s">
        <v>131</v>
      </c>
      <c r="D60" s="11" t="s">
        <v>8</v>
      </c>
      <c r="E60" s="11">
        <v>3045</v>
      </c>
      <c r="F60" s="11">
        <f>VLOOKUP(C60:C345,进价表!C:F,4,FALSE)</f>
        <v>20</v>
      </c>
      <c r="G60" s="11">
        <f t="shared" si="0"/>
        <v>60900</v>
      </c>
      <c r="H60" s="11">
        <f t="shared" si="1"/>
        <v>25.6</v>
      </c>
      <c r="I60" s="14">
        <f t="shared" si="2"/>
        <v>0.00220689655172414</v>
      </c>
      <c r="J60" s="15">
        <f t="shared" si="3"/>
        <v>7.7952</v>
      </c>
      <c r="K60" s="11" t="s">
        <v>596</v>
      </c>
    </row>
    <row r="61" spans="1:11">
      <c r="A61" s="9" t="s">
        <v>604</v>
      </c>
      <c r="B61" s="10" t="s">
        <v>148</v>
      </c>
      <c r="C61" s="10" t="s">
        <v>149</v>
      </c>
      <c r="D61" s="11" t="s">
        <v>31</v>
      </c>
      <c r="E61" s="11">
        <v>3039</v>
      </c>
      <c r="F61" s="11">
        <f>VLOOKUP(C61:C346,进价表!C:F,4,FALSE)</f>
        <v>5.5</v>
      </c>
      <c r="G61" s="11">
        <f t="shared" si="0"/>
        <v>16714.5</v>
      </c>
      <c r="H61" s="11">
        <f t="shared" si="1"/>
        <v>7.04</v>
      </c>
      <c r="I61" s="14">
        <f t="shared" si="2"/>
        <v>0.000606896551724138</v>
      </c>
      <c r="J61" s="15">
        <f t="shared" si="3"/>
        <v>2.139456</v>
      </c>
      <c r="K61" s="11" t="s">
        <v>595</v>
      </c>
    </row>
    <row r="62" spans="1:11">
      <c r="A62" s="9" t="s">
        <v>604</v>
      </c>
      <c r="B62" s="10" t="s">
        <v>68</v>
      </c>
      <c r="C62" s="10" t="s">
        <v>69</v>
      </c>
      <c r="D62" s="11" t="s">
        <v>8</v>
      </c>
      <c r="E62" s="11">
        <v>2951</v>
      </c>
      <c r="F62" s="11">
        <f>VLOOKUP(C62:C347,进价表!C:F,4,FALSE)</f>
        <v>18</v>
      </c>
      <c r="G62" s="11">
        <f t="shared" si="0"/>
        <v>53118</v>
      </c>
      <c r="H62" s="11">
        <f t="shared" si="1"/>
        <v>23.04</v>
      </c>
      <c r="I62" s="14">
        <f t="shared" si="2"/>
        <v>0.00198620689655172</v>
      </c>
      <c r="J62" s="15">
        <f t="shared" si="3"/>
        <v>6.799104</v>
      </c>
      <c r="K62" s="11" t="s">
        <v>596</v>
      </c>
    </row>
    <row r="63" spans="1:11">
      <c r="A63" s="9" t="s">
        <v>604</v>
      </c>
      <c r="B63" s="10" t="s">
        <v>91</v>
      </c>
      <c r="C63" s="10" t="s">
        <v>92</v>
      </c>
      <c r="D63" s="11" t="s">
        <v>8</v>
      </c>
      <c r="E63" s="11">
        <v>2900</v>
      </c>
      <c r="F63" s="11">
        <f>VLOOKUP(C63:C348,进价表!C:F,4,FALSE)</f>
        <v>13.5</v>
      </c>
      <c r="G63" s="11">
        <f t="shared" si="0"/>
        <v>39150</v>
      </c>
      <c r="H63" s="11">
        <f t="shared" si="1"/>
        <v>17.28</v>
      </c>
      <c r="I63" s="14">
        <f t="shared" si="2"/>
        <v>0.00148965517241379</v>
      </c>
      <c r="J63" s="15">
        <f t="shared" si="3"/>
        <v>5.0112</v>
      </c>
      <c r="K63" s="11" t="s">
        <v>596</v>
      </c>
    </row>
    <row r="64" spans="1:11">
      <c r="A64" s="9" t="s">
        <v>604</v>
      </c>
      <c r="B64" s="10" t="s">
        <v>418</v>
      </c>
      <c r="C64" s="10" t="s">
        <v>419</v>
      </c>
      <c r="D64" s="11" t="s">
        <v>8</v>
      </c>
      <c r="E64" s="11">
        <v>2807</v>
      </c>
      <c r="F64" s="11">
        <f>VLOOKUP(C64:C349,进价表!C:F,4,FALSE)</f>
        <v>34.5744</v>
      </c>
      <c r="G64" s="11">
        <f t="shared" si="0"/>
        <v>97050.3408</v>
      </c>
      <c r="H64" s="11">
        <f t="shared" si="1"/>
        <v>44.255232</v>
      </c>
      <c r="I64" s="14">
        <f t="shared" si="2"/>
        <v>0.00381510620689655</v>
      </c>
      <c r="J64" s="15">
        <f t="shared" si="3"/>
        <v>12.4224436224</v>
      </c>
      <c r="K64" s="11" t="s">
        <v>597</v>
      </c>
    </row>
    <row r="65" spans="1:11">
      <c r="A65" s="9" t="s">
        <v>604</v>
      </c>
      <c r="B65" s="10" t="s">
        <v>25</v>
      </c>
      <c r="C65" s="10" t="s">
        <v>26</v>
      </c>
      <c r="D65" s="11" t="s">
        <v>8</v>
      </c>
      <c r="E65" s="11">
        <v>2681</v>
      </c>
      <c r="F65" s="11">
        <f>VLOOKUP(C65:C350,进价表!C:F,4,FALSE)</f>
        <v>32</v>
      </c>
      <c r="G65" s="11">
        <f t="shared" si="0"/>
        <v>85792</v>
      </c>
      <c r="H65" s="11">
        <f t="shared" si="1"/>
        <v>40.96</v>
      </c>
      <c r="I65" s="14">
        <f t="shared" si="2"/>
        <v>0.00353103448275862</v>
      </c>
      <c r="J65" s="15">
        <f t="shared" si="3"/>
        <v>10.981376</v>
      </c>
      <c r="K65" s="11" t="s">
        <v>596</v>
      </c>
    </row>
    <row r="66" spans="1:11">
      <c r="A66" s="9" t="s">
        <v>604</v>
      </c>
      <c r="B66" s="10" t="s">
        <v>420</v>
      </c>
      <c r="C66" s="10" t="s">
        <v>421</v>
      </c>
      <c r="D66" s="11" t="s">
        <v>8</v>
      </c>
      <c r="E66" s="11">
        <v>2546</v>
      </c>
      <c r="F66" s="11">
        <f>VLOOKUP(C66:C351,进价表!C:F,4,FALSE)</f>
        <v>39.5388</v>
      </c>
      <c r="G66" s="11">
        <f t="shared" si="0"/>
        <v>100665.7848</v>
      </c>
      <c r="H66" s="11">
        <f t="shared" si="1"/>
        <v>50.609664</v>
      </c>
      <c r="I66" s="14">
        <f t="shared" si="2"/>
        <v>0.00436290206896552</v>
      </c>
      <c r="J66" s="15">
        <f t="shared" si="3"/>
        <v>12.8852204544</v>
      </c>
      <c r="K66" s="11" t="s">
        <v>597</v>
      </c>
    </row>
    <row r="67" spans="1:11">
      <c r="A67" s="9" t="s">
        <v>604</v>
      </c>
      <c r="B67" s="10" t="s">
        <v>150</v>
      </c>
      <c r="C67" s="10" t="s">
        <v>151</v>
      </c>
      <c r="D67" s="11" t="s">
        <v>8</v>
      </c>
      <c r="E67" s="11">
        <v>2495</v>
      </c>
      <c r="F67" s="11">
        <f>VLOOKUP(C67:C352,进价表!C:F,4,FALSE)</f>
        <v>13.5</v>
      </c>
      <c r="G67" s="11">
        <f t="shared" si="0"/>
        <v>33682.5</v>
      </c>
      <c r="H67" s="11">
        <f t="shared" si="1"/>
        <v>17.28</v>
      </c>
      <c r="I67" s="14">
        <f t="shared" si="2"/>
        <v>0.00148965517241379</v>
      </c>
      <c r="J67" s="15">
        <f t="shared" si="3"/>
        <v>4.31136</v>
      </c>
      <c r="K67" s="11" t="s">
        <v>599</v>
      </c>
    </row>
    <row r="68" spans="1:11">
      <c r="A68" s="9" t="s">
        <v>604</v>
      </c>
      <c r="B68" s="10" t="s">
        <v>348</v>
      </c>
      <c r="C68" s="10" t="s">
        <v>349</v>
      </c>
      <c r="D68" s="11" t="s">
        <v>31</v>
      </c>
      <c r="E68" s="11">
        <v>2444</v>
      </c>
      <c r="F68" s="11">
        <f>VLOOKUP(C68:C353,进价表!C:F,4,FALSE)</f>
        <v>4.8</v>
      </c>
      <c r="G68" s="11">
        <f t="shared" ref="G68:G131" si="4">E68*F68</f>
        <v>11731.2</v>
      </c>
      <c r="H68" s="11">
        <f t="shared" ref="H68:H131" si="5">F68*1.28</f>
        <v>6.144</v>
      </c>
      <c r="I68" s="14">
        <f t="shared" ref="I68:I131" si="6">H68/1.16/10000</f>
        <v>0.000529655172413793</v>
      </c>
      <c r="J68" s="15">
        <f t="shared" ref="J68:J131" si="7">I68*1.16*E68</f>
        <v>1.5015936</v>
      </c>
      <c r="K68" s="11" t="s">
        <v>595</v>
      </c>
    </row>
    <row r="69" spans="1:11">
      <c r="A69" s="9" t="s">
        <v>604</v>
      </c>
      <c r="B69" s="10" t="s">
        <v>346</v>
      </c>
      <c r="C69" s="10" t="s">
        <v>347</v>
      </c>
      <c r="D69" s="11" t="s">
        <v>31</v>
      </c>
      <c r="E69" s="11">
        <v>2444</v>
      </c>
      <c r="F69" s="11">
        <f>VLOOKUP(C69:C354,进价表!C:F,4,FALSE)</f>
        <v>18</v>
      </c>
      <c r="G69" s="11">
        <f t="shared" si="4"/>
        <v>43992</v>
      </c>
      <c r="H69" s="11">
        <f t="shared" si="5"/>
        <v>23.04</v>
      </c>
      <c r="I69" s="14">
        <f t="shared" si="6"/>
        <v>0.00198620689655172</v>
      </c>
      <c r="J69" s="15">
        <f t="shared" si="7"/>
        <v>5.630976</v>
      </c>
      <c r="K69" s="11" t="s">
        <v>595</v>
      </c>
    </row>
    <row r="70" spans="1:11">
      <c r="A70" s="9" t="s">
        <v>604</v>
      </c>
      <c r="B70" s="10" t="s">
        <v>83</v>
      </c>
      <c r="C70" s="10" t="s">
        <v>84</v>
      </c>
      <c r="D70" s="11" t="s">
        <v>8</v>
      </c>
      <c r="E70" s="11">
        <v>2397</v>
      </c>
      <c r="F70" s="11">
        <f>VLOOKUP(C70:C355,进价表!C:F,4,FALSE)</f>
        <v>14</v>
      </c>
      <c r="G70" s="11">
        <f t="shared" si="4"/>
        <v>33558</v>
      </c>
      <c r="H70" s="11">
        <f t="shared" si="5"/>
        <v>17.92</v>
      </c>
      <c r="I70" s="14">
        <f t="shared" si="6"/>
        <v>0.0015448275862069</v>
      </c>
      <c r="J70" s="15">
        <f t="shared" si="7"/>
        <v>4.295424</v>
      </c>
      <c r="K70" s="11" t="s">
        <v>596</v>
      </c>
    </row>
    <row r="71" spans="1:11">
      <c r="A71" s="9" t="s">
        <v>604</v>
      </c>
      <c r="B71" s="10" t="s">
        <v>332</v>
      </c>
      <c r="C71" s="10" t="s">
        <v>333</v>
      </c>
      <c r="D71" s="11" t="s">
        <v>8</v>
      </c>
      <c r="E71" s="11">
        <v>2322</v>
      </c>
      <c r="F71" s="11">
        <f>VLOOKUP(C71:C356,进价表!C:F,4,FALSE)</f>
        <v>30</v>
      </c>
      <c r="G71" s="11">
        <f t="shared" si="4"/>
        <v>69660</v>
      </c>
      <c r="H71" s="11">
        <f t="shared" si="5"/>
        <v>38.4</v>
      </c>
      <c r="I71" s="14">
        <f t="shared" si="6"/>
        <v>0.00331034482758621</v>
      </c>
      <c r="J71" s="15">
        <f t="shared" si="7"/>
        <v>8.91648</v>
      </c>
      <c r="K71" s="11" t="s">
        <v>595</v>
      </c>
    </row>
    <row r="72" spans="1:11">
      <c r="A72" s="9" t="s">
        <v>604</v>
      </c>
      <c r="B72" s="10" t="s">
        <v>6</v>
      </c>
      <c r="C72" s="10" t="s">
        <v>7</v>
      </c>
      <c r="D72" s="11" t="s">
        <v>8</v>
      </c>
      <c r="E72" s="11">
        <v>2227</v>
      </c>
      <c r="F72" s="11">
        <f>VLOOKUP(C72:C357,进价表!C:F,4,FALSE)</f>
        <v>6.8</v>
      </c>
      <c r="G72" s="11">
        <f t="shared" si="4"/>
        <v>15143.6</v>
      </c>
      <c r="H72" s="11">
        <f t="shared" si="5"/>
        <v>8.704</v>
      </c>
      <c r="I72" s="14">
        <f t="shared" si="6"/>
        <v>0.000750344827586207</v>
      </c>
      <c r="J72" s="15">
        <f t="shared" si="7"/>
        <v>1.9383808</v>
      </c>
      <c r="K72" s="11" t="s">
        <v>596</v>
      </c>
    </row>
    <row r="73" spans="1:11">
      <c r="A73" s="9" t="s">
        <v>604</v>
      </c>
      <c r="B73" s="10" t="s">
        <v>258</v>
      </c>
      <c r="C73" s="10" t="s">
        <v>259</v>
      </c>
      <c r="D73" s="11" t="s">
        <v>8</v>
      </c>
      <c r="E73" s="11">
        <v>2175</v>
      </c>
      <c r="F73" s="11">
        <f>VLOOKUP(C73:C358,进价表!C:F,4,FALSE)</f>
        <v>46.3428</v>
      </c>
      <c r="G73" s="11">
        <f t="shared" si="4"/>
        <v>100795.59</v>
      </c>
      <c r="H73" s="11">
        <f t="shared" si="5"/>
        <v>59.318784</v>
      </c>
      <c r="I73" s="14">
        <f t="shared" si="6"/>
        <v>0.00511368827586207</v>
      </c>
      <c r="J73" s="15">
        <f t="shared" si="7"/>
        <v>12.90183552</v>
      </c>
      <c r="K73" s="11" t="s">
        <v>597</v>
      </c>
    </row>
    <row r="74" spans="1:11">
      <c r="A74" s="9" t="s">
        <v>604</v>
      </c>
      <c r="B74" s="10" t="s">
        <v>534</v>
      </c>
      <c r="C74" s="10" t="s">
        <v>535</v>
      </c>
      <c r="D74" s="11" t="s">
        <v>8</v>
      </c>
      <c r="E74" s="11">
        <v>1872</v>
      </c>
      <c r="F74" s="11">
        <f>VLOOKUP(C74:C359,进价表!C:F,4,FALSE)</f>
        <v>7</v>
      </c>
      <c r="G74" s="11">
        <f t="shared" si="4"/>
        <v>13104</v>
      </c>
      <c r="H74" s="11">
        <f t="shared" si="5"/>
        <v>8.96</v>
      </c>
      <c r="I74" s="14">
        <f t="shared" si="6"/>
        <v>0.000772413793103448</v>
      </c>
      <c r="J74" s="15">
        <f t="shared" si="7"/>
        <v>1.677312</v>
      </c>
      <c r="K74" s="11" t="s">
        <v>597</v>
      </c>
    </row>
    <row r="75" spans="1:11">
      <c r="A75" s="9" t="s">
        <v>604</v>
      </c>
      <c r="B75" s="10" t="s">
        <v>306</v>
      </c>
      <c r="C75" s="10" t="s">
        <v>307</v>
      </c>
      <c r="D75" s="11" t="s">
        <v>8</v>
      </c>
      <c r="E75" s="11">
        <v>1865</v>
      </c>
      <c r="F75" s="11">
        <f>VLOOKUP(C75:C360,进价表!C:F,4,FALSE)</f>
        <v>11.5</v>
      </c>
      <c r="G75" s="11">
        <f t="shared" si="4"/>
        <v>21447.5</v>
      </c>
      <c r="H75" s="11">
        <f t="shared" si="5"/>
        <v>14.72</v>
      </c>
      <c r="I75" s="14">
        <f t="shared" si="6"/>
        <v>0.00126896551724138</v>
      </c>
      <c r="J75" s="15">
        <f t="shared" si="7"/>
        <v>2.74528</v>
      </c>
      <c r="K75" s="11" t="s">
        <v>597</v>
      </c>
    </row>
    <row r="76" spans="1:11">
      <c r="A76" s="9" t="s">
        <v>604</v>
      </c>
      <c r="B76" s="10" t="s">
        <v>166</v>
      </c>
      <c r="C76" s="10" t="s">
        <v>167</v>
      </c>
      <c r="D76" s="11" t="s">
        <v>8</v>
      </c>
      <c r="E76" s="11">
        <v>1716</v>
      </c>
      <c r="F76" s="11">
        <f>VLOOKUP(C76:C361,进价表!C:F,4,FALSE)</f>
        <v>21</v>
      </c>
      <c r="G76" s="11">
        <f t="shared" si="4"/>
        <v>36036</v>
      </c>
      <c r="H76" s="11">
        <f t="shared" si="5"/>
        <v>26.88</v>
      </c>
      <c r="I76" s="14">
        <f t="shared" si="6"/>
        <v>0.00231724137931034</v>
      </c>
      <c r="J76" s="15">
        <f t="shared" si="7"/>
        <v>4.612608</v>
      </c>
      <c r="K76" s="11" t="s">
        <v>597</v>
      </c>
    </row>
    <row r="77" ht="26" spans="1:11">
      <c r="A77" s="9" t="s">
        <v>604</v>
      </c>
      <c r="B77" s="10" t="s">
        <v>286</v>
      </c>
      <c r="C77" s="10" t="s">
        <v>287</v>
      </c>
      <c r="D77" s="11" t="s">
        <v>8</v>
      </c>
      <c r="E77" s="11">
        <v>1673</v>
      </c>
      <c r="F77" s="11">
        <f>VLOOKUP(C77:C362,进价表!C:F,4,FALSE)</f>
        <v>8.5</v>
      </c>
      <c r="G77" s="11">
        <f t="shared" si="4"/>
        <v>14220.5</v>
      </c>
      <c r="H77" s="11">
        <f t="shared" si="5"/>
        <v>10.88</v>
      </c>
      <c r="I77" s="14">
        <f t="shared" si="6"/>
        <v>0.000937931034482759</v>
      </c>
      <c r="J77" s="15">
        <f t="shared" si="7"/>
        <v>1.820224</v>
      </c>
      <c r="K77" s="11" t="s">
        <v>598</v>
      </c>
    </row>
    <row r="78" spans="1:11">
      <c r="A78" s="9" t="s">
        <v>604</v>
      </c>
      <c r="B78" s="10" t="s">
        <v>78</v>
      </c>
      <c r="C78" s="10" t="s">
        <v>79</v>
      </c>
      <c r="D78" s="11" t="s">
        <v>8</v>
      </c>
      <c r="E78" s="11">
        <v>1662</v>
      </c>
      <c r="F78" s="11">
        <f>VLOOKUP(C78:C363,进价表!C:F,4,FALSE)</f>
        <v>22</v>
      </c>
      <c r="G78" s="11">
        <f t="shared" si="4"/>
        <v>36564</v>
      </c>
      <c r="H78" s="11">
        <f t="shared" si="5"/>
        <v>28.16</v>
      </c>
      <c r="I78" s="14">
        <f t="shared" si="6"/>
        <v>0.00242758620689655</v>
      </c>
      <c r="J78" s="15">
        <f t="shared" si="7"/>
        <v>4.680192</v>
      </c>
      <c r="K78" s="11" t="s">
        <v>596</v>
      </c>
    </row>
    <row r="79" spans="1:11">
      <c r="A79" s="9" t="s">
        <v>604</v>
      </c>
      <c r="B79" s="10" t="s">
        <v>556</v>
      </c>
      <c r="C79" s="10" t="s">
        <v>557</v>
      </c>
      <c r="D79" s="11" t="s">
        <v>8</v>
      </c>
      <c r="E79" s="11">
        <v>1616</v>
      </c>
      <c r="F79" s="11">
        <f>VLOOKUP(C79:C364,进价表!C:F,4,FALSE)</f>
        <v>15</v>
      </c>
      <c r="G79" s="11">
        <f t="shared" si="4"/>
        <v>24240</v>
      </c>
      <c r="H79" s="11">
        <f t="shared" si="5"/>
        <v>19.2</v>
      </c>
      <c r="I79" s="14">
        <f t="shared" si="6"/>
        <v>0.0016551724137931</v>
      </c>
      <c r="J79" s="15">
        <f t="shared" si="7"/>
        <v>3.10272</v>
      </c>
      <c r="K79" s="11" t="s">
        <v>599</v>
      </c>
    </row>
    <row r="80" spans="1:11">
      <c r="A80" s="9" t="s">
        <v>604</v>
      </c>
      <c r="B80" s="10" t="s">
        <v>144</v>
      </c>
      <c r="C80" s="10" t="s">
        <v>145</v>
      </c>
      <c r="D80" s="11" t="s">
        <v>31</v>
      </c>
      <c r="E80" s="11">
        <v>1561</v>
      </c>
      <c r="F80" s="11">
        <f>VLOOKUP(C80:C365,进价表!C:F,4,FALSE)</f>
        <v>20</v>
      </c>
      <c r="G80" s="11">
        <f t="shared" si="4"/>
        <v>31220</v>
      </c>
      <c r="H80" s="11">
        <f t="shared" si="5"/>
        <v>25.6</v>
      </c>
      <c r="I80" s="14">
        <f t="shared" si="6"/>
        <v>0.00220689655172414</v>
      </c>
      <c r="J80" s="15">
        <f t="shared" si="7"/>
        <v>3.99616</v>
      </c>
      <c r="K80" s="11" t="s">
        <v>596</v>
      </c>
    </row>
    <row r="81" spans="1:11">
      <c r="A81" s="9" t="s">
        <v>604</v>
      </c>
      <c r="B81" s="10" t="s">
        <v>76</v>
      </c>
      <c r="C81" s="10" t="s">
        <v>77</v>
      </c>
      <c r="D81" s="11" t="s">
        <v>8</v>
      </c>
      <c r="E81" s="11">
        <v>1521</v>
      </c>
      <c r="F81" s="11">
        <f>VLOOKUP(C81:C366,进价表!C:F,4,FALSE)</f>
        <v>20</v>
      </c>
      <c r="G81" s="11">
        <f t="shared" si="4"/>
        <v>30420</v>
      </c>
      <c r="H81" s="11">
        <f t="shared" si="5"/>
        <v>25.6</v>
      </c>
      <c r="I81" s="14">
        <f t="shared" si="6"/>
        <v>0.00220689655172414</v>
      </c>
      <c r="J81" s="15">
        <f t="shared" si="7"/>
        <v>3.89376</v>
      </c>
      <c r="K81" s="11" t="s">
        <v>596</v>
      </c>
    </row>
    <row r="82" spans="1:11">
      <c r="A82" s="9" t="s">
        <v>604</v>
      </c>
      <c r="B82" s="10" t="s">
        <v>292</v>
      </c>
      <c r="C82" s="10" t="s">
        <v>293</v>
      </c>
      <c r="D82" s="11" t="s">
        <v>8</v>
      </c>
      <c r="E82" s="11">
        <v>1512</v>
      </c>
      <c r="F82" s="11">
        <f>VLOOKUP(C82:C367,进价表!C:F,4,FALSE)</f>
        <v>16</v>
      </c>
      <c r="G82" s="11">
        <f t="shared" si="4"/>
        <v>24192</v>
      </c>
      <c r="H82" s="11">
        <f t="shared" si="5"/>
        <v>20.48</v>
      </c>
      <c r="I82" s="14">
        <f t="shared" si="6"/>
        <v>0.00176551724137931</v>
      </c>
      <c r="J82" s="15">
        <f t="shared" si="7"/>
        <v>3.096576</v>
      </c>
      <c r="K82" s="11" t="s">
        <v>596</v>
      </c>
    </row>
    <row r="83" spans="1:11">
      <c r="A83" s="9" t="s">
        <v>604</v>
      </c>
      <c r="B83" s="10" t="s">
        <v>164</v>
      </c>
      <c r="C83" s="10" t="s">
        <v>165</v>
      </c>
      <c r="D83" s="11" t="s">
        <v>8</v>
      </c>
      <c r="E83" s="11">
        <v>1511</v>
      </c>
      <c r="F83" s="11">
        <f>VLOOKUP(C83:C368,进价表!C:F,4,FALSE)</f>
        <v>21</v>
      </c>
      <c r="G83" s="11">
        <f t="shared" si="4"/>
        <v>31731</v>
      </c>
      <c r="H83" s="11">
        <f t="shared" si="5"/>
        <v>26.88</v>
      </c>
      <c r="I83" s="14">
        <f t="shared" si="6"/>
        <v>0.00231724137931034</v>
      </c>
      <c r="J83" s="15">
        <f t="shared" si="7"/>
        <v>4.061568</v>
      </c>
      <c r="K83" s="11" t="s">
        <v>598</v>
      </c>
    </row>
    <row r="84" spans="1:11">
      <c r="A84" s="9" t="s">
        <v>604</v>
      </c>
      <c r="B84" s="10" t="s">
        <v>310</v>
      </c>
      <c r="C84" s="10" t="s">
        <v>311</v>
      </c>
      <c r="D84" s="11" t="s">
        <v>8</v>
      </c>
      <c r="E84" s="11">
        <v>1409</v>
      </c>
      <c r="F84" s="11">
        <f>VLOOKUP(C84:C369,进价表!C:F,4,FALSE)</f>
        <v>5.6</v>
      </c>
      <c r="G84" s="11">
        <f t="shared" si="4"/>
        <v>7890.4</v>
      </c>
      <c r="H84" s="11">
        <f t="shared" si="5"/>
        <v>7.168</v>
      </c>
      <c r="I84" s="14">
        <f t="shared" si="6"/>
        <v>0.000617931034482759</v>
      </c>
      <c r="J84" s="15">
        <f t="shared" si="7"/>
        <v>1.0099712</v>
      </c>
      <c r="K84" s="11" t="s">
        <v>597</v>
      </c>
    </row>
    <row r="85" spans="1:11">
      <c r="A85" s="9" t="s">
        <v>604</v>
      </c>
      <c r="B85" s="10" t="s">
        <v>518</v>
      </c>
      <c r="C85" s="10" t="s">
        <v>519</v>
      </c>
      <c r="D85" s="11" t="s">
        <v>8</v>
      </c>
      <c r="E85" s="11">
        <v>1331</v>
      </c>
      <c r="F85" s="11">
        <f>VLOOKUP(C85:C370,进价表!C:F,4,FALSE)</f>
        <v>13</v>
      </c>
      <c r="G85" s="11">
        <f t="shared" si="4"/>
        <v>17303</v>
      </c>
      <c r="H85" s="11">
        <f t="shared" si="5"/>
        <v>16.64</v>
      </c>
      <c r="I85" s="14">
        <f t="shared" si="6"/>
        <v>0.00143448275862069</v>
      </c>
      <c r="J85" s="15">
        <f t="shared" si="7"/>
        <v>2.214784</v>
      </c>
      <c r="K85" s="11" t="s">
        <v>597</v>
      </c>
    </row>
    <row r="86" spans="1:11">
      <c r="A86" s="9" t="s">
        <v>604</v>
      </c>
      <c r="B86" s="10" t="s">
        <v>116</v>
      </c>
      <c r="C86" s="10" t="s">
        <v>117</v>
      </c>
      <c r="D86" s="11" t="s">
        <v>31</v>
      </c>
      <c r="E86" s="11">
        <v>1278</v>
      </c>
      <c r="F86" s="11">
        <f>VLOOKUP(C86:C371,进价表!C:F,4,FALSE)</f>
        <v>5.5</v>
      </c>
      <c r="G86" s="11">
        <f t="shared" si="4"/>
        <v>7029</v>
      </c>
      <c r="H86" s="11">
        <f t="shared" si="5"/>
        <v>7.04</v>
      </c>
      <c r="I86" s="14">
        <f t="shared" si="6"/>
        <v>0.000606896551724138</v>
      </c>
      <c r="J86" s="15">
        <f t="shared" si="7"/>
        <v>0.899712</v>
      </c>
      <c r="K86" s="11" t="s">
        <v>596</v>
      </c>
    </row>
    <row r="87" spans="1:11">
      <c r="A87" s="9" t="s">
        <v>604</v>
      </c>
      <c r="B87" s="10" t="s">
        <v>146</v>
      </c>
      <c r="C87" s="10" t="s">
        <v>147</v>
      </c>
      <c r="D87" s="11" t="s">
        <v>31</v>
      </c>
      <c r="E87" s="11">
        <v>1266</v>
      </c>
      <c r="F87" s="11">
        <f>VLOOKUP(C87:C372,进价表!C:F,4,FALSE)</f>
        <v>6.2</v>
      </c>
      <c r="G87" s="11">
        <f t="shared" si="4"/>
        <v>7849.2</v>
      </c>
      <c r="H87" s="11">
        <f t="shared" si="5"/>
        <v>7.936</v>
      </c>
      <c r="I87" s="14">
        <f t="shared" si="6"/>
        <v>0.000684137931034483</v>
      </c>
      <c r="J87" s="15">
        <f t="shared" si="7"/>
        <v>1.0046976</v>
      </c>
      <c r="K87" s="11" t="s">
        <v>596</v>
      </c>
    </row>
    <row r="88" spans="1:11">
      <c r="A88" s="9" t="s">
        <v>604</v>
      </c>
      <c r="B88" s="10" t="s">
        <v>520</v>
      </c>
      <c r="C88" s="10" t="s">
        <v>521</v>
      </c>
      <c r="D88" s="11" t="s">
        <v>8</v>
      </c>
      <c r="E88" s="11">
        <v>1254</v>
      </c>
      <c r="F88" s="11">
        <f>VLOOKUP(C88:C373,进价表!C:F,4,FALSE)</f>
        <v>15</v>
      </c>
      <c r="G88" s="11">
        <f t="shared" si="4"/>
        <v>18810</v>
      </c>
      <c r="H88" s="11">
        <f t="shared" si="5"/>
        <v>19.2</v>
      </c>
      <c r="I88" s="14">
        <f t="shared" si="6"/>
        <v>0.0016551724137931</v>
      </c>
      <c r="J88" s="15">
        <f t="shared" si="7"/>
        <v>2.40768</v>
      </c>
      <c r="K88" s="11" t="s">
        <v>597</v>
      </c>
    </row>
    <row r="89" spans="1:11">
      <c r="A89" s="9" t="s">
        <v>604</v>
      </c>
      <c r="B89" s="10" t="s">
        <v>106</v>
      </c>
      <c r="C89" s="10" t="s">
        <v>107</v>
      </c>
      <c r="D89" s="11" t="s">
        <v>31</v>
      </c>
      <c r="E89" s="11">
        <v>1226</v>
      </c>
      <c r="F89" s="11">
        <f>VLOOKUP(C89:C374,进价表!C:F,4,FALSE)</f>
        <v>8.6</v>
      </c>
      <c r="G89" s="11">
        <f t="shared" si="4"/>
        <v>10543.6</v>
      </c>
      <c r="H89" s="11">
        <f t="shared" si="5"/>
        <v>11.008</v>
      </c>
      <c r="I89" s="14">
        <f t="shared" si="6"/>
        <v>0.000948965517241379</v>
      </c>
      <c r="J89" s="15">
        <f t="shared" si="7"/>
        <v>1.3495808</v>
      </c>
      <c r="K89" s="11" t="s">
        <v>596</v>
      </c>
    </row>
    <row r="90" spans="1:11">
      <c r="A90" s="9" t="s">
        <v>604</v>
      </c>
      <c r="B90" s="10" t="s">
        <v>296</v>
      </c>
      <c r="C90" s="10" t="s">
        <v>297</v>
      </c>
      <c r="D90" s="11" t="s">
        <v>8</v>
      </c>
      <c r="E90" s="11">
        <v>1206</v>
      </c>
      <c r="F90" s="11">
        <f>VLOOKUP(C90:C375,进价表!C:F,4,FALSE)</f>
        <v>20</v>
      </c>
      <c r="G90" s="11">
        <f t="shared" si="4"/>
        <v>24120</v>
      </c>
      <c r="H90" s="11">
        <f t="shared" si="5"/>
        <v>25.6</v>
      </c>
      <c r="I90" s="14">
        <f t="shared" si="6"/>
        <v>0.00220689655172414</v>
      </c>
      <c r="J90" s="15">
        <f t="shared" si="7"/>
        <v>3.08736</v>
      </c>
      <c r="K90" s="11" t="s">
        <v>597</v>
      </c>
    </row>
    <row r="91" spans="1:11">
      <c r="A91" s="9" t="s">
        <v>604</v>
      </c>
      <c r="B91" s="10" t="s">
        <v>64</v>
      </c>
      <c r="C91" s="10" t="s">
        <v>65</v>
      </c>
      <c r="D91" s="11" t="s">
        <v>8</v>
      </c>
      <c r="E91" s="11">
        <v>1168</v>
      </c>
      <c r="F91" s="11">
        <f>VLOOKUP(C91:C376,进价表!C:F,4,FALSE)</f>
        <v>35</v>
      </c>
      <c r="G91" s="11">
        <f t="shared" si="4"/>
        <v>40880</v>
      </c>
      <c r="H91" s="11">
        <f t="shared" si="5"/>
        <v>44.8</v>
      </c>
      <c r="I91" s="14">
        <f t="shared" si="6"/>
        <v>0.00386206896551724</v>
      </c>
      <c r="J91" s="15">
        <f t="shared" si="7"/>
        <v>5.23264</v>
      </c>
      <c r="K91" s="11" t="s">
        <v>596</v>
      </c>
    </row>
    <row r="92" spans="1:11">
      <c r="A92" s="9" t="s">
        <v>604</v>
      </c>
      <c r="B92" s="10" t="s">
        <v>158</v>
      </c>
      <c r="C92" s="10" t="s">
        <v>159</v>
      </c>
      <c r="D92" s="11" t="s">
        <v>8</v>
      </c>
      <c r="E92" s="11">
        <v>1149</v>
      </c>
      <c r="F92" s="11">
        <f>VLOOKUP(C92:C377,进价表!C:F,4,FALSE)</f>
        <v>16</v>
      </c>
      <c r="G92" s="11">
        <f t="shared" si="4"/>
        <v>18384</v>
      </c>
      <c r="H92" s="11">
        <f t="shared" si="5"/>
        <v>20.48</v>
      </c>
      <c r="I92" s="14">
        <f t="shared" si="6"/>
        <v>0.00176551724137931</v>
      </c>
      <c r="J92" s="15">
        <f t="shared" si="7"/>
        <v>2.353152</v>
      </c>
      <c r="K92" s="11" t="s">
        <v>598</v>
      </c>
    </row>
    <row r="93" spans="1:11">
      <c r="A93" s="9" t="s">
        <v>604</v>
      </c>
      <c r="B93" s="10" t="s">
        <v>93</v>
      </c>
      <c r="C93" s="10" t="s">
        <v>94</v>
      </c>
      <c r="D93" s="11" t="s">
        <v>8</v>
      </c>
      <c r="E93" s="11">
        <v>1101</v>
      </c>
      <c r="F93" s="11">
        <f>VLOOKUP(C93:C378,进价表!C:F,4,FALSE)</f>
        <v>27</v>
      </c>
      <c r="G93" s="11">
        <f t="shared" si="4"/>
        <v>29727</v>
      </c>
      <c r="H93" s="11">
        <f t="shared" si="5"/>
        <v>34.56</v>
      </c>
      <c r="I93" s="14">
        <f t="shared" si="6"/>
        <v>0.00297931034482759</v>
      </c>
      <c r="J93" s="15">
        <f t="shared" si="7"/>
        <v>3.805056</v>
      </c>
      <c r="K93" s="11" t="s">
        <v>596</v>
      </c>
    </row>
    <row r="94" spans="1:11">
      <c r="A94" s="9" t="s">
        <v>604</v>
      </c>
      <c r="B94" s="10" t="s">
        <v>252</v>
      </c>
      <c r="C94" s="10" t="s">
        <v>253</v>
      </c>
      <c r="D94" s="11" t="s">
        <v>8</v>
      </c>
      <c r="E94" s="11">
        <v>1064</v>
      </c>
      <c r="F94" s="11">
        <f>VLOOKUP(C94:C379,进价表!C:F,4,FALSE)</f>
        <v>32.886</v>
      </c>
      <c r="G94" s="11">
        <f t="shared" si="4"/>
        <v>34990.704</v>
      </c>
      <c r="H94" s="11">
        <f t="shared" si="5"/>
        <v>42.09408</v>
      </c>
      <c r="I94" s="14">
        <f t="shared" si="6"/>
        <v>0.0036288</v>
      </c>
      <c r="J94" s="15">
        <f t="shared" si="7"/>
        <v>4.478810112</v>
      </c>
      <c r="K94" s="11" t="s">
        <v>595</v>
      </c>
    </row>
    <row r="95" spans="1:11">
      <c r="A95" s="9" t="s">
        <v>604</v>
      </c>
      <c r="B95" s="10" t="s">
        <v>398</v>
      </c>
      <c r="C95" s="10" t="s">
        <v>399</v>
      </c>
      <c r="D95" s="11" t="s">
        <v>8</v>
      </c>
      <c r="E95" s="11">
        <v>985</v>
      </c>
      <c r="F95" s="11">
        <f>VLOOKUP(C95:C380,进价表!C:F,4,FALSE)</f>
        <v>20</v>
      </c>
      <c r="G95" s="11">
        <f t="shared" si="4"/>
        <v>19700</v>
      </c>
      <c r="H95" s="11">
        <f t="shared" si="5"/>
        <v>25.6</v>
      </c>
      <c r="I95" s="14">
        <f t="shared" si="6"/>
        <v>0.00220689655172414</v>
      </c>
      <c r="J95" s="15">
        <f t="shared" si="7"/>
        <v>2.5216</v>
      </c>
      <c r="K95" s="11" t="s">
        <v>595</v>
      </c>
    </row>
    <row r="96" spans="1:11">
      <c r="A96" s="9" t="s">
        <v>604</v>
      </c>
      <c r="B96" s="10" t="s">
        <v>522</v>
      </c>
      <c r="C96" s="10" t="s">
        <v>523</v>
      </c>
      <c r="D96" s="11" t="s">
        <v>8</v>
      </c>
      <c r="E96" s="11">
        <v>953</v>
      </c>
      <c r="F96" s="11">
        <f>VLOOKUP(C96:C381,进价表!C:F,4,FALSE)</f>
        <v>15</v>
      </c>
      <c r="G96" s="11">
        <f t="shared" si="4"/>
        <v>14295</v>
      </c>
      <c r="H96" s="11">
        <f t="shared" si="5"/>
        <v>19.2</v>
      </c>
      <c r="I96" s="14">
        <f t="shared" si="6"/>
        <v>0.0016551724137931</v>
      </c>
      <c r="J96" s="15">
        <f t="shared" si="7"/>
        <v>1.82976</v>
      </c>
      <c r="K96" s="11" t="s">
        <v>597</v>
      </c>
    </row>
    <row r="97" spans="1:11">
      <c r="A97" s="9" t="s">
        <v>604</v>
      </c>
      <c r="B97" s="10" t="s">
        <v>160</v>
      </c>
      <c r="C97" s="10" t="s">
        <v>161</v>
      </c>
      <c r="D97" s="11" t="s">
        <v>8</v>
      </c>
      <c r="E97" s="11">
        <v>933</v>
      </c>
      <c r="F97" s="11">
        <f>VLOOKUP(C97:C382,进价表!C:F,4,FALSE)</f>
        <v>16</v>
      </c>
      <c r="G97" s="11">
        <f t="shared" si="4"/>
        <v>14928</v>
      </c>
      <c r="H97" s="11">
        <f t="shared" si="5"/>
        <v>20.48</v>
      </c>
      <c r="I97" s="14">
        <f t="shared" si="6"/>
        <v>0.00176551724137931</v>
      </c>
      <c r="J97" s="15">
        <f t="shared" si="7"/>
        <v>1.910784</v>
      </c>
      <c r="K97" s="11" t="s">
        <v>597</v>
      </c>
    </row>
    <row r="98" spans="1:11">
      <c r="A98" s="9" t="s">
        <v>604</v>
      </c>
      <c r="B98" s="10" t="s">
        <v>62</v>
      </c>
      <c r="C98" s="10" t="s">
        <v>63</v>
      </c>
      <c r="D98" s="11" t="s">
        <v>8</v>
      </c>
      <c r="E98" s="11">
        <v>882</v>
      </c>
      <c r="F98" s="11">
        <f>VLOOKUP(C98:C383,进价表!C:F,4,FALSE)</f>
        <v>27</v>
      </c>
      <c r="G98" s="11">
        <f t="shared" si="4"/>
        <v>23814</v>
      </c>
      <c r="H98" s="11">
        <f t="shared" si="5"/>
        <v>34.56</v>
      </c>
      <c r="I98" s="14">
        <f t="shared" si="6"/>
        <v>0.00297931034482759</v>
      </c>
      <c r="J98" s="15">
        <f t="shared" si="7"/>
        <v>3.048192</v>
      </c>
      <c r="K98" s="11" t="s">
        <v>596</v>
      </c>
    </row>
    <row r="99" ht="26" spans="1:11">
      <c r="A99" s="9" t="s">
        <v>604</v>
      </c>
      <c r="B99" s="10" t="s">
        <v>284</v>
      </c>
      <c r="C99" s="10" t="s">
        <v>285</v>
      </c>
      <c r="D99" s="11" t="s">
        <v>8</v>
      </c>
      <c r="E99" s="11">
        <v>790</v>
      </c>
      <c r="F99" s="11">
        <f>VLOOKUP(C99:C384,进价表!C:F,4,FALSE)</f>
        <v>11</v>
      </c>
      <c r="G99" s="11">
        <f t="shared" si="4"/>
        <v>8690</v>
      </c>
      <c r="H99" s="11">
        <f t="shared" si="5"/>
        <v>14.08</v>
      </c>
      <c r="I99" s="14">
        <f t="shared" si="6"/>
        <v>0.00121379310344828</v>
      </c>
      <c r="J99" s="15">
        <f t="shared" si="7"/>
        <v>1.11232</v>
      </c>
      <c r="K99" s="11" t="s">
        <v>597</v>
      </c>
    </row>
    <row r="100" spans="1:11">
      <c r="A100" s="9" t="s">
        <v>604</v>
      </c>
      <c r="B100" s="10" t="s">
        <v>330</v>
      </c>
      <c r="C100" s="10" t="s">
        <v>331</v>
      </c>
      <c r="D100" s="11" t="s">
        <v>8</v>
      </c>
      <c r="E100" s="11">
        <v>788</v>
      </c>
      <c r="F100" s="11">
        <f>VLOOKUP(C100:C385,进价表!C:F,4,FALSE)</f>
        <v>30</v>
      </c>
      <c r="G100" s="11">
        <f t="shared" si="4"/>
        <v>23640</v>
      </c>
      <c r="H100" s="11">
        <f t="shared" si="5"/>
        <v>38.4</v>
      </c>
      <c r="I100" s="14">
        <f t="shared" si="6"/>
        <v>0.00331034482758621</v>
      </c>
      <c r="J100" s="15">
        <f t="shared" si="7"/>
        <v>3.02592</v>
      </c>
      <c r="K100" s="11" t="s">
        <v>595</v>
      </c>
    </row>
    <row r="101" spans="1:11">
      <c r="A101" s="9" t="s">
        <v>604</v>
      </c>
      <c r="B101" s="10" t="s">
        <v>174</v>
      </c>
      <c r="C101" s="10" t="s">
        <v>175</v>
      </c>
      <c r="D101" s="11" t="s">
        <v>8</v>
      </c>
      <c r="E101" s="11">
        <v>781</v>
      </c>
      <c r="F101" s="11">
        <f>VLOOKUP(C101:C386,进价表!C:F,4,FALSE)</f>
        <v>18</v>
      </c>
      <c r="G101" s="11">
        <f t="shared" si="4"/>
        <v>14058</v>
      </c>
      <c r="H101" s="11">
        <f t="shared" si="5"/>
        <v>23.04</v>
      </c>
      <c r="I101" s="14">
        <f t="shared" si="6"/>
        <v>0.00198620689655172</v>
      </c>
      <c r="J101" s="15">
        <f t="shared" si="7"/>
        <v>1.799424</v>
      </c>
      <c r="K101" s="11" t="s">
        <v>597</v>
      </c>
    </row>
    <row r="102" spans="1:11">
      <c r="A102" s="9" t="s">
        <v>604</v>
      </c>
      <c r="B102" s="10" t="s">
        <v>224</v>
      </c>
      <c r="C102" s="10" t="s">
        <v>225</v>
      </c>
      <c r="D102" s="11" t="s">
        <v>8</v>
      </c>
      <c r="E102" s="11">
        <v>211</v>
      </c>
      <c r="F102" s="11">
        <f>VLOOKUP(C102:C387,进价表!C:F,4,FALSE)</f>
        <v>3.3</v>
      </c>
      <c r="G102" s="11">
        <f t="shared" si="4"/>
        <v>696.3</v>
      </c>
      <c r="H102" s="11">
        <f t="shared" si="5"/>
        <v>4.224</v>
      </c>
      <c r="I102" s="14">
        <f t="shared" si="6"/>
        <v>0.000364137931034483</v>
      </c>
      <c r="J102" s="15">
        <f t="shared" si="7"/>
        <v>0.0891264</v>
      </c>
      <c r="K102" s="11" t="s">
        <v>595</v>
      </c>
    </row>
    <row r="103" spans="1:11">
      <c r="A103" s="9" t="s">
        <v>604</v>
      </c>
      <c r="B103" s="10" t="s">
        <v>15</v>
      </c>
      <c r="C103" s="10" t="s">
        <v>16</v>
      </c>
      <c r="D103" s="11" t="s">
        <v>8</v>
      </c>
      <c r="E103" s="11">
        <v>211</v>
      </c>
      <c r="F103" s="11">
        <f>VLOOKUP(C103:C388,进价表!C:F,4,FALSE)</f>
        <v>18</v>
      </c>
      <c r="G103" s="11">
        <f t="shared" si="4"/>
        <v>3798</v>
      </c>
      <c r="H103" s="11">
        <f t="shared" si="5"/>
        <v>23.04</v>
      </c>
      <c r="I103" s="14">
        <f t="shared" si="6"/>
        <v>0.00198620689655172</v>
      </c>
      <c r="J103" s="15">
        <f t="shared" si="7"/>
        <v>0.486144</v>
      </c>
      <c r="K103" s="11" t="s">
        <v>596</v>
      </c>
    </row>
    <row r="104" spans="1:11">
      <c r="A104" s="9" t="s">
        <v>604</v>
      </c>
      <c r="B104" s="10" t="s">
        <v>66</v>
      </c>
      <c r="C104" s="10" t="s">
        <v>67</v>
      </c>
      <c r="D104" s="11" t="s">
        <v>8</v>
      </c>
      <c r="E104" s="11">
        <v>192</v>
      </c>
      <c r="F104" s="11">
        <f>VLOOKUP(C104:C389,进价表!C:F,4,FALSE)</f>
        <v>14</v>
      </c>
      <c r="G104" s="11">
        <f t="shared" si="4"/>
        <v>2688</v>
      </c>
      <c r="H104" s="11">
        <f t="shared" si="5"/>
        <v>17.92</v>
      </c>
      <c r="I104" s="14">
        <f t="shared" si="6"/>
        <v>0.0015448275862069</v>
      </c>
      <c r="J104" s="15">
        <f t="shared" si="7"/>
        <v>0.344064</v>
      </c>
      <c r="K104" s="11" t="s">
        <v>596</v>
      </c>
    </row>
    <row r="105" spans="1:11">
      <c r="A105" s="9" t="s">
        <v>604</v>
      </c>
      <c r="B105" s="10" t="s">
        <v>512</v>
      </c>
      <c r="C105" s="10" t="s">
        <v>513</v>
      </c>
      <c r="D105" s="11" t="s">
        <v>8</v>
      </c>
      <c r="E105" s="11">
        <v>192</v>
      </c>
      <c r="F105" s="11">
        <f>VLOOKUP(C105:C390,进价表!C:F,4,FALSE)</f>
        <v>12</v>
      </c>
      <c r="G105" s="11">
        <f t="shared" si="4"/>
        <v>2304</v>
      </c>
      <c r="H105" s="11">
        <f t="shared" si="5"/>
        <v>15.36</v>
      </c>
      <c r="I105" s="14">
        <f t="shared" si="6"/>
        <v>0.00132413793103448</v>
      </c>
      <c r="J105" s="15">
        <f t="shared" si="7"/>
        <v>0.294912</v>
      </c>
      <c r="K105" s="11" t="s">
        <v>597</v>
      </c>
    </row>
    <row r="106" spans="1:11">
      <c r="A106" s="9" t="s">
        <v>604</v>
      </c>
      <c r="B106" s="10" t="s">
        <v>99</v>
      </c>
      <c r="C106" s="10" t="s">
        <v>100</v>
      </c>
      <c r="D106" s="11" t="s">
        <v>31</v>
      </c>
      <c r="E106" s="11">
        <v>189</v>
      </c>
      <c r="F106" s="11">
        <f>VLOOKUP(C106:C391,进价表!C:F,4,FALSE)</f>
        <v>8.6</v>
      </c>
      <c r="G106" s="11">
        <f t="shared" si="4"/>
        <v>1625.4</v>
      </c>
      <c r="H106" s="11">
        <f t="shared" si="5"/>
        <v>11.008</v>
      </c>
      <c r="I106" s="14">
        <f t="shared" si="6"/>
        <v>0.000948965517241379</v>
      </c>
      <c r="J106" s="15">
        <f t="shared" si="7"/>
        <v>0.2080512</v>
      </c>
      <c r="K106" s="11" t="s">
        <v>596</v>
      </c>
    </row>
    <row r="107" spans="1:11">
      <c r="A107" s="9" t="s">
        <v>604</v>
      </c>
      <c r="B107" s="10" t="s">
        <v>60</v>
      </c>
      <c r="C107" s="10" t="s">
        <v>61</v>
      </c>
      <c r="D107" s="11" t="s">
        <v>8</v>
      </c>
      <c r="E107" s="11">
        <v>181</v>
      </c>
      <c r="F107" s="11">
        <f>VLOOKUP(C107:C392,进价表!C:F,4,FALSE)</f>
        <v>19</v>
      </c>
      <c r="G107" s="11">
        <f t="shared" si="4"/>
        <v>3439</v>
      </c>
      <c r="H107" s="11">
        <f t="shared" si="5"/>
        <v>24.32</v>
      </c>
      <c r="I107" s="14">
        <f t="shared" si="6"/>
        <v>0.00209655172413793</v>
      </c>
      <c r="J107" s="15">
        <f t="shared" si="7"/>
        <v>0.440192</v>
      </c>
      <c r="K107" s="11" t="s">
        <v>596</v>
      </c>
    </row>
    <row r="108" spans="1:11">
      <c r="A108" s="9" t="s">
        <v>604</v>
      </c>
      <c r="B108" s="10" t="s">
        <v>244</v>
      </c>
      <c r="C108" s="10" t="s">
        <v>245</v>
      </c>
      <c r="D108" s="11" t="s">
        <v>8</v>
      </c>
      <c r="E108" s="11">
        <v>166</v>
      </c>
      <c r="F108" s="11">
        <f>VLOOKUP(C108:C393,进价表!C:F,4,FALSE)</f>
        <v>5.0484</v>
      </c>
      <c r="G108" s="11">
        <f t="shared" si="4"/>
        <v>838.0344</v>
      </c>
      <c r="H108" s="11">
        <f t="shared" si="5"/>
        <v>6.461952</v>
      </c>
      <c r="I108" s="14">
        <f t="shared" si="6"/>
        <v>0.000557064827586207</v>
      </c>
      <c r="J108" s="15">
        <f t="shared" si="7"/>
        <v>0.1072684032</v>
      </c>
      <c r="K108" s="11" t="s">
        <v>595</v>
      </c>
    </row>
    <row r="109" spans="1:11">
      <c r="A109" s="9" t="s">
        <v>604</v>
      </c>
      <c r="B109" s="10" t="s">
        <v>528</v>
      </c>
      <c r="C109" s="10" t="s">
        <v>529</v>
      </c>
      <c r="D109" s="11" t="s">
        <v>8</v>
      </c>
      <c r="E109" s="11">
        <v>157</v>
      </c>
      <c r="F109" s="11">
        <f>VLOOKUP(C109:C394,进价表!C:F,4,FALSE)</f>
        <v>25</v>
      </c>
      <c r="G109" s="11">
        <f t="shared" si="4"/>
        <v>3925</v>
      </c>
      <c r="H109" s="11">
        <f t="shared" si="5"/>
        <v>32</v>
      </c>
      <c r="I109" s="14">
        <f t="shared" si="6"/>
        <v>0.00275862068965517</v>
      </c>
      <c r="J109" s="15">
        <f t="shared" si="7"/>
        <v>0.5024</v>
      </c>
      <c r="K109" s="11" t="s">
        <v>599</v>
      </c>
    </row>
    <row r="110" spans="1:11">
      <c r="A110" s="9" t="s">
        <v>604</v>
      </c>
      <c r="B110" s="10" t="s">
        <v>514</v>
      </c>
      <c r="C110" s="10" t="s">
        <v>515</v>
      </c>
      <c r="D110" s="11" t="s">
        <v>8</v>
      </c>
      <c r="E110" s="11">
        <v>147</v>
      </c>
      <c r="F110" s="11">
        <f>VLOOKUP(C110:C395,进价表!C:F,4,FALSE)</f>
        <v>12</v>
      </c>
      <c r="G110" s="11">
        <f t="shared" si="4"/>
        <v>1764</v>
      </c>
      <c r="H110" s="11">
        <f t="shared" si="5"/>
        <v>15.36</v>
      </c>
      <c r="I110" s="14">
        <f t="shared" si="6"/>
        <v>0.00132413793103448</v>
      </c>
      <c r="J110" s="15">
        <f t="shared" si="7"/>
        <v>0.225792</v>
      </c>
      <c r="K110" s="11" t="s">
        <v>597</v>
      </c>
    </row>
    <row r="111" spans="1:11">
      <c r="A111" s="9" t="s">
        <v>604</v>
      </c>
      <c r="B111" s="10" t="s">
        <v>103</v>
      </c>
      <c r="C111" s="10" t="s">
        <v>104</v>
      </c>
      <c r="D111" s="11" t="s">
        <v>105</v>
      </c>
      <c r="E111" s="11">
        <v>143</v>
      </c>
      <c r="F111" s="11">
        <f>VLOOKUP(C111:C396,进价表!C:F,4,FALSE)</f>
        <v>25</v>
      </c>
      <c r="G111" s="11">
        <f t="shared" si="4"/>
        <v>3575</v>
      </c>
      <c r="H111" s="11">
        <f t="shared" si="5"/>
        <v>32</v>
      </c>
      <c r="I111" s="14">
        <f t="shared" si="6"/>
        <v>0.00275862068965517</v>
      </c>
      <c r="J111" s="15">
        <f t="shared" si="7"/>
        <v>0.4576</v>
      </c>
      <c r="K111" s="11" t="s">
        <v>596</v>
      </c>
    </row>
    <row r="112" spans="1:11">
      <c r="A112" s="9" t="s">
        <v>604</v>
      </c>
      <c r="B112" s="10" t="s">
        <v>550</v>
      </c>
      <c r="C112" s="10" t="s">
        <v>551</v>
      </c>
      <c r="D112" s="11" t="s">
        <v>8</v>
      </c>
      <c r="E112" s="11">
        <v>134</v>
      </c>
      <c r="F112" s="11">
        <f>VLOOKUP(C112:C397,进价表!C:F,4,FALSE)</f>
        <v>10</v>
      </c>
      <c r="G112" s="11">
        <f t="shared" si="4"/>
        <v>1340</v>
      </c>
      <c r="H112" s="11">
        <f t="shared" si="5"/>
        <v>12.8</v>
      </c>
      <c r="I112" s="14">
        <f t="shared" si="6"/>
        <v>0.00110344827586207</v>
      </c>
      <c r="J112" s="15">
        <f t="shared" si="7"/>
        <v>0.17152</v>
      </c>
      <c r="K112" s="11" t="s">
        <v>599</v>
      </c>
    </row>
    <row r="113" spans="1:11">
      <c r="A113" s="9" t="s">
        <v>604</v>
      </c>
      <c r="B113" s="10" t="s">
        <v>402</v>
      </c>
      <c r="C113" s="10" t="s">
        <v>403</v>
      </c>
      <c r="D113" s="11" t="s">
        <v>8</v>
      </c>
      <c r="E113" s="11">
        <v>118</v>
      </c>
      <c r="F113" s="11">
        <f>VLOOKUP(C113:C398,进价表!C:F,4,FALSE)</f>
        <v>12</v>
      </c>
      <c r="G113" s="11">
        <f t="shared" si="4"/>
        <v>1416</v>
      </c>
      <c r="H113" s="11">
        <f t="shared" si="5"/>
        <v>15.36</v>
      </c>
      <c r="I113" s="14">
        <f t="shared" si="6"/>
        <v>0.00132413793103448</v>
      </c>
      <c r="J113" s="15">
        <f t="shared" si="7"/>
        <v>0.181248</v>
      </c>
      <c r="K113" s="11" t="s">
        <v>597</v>
      </c>
    </row>
    <row r="114" spans="1:11">
      <c r="A114" s="9" t="s">
        <v>604</v>
      </c>
      <c r="B114" s="10" t="s">
        <v>302</v>
      </c>
      <c r="C114" s="10" t="s">
        <v>303</v>
      </c>
      <c r="D114" s="11" t="s">
        <v>8</v>
      </c>
      <c r="E114" s="11">
        <v>116</v>
      </c>
      <c r="F114" s="11">
        <f>VLOOKUP(C114:C399,进价表!C:F,4,FALSE)</f>
        <v>17.2368</v>
      </c>
      <c r="G114" s="11">
        <f t="shared" si="4"/>
        <v>1999.4688</v>
      </c>
      <c r="H114" s="11">
        <f t="shared" si="5"/>
        <v>22.063104</v>
      </c>
      <c r="I114" s="14">
        <f t="shared" si="6"/>
        <v>0.00190199172413793</v>
      </c>
      <c r="J114" s="15">
        <f t="shared" si="7"/>
        <v>0.2559320064</v>
      </c>
      <c r="K114" s="11" t="s">
        <v>595</v>
      </c>
    </row>
    <row r="115" spans="1:11">
      <c r="A115" s="9" t="s">
        <v>604</v>
      </c>
      <c r="B115" s="10" t="s">
        <v>338</v>
      </c>
      <c r="C115" s="10" t="s">
        <v>339</v>
      </c>
      <c r="D115" s="11" t="s">
        <v>8</v>
      </c>
      <c r="E115" s="11">
        <v>113</v>
      </c>
      <c r="F115" s="11">
        <f>VLOOKUP(C115:C400,进价表!C:F,4,FALSE)</f>
        <v>20.412</v>
      </c>
      <c r="G115" s="11">
        <f t="shared" si="4"/>
        <v>2306.556</v>
      </c>
      <c r="H115" s="11">
        <f t="shared" si="5"/>
        <v>26.12736</v>
      </c>
      <c r="I115" s="14">
        <f t="shared" si="6"/>
        <v>0.00225235862068966</v>
      </c>
      <c r="J115" s="15">
        <f t="shared" si="7"/>
        <v>0.295239168</v>
      </c>
      <c r="K115" s="11" t="s">
        <v>595</v>
      </c>
    </row>
    <row r="116" spans="1:11">
      <c r="A116" s="9" t="s">
        <v>604</v>
      </c>
      <c r="B116" s="10" t="s">
        <v>72</v>
      </c>
      <c r="C116" s="10" t="s">
        <v>73</v>
      </c>
      <c r="D116" s="11" t="s">
        <v>8</v>
      </c>
      <c r="E116" s="11">
        <v>108</v>
      </c>
      <c r="F116" s="11">
        <f>VLOOKUP(C116:C401,进价表!C:F,4,FALSE)</f>
        <v>23</v>
      </c>
      <c r="G116" s="11">
        <f t="shared" si="4"/>
        <v>2484</v>
      </c>
      <c r="H116" s="11">
        <f t="shared" si="5"/>
        <v>29.44</v>
      </c>
      <c r="I116" s="14">
        <f t="shared" si="6"/>
        <v>0.00253793103448276</v>
      </c>
      <c r="J116" s="15">
        <f t="shared" si="7"/>
        <v>0.317952</v>
      </c>
      <c r="K116" s="11" t="s">
        <v>596</v>
      </c>
    </row>
    <row r="117" spans="1:11">
      <c r="A117" s="9" t="s">
        <v>604</v>
      </c>
      <c r="B117" s="10" t="s">
        <v>124</v>
      </c>
      <c r="C117" s="10" t="s">
        <v>125</v>
      </c>
      <c r="D117" s="11" t="s">
        <v>8</v>
      </c>
      <c r="E117" s="11">
        <v>104</v>
      </c>
      <c r="F117" s="11">
        <f>VLOOKUP(C117:C402,进价表!C:F,4,FALSE)</f>
        <v>15</v>
      </c>
      <c r="G117" s="11">
        <f t="shared" si="4"/>
        <v>1560</v>
      </c>
      <c r="H117" s="11">
        <f t="shared" si="5"/>
        <v>19.2</v>
      </c>
      <c r="I117" s="14">
        <f t="shared" si="6"/>
        <v>0.0016551724137931</v>
      </c>
      <c r="J117" s="15">
        <f t="shared" si="7"/>
        <v>0.19968</v>
      </c>
      <c r="K117" s="11" t="s">
        <v>596</v>
      </c>
    </row>
    <row r="118" spans="1:11">
      <c r="A118" s="9" t="s">
        <v>604</v>
      </c>
      <c r="B118" s="10" t="s">
        <v>388</v>
      </c>
      <c r="C118" s="10" t="s">
        <v>389</v>
      </c>
      <c r="D118" s="11" t="s">
        <v>8</v>
      </c>
      <c r="E118" s="11">
        <v>104</v>
      </c>
      <c r="F118" s="11">
        <f>VLOOKUP(C118:C403,进价表!C:F,4,FALSE)</f>
        <v>45.738</v>
      </c>
      <c r="G118" s="11">
        <f t="shared" si="4"/>
        <v>4756.752</v>
      </c>
      <c r="H118" s="11">
        <f t="shared" si="5"/>
        <v>58.54464</v>
      </c>
      <c r="I118" s="14">
        <f t="shared" si="6"/>
        <v>0.00504695172413793</v>
      </c>
      <c r="J118" s="15">
        <f t="shared" si="7"/>
        <v>0.608864256</v>
      </c>
      <c r="K118" s="11" t="s">
        <v>599</v>
      </c>
    </row>
    <row r="119" spans="1:11">
      <c r="A119" s="9" t="s">
        <v>604</v>
      </c>
      <c r="B119" s="10" t="s">
        <v>162</v>
      </c>
      <c r="C119" s="10" t="s">
        <v>163</v>
      </c>
      <c r="D119" s="11" t="s">
        <v>8</v>
      </c>
      <c r="E119" s="11">
        <v>98</v>
      </c>
      <c r="F119" s="11">
        <f>VLOOKUP(C119:C404,进价表!C:F,4,FALSE)</f>
        <v>19</v>
      </c>
      <c r="G119" s="11">
        <f t="shared" si="4"/>
        <v>1862</v>
      </c>
      <c r="H119" s="11">
        <f t="shared" si="5"/>
        <v>24.32</v>
      </c>
      <c r="I119" s="14">
        <f t="shared" si="6"/>
        <v>0.00209655172413793</v>
      </c>
      <c r="J119" s="15">
        <f t="shared" si="7"/>
        <v>0.238336</v>
      </c>
      <c r="K119" s="11" t="s">
        <v>598</v>
      </c>
    </row>
    <row r="120" spans="1:11">
      <c r="A120" s="9" t="s">
        <v>604</v>
      </c>
      <c r="B120" s="10" t="s">
        <v>526</v>
      </c>
      <c r="C120" s="10" t="s">
        <v>527</v>
      </c>
      <c r="D120" s="11" t="s">
        <v>8</v>
      </c>
      <c r="E120" s="11">
        <v>94</v>
      </c>
      <c r="F120" s="11">
        <f>VLOOKUP(C120:C405,进价表!C:F,4,FALSE)</f>
        <v>25</v>
      </c>
      <c r="G120" s="11">
        <f t="shared" si="4"/>
        <v>2350</v>
      </c>
      <c r="H120" s="11">
        <f t="shared" si="5"/>
        <v>32</v>
      </c>
      <c r="I120" s="14">
        <f t="shared" si="6"/>
        <v>0.00275862068965517</v>
      </c>
      <c r="J120" s="15">
        <f t="shared" si="7"/>
        <v>0.3008</v>
      </c>
      <c r="K120" s="11" t="s">
        <v>599</v>
      </c>
    </row>
    <row r="121" spans="1:11">
      <c r="A121" s="9" t="s">
        <v>604</v>
      </c>
      <c r="B121" s="10" t="s">
        <v>400</v>
      </c>
      <c r="C121" s="10" t="s">
        <v>401</v>
      </c>
      <c r="D121" s="11" t="s">
        <v>8</v>
      </c>
      <c r="E121" s="11">
        <v>90</v>
      </c>
      <c r="F121" s="11">
        <f>VLOOKUP(C121:C406,进价表!C:F,4,FALSE)</f>
        <v>12</v>
      </c>
      <c r="G121" s="11">
        <f t="shared" si="4"/>
        <v>1080</v>
      </c>
      <c r="H121" s="11">
        <f t="shared" si="5"/>
        <v>15.36</v>
      </c>
      <c r="I121" s="14">
        <f t="shared" si="6"/>
        <v>0.00132413793103448</v>
      </c>
      <c r="J121" s="15">
        <f t="shared" si="7"/>
        <v>0.13824</v>
      </c>
      <c r="K121" s="11" t="s">
        <v>597</v>
      </c>
    </row>
    <row r="122" spans="1:11">
      <c r="A122" s="9" t="s">
        <v>604</v>
      </c>
      <c r="B122" s="10" t="s">
        <v>412</v>
      </c>
      <c r="C122" s="10" t="s">
        <v>413</v>
      </c>
      <c r="D122" s="11" t="s">
        <v>8</v>
      </c>
      <c r="E122" s="11">
        <v>86</v>
      </c>
      <c r="F122" s="11">
        <f>VLOOKUP(C122:C407,进价表!C:F,4,FALSE)</f>
        <v>12.5</v>
      </c>
      <c r="G122" s="11">
        <f t="shared" si="4"/>
        <v>1075</v>
      </c>
      <c r="H122" s="11">
        <f t="shared" si="5"/>
        <v>16</v>
      </c>
      <c r="I122" s="14">
        <f t="shared" si="6"/>
        <v>0.00137931034482759</v>
      </c>
      <c r="J122" s="15">
        <f t="shared" si="7"/>
        <v>0.1376</v>
      </c>
      <c r="K122" s="11" t="s">
        <v>596</v>
      </c>
    </row>
    <row r="123" spans="1:11">
      <c r="A123" s="9" t="s">
        <v>604</v>
      </c>
      <c r="B123" s="10" t="s">
        <v>87</v>
      </c>
      <c r="C123" s="10" t="s">
        <v>88</v>
      </c>
      <c r="D123" s="11" t="s">
        <v>8</v>
      </c>
      <c r="E123" s="11">
        <v>77</v>
      </c>
      <c r="F123" s="11">
        <f>VLOOKUP(C123:C408,进价表!C:F,4,FALSE)</f>
        <v>7</v>
      </c>
      <c r="G123" s="11">
        <f t="shared" si="4"/>
        <v>539</v>
      </c>
      <c r="H123" s="11">
        <f t="shared" si="5"/>
        <v>8.96</v>
      </c>
      <c r="I123" s="14">
        <f t="shared" si="6"/>
        <v>0.000772413793103448</v>
      </c>
      <c r="J123" s="15">
        <f t="shared" si="7"/>
        <v>0.068992</v>
      </c>
      <c r="K123" s="11" t="s">
        <v>596</v>
      </c>
    </row>
    <row r="124" spans="1:11">
      <c r="A124" s="9" t="s">
        <v>604</v>
      </c>
      <c r="B124" s="10" t="s">
        <v>132</v>
      </c>
      <c r="C124" s="10" t="s">
        <v>133</v>
      </c>
      <c r="D124" s="11" t="s">
        <v>8</v>
      </c>
      <c r="E124" s="11">
        <v>73</v>
      </c>
      <c r="F124" s="11">
        <f>VLOOKUP(C124:C409,进价表!C:F,4,FALSE)</f>
        <v>20</v>
      </c>
      <c r="G124" s="11">
        <f t="shared" si="4"/>
        <v>1460</v>
      </c>
      <c r="H124" s="11">
        <f t="shared" si="5"/>
        <v>25.6</v>
      </c>
      <c r="I124" s="14">
        <f t="shared" si="6"/>
        <v>0.00220689655172414</v>
      </c>
      <c r="J124" s="15">
        <f t="shared" si="7"/>
        <v>0.18688</v>
      </c>
      <c r="K124" s="11" t="s">
        <v>596</v>
      </c>
    </row>
    <row r="125" spans="1:11">
      <c r="A125" s="9" t="s">
        <v>604</v>
      </c>
      <c r="B125" s="10" t="s">
        <v>248</v>
      </c>
      <c r="C125" s="10" t="s">
        <v>249</v>
      </c>
      <c r="D125" s="11" t="s">
        <v>8</v>
      </c>
      <c r="E125" s="11">
        <v>65</v>
      </c>
      <c r="F125" s="11">
        <f>VLOOKUP(C125:C410,进价表!C:F,4,FALSE)</f>
        <v>15.7248</v>
      </c>
      <c r="G125" s="11">
        <f t="shared" si="4"/>
        <v>1022.112</v>
      </c>
      <c r="H125" s="11">
        <f t="shared" si="5"/>
        <v>20.127744</v>
      </c>
      <c r="I125" s="14">
        <f t="shared" si="6"/>
        <v>0.00173515034482759</v>
      </c>
      <c r="J125" s="15">
        <f t="shared" si="7"/>
        <v>0.130830336</v>
      </c>
      <c r="K125" s="11" t="s">
        <v>595</v>
      </c>
    </row>
    <row r="126" spans="1:11">
      <c r="A126" s="9" t="s">
        <v>604</v>
      </c>
      <c r="B126" s="10" t="s">
        <v>386</v>
      </c>
      <c r="C126" s="10" t="s">
        <v>387</v>
      </c>
      <c r="D126" s="11" t="s">
        <v>8</v>
      </c>
      <c r="E126" s="11">
        <v>64</v>
      </c>
      <c r="F126" s="11">
        <f>VLOOKUP(C126:C411,进价表!C:F,4,FALSE)</f>
        <v>37.422</v>
      </c>
      <c r="G126" s="11">
        <f t="shared" si="4"/>
        <v>2395.008</v>
      </c>
      <c r="H126" s="11">
        <f t="shared" si="5"/>
        <v>47.90016</v>
      </c>
      <c r="I126" s="14">
        <f t="shared" si="6"/>
        <v>0.00412932413793103</v>
      </c>
      <c r="J126" s="15">
        <f t="shared" si="7"/>
        <v>0.306561024</v>
      </c>
      <c r="K126" s="11" t="s">
        <v>600</v>
      </c>
    </row>
    <row r="127" spans="1:11">
      <c r="A127" s="9" t="s">
        <v>604</v>
      </c>
      <c r="B127" s="10" t="s">
        <v>216</v>
      </c>
      <c r="C127" s="10" t="s">
        <v>217</v>
      </c>
      <c r="D127" s="11" t="s">
        <v>105</v>
      </c>
      <c r="E127" s="11">
        <v>57</v>
      </c>
      <c r="F127" s="11">
        <f>VLOOKUP(C127:C412,进价表!C:F,4,FALSE)</f>
        <v>45.36</v>
      </c>
      <c r="G127" s="11">
        <f t="shared" si="4"/>
        <v>2585.52</v>
      </c>
      <c r="H127" s="11">
        <f t="shared" si="5"/>
        <v>58.0608</v>
      </c>
      <c r="I127" s="14">
        <f t="shared" si="6"/>
        <v>0.00500524137931035</v>
      </c>
      <c r="J127" s="15">
        <f t="shared" si="7"/>
        <v>0.33094656</v>
      </c>
      <c r="K127" s="11" t="s">
        <v>599</v>
      </c>
    </row>
    <row r="128" spans="1:11">
      <c r="A128" s="9" t="s">
        <v>604</v>
      </c>
      <c r="B128" s="10" t="s">
        <v>442</v>
      </c>
      <c r="C128" s="10" t="s">
        <v>443</v>
      </c>
      <c r="D128" s="11" t="s">
        <v>8</v>
      </c>
      <c r="E128" s="11">
        <v>54</v>
      </c>
      <c r="F128" s="11">
        <f>VLOOKUP(C128:C413,进价表!C:F,4,FALSE)</f>
        <v>124.8912</v>
      </c>
      <c r="G128" s="11">
        <f t="shared" si="4"/>
        <v>6744.1248</v>
      </c>
      <c r="H128" s="11">
        <f t="shared" si="5"/>
        <v>159.860736</v>
      </c>
      <c r="I128" s="14">
        <f t="shared" si="6"/>
        <v>0.0137810979310345</v>
      </c>
      <c r="J128" s="15">
        <f t="shared" si="7"/>
        <v>0.8632479744</v>
      </c>
      <c r="K128" s="11" t="s">
        <v>599</v>
      </c>
    </row>
    <row r="129" spans="1:11">
      <c r="A129" s="9" t="s">
        <v>604</v>
      </c>
      <c r="B129" s="10" t="s">
        <v>334</v>
      </c>
      <c r="C129" s="10" t="s">
        <v>335</v>
      </c>
      <c r="D129" s="11" t="s">
        <v>8</v>
      </c>
      <c r="E129" s="11">
        <v>52</v>
      </c>
      <c r="F129" s="11">
        <f>VLOOKUP(C129:C414,进价表!C:F,4,FALSE)</f>
        <v>19.4292</v>
      </c>
      <c r="G129" s="11">
        <f t="shared" si="4"/>
        <v>1010.3184</v>
      </c>
      <c r="H129" s="11">
        <f t="shared" si="5"/>
        <v>24.869376</v>
      </c>
      <c r="I129" s="14">
        <f t="shared" si="6"/>
        <v>0.00214391172413793</v>
      </c>
      <c r="J129" s="15">
        <f t="shared" si="7"/>
        <v>0.1293207552</v>
      </c>
      <c r="K129" s="11" t="s">
        <v>595</v>
      </c>
    </row>
    <row r="130" spans="1:11">
      <c r="A130" s="9" t="s">
        <v>604</v>
      </c>
      <c r="B130" s="10" t="s">
        <v>42</v>
      </c>
      <c r="C130" s="10" t="s">
        <v>43</v>
      </c>
      <c r="D130" s="11" t="s">
        <v>31</v>
      </c>
      <c r="E130" s="11">
        <v>51</v>
      </c>
      <c r="F130" s="11">
        <f>VLOOKUP(C130:C415,进价表!C:F,4,FALSE)</f>
        <v>5.8</v>
      </c>
      <c r="G130" s="11">
        <f t="shared" si="4"/>
        <v>295.8</v>
      </c>
      <c r="H130" s="11">
        <f t="shared" si="5"/>
        <v>7.424</v>
      </c>
      <c r="I130" s="14">
        <f t="shared" si="6"/>
        <v>0.00064</v>
      </c>
      <c r="J130" s="15">
        <f t="shared" si="7"/>
        <v>0.0378624</v>
      </c>
      <c r="K130" s="11" t="s">
        <v>596</v>
      </c>
    </row>
    <row r="131" spans="1:11">
      <c r="A131" s="9" t="s">
        <v>604</v>
      </c>
      <c r="B131" s="10" t="s">
        <v>426</v>
      </c>
      <c r="C131" s="10" t="s">
        <v>427</v>
      </c>
      <c r="D131" s="11" t="s">
        <v>8</v>
      </c>
      <c r="E131" s="11">
        <v>50</v>
      </c>
      <c r="F131" s="11">
        <f>VLOOKUP(C131:C416,进价表!C:F,4,FALSE)</f>
        <v>55</v>
      </c>
      <c r="G131" s="11">
        <f t="shared" si="4"/>
        <v>2750</v>
      </c>
      <c r="H131" s="11">
        <f t="shared" si="5"/>
        <v>70.4</v>
      </c>
      <c r="I131" s="14">
        <f t="shared" si="6"/>
        <v>0.00606896551724138</v>
      </c>
      <c r="J131" s="15">
        <f t="shared" si="7"/>
        <v>0.352</v>
      </c>
      <c r="K131" s="11" t="s">
        <v>595</v>
      </c>
    </row>
    <row r="132" spans="1:11">
      <c r="A132" s="9" t="s">
        <v>604</v>
      </c>
      <c r="B132" s="10" t="s">
        <v>546</v>
      </c>
      <c r="C132" s="10" t="s">
        <v>547</v>
      </c>
      <c r="D132" s="11" t="s">
        <v>8</v>
      </c>
      <c r="E132" s="11">
        <v>48</v>
      </c>
      <c r="F132" s="11">
        <f>VLOOKUP(C132:C417,进价表!C:F,4,FALSE)</f>
        <v>10</v>
      </c>
      <c r="G132" s="11">
        <f t="shared" ref="G132:G195" si="8">E132*F132</f>
        <v>480</v>
      </c>
      <c r="H132" s="11">
        <f t="shared" ref="H132:H195" si="9">F132*1.28</f>
        <v>12.8</v>
      </c>
      <c r="I132" s="14">
        <f t="shared" ref="I132:I195" si="10">H132/1.16/10000</f>
        <v>0.00110344827586207</v>
      </c>
      <c r="J132" s="15">
        <f t="shared" ref="J132:J195" si="11">I132*1.16*E132</f>
        <v>0.06144</v>
      </c>
      <c r="K132" s="11" t="s">
        <v>599</v>
      </c>
    </row>
    <row r="133" spans="1:11">
      <c r="A133" s="9" t="s">
        <v>604</v>
      </c>
      <c r="B133" s="10" t="s">
        <v>298</v>
      </c>
      <c r="C133" s="10" t="s">
        <v>299</v>
      </c>
      <c r="D133" s="11" t="s">
        <v>8</v>
      </c>
      <c r="E133" s="11">
        <v>48</v>
      </c>
      <c r="F133" s="11">
        <f>VLOOKUP(C133:C418,进价表!C:F,4,FALSE)</f>
        <v>18</v>
      </c>
      <c r="G133" s="11">
        <f t="shared" si="8"/>
        <v>864</v>
      </c>
      <c r="H133" s="11">
        <f t="shared" si="9"/>
        <v>23.04</v>
      </c>
      <c r="I133" s="14">
        <f t="shared" si="10"/>
        <v>0.00198620689655172</v>
      </c>
      <c r="J133" s="15">
        <f t="shared" si="11"/>
        <v>0.110592</v>
      </c>
      <c r="K133" s="11" t="s">
        <v>597</v>
      </c>
    </row>
    <row r="134" spans="1:11">
      <c r="A134" s="9" t="s">
        <v>604</v>
      </c>
      <c r="B134" s="10" t="s">
        <v>560</v>
      </c>
      <c r="C134" s="10" t="s">
        <v>561</v>
      </c>
      <c r="D134" s="11" t="s">
        <v>8</v>
      </c>
      <c r="E134" s="11">
        <v>47</v>
      </c>
      <c r="F134" s="11">
        <f>VLOOKUP(C134:C419,进价表!C:F,4,FALSE)</f>
        <v>15</v>
      </c>
      <c r="G134" s="11">
        <f t="shared" si="8"/>
        <v>705</v>
      </c>
      <c r="H134" s="11">
        <f t="shared" si="9"/>
        <v>19.2</v>
      </c>
      <c r="I134" s="14">
        <f t="shared" si="10"/>
        <v>0.0016551724137931</v>
      </c>
      <c r="J134" s="15">
        <f t="shared" si="11"/>
        <v>0.09024</v>
      </c>
      <c r="K134" s="11" t="s">
        <v>599</v>
      </c>
    </row>
    <row r="135" spans="1:11">
      <c r="A135" s="9" t="s">
        <v>604</v>
      </c>
      <c r="B135" s="10" t="s">
        <v>538</v>
      </c>
      <c r="C135" s="10" t="s">
        <v>539</v>
      </c>
      <c r="D135" s="11" t="s">
        <v>8</v>
      </c>
      <c r="E135" s="11">
        <v>46</v>
      </c>
      <c r="F135" s="11">
        <f>VLOOKUP(C135:C420,进价表!C:F,4,FALSE)</f>
        <v>4</v>
      </c>
      <c r="G135" s="11">
        <f t="shared" si="8"/>
        <v>184</v>
      </c>
      <c r="H135" s="11">
        <f t="shared" si="9"/>
        <v>5.12</v>
      </c>
      <c r="I135" s="14">
        <f t="shared" si="10"/>
        <v>0.000441379310344828</v>
      </c>
      <c r="J135" s="15">
        <f t="shared" si="11"/>
        <v>0.023552</v>
      </c>
      <c r="K135" s="11" t="s">
        <v>599</v>
      </c>
    </row>
    <row r="136" spans="1:11">
      <c r="A136" s="9" t="s">
        <v>604</v>
      </c>
      <c r="B136" s="10" t="s">
        <v>300</v>
      </c>
      <c r="C136" s="10" t="s">
        <v>301</v>
      </c>
      <c r="D136" s="11" t="s">
        <v>8</v>
      </c>
      <c r="E136" s="11">
        <v>44</v>
      </c>
      <c r="F136" s="11">
        <f>VLOOKUP(C136:C421,进价表!C:F,4,FALSE)</f>
        <v>10.9536</v>
      </c>
      <c r="G136" s="11">
        <f t="shared" si="8"/>
        <v>481.9584</v>
      </c>
      <c r="H136" s="11">
        <f t="shared" si="9"/>
        <v>14.020608</v>
      </c>
      <c r="I136" s="14">
        <f t="shared" si="10"/>
        <v>0.00120867310344828</v>
      </c>
      <c r="J136" s="15">
        <f t="shared" si="11"/>
        <v>0.0616906752</v>
      </c>
      <c r="K136" s="11" t="s">
        <v>597</v>
      </c>
    </row>
    <row r="137" spans="1:11">
      <c r="A137" s="9" t="s">
        <v>604</v>
      </c>
      <c r="B137" s="10" t="s">
        <v>422</v>
      </c>
      <c r="C137" s="10" t="s">
        <v>423</v>
      </c>
      <c r="D137" s="11" t="s">
        <v>8</v>
      </c>
      <c r="E137" s="11">
        <v>42</v>
      </c>
      <c r="F137" s="11">
        <f>VLOOKUP(C137:C422,进价表!C:F,4,FALSE)</f>
        <v>45</v>
      </c>
      <c r="G137" s="11">
        <f t="shared" si="8"/>
        <v>1890</v>
      </c>
      <c r="H137" s="11">
        <f t="shared" si="9"/>
        <v>57.6</v>
      </c>
      <c r="I137" s="14">
        <f t="shared" si="10"/>
        <v>0.00496551724137931</v>
      </c>
      <c r="J137" s="15">
        <f t="shared" si="11"/>
        <v>0.24192</v>
      </c>
      <c r="K137" s="11" t="s">
        <v>595</v>
      </c>
    </row>
    <row r="138" ht="26" spans="1:11">
      <c r="A138" s="9" t="s">
        <v>604</v>
      </c>
      <c r="B138" s="10" t="s">
        <v>488</v>
      </c>
      <c r="C138" s="10" t="s">
        <v>489</v>
      </c>
      <c r="D138" s="11" t="s">
        <v>8</v>
      </c>
      <c r="E138" s="11">
        <v>42</v>
      </c>
      <c r="F138" s="11">
        <f>VLOOKUP(C138:C423,进价表!C:F,4,FALSE)</f>
        <v>136.9872</v>
      </c>
      <c r="G138" s="11">
        <f t="shared" si="8"/>
        <v>5753.4624</v>
      </c>
      <c r="H138" s="11">
        <f t="shared" si="9"/>
        <v>175.343616</v>
      </c>
      <c r="I138" s="14">
        <f t="shared" si="10"/>
        <v>0.0151158289655172</v>
      </c>
      <c r="J138" s="15">
        <f t="shared" si="11"/>
        <v>0.7364431872</v>
      </c>
      <c r="K138" s="11" t="s">
        <v>599</v>
      </c>
    </row>
    <row r="139" spans="1:11">
      <c r="A139" s="9" t="s">
        <v>604</v>
      </c>
      <c r="B139" s="10" t="s">
        <v>554</v>
      </c>
      <c r="C139" s="10" t="s">
        <v>555</v>
      </c>
      <c r="D139" s="11" t="s">
        <v>8</v>
      </c>
      <c r="E139" s="11">
        <v>40</v>
      </c>
      <c r="F139" s="11">
        <f>VLOOKUP(C139:C424,进价表!C:F,4,FALSE)</f>
        <v>11</v>
      </c>
      <c r="G139" s="11">
        <f t="shared" si="8"/>
        <v>440</v>
      </c>
      <c r="H139" s="11">
        <f t="shared" si="9"/>
        <v>14.08</v>
      </c>
      <c r="I139" s="14">
        <f t="shared" si="10"/>
        <v>0.00121379310344828</v>
      </c>
      <c r="J139" s="15">
        <f t="shared" si="11"/>
        <v>0.05632</v>
      </c>
      <c r="K139" s="11" t="s">
        <v>599</v>
      </c>
    </row>
    <row r="140" spans="1:11">
      <c r="A140" s="9" t="s">
        <v>604</v>
      </c>
      <c r="B140" s="10" t="s">
        <v>114</v>
      </c>
      <c r="C140" s="10" t="s">
        <v>115</v>
      </c>
      <c r="D140" s="11" t="s">
        <v>105</v>
      </c>
      <c r="E140" s="11">
        <v>40</v>
      </c>
      <c r="F140" s="11">
        <f>VLOOKUP(C140:C425,进价表!C:F,4,FALSE)</f>
        <v>16.5</v>
      </c>
      <c r="G140" s="11">
        <f t="shared" si="8"/>
        <v>660</v>
      </c>
      <c r="H140" s="11">
        <f t="shared" si="9"/>
        <v>21.12</v>
      </c>
      <c r="I140" s="14">
        <f t="shared" si="10"/>
        <v>0.00182068965517241</v>
      </c>
      <c r="J140" s="15">
        <f t="shared" si="11"/>
        <v>0.08448</v>
      </c>
      <c r="K140" s="11" t="s">
        <v>596</v>
      </c>
    </row>
    <row r="141" spans="1:11">
      <c r="A141" s="9" t="s">
        <v>604</v>
      </c>
      <c r="B141" s="10" t="s">
        <v>430</v>
      </c>
      <c r="C141" s="10" t="s">
        <v>431</v>
      </c>
      <c r="D141" s="11" t="s">
        <v>8</v>
      </c>
      <c r="E141" s="11">
        <v>40</v>
      </c>
      <c r="F141" s="11">
        <f>VLOOKUP(C141:C426,进价表!C:F,4,FALSE)</f>
        <v>75</v>
      </c>
      <c r="G141" s="11">
        <f t="shared" si="8"/>
        <v>3000</v>
      </c>
      <c r="H141" s="11">
        <f t="shared" si="9"/>
        <v>96</v>
      </c>
      <c r="I141" s="14">
        <f t="shared" si="10"/>
        <v>0.00827586206896552</v>
      </c>
      <c r="J141" s="15">
        <f t="shared" si="11"/>
        <v>0.384</v>
      </c>
      <c r="K141" s="11" t="s">
        <v>595</v>
      </c>
    </row>
    <row r="142" spans="1:11">
      <c r="A142" s="9" t="s">
        <v>604</v>
      </c>
      <c r="B142" s="10" t="s">
        <v>336</v>
      </c>
      <c r="C142" s="10" t="s">
        <v>337</v>
      </c>
      <c r="D142" s="11" t="s">
        <v>8</v>
      </c>
      <c r="E142" s="11">
        <v>39</v>
      </c>
      <c r="F142" s="11">
        <f>VLOOKUP(C142:C427,进价表!C:F,4,FALSE)</f>
        <v>64.26</v>
      </c>
      <c r="G142" s="11">
        <f t="shared" si="8"/>
        <v>2506.14</v>
      </c>
      <c r="H142" s="11">
        <f t="shared" si="9"/>
        <v>82.2528</v>
      </c>
      <c r="I142" s="14">
        <f t="shared" si="10"/>
        <v>0.00709075862068966</v>
      </c>
      <c r="J142" s="15">
        <f t="shared" si="11"/>
        <v>0.32078592</v>
      </c>
      <c r="K142" s="11" t="s">
        <v>595</v>
      </c>
    </row>
    <row r="143" spans="1:11">
      <c r="A143" s="9" t="s">
        <v>604</v>
      </c>
      <c r="B143" s="10" t="s">
        <v>276</v>
      </c>
      <c r="C143" s="10" t="s">
        <v>277</v>
      </c>
      <c r="D143" s="11" t="s">
        <v>8</v>
      </c>
      <c r="E143" s="11">
        <v>39</v>
      </c>
      <c r="F143" s="11">
        <f>VLOOKUP(C143:C428,进价表!C:F,4,FALSE)</f>
        <v>26</v>
      </c>
      <c r="G143" s="11">
        <f t="shared" si="8"/>
        <v>1014</v>
      </c>
      <c r="H143" s="11">
        <f t="shared" si="9"/>
        <v>33.28</v>
      </c>
      <c r="I143" s="14">
        <f t="shared" si="10"/>
        <v>0.00286896551724138</v>
      </c>
      <c r="J143" s="15">
        <f t="shared" si="11"/>
        <v>0.129792</v>
      </c>
      <c r="K143" s="11" t="s">
        <v>601</v>
      </c>
    </row>
    <row r="144" spans="1:11">
      <c r="A144" s="9" t="s">
        <v>604</v>
      </c>
      <c r="B144" s="10" t="s">
        <v>456</v>
      </c>
      <c r="C144" s="10" t="s">
        <v>457</v>
      </c>
      <c r="D144" s="11" t="s">
        <v>8</v>
      </c>
      <c r="E144" s="11">
        <v>38</v>
      </c>
      <c r="F144" s="11">
        <f>VLOOKUP(C144:C429,进价表!C:F,4,FALSE)</f>
        <v>242.7516</v>
      </c>
      <c r="G144" s="11">
        <f t="shared" si="8"/>
        <v>9224.5608</v>
      </c>
      <c r="H144" s="11">
        <f t="shared" si="9"/>
        <v>310.722048</v>
      </c>
      <c r="I144" s="14">
        <f t="shared" si="10"/>
        <v>0.0267863834482759</v>
      </c>
      <c r="J144" s="15">
        <f t="shared" si="11"/>
        <v>1.1807437824</v>
      </c>
      <c r="K144" s="11" t="s">
        <v>599</v>
      </c>
    </row>
    <row r="145" spans="1:11">
      <c r="A145" s="9" t="s">
        <v>604</v>
      </c>
      <c r="B145" s="10" t="s">
        <v>446</v>
      </c>
      <c r="C145" s="10" t="s">
        <v>447</v>
      </c>
      <c r="D145" s="11" t="s">
        <v>8</v>
      </c>
      <c r="E145" s="11">
        <v>35</v>
      </c>
      <c r="F145" s="11">
        <f>VLOOKUP(C145:C430,进价表!C:F,4,FALSE)</f>
        <v>7.2996</v>
      </c>
      <c r="G145" s="11">
        <f t="shared" si="8"/>
        <v>255.486</v>
      </c>
      <c r="H145" s="11">
        <f t="shared" si="9"/>
        <v>9.343488</v>
      </c>
      <c r="I145" s="14">
        <f t="shared" si="10"/>
        <v>0.000805473103448276</v>
      </c>
      <c r="J145" s="15">
        <f t="shared" si="11"/>
        <v>0.032702208</v>
      </c>
      <c r="K145" s="11" t="s">
        <v>597</v>
      </c>
    </row>
    <row r="146" spans="1:11">
      <c r="A146" s="9" t="s">
        <v>604</v>
      </c>
      <c r="B146" s="10" t="s">
        <v>101</v>
      </c>
      <c r="C146" s="10" t="s">
        <v>102</v>
      </c>
      <c r="D146" s="11" t="s">
        <v>31</v>
      </c>
      <c r="E146" s="11">
        <v>35</v>
      </c>
      <c r="F146" s="11">
        <f>VLOOKUP(C146:C431,进价表!C:F,4,FALSE)</f>
        <v>8.6</v>
      </c>
      <c r="G146" s="11">
        <f t="shared" si="8"/>
        <v>301</v>
      </c>
      <c r="H146" s="11">
        <f t="shared" si="9"/>
        <v>11.008</v>
      </c>
      <c r="I146" s="14">
        <f t="shared" si="10"/>
        <v>0.000948965517241379</v>
      </c>
      <c r="J146" s="15">
        <f t="shared" si="11"/>
        <v>0.038528</v>
      </c>
      <c r="K146" s="11" t="s">
        <v>596</v>
      </c>
    </row>
    <row r="147" spans="1:11">
      <c r="A147" s="9" t="s">
        <v>604</v>
      </c>
      <c r="B147" s="10" t="s">
        <v>294</v>
      </c>
      <c r="C147" s="10" t="s">
        <v>295</v>
      </c>
      <c r="D147" s="11" t="s">
        <v>8</v>
      </c>
      <c r="E147" s="11">
        <v>35</v>
      </c>
      <c r="F147" s="11">
        <f>VLOOKUP(C147:C432,进价表!C:F,4,FALSE)</f>
        <v>20</v>
      </c>
      <c r="G147" s="11">
        <f t="shared" si="8"/>
        <v>700</v>
      </c>
      <c r="H147" s="11">
        <f t="shared" si="9"/>
        <v>25.6</v>
      </c>
      <c r="I147" s="14">
        <f t="shared" si="10"/>
        <v>0.00220689655172414</v>
      </c>
      <c r="J147" s="15">
        <f t="shared" si="11"/>
        <v>0.0896</v>
      </c>
      <c r="K147" s="11" t="s">
        <v>597</v>
      </c>
    </row>
    <row r="148" spans="1:11">
      <c r="A148" s="9" t="s">
        <v>604</v>
      </c>
      <c r="B148" s="10" t="s">
        <v>232</v>
      </c>
      <c r="C148" s="10" t="s">
        <v>233</v>
      </c>
      <c r="D148" s="11" t="s">
        <v>8</v>
      </c>
      <c r="E148" s="11">
        <v>35</v>
      </c>
      <c r="F148" s="11">
        <f>VLOOKUP(C148:C433,进价表!C:F,4,FALSE)</f>
        <v>42</v>
      </c>
      <c r="G148" s="11">
        <f t="shared" si="8"/>
        <v>1470</v>
      </c>
      <c r="H148" s="11">
        <f t="shared" si="9"/>
        <v>53.76</v>
      </c>
      <c r="I148" s="14">
        <f t="shared" si="10"/>
        <v>0.00463448275862069</v>
      </c>
      <c r="J148" s="15">
        <f t="shared" si="11"/>
        <v>0.18816</v>
      </c>
      <c r="K148" s="11" t="s">
        <v>595</v>
      </c>
    </row>
    <row r="149" spans="1:11">
      <c r="A149" s="9" t="s">
        <v>604</v>
      </c>
      <c r="B149" s="10" t="s">
        <v>450</v>
      </c>
      <c r="C149" s="10" t="s">
        <v>451</v>
      </c>
      <c r="D149" s="11" t="s">
        <v>8</v>
      </c>
      <c r="E149" s="11">
        <v>31</v>
      </c>
      <c r="F149" s="11">
        <f>VLOOKUP(C149:C434,进价表!C:F,4,FALSE)</f>
        <v>124.8912</v>
      </c>
      <c r="G149" s="11">
        <f t="shared" si="8"/>
        <v>3871.6272</v>
      </c>
      <c r="H149" s="11">
        <f t="shared" si="9"/>
        <v>159.860736</v>
      </c>
      <c r="I149" s="14">
        <f t="shared" si="10"/>
        <v>0.0137810979310345</v>
      </c>
      <c r="J149" s="15">
        <f t="shared" si="11"/>
        <v>0.4955682816</v>
      </c>
      <c r="K149" s="11" t="s">
        <v>595</v>
      </c>
    </row>
    <row r="150" spans="1:11">
      <c r="A150" s="9" t="s">
        <v>604</v>
      </c>
      <c r="B150" s="10" t="s">
        <v>234</v>
      </c>
      <c r="C150" s="10" t="s">
        <v>235</v>
      </c>
      <c r="D150" s="11" t="s">
        <v>8</v>
      </c>
      <c r="E150" s="11">
        <v>28</v>
      </c>
      <c r="F150" s="11">
        <f>VLOOKUP(C150:C435,进价表!C:F,4,FALSE)</f>
        <v>55</v>
      </c>
      <c r="G150" s="11">
        <f t="shared" si="8"/>
        <v>1540</v>
      </c>
      <c r="H150" s="11">
        <f t="shared" si="9"/>
        <v>70.4</v>
      </c>
      <c r="I150" s="14">
        <f t="shared" si="10"/>
        <v>0.00606896551724138</v>
      </c>
      <c r="J150" s="15">
        <f t="shared" si="11"/>
        <v>0.19712</v>
      </c>
      <c r="K150" s="11" t="s">
        <v>595</v>
      </c>
    </row>
    <row r="151" spans="1:11">
      <c r="A151" s="9" t="s">
        <v>604</v>
      </c>
      <c r="B151" s="10" t="s">
        <v>552</v>
      </c>
      <c r="C151" s="10" t="s">
        <v>553</v>
      </c>
      <c r="D151" s="11" t="s">
        <v>8</v>
      </c>
      <c r="E151" s="11">
        <v>28</v>
      </c>
      <c r="F151" s="11">
        <f>VLOOKUP(C151:C436,进价表!C:F,4,FALSE)</f>
        <v>10</v>
      </c>
      <c r="G151" s="11">
        <f t="shared" si="8"/>
        <v>280</v>
      </c>
      <c r="H151" s="11">
        <f t="shared" si="9"/>
        <v>12.8</v>
      </c>
      <c r="I151" s="14">
        <f t="shared" si="10"/>
        <v>0.00110344827586207</v>
      </c>
      <c r="J151" s="15">
        <f t="shared" si="11"/>
        <v>0.03584</v>
      </c>
      <c r="K151" s="11" t="s">
        <v>598</v>
      </c>
    </row>
    <row r="152" spans="1:11">
      <c r="A152" s="9" t="s">
        <v>604</v>
      </c>
      <c r="B152" s="10" t="s">
        <v>170</v>
      </c>
      <c r="C152" s="10" t="s">
        <v>171</v>
      </c>
      <c r="D152" s="11" t="s">
        <v>8</v>
      </c>
      <c r="E152" s="11">
        <v>27</v>
      </c>
      <c r="F152" s="11">
        <f>VLOOKUP(C152:C437,进价表!C:F,4,FALSE)</f>
        <v>43</v>
      </c>
      <c r="G152" s="11">
        <f t="shared" si="8"/>
        <v>1161</v>
      </c>
      <c r="H152" s="11">
        <f t="shared" si="9"/>
        <v>55.04</v>
      </c>
      <c r="I152" s="14">
        <f t="shared" si="10"/>
        <v>0.0047448275862069</v>
      </c>
      <c r="J152" s="15">
        <f t="shared" si="11"/>
        <v>0.148608</v>
      </c>
      <c r="K152" s="11" t="s">
        <v>599</v>
      </c>
    </row>
    <row r="153" spans="1:11">
      <c r="A153" s="9" t="s">
        <v>604</v>
      </c>
      <c r="B153" s="10" t="s">
        <v>168</v>
      </c>
      <c r="C153" s="10" t="s">
        <v>169</v>
      </c>
      <c r="D153" s="11" t="s">
        <v>8</v>
      </c>
      <c r="E153" s="11">
        <v>26</v>
      </c>
      <c r="F153" s="11">
        <f>VLOOKUP(C153:C438,进价表!C:F,4,FALSE)</f>
        <v>19.5804</v>
      </c>
      <c r="G153" s="11">
        <f t="shared" si="8"/>
        <v>509.0904</v>
      </c>
      <c r="H153" s="11">
        <f t="shared" si="9"/>
        <v>25.062912</v>
      </c>
      <c r="I153" s="14">
        <f t="shared" si="10"/>
        <v>0.00216059586206897</v>
      </c>
      <c r="J153" s="15">
        <f t="shared" si="11"/>
        <v>0.0651635712</v>
      </c>
      <c r="K153" s="11" t="s">
        <v>599</v>
      </c>
    </row>
    <row r="154" ht="26" spans="1:11">
      <c r="A154" s="9" t="s">
        <v>604</v>
      </c>
      <c r="B154" s="10" t="s">
        <v>290</v>
      </c>
      <c r="C154" s="10" t="s">
        <v>291</v>
      </c>
      <c r="D154" s="11" t="s">
        <v>8</v>
      </c>
      <c r="E154" s="11">
        <v>25</v>
      </c>
      <c r="F154" s="11">
        <f>VLOOKUP(C154:C439,进价表!C:F,4,FALSE)</f>
        <v>28</v>
      </c>
      <c r="G154" s="11">
        <f t="shared" si="8"/>
        <v>700</v>
      </c>
      <c r="H154" s="11">
        <f t="shared" si="9"/>
        <v>35.84</v>
      </c>
      <c r="I154" s="14">
        <f t="shared" si="10"/>
        <v>0.00308965517241379</v>
      </c>
      <c r="J154" s="15">
        <f t="shared" si="11"/>
        <v>0.0896</v>
      </c>
      <c r="K154" s="11" t="s">
        <v>597</v>
      </c>
    </row>
    <row r="155" spans="1:11">
      <c r="A155" s="9" t="s">
        <v>604</v>
      </c>
      <c r="B155" s="10" t="s">
        <v>458</v>
      </c>
      <c r="C155" s="10" t="s">
        <v>459</v>
      </c>
      <c r="D155" s="11" t="s">
        <v>8</v>
      </c>
      <c r="E155" s="11">
        <v>25</v>
      </c>
      <c r="F155" s="11">
        <f>VLOOKUP(C155:C440,进价表!C:F,4,FALSE)</f>
        <v>242.7516</v>
      </c>
      <c r="G155" s="11">
        <f t="shared" si="8"/>
        <v>6068.79</v>
      </c>
      <c r="H155" s="11">
        <f t="shared" si="9"/>
        <v>310.722048</v>
      </c>
      <c r="I155" s="14">
        <f t="shared" si="10"/>
        <v>0.0267863834482759</v>
      </c>
      <c r="J155" s="15">
        <f t="shared" si="11"/>
        <v>0.77680512</v>
      </c>
      <c r="K155" s="11" t="s">
        <v>599</v>
      </c>
    </row>
    <row r="156" spans="1:11">
      <c r="A156" s="9" t="s">
        <v>604</v>
      </c>
      <c r="B156" s="10" t="s">
        <v>576</v>
      </c>
      <c r="C156" s="10" t="s">
        <v>577</v>
      </c>
      <c r="D156" s="11" t="s">
        <v>8</v>
      </c>
      <c r="E156" s="11">
        <v>23</v>
      </c>
      <c r="F156" s="11">
        <f>VLOOKUP(C156:C441,进价表!C:F,4,FALSE)</f>
        <v>70</v>
      </c>
      <c r="G156" s="11">
        <f t="shared" si="8"/>
        <v>1610</v>
      </c>
      <c r="H156" s="11">
        <f t="shared" si="9"/>
        <v>89.6</v>
      </c>
      <c r="I156" s="14">
        <f t="shared" si="10"/>
        <v>0.00772413793103448</v>
      </c>
      <c r="J156" s="15">
        <f t="shared" si="11"/>
        <v>0.20608</v>
      </c>
      <c r="K156" s="11" t="s">
        <v>599</v>
      </c>
    </row>
    <row r="157" spans="1:11">
      <c r="A157" s="9" t="s">
        <v>604</v>
      </c>
      <c r="B157" s="10" t="s">
        <v>562</v>
      </c>
      <c r="C157" s="10" t="s">
        <v>563</v>
      </c>
      <c r="D157" s="11" t="s">
        <v>8</v>
      </c>
      <c r="E157" s="11">
        <v>21</v>
      </c>
      <c r="F157" s="11">
        <f>VLOOKUP(C157:C442,进价表!C:F,4,FALSE)</f>
        <v>19</v>
      </c>
      <c r="G157" s="11">
        <f t="shared" si="8"/>
        <v>399</v>
      </c>
      <c r="H157" s="11">
        <f t="shared" si="9"/>
        <v>24.32</v>
      </c>
      <c r="I157" s="14">
        <f t="shared" si="10"/>
        <v>0.00209655172413793</v>
      </c>
      <c r="J157" s="15">
        <f t="shared" si="11"/>
        <v>0.051072</v>
      </c>
      <c r="K157" s="11" t="s">
        <v>599</v>
      </c>
    </row>
    <row r="158" ht="26" spans="1:11">
      <c r="A158" s="9" t="s">
        <v>604</v>
      </c>
      <c r="B158" s="10" t="s">
        <v>504</v>
      </c>
      <c r="C158" s="10" t="s">
        <v>505</v>
      </c>
      <c r="D158" s="11" t="s">
        <v>8</v>
      </c>
      <c r="E158" s="11">
        <v>20</v>
      </c>
      <c r="F158" s="11">
        <f>VLOOKUP(C158:C443,进价表!C:F,4,FALSE)</f>
        <v>55.3392</v>
      </c>
      <c r="G158" s="11">
        <f t="shared" si="8"/>
        <v>1106.784</v>
      </c>
      <c r="H158" s="11">
        <f t="shared" si="9"/>
        <v>70.834176</v>
      </c>
      <c r="I158" s="14">
        <f t="shared" si="10"/>
        <v>0.00610639448275862</v>
      </c>
      <c r="J158" s="15">
        <f t="shared" si="11"/>
        <v>0.141668352</v>
      </c>
      <c r="K158" s="11" t="s">
        <v>599</v>
      </c>
    </row>
    <row r="159" spans="1:11">
      <c r="A159" s="9" t="s">
        <v>604</v>
      </c>
      <c r="B159" s="10" t="s">
        <v>240</v>
      </c>
      <c r="C159" s="10" t="s">
        <v>241</v>
      </c>
      <c r="D159" s="11" t="s">
        <v>8</v>
      </c>
      <c r="E159" s="11">
        <v>19</v>
      </c>
      <c r="F159" s="11">
        <f>VLOOKUP(C159:C444,进价表!C:F,4,FALSE)</f>
        <v>11.6424</v>
      </c>
      <c r="G159" s="11">
        <f t="shared" si="8"/>
        <v>221.2056</v>
      </c>
      <c r="H159" s="11">
        <f t="shared" si="9"/>
        <v>14.902272</v>
      </c>
      <c r="I159" s="14">
        <f t="shared" si="10"/>
        <v>0.00128467862068966</v>
      </c>
      <c r="J159" s="15">
        <f t="shared" si="11"/>
        <v>0.0283143168</v>
      </c>
      <c r="K159" s="11" t="s">
        <v>595</v>
      </c>
    </row>
    <row r="160" spans="1:11">
      <c r="A160" s="9" t="s">
        <v>604</v>
      </c>
      <c r="B160" s="10" t="s">
        <v>436</v>
      </c>
      <c r="C160" s="10" t="s">
        <v>437</v>
      </c>
      <c r="D160" s="11" t="s">
        <v>8</v>
      </c>
      <c r="E160" s="11">
        <v>18</v>
      </c>
      <c r="F160" s="11">
        <f>VLOOKUP(C160:C445,进价表!C:F,4,FALSE)</f>
        <v>170</v>
      </c>
      <c r="G160" s="11">
        <f t="shared" si="8"/>
        <v>3060</v>
      </c>
      <c r="H160" s="11">
        <f t="shared" si="9"/>
        <v>217.6</v>
      </c>
      <c r="I160" s="14">
        <f t="shared" si="10"/>
        <v>0.0187586206896552</v>
      </c>
      <c r="J160" s="15">
        <f t="shared" si="11"/>
        <v>0.39168</v>
      </c>
      <c r="K160" s="11" t="s">
        <v>595</v>
      </c>
    </row>
    <row r="161" spans="1:11">
      <c r="A161" s="9" t="s">
        <v>604</v>
      </c>
      <c r="B161" s="10" t="s">
        <v>210</v>
      </c>
      <c r="C161" s="10" t="s">
        <v>211</v>
      </c>
      <c r="D161" s="11" t="s">
        <v>8</v>
      </c>
      <c r="E161" s="11">
        <v>15</v>
      </c>
      <c r="F161" s="11">
        <f>VLOOKUP(C161:C446,进价表!C:F,4,FALSE)</f>
        <v>338.688</v>
      </c>
      <c r="G161" s="11">
        <f t="shared" si="8"/>
        <v>5080.32</v>
      </c>
      <c r="H161" s="11">
        <f t="shared" si="9"/>
        <v>433.52064</v>
      </c>
      <c r="I161" s="14">
        <f t="shared" si="10"/>
        <v>0.0373724689655172</v>
      </c>
      <c r="J161" s="15">
        <f t="shared" si="11"/>
        <v>0.65028096</v>
      </c>
      <c r="K161" s="11" t="s">
        <v>599</v>
      </c>
    </row>
    <row r="162" spans="1:11">
      <c r="A162" s="9" t="s">
        <v>604</v>
      </c>
      <c r="B162" s="10" t="s">
        <v>212</v>
      </c>
      <c r="C162" s="10" t="s">
        <v>213</v>
      </c>
      <c r="D162" s="11" t="s">
        <v>8</v>
      </c>
      <c r="E162" s="11">
        <v>13</v>
      </c>
      <c r="F162" s="11">
        <f>VLOOKUP(C162:C447,进价表!C:F,4,FALSE)</f>
        <v>418.7484</v>
      </c>
      <c r="G162" s="11">
        <f t="shared" si="8"/>
        <v>5443.7292</v>
      </c>
      <c r="H162" s="11">
        <f t="shared" si="9"/>
        <v>535.997952</v>
      </c>
      <c r="I162" s="14">
        <f t="shared" si="10"/>
        <v>0.04620672</v>
      </c>
      <c r="J162" s="15">
        <f t="shared" si="11"/>
        <v>0.6967973376</v>
      </c>
      <c r="K162" s="11" t="s">
        <v>598</v>
      </c>
    </row>
    <row r="163" spans="1:11">
      <c r="A163" s="9" t="s">
        <v>604</v>
      </c>
      <c r="B163" s="10" t="s">
        <v>540</v>
      </c>
      <c r="C163" s="10" t="s">
        <v>541</v>
      </c>
      <c r="D163" s="11" t="s">
        <v>8</v>
      </c>
      <c r="E163" s="11">
        <v>12</v>
      </c>
      <c r="F163" s="11">
        <f>VLOOKUP(C163:C448,进价表!C:F,4,FALSE)</f>
        <v>7</v>
      </c>
      <c r="G163" s="11">
        <f t="shared" si="8"/>
        <v>84</v>
      </c>
      <c r="H163" s="11">
        <f t="shared" si="9"/>
        <v>8.96</v>
      </c>
      <c r="I163" s="14">
        <f t="shared" si="10"/>
        <v>0.000772413793103448</v>
      </c>
      <c r="J163" s="15">
        <f t="shared" si="11"/>
        <v>0.010752</v>
      </c>
      <c r="K163" s="11" t="s">
        <v>599</v>
      </c>
    </row>
    <row r="164" spans="1:11">
      <c r="A164" s="9" t="s">
        <v>604</v>
      </c>
      <c r="B164" s="10" t="s">
        <v>180</v>
      </c>
      <c r="C164" s="10" t="s">
        <v>181</v>
      </c>
      <c r="D164" s="11" t="s">
        <v>8</v>
      </c>
      <c r="E164" s="11">
        <v>12</v>
      </c>
      <c r="F164" s="11">
        <f>VLOOKUP(C164:C449,进价表!C:F,4,FALSE)</f>
        <v>88</v>
      </c>
      <c r="G164" s="11">
        <f t="shared" si="8"/>
        <v>1056</v>
      </c>
      <c r="H164" s="11">
        <f t="shared" si="9"/>
        <v>112.64</v>
      </c>
      <c r="I164" s="14">
        <f t="shared" si="10"/>
        <v>0.00971034482758621</v>
      </c>
      <c r="J164" s="15">
        <f t="shared" si="11"/>
        <v>0.135168</v>
      </c>
      <c r="K164" s="11" t="s">
        <v>599</v>
      </c>
    </row>
    <row r="165" spans="1:11">
      <c r="A165" s="9" t="s">
        <v>604</v>
      </c>
      <c r="B165" s="10" t="s">
        <v>266</v>
      </c>
      <c r="C165" s="10" t="s">
        <v>267</v>
      </c>
      <c r="D165" s="11" t="s">
        <v>8</v>
      </c>
      <c r="E165" s="11">
        <v>12</v>
      </c>
      <c r="F165" s="11">
        <f>VLOOKUP(C165:C450,进价表!C:F,4,FALSE)</f>
        <v>11.5668</v>
      </c>
      <c r="G165" s="11">
        <f t="shared" si="8"/>
        <v>138.8016</v>
      </c>
      <c r="H165" s="11">
        <f t="shared" si="9"/>
        <v>14.805504</v>
      </c>
      <c r="I165" s="14">
        <f t="shared" si="10"/>
        <v>0.00127633655172414</v>
      </c>
      <c r="J165" s="15">
        <f t="shared" si="11"/>
        <v>0.0177666048</v>
      </c>
      <c r="K165" s="11" t="s">
        <v>595</v>
      </c>
    </row>
    <row r="166" spans="1:11">
      <c r="A166" s="9" t="s">
        <v>604</v>
      </c>
      <c r="B166" s="10" t="s">
        <v>272</v>
      </c>
      <c r="C166" s="10" t="s">
        <v>273</v>
      </c>
      <c r="D166" s="11" t="s">
        <v>8</v>
      </c>
      <c r="E166" s="11">
        <v>12</v>
      </c>
      <c r="F166" s="11">
        <f>VLOOKUP(C166:C451,进价表!C:F,4,FALSE)</f>
        <v>52.542</v>
      </c>
      <c r="G166" s="11">
        <f t="shared" si="8"/>
        <v>630.504</v>
      </c>
      <c r="H166" s="11">
        <f t="shared" si="9"/>
        <v>67.25376</v>
      </c>
      <c r="I166" s="14">
        <f t="shared" si="10"/>
        <v>0.00579773793103448</v>
      </c>
      <c r="J166" s="15">
        <f t="shared" si="11"/>
        <v>0.080704512</v>
      </c>
      <c r="K166" s="11" t="s">
        <v>595</v>
      </c>
    </row>
    <row r="167" spans="1:11">
      <c r="A167" s="9" t="s">
        <v>604</v>
      </c>
      <c r="B167" s="10" t="s">
        <v>568</v>
      </c>
      <c r="C167" s="10" t="s">
        <v>569</v>
      </c>
      <c r="D167" s="11" t="s">
        <v>8</v>
      </c>
      <c r="E167" s="11">
        <v>12</v>
      </c>
      <c r="F167" s="11">
        <f>VLOOKUP(C167:C452,进价表!C:F,4,FALSE)</f>
        <v>19</v>
      </c>
      <c r="G167" s="11">
        <f t="shared" si="8"/>
        <v>228</v>
      </c>
      <c r="H167" s="11">
        <f t="shared" si="9"/>
        <v>24.32</v>
      </c>
      <c r="I167" s="14">
        <f t="shared" si="10"/>
        <v>0.00209655172413793</v>
      </c>
      <c r="J167" s="15">
        <f t="shared" si="11"/>
        <v>0.029184</v>
      </c>
      <c r="K167" s="11" t="s">
        <v>599</v>
      </c>
    </row>
    <row r="168" spans="1:11">
      <c r="A168" s="9" t="s">
        <v>604</v>
      </c>
      <c r="B168" s="10" t="s">
        <v>220</v>
      </c>
      <c r="C168" s="10" t="s">
        <v>221</v>
      </c>
      <c r="D168" s="11" t="s">
        <v>105</v>
      </c>
      <c r="E168" s="11">
        <v>11</v>
      </c>
      <c r="F168" s="11">
        <f>VLOOKUP(C168:C453,进价表!C:F,4,FALSE)</f>
        <v>10.4328</v>
      </c>
      <c r="G168" s="11">
        <f t="shared" si="8"/>
        <v>114.7608</v>
      </c>
      <c r="H168" s="11">
        <f t="shared" si="9"/>
        <v>13.353984</v>
      </c>
      <c r="I168" s="14">
        <f t="shared" si="10"/>
        <v>0.00115120551724138</v>
      </c>
      <c r="J168" s="15">
        <f t="shared" si="11"/>
        <v>0.0146893824</v>
      </c>
      <c r="K168" s="11" t="s">
        <v>599</v>
      </c>
    </row>
    <row r="169" spans="1:11">
      <c r="A169" s="9" t="s">
        <v>604</v>
      </c>
      <c r="B169" s="10" t="s">
        <v>278</v>
      </c>
      <c r="C169" s="10" t="s">
        <v>279</v>
      </c>
      <c r="D169" s="11" t="s">
        <v>8</v>
      </c>
      <c r="E169" s="11">
        <v>11</v>
      </c>
      <c r="F169" s="11">
        <f>VLOOKUP(C169:C454,进价表!C:F,4,FALSE)</f>
        <v>33</v>
      </c>
      <c r="G169" s="11">
        <f t="shared" si="8"/>
        <v>363</v>
      </c>
      <c r="H169" s="11">
        <f t="shared" si="9"/>
        <v>42.24</v>
      </c>
      <c r="I169" s="14">
        <f t="shared" si="10"/>
        <v>0.00364137931034483</v>
      </c>
      <c r="J169" s="15">
        <f t="shared" si="11"/>
        <v>0.046464</v>
      </c>
      <c r="K169" s="11" t="s">
        <v>601</v>
      </c>
    </row>
    <row r="170" ht="26" spans="1:11">
      <c r="A170" s="9" t="s">
        <v>604</v>
      </c>
      <c r="B170" s="10" t="s">
        <v>460</v>
      </c>
      <c r="C170" s="10" t="s">
        <v>461</v>
      </c>
      <c r="D170" s="11" t="s">
        <v>8</v>
      </c>
      <c r="E170" s="11">
        <v>11</v>
      </c>
      <c r="F170" s="11">
        <f>VLOOKUP(C170:C455,进价表!C:F,4,FALSE)</f>
        <v>36.2124</v>
      </c>
      <c r="G170" s="11">
        <f t="shared" si="8"/>
        <v>398.3364</v>
      </c>
      <c r="H170" s="11">
        <f t="shared" si="9"/>
        <v>46.351872</v>
      </c>
      <c r="I170" s="14">
        <f t="shared" si="10"/>
        <v>0.00399585103448276</v>
      </c>
      <c r="J170" s="15">
        <f t="shared" si="11"/>
        <v>0.0509870592</v>
      </c>
      <c r="K170" s="11" t="s">
        <v>599</v>
      </c>
    </row>
    <row r="171" ht="26" spans="1:11">
      <c r="A171" s="9" t="s">
        <v>604</v>
      </c>
      <c r="B171" s="10" t="s">
        <v>464</v>
      </c>
      <c r="C171" s="10" t="s">
        <v>465</v>
      </c>
      <c r="D171" s="11" t="s">
        <v>8</v>
      </c>
      <c r="E171" s="11">
        <v>10</v>
      </c>
      <c r="F171" s="11">
        <f>VLOOKUP(C171:C456,进价表!C:F,4,FALSE)</f>
        <v>36.2124</v>
      </c>
      <c r="G171" s="11">
        <f t="shared" si="8"/>
        <v>362.124</v>
      </c>
      <c r="H171" s="11">
        <f t="shared" si="9"/>
        <v>46.351872</v>
      </c>
      <c r="I171" s="14">
        <f t="shared" si="10"/>
        <v>0.00399585103448276</v>
      </c>
      <c r="J171" s="15">
        <f t="shared" si="11"/>
        <v>0.046351872</v>
      </c>
      <c r="K171" s="11" t="s">
        <v>599</v>
      </c>
    </row>
    <row r="172" spans="1:11">
      <c r="A172" s="9" t="s">
        <v>604</v>
      </c>
      <c r="B172" s="10" t="s">
        <v>178</v>
      </c>
      <c r="C172" s="10" t="s">
        <v>179</v>
      </c>
      <c r="D172" s="11" t="s">
        <v>8</v>
      </c>
      <c r="E172" s="11">
        <v>10</v>
      </c>
      <c r="F172" s="11">
        <f>VLOOKUP(C172:C457,进价表!C:F,4,FALSE)</f>
        <v>88</v>
      </c>
      <c r="G172" s="11">
        <f t="shared" si="8"/>
        <v>880</v>
      </c>
      <c r="H172" s="11">
        <f t="shared" si="9"/>
        <v>112.64</v>
      </c>
      <c r="I172" s="14">
        <f t="shared" si="10"/>
        <v>0.00971034482758621</v>
      </c>
      <c r="J172" s="15">
        <f t="shared" si="11"/>
        <v>0.11264</v>
      </c>
      <c r="K172" s="11" t="s">
        <v>599</v>
      </c>
    </row>
    <row r="173" spans="1:11">
      <c r="A173" s="9" t="s">
        <v>604</v>
      </c>
      <c r="B173" s="10" t="s">
        <v>268</v>
      </c>
      <c r="C173" s="10" t="s">
        <v>269</v>
      </c>
      <c r="D173" s="11" t="s">
        <v>8</v>
      </c>
      <c r="E173" s="11">
        <v>10</v>
      </c>
      <c r="F173" s="11">
        <f>VLOOKUP(C173:C458,进价表!C:F,4,FALSE)</f>
        <v>11.5668</v>
      </c>
      <c r="G173" s="11">
        <f t="shared" si="8"/>
        <v>115.668</v>
      </c>
      <c r="H173" s="11">
        <f t="shared" si="9"/>
        <v>14.805504</v>
      </c>
      <c r="I173" s="14">
        <f t="shared" si="10"/>
        <v>0.00127633655172414</v>
      </c>
      <c r="J173" s="15">
        <f t="shared" si="11"/>
        <v>0.014805504</v>
      </c>
      <c r="K173" s="11" t="s">
        <v>601</v>
      </c>
    </row>
    <row r="174" spans="1:11">
      <c r="A174" s="9" t="s">
        <v>604</v>
      </c>
      <c r="B174" s="10" t="s">
        <v>189</v>
      </c>
      <c r="C174" s="10" t="s">
        <v>190</v>
      </c>
      <c r="D174" s="11" t="s">
        <v>188</v>
      </c>
      <c r="E174" s="11">
        <v>9</v>
      </c>
      <c r="F174" s="11">
        <f>VLOOKUP(C174:C459,进价表!C:F,4,FALSE)</f>
        <v>88</v>
      </c>
      <c r="G174" s="11">
        <f t="shared" si="8"/>
        <v>792</v>
      </c>
      <c r="H174" s="11">
        <f t="shared" si="9"/>
        <v>112.64</v>
      </c>
      <c r="I174" s="14">
        <f t="shared" si="10"/>
        <v>0.00971034482758621</v>
      </c>
      <c r="J174" s="15">
        <f t="shared" si="11"/>
        <v>0.101376</v>
      </c>
      <c r="K174" s="11" t="s">
        <v>602</v>
      </c>
    </row>
    <row r="175" spans="1:11">
      <c r="A175" s="9" t="s">
        <v>604</v>
      </c>
      <c r="B175" s="10" t="s">
        <v>312</v>
      </c>
      <c r="C175" s="10" t="s">
        <v>313</v>
      </c>
      <c r="D175" s="11" t="s">
        <v>8</v>
      </c>
      <c r="E175" s="11">
        <v>741</v>
      </c>
      <c r="F175" s="11">
        <f>VLOOKUP(C175:C460,进价表!C:F,4,FALSE)</f>
        <v>10</v>
      </c>
      <c r="G175" s="11">
        <f t="shared" si="8"/>
        <v>7410</v>
      </c>
      <c r="H175" s="11">
        <f t="shared" si="9"/>
        <v>12.8</v>
      </c>
      <c r="I175" s="14">
        <f t="shared" si="10"/>
        <v>0.00110344827586207</v>
      </c>
      <c r="J175" s="15">
        <f t="shared" si="11"/>
        <v>0.94848</v>
      </c>
      <c r="K175" s="11" t="s">
        <v>597</v>
      </c>
    </row>
    <row r="176" ht="26" spans="1:11">
      <c r="A176" s="9" t="s">
        <v>604</v>
      </c>
      <c r="B176" s="10" t="s">
        <v>282</v>
      </c>
      <c r="C176" s="10" t="s">
        <v>283</v>
      </c>
      <c r="D176" s="11" t="s">
        <v>8</v>
      </c>
      <c r="E176" s="11">
        <v>740</v>
      </c>
      <c r="F176" s="11">
        <f>VLOOKUP(C176:C461,进价表!C:F,4,FALSE)</f>
        <v>13</v>
      </c>
      <c r="G176" s="11">
        <f t="shared" si="8"/>
        <v>9620</v>
      </c>
      <c r="H176" s="11">
        <f t="shared" si="9"/>
        <v>16.64</v>
      </c>
      <c r="I176" s="14">
        <f t="shared" si="10"/>
        <v>0.00143448275862069</v>
      </c>
      <c r="J176" s="15">
        <f t="shared" si="11"/>
        <v>1.23136</v>
      </c>
      <c r="K176" s="11" t="s">
        <v>597</v>
      </c>
    </row>
    <row r="177" spans="1:11">
      <c r="A177" s="9" t="s">
        <v>604</v>
      </c>
      <c r="B177" s="10" t="s">
        <v>390</v>
      </c>
      <c r="C177" s="10" t="s">
        <v>391</v>
      </c>
      <c r="D177" s="11" t="s">
        <v>8</v>
      </c>
      <c r="E177" s="11">
        <v>720</v>
      </c>
      <c r="F177" s="11">
        <f>VLOOKUP(C177:C462,进价表!C:F,4,FALSE)</f>
        <v>65</v>
      </c>
      <c r="G177" s="11">
        <f t="shared" si="8"/>
        <v>46800</v>
      </c>
      <c r="H177" s="11">
        <f t="shared" si="9"/>
        <v>83.2</v>
      </c>
      <c r="I177" s="14">
        <f t="shared" si="10"/>
        <v>0.00717241379310345</v>
      </c>
      <c r="J177" s="15">
        <f t="shared" si="11"/>
        <v>5.9904</v>
      </c>
      <c r="K177" s="11" t="s">
        <v>595</v>
      </c>
    </row>
    <row r="178" spans="1:11">
      <c r="A178" s="9" t="s">
        <v>604</v>
      </c>
      <c r="B178" s="10" t="s">
        <v>246</v>
      </c>
      <c r="C178" s="10" t="s">
        <v>247</v>
      </c>
      <c r="D178" s="11" t="s">
        <v>8</v>
      </c>
      <c r="E178" s="11">
        <v>692</v>
      </c>
      <c r="F178" s="11">
        <f>VLOOKUP(C178:C463,进价表!C:F,4,FALSE)</f>
        <v>10.7352</v>
      </c>
      <c r="G178" s="11">
        <f t="shared" si="8"/>
        <v>7428.7584</v>
      </c>
      <c r="H178" s="11">
        <f t="shared" si="9"/>
        <v>13.741056</v>
      </c>
      <c r="I178" s="14">
        <f t="shared" si="10"/>
        <v>0.00118457379310345</v>
      </c>
      <c r="J178" s="15">
        <f t="shared" si="11"/>
        <v>0.9508810752</v>
      </c>
      <c r="K178" s="11" t="s">
        <v>595</v>
      </c>
    </row>
    <row r="179" spans="1:11">
      <c r="A179" s="9" t="s">
        <v>604</v>
      </c>
      <c r="B179" s="10" t="s">
        <v>440</v>
      </c>
      <c r="C179" s="10" t="s">
        <v>441</v>
      </c>
      <c r="D179" s="11" t="s">
        <v>8</v>
      </c>
      <c r="E179" s="11">
        <v>647</v>
      </c>
      <c r="F179" s="11">
        <f>VLOOKUP(C179:C464,进价表!C:F,4,FALSE)</f>
        <v>74.2392</v>
      </c>
      <c r="G179" s="11">
        <f t="shared" si="8"/>
        <v>48032.7624</v>
      </c>
      <c r="H179" s="11">
        <f t="shared" si="9"/>
        <v>95.026176</v>
      </c>
      <c r="I179" s="14">
        <f t="shared" si="10"/>
        <v>0.00819191172413793</v>
      </c>
      <c r="J179" s="15">
        <f t="shared" si="11"/>
        <v>6.1481935872</v>
      </c>
      <c r="K179" s="11" t="s">
        <v>597</v>
      </c>
    </row>
    <row r="180" ht="26" spans="1:11">
      <c r="A180" s="9" t="s">
        <v>604</v>
      </c>
      <c r="B180" s="10" t="s">
        <v>280</v>
      </c>
      <c r="C180" s="10" t="s">
        <v>281</v>
      </c>
      <c r="D180" s="11" t="s">
        <v>8</v>
      </c>
      <c r="E180" s="11">
        <v>557</v>
      </c>
      <c r="F180" s="11">
        <f>VLOOKUP(C180:C465,进价表!C:F,4,FALSE)</f>
        <v>13</v>
      </c>
      <c r="G180" s="11">
        <f t="shared" si="8"/>
        <v>7241</v>
      </c>
      <c r="H180" s="11">
        <f t="shared" si="9"/>
        <v>16.64</v>
      </c>
      <c r="I180" s="14">
        <f t="shared" si="10"/>
        <v>0.00143448275862069</v>
      </c>
      <c r="J180" s="15">
        <f t="shared" si="11"/>
        <v>0.926848</v>
      </c>
      <c r="K180" s="11" t="s">
        <v>597</v>
      </c>
    </row>
    <row r="181" spans="1:11">
      <c r="A181" s="9" t="s">
        <v>604</v>
      </c>
      <c r="B181" s="10" t="s">
        <v>89</v>
      </c>
      <c r="C181" s="10" t="s">
        <v>90</v>
      </c>
      <c r="D181" s="11" t="s">
        <v>8</v>
      </c>
      <c r="E181" s="11">
        <v>487</v>
      </c>
      <c r="F181" s="11">
        <f>VLOOKUP(C181:C466,进价表!C:F,4,FALSE)</f>
        <v>7.5</v>
      </c>
      <c r="G181" s="11">
        <f t="shared" si="8"/>
        <v>3652.5</v>
      </c>
      <c r="H181" s="11">
        <f t="shared" si="9"/>
        <v>9.6</v>
      </c>
      <c r="I181" s="14">
        <f t="shared" si="10"/>
        <v>0.000827586206896552</v>
      </c>
      <c r="J181" s="15">
        <f t="shared" si="11"/>
        <v>0.46752</v>
      </c>
      <c r="K181" s="11" t="s">
        <v>596</v>
      </c>
    </row>
    <row r="182" spans="1:11">
      <c r="A182" s="9" t="s">
        <v>604</v>
      </c>
      <c r="B182" s="10" t="s">
        <v>326</v>
      </c>
      <c r="C182" s="10" t="s">
        <v>327</v>
      </c>
      <c r="D182" s="11" t="s">
        <v>8</v>
      </c>
      <c r="E182" s="11">
        <v>472</v>
      </c>
      <c r="F182" s="11">
        <f>VLOOKUP(C182:C467,进价表!C:F,4,FALSE)</f>
        <v>3.6</v>
      </c>
      <c r="G182" s="11">
        <f t="shared" si="8"/>
        <v>1699.2</v>
      </c>
      <c r="H182" s="11">
        <f t="shared" si="9"/>
        <v>4.608</v>
      </c>
      <c r="I182" s="14">
        <f t="shared" si="10"/>
        <v>0.000397241379310345</v>
      </c>
      <c r="J182" s="15">
        <f t="shared" si="11"/>
        <v>0.2174976</v>
      </c>
      <c r="K182" s="11" t="s">
        <v>595</v>
      </c>
    </row>
    <row r="183" spans="1:11">
      <c r="A183" s="9" t="s">
        <v>604</v>
      </c>
      <c r="B183" s="10" t="s">
        <v>134</v>
      </c>
      <c r="C183" s="10" t="s">
        <v>135</v>
      </c>
      <c r="D183" s="11" t="s">
        <v>8</v>
      </c>
      <c r="E183" s="11">
        <v>451</v>
      </c>
      <c r="F183" s="11">
        <f>VLOOKUP(C183:C468,进价表!C:F,4,FALSE)</f>
        <v>23</v>
      </c>
      <c r="G183" s="11">
        <f t="shared" si="8"/>
        <v>10373</v>
      </c>
      <c r="H183" s="11">
        <f t="shared" si="9"/>
        <v>29.44</v>
      </c>
      <c r="I183" s="14">
        <f t="shared" si="10"/>
        <v>0.00253793103448276</v>
      </c>
      <c r="J183" s="15">
        <f t="shared" si="11"/>
        <v>1.327744</v>
      </c>
      <c r="K183" s="11" t="s">
        <v>596</v>
      </c>
    </row>
    <row r="184" spans="1:11">
      <c r="A184" s="9" t="s">
        <v>604</v>
      </c>
      <c r="B184" s="10" t="s">
        <v>314</v>
      </c>
      <c r="C184" s="10" t="s">
        <v>315</v>
      </c>
      <c r="D184" s="11" t="s">
        <v>8</v>
      </c>
      <c r="E184" s="11">
        <v>427</v>
      </c>
      <c r="F184" s="11">
        <f>VLOOKUP(C184:C469,进价表!C:F,4,FALSE)</f>
        <v>3.6</v>
      </c>
      <c r="G184" s="11">
        <f t="shared" si="8"/>
        <v>1537.2</v>
      </c>
      <c r="H184" s="11">
        <f t="shared" si="9"/>
        <v>4.608</v>
      </c>
      <c r="I184" s="14">
        <f t="shared" si="10"/>
        <v>0.000397241379310345</v>
      </c>
      <c r="J184" s="15">
        <f t="shared" si="11"/>
        <v>0.1967616</v>
      </c>
      <c r="K184" s="11" t="s">
        <v>595</v>
      </c>
    </row>
    <row r="185" spans="1:11">
      <c r="A185" s="9" t="s">
        <v>604</v>
      </c>
      <c r="B185" s="10" t="s">
        <v>238</v>
      </c>
      <c r="C185" s="10" t="s">
        <v>239</v>
      </c>
      <c r="D185" s="11" t="s">
        <v>8</v>
      </c>
      <c r="E185" s="11">
        <v>413</v>
      </c>
      <c r="F185" s="11">
        <f>VLOOKUP(C185:C470,进价表!C:F,4,FALSE)</f>
        <v>12.6252</v>
      </c>
      <c r="G185" s="11">
        <f t="shared" si="8"/>
        <v>5214.2076</v>
      </c>
      <c r="H185" s="11">
        <f t="shared" si="9"/>
        <v>16.160256</v>
      </c>
      <c r="I185" s="14">
        <f t="shared" si="10"/>
        <v>0.00139312551724138</v>
      </c>
      <c r="J185" s="15">
        <f t="shared" si="11"/>
        <v>0.6674185728</v>
      </c>
      <c r="K185" s="11" t="s">
        <v>595</v>
      </c>
    </row>
    <row r="186" spans="1:11">
      <c r="A186" s="9" t="s">
        <v>604</v>
      </c>
      <c r="B186" s="10" t="s">
        <v>191</v>
      </c>
      <c r="C186" s="10" t="s">
        <v>192</v>
      </c>
      <c r="D186" s="11" t="s">
        <v>193</v>
      </c>
      <c r="E186" s="11">
        <v>406</v>
      </c>
      <c r="F186" s="11">
        <f>VLOOKUP(C186:C471,进价表!C:F,4,FALSE)</f>
        <v>45.738</v>
      </c>
      <c r="G186" s="11">
        <f t="shared" si="8"/>
        <v>18569.628</v>
      </c>
      <c r="H186" s="11">
        <f t="shared" si="9"/>
        <v>58.54464</v>
      </c>
      <c r="I186" s="14">
        <f t="shared" si="10"/>
        <v>0.00504695172413793</v>
      </c>
      <c r="J186" s="15">
        <f t="shared" si="11"/>
        <v>2.376912384</v>
      </c>
      <c r="K186" s="11" t="s">
        <v>595</v>
      </c>
    </row>
    <row r="187" spans="1:11">
      <c r="A187" s="9" t="s">
        <v>604</v>
      </c>
      <c r="B187" s="10" t="s">
        <v>118</v>
      </c>
      <c r="C187" s="10" t="s">
        <v>119</v>
      </c>
      <c r="D187" s="11" t="s">
        <v>31</v>
      </c>
      <c r="E187" s="11">
        <v>391</v>
      </c>
      <c r="F187" s="11">
        <f>VLOOKUP(C187:C472,进价表!C:F,4,FALSE)</f>
        <v>9.5</v>
      </c>
      <c r="G187" s="11">
        <f t="shared" si="8"/>
        <v>3714.5</v>
      </c>
      <c r="H187" s="11">
        <f t="shared" si="9"/>
        <v>12.16</v>
      </c>
      <c r="I187" s="14">
        <f t="shared" si="10"/>
        <v>0.00104827586206897</v>
      </c>
      <c r="J187" s="15">
        <f t="shared" si="11"/>
        <v>0.475456</v>
      </c>
      <c r="K187" s="11" t="s">
        <v>596</v>
      </c>
    </row>
    <row r="188" spans="1:11">
      <c r="A188" s="9" t="s">
        <v>604</v>
      </c>
      <c r="B188" s="10" t="s">
        <v>410</v>
      </c>
      <c r="C188" s="10" t="s">
        <v>411</v>
      </c>
      <c r="D188" s="11" t="s">
        <v>8</v>
      </c>
      <c r="E188" s="11">
        <v>378</v>
      </c>
      <c r="F188" s="11">
        <f>VLOOKUP(C188:C473,进价表!C:F,4,FALSE)</f>
        <v>12</v>
      </c>
      <c r="G188" s="11">
        <f t="shared" si="8"/>
        <v>4536</v>
      </c>
      <c r="H188" s="11">
        <f t="shared" si="9"/>
        <v>15.36</v>
      </c>
      <c r="I188" s="14">
        <f t="shared" si="10"/>
        <v>0.00132413793103448</v>
      </c>
      <c r="J188" s="15">
        <f t="shared" si="11"/>
        <v>0.580608</v>
      </c>
      <c r="K188" s="11" t="s">
        <v>595</v>
      </c>
    </row>
    <row r="189" spans="1:11">
      <c r="A189" s="9" t="s">
        <v>604</v>
      </c>
      <c r="B189" s="10" t="s">
        <v>218</v>
      </c>
      <c r="C189" s="10" t="s">
        <v>219</v>
      </c>
      <c r="D189" s="11" t="s">
        <v>105</v>
      </c>
      <c r="E189" s="11">
        <v>350</v>
      </c>
      <c r="F189" s="11">
        <f>VLOOKUP(C189:C474,进价表!C:F,4,FALSE)</f>
        <v>5.1072</v>
      </c>
      <c r="G189" s="11">
        <f t="shared" si="8"/>
        <v>1787.52</v>
      </c>
      <c r="H189" s="11">
        <f t="shared" si="9"/>
        <v>6.537216</v>
      </c>
      <c r="I189" s="14">
        <f t="shared" si="10"/>
        <v>0.000563553103448276</v>
      </c>
      <c r="J189" s="15">
        <f t="shared" si="11"/>
        <v>0.22880256</v>
      </c>
      <c r="K189" s="11" t="s">
        <v>599</v>
      </c>
    </row>
    <row r="190" spans="1:11">
      <c r="A190" s="9" t="s">
        <v>604</v>
      </c>
      <c r="B190" s="10" t="s">
        <v>136</v>
      </c>
      <c r="C190" s="10" t="s">
        <v>137</v>
      </c>
      <c r="D190" s="11" t="s">
        <v>8</v>
      </c>
      <c r="E190" s="11">
        <v>332</v>
      </c>
      <c r="F190" s="11">
        <f>VLOOKUP(C190:C475,进价表!C:F,4,FALSE)</f>
        <v>6</v>
      </c>
      <c r="G190" s="11">
        <f t="shared" si="8"/>
        <v>1992</v>
      </c>
      <c r="H190" s="11">
        <f t="shared" si="9"/>
        <v>7.68</v>
      </c>
      <c r="I190" s="14">
        <f t="shared" si="10"/>
        <v>0.000662068965517241</v>
      </c>
      <c r="J190" s="15">
        <f t="shared" si="11"/>
        <v>0.254976</v>
      </c>
      <c r="K190" s="11" t="s">
        <v>596</v>
      </c>
    </row>
    <row r="191" spans="1:11">
      <c r="A191" s="9" t="s">
        <v>604</v>
      </c>
      <c r="B191" s="10" t="s">
        <v>318</v>
      </c>
      <c r="C191" s="10" t="s">
        <v>319</v>
      </c>
      <c r="D191" s="11" t="s">
        <v>8</v>
      </c>
      <c r="E191" s="11">
        <v>295</v>
      </c>
      <c r="F191" s="11">
        <f>VLOOKUP(C191:C476,进价表!C:F,4,FALSE)</f>
        <v>3.6</v>
      </c>
      <c r="G191" s="11">
        <f t="shared" si="8"/>
        <v>1062</v>
      </c>
      <c r="H191" s="11">
        <f t="shared" si="9"/>
        <v>4.608</v>
      </c>
      <c r="I191" s="14">
        <f t="shared" si="10"/>
        <v>0.000397241379310345</v>
      </c>
      <c r="J191" s="15">
        <f t="shared" si="11"/>
        <v>0.135936</v>
      </c>
      <c r="K191" s="11" t="s">
        <v>595</v>
      </c>
    </row>
    <row r="192" spans="1:11">
      <c r="A192" s="9" t="s">
        <v>604</v>
      </c>
      <c r="B192" s="10" t="s">
        <v>254</v>
      </c>
      <c r="C192" s="10" t="s">
        <v>255</v>
      </c>
      <c r="D192" s="11" t="s">
        <v>8</v>
      </c>
      <c r="E192" s="11">
        <v>276</v>
      </c>
      <c r="F192" s="11">
        <f>VLOOKUP(C192:C477,进价表!C:F,4,FALSE)</f>
        <v>43.848</v>
      </c>
      <c r="G192" s="11">
        <f t="shared" si="8"/>
        <v>12102.048</v>
      </c>
      <c r="H192" s="11">
        <f t="shared" si="9"/>
        <v>56.12544</v>
      </c>
      <c r="I192" s="14">
        <f t="shared" si="10"/>
        <v>0.0048384</v>
      </c>
      <c r="J192" s="15">
        <f t="shared" si="11"/>
        <v>1.549062144</v>
      </c>
      <c r="K192" s="11" t="s">
        <v>595</v>
      </c>
    </row>
    <row r="193" ht="26" spans="1:11">
      <c r="A193" s="9" t="s">
        <v>604</v>
      </c>
      <c r="B193" s="10" t="s">
        <v>288</v>
      </c>
      <c r="C193" s="10" t="s">
        <v>289</v>
      </c>
      <c r="D193" s="11" t="s">
        <v>8</v>
      </c>
      <c r="E193" s="11">
        <v>271</v>
      </c>
      <c r="F193" s="11">
        <f>VLOOKUP(C193:C478,进价表!C:F,4,FALSE)</f>
        <v>13</v>
      </c>
      <c r="G193" s="11">
        <f t="shared" si="8"/>
        <v>3523</v>
      </c>
      <c r="H193" s="11">
        <f t="shared" si="9"/>
        <v>16.64</v>
      </c>
      <c r="I193" s="14">
        <f t="shared" si="10"/>
        <v>0.00143448275862069</v>
      </c>
      <c r="J193" s="15">
        <f t="shared" si="11"/>
        <v>0.450944</v>
      </c>
      <c r="K193" s="11" t="s">
        <v>597</v>
      </c>
    </row>
    <row r="194" spans="1:11">
      <c r="A194" s="9" t="s">
        <v>604</v>
      </c>
      <c r="B194" s="10" t="s">
        <v>516</v>
      </c>
      <c r="C194" s="10" t="s">
        <v>517</v>
      </c>
      <c r="D194" s="11" t="s">
        <v>8</v>
      </c>
      <c r="E194" s="11">
        <v>269</v>
      </c>
      <c r="F194" s="11">
        <f>VLOOKUP(C194:C479,进价表!C:F,4,FALSE)</f>
        <v>13</v>
      </c>
      <c r="G194" s="11">
        <f t="shared" si="8"/>
        <v>3497</v>
      </c>
      <c r="H194" s="11">
        <f t="shared" si="9"/>
        <v>16.64</v>
      </c>
      <c r="I194" s="14">
        <f t="shared" si="10"/>
        <v>0.00143448275862069</v>
      </c>
      <c r="J194" s="15">
        <f t="shared" si="11"/>
        <v>0.447616</v>
      </c>
      <c r="K194" s="11" t="s">
        <v>597</v>
      </c>
    </row>
    <row r="195" spans="1:11">
      <c r="A195" s="9" t="s">
        <v>604</v>
      </c>
      <c r="B195" s="10" t="s">
        <v>342</v>
      </c>
      <c r="C195" s="10" t="s">
        <v>343</v>
      </c>
      <c r="D195" s="11" t="s">
        <v>8</v>
      </c>
      <c r="E195" s="11">
        <v>269</v>
      </c>
      <c r="F195" s="11">
        <f>VLOOKUP(C195:C480,进价表!C:F,4,FALSE)</f>
        <v>14.9688</v>
      </c>
      <c r="G195" s="11">
        <f t="shared" si="8"/>
        <v>4026.6072</v>
      </c>
      <c r="H195" s="11">
        <f t="shared" si="9"/>
        <v>19.160064</v>
      </c>
      <c r="I195" s="14">
        <f t="shared" si="10"/>
        <v>0.00165172965517241</v>
      </c>
      <c r="J195" s="15">
        <f t="shared" si="11"/>
        <v>0.5154057216</v>
      </c>
      <c r="K195" s="11" t="s">
        <v>595</v>
      </c>
    </row>
    <row r="196" spans="1:11">
      <c r="A196" s="9" t="s">
        <v>604</v>
      </c>
      <c r="B196" s="10" t="s">
        <v>128</v>
      </c>
      <c r="C196" s="10" t="s">
        <v>129</v>
      </c>
      <c r="D196" s="11" t="s">
        <v>8</v>
      </c>
      <c r="E196" s="11">
        <v>262</v>
      </c>
      <c r="F196" s="11">
        <f>VLOOKUP(C196:C481,进价表!C:F,4,FALSE)</f>
        <v>27</v>
      </c>
      <c r="G196" s="11">
        <f t="shared" ref="G196:G259" si="12">E196*F196</f>
        <v>7074</v>
      </c>
      <c r="H196" s="11">
        <f t="shared" ref="H196:H259" si="13">F196*1.28</f>
        <v>34.56</v>
      </c>
      <c r="I196" s="14">
        <f t="shared" ref="I196:I259" si="14">H196/1.16/10000</f>
        <v>0.00297931034482759</v>
      </c>
      <c r="J196" s="15">
        <f t="shared" ref="J196:J259" si="15">I196*1.16*E196</f>
        <v>0.905472</v>
      </c>
      <c r="K196" s="11" t="s">
        <v>596</v>
      </c>
    </row>
    <row r="197" spans="1:11">
      <c r="A197" s="9" t="s">
        <v>604</v>
      </c>
      <c r="B197" s="10" t="s">
        <v>444</v>
      </c>
      <c r="C197" s="10" t="s">
        <v>445</v>
      </c>
      <c r="D197" s="11" t="s">
        <v>8</v>
      </c>
      <c r="E197" s="11">
        <v>232</v>
      </c>
      <c r="F197" s="11">
        <f>VLOOKUP(C197:C482,进价表!C:F,4,FALSE)</f>
        <v>2.9316</v>
      </c>
      <c r="G197" s="11">
        <f t="shared" si="12"/>
        <v>680.1312</v>
      </c>
      <c r="H197" s="11">
        <f t="shared" si="13"/>
        <v>3.752448</v>
      </c>
      <c r="I197" s="14">
        <f t="shared" si="14"/>
        <v>0.000323486896551724</v>
      </c>
      <c r="J197" s="15">
        <f t="shared" si="15"/>
        <v>0.0870567936</v>
      </c>
      <c r="K197" s="11" t="s">
        <v>597</v>
      </c>
    </row>
    <row r="198" spans="1:11">
      <c r="A198" s="9" t="s">
        <v>604</v>
      </c>
      <c r="B198" s="10" t="s">
        <v>142</v>
      </c>
      <c r="C198" s="10" t="s">
        <v>143</v>
      </c>
      <c r="D198" s="11" t="s">
        <v>8</v>
      </c>
      <c r="E198" s="11">
        <v>221</v>
      </c>
      <c r="F198" s="11">
        <f>VLOOKUP(C198:C483,进价表!C:F,4,FALSE)</f>
        <v>6</v>
      </c>
      <c r="G198" s="11">
        <f t="shared" si="12"/>
        <v>1326</v>
      </c>
      <c r="H198" s="11">
        <f t="shared" si="13"/>
        <v>7.68</v>
      </c>
      <c r="I198" s="14">
        <f t="shared" si="14"/>
        <v>0.000662068965517241</v>
      </c>
      <c r="J198" s="15">
        <f t="shared" si="15"/>
        <v>0.169728</v>
      </c>
      <c r="K198" s="11" t="s">
        <v>595</v>
      </c>
    </row>
    <row r="199" spans="1:11">
      <c r="A199" s="9" t="s">
        <v>604</v>
      </c>
      <c r="B199" s="10" t="s">
        <v>126</v>
      </c>
      <c r="C199" s="10" t="s">
        <v>127</v>
      </c>
      <c r="D199" s="11" t="s">
        <v>8</v>
      </c>
      <c r="E199" s="11">
        <v>218</v>
      </c>
      <c r="F199" s="11">
        <f>VLOOKUP(C199:C484,进价表!C:F,4,FALSE)</f>
        <v>20</v>
      </c>
      <c r="G199" s="11">
        <f t="shared" si="12"/>
        <v>4360</v>
      </c>
      <c r="H199" s="11">
        <f t="shared" si="13"/>
        <v>25.6</v>
      </c>
      <c r="I199" s="14">
        <f t="shared" si="14"/>
        <v>0.00220689655172414</v>
      </c>
      <c r="J199" s="15">
        <f t="shared" si="15"/>
        <v>0.55808</v>
      </c>
      <c r="K199" s="11" t="s">
        <v>596</v>
      </c>
    </row>
    <row r="200" spans="1:11">
      <c r="A200" s="9" t="s">
        <v>604</v>
      </c>
      <c r="B200" s="10" t="s">
        <v>256</v>
      </c>
      <c r="C200" s="10" t="s">
        <v>257</v>
      </c>
      <c r="D200" s="11" t="s">
        <v>8</v>
      </c>
      <c r="E200" s="11">
        <v>212</v>
      </c>
      <c r="F200" s="11">
        <f>VLOOKUP(C200:C485,进价表!C:F,4,FALSE)</f>
        <v>54.2052</v>
      </c>
      <c r="G200" s="11">
        <f t="shared" si="12"/>
        <v>11491.5024</v>
      </c>
      <c r="H200" s="11">
        <f t="shared" si="13"/>
        <v>69.382656</v>
      </c>
      <c r="I200" s="14">
        <f t="shared" si="14"/>
        <v>0.00598126344827586</v>
      </c>
      <c r="J200" s="15">
        <f t="shared" si="15"/>
        <v>1.4709123072</v>
      </c>
      <c r="K200" s="11" t="s">
        <v>597</v>
      </c>
    </row>
    <row r="201" spans="1:11">
      <c r="A201" s="9" t="s">
        <v>604</v>
      </c>
      <c r="B201" s="10" t="s">
        <v>378</v>
      </c>
      <c r="C201" s="10" t="s">
        <v>379</v>
      </c>
      <c r="D201" s="11" t="s">
        <v>8</v>
      </c>
      <c r="E201" s="11">
        <v>1</v>
      </c>
      <c r="F201" s="11">
        <f>VLOOKUP(C201:C486,进价表!C:F,4,FALSE)</f>
        <v>216.1404</v>
      </c>
      <c r="G201" s="11">
        <f t="shared" si="12"/>
        <v>216.1404</v>
      </c>
      <c r="H201" s="11">
        <f t="shared" si="13"/>
        <v>276.659712</v>
      </c>
      <c r="I201" s="14">
        <f t="shared" si="14"/>
        <v>0.0238499751724138</v>
      </c>
      <c r="J201" s="15">
        <f t="shared" si="15"/>
        <v>0.0276659712</v>
      </c>
      <c r="K201" s="11" t="s">
        <v>599</v>
      </c>
    </row>
    <row r="202" spans="1:11">
      <c r="A202" s="9" t="s">
        <v>604</v>
      </c>
      <c r="B202" s="10" t="s">
        <v>196</v>
      </c>
      <c r="C202" s="10" t="s">
        <v>197</v>
      </c>
      <c r="D202" s="11" t="s">
        <v>8</v>
      </c>
      <c r="E202" s="11">
        <v>1</v>
      </c>
      <c r="F202" s="11">
        <f>VLOOKUP(C202:C487,进价表!C:F,4,FALSE)</f>
        <v>98.8848</v>
      </c>
      <c r="G202" s="11">
        <f t="shared" si="12"/>
        <v>98.8848</v>
      </c>
      <c r="H202" s="11">
        <f t="shared" si="13"/>
        <v>126.572544</v>
      </c>
      <c r="I202" s="14">
        <f t="shared" si="14"/>
        <v>0.0109114262068966</v>
      </c>
      <c r="J202" s="15">
        <f t="shared" si="15"/>
        <v>0.0126572544</v>
      </c>
      <c r="K202" s="11" t="s">
        <v>599</v>
      </c>
    </row>
    <row r="203" spans="1:11">
      <c r="A203" s="9" t="s">
        <v>604</v>
      </c>
      <c r="B203" s="10" t="s">
        <v>438</v>
      </c>
      <c r="C203" s="10" t="s">
        <v>439</v>
      </c>
      <c r="D203" s="11" t="s">
        <v>8</v>
      </c>
      <c r="E203" s="11">
        <v>1</v>
      </c>
      <c r="F203" s="11">
        <f>VLOOKUP(C203:C488,进价表!C:F,4,FALSE)</f>
        <v>170</v>
      </c>
      <c r="G203" s="11">
        <f t="shared" si="12"/>
        <v>170</v>
      </c>
      <c r="H203" s="11">
        <f t="shared" si="13"/>
        <v>217.6</v>
      </c>
      <c r="I203" s="14">
        <f t="shared" si="14"/>
        <v>0.0187586206896552</v>
      </c>
      <c r="J203" s="15">
        <f t="shared" si="15"/>
        <v>0.02176</v>
      </c>
      <c r="K203" s="11" t="s">
        <v>595</v>
      </c>
    </row>
    <row r="204" spans="1:11">
      <c r="A204" s="9" t="s">
        <v>604</v>
      </c>
      <c r="B204" s="10" t="s">
        <v>184</v>
      </c>
      <c r="C204" s="10" t="s">
        <v>185</v>
      </c>
      <c r="D204" s="11" t="s">
        <v>8</v>
      </c>
      <c r="E204" s="11">
        <v>1</v>
      </c>
      <c r="F204" s="11">
        <f>VLOOKUP(C204:C489,进价表!C:F,4,FALSE)</f>
        <v>150</v>
      </c>
      <c r="G204" s="11">
        <f t="shared" si="12"/>
        <v>150</v>
      </c>
      <c r="H204" s="11">
        <f t="shared" si="13"/>
        <v>192</v>
      </c>
      <c r="I204" s="14">
        <f t="shared" si="14"/>
        <v>0.016551724137931</v>
      </c>
      <c r="J204" s="15">
        <f t="shared" si="15"/>
        <v>0.0192</v>
      </c>
      <c r="K204" s="11" t="s">
        <v>599</v>
      </c>
    </row>
    <row r="205" spans="1:11">
      <c r="A205" s="9" t="s">
        <v>604</v>
      </c>
      <c r="B205" s="10" t="s">
        <v>572</v>
      </c>
      <c r="C205" s="10" t="s">
        <v>573</v>
      </c>
      <c r="D205" s="11" t="s">
        <v>8</v>
      </c>
      <c r="E205" s="11">
        <v>1</v>
      </c>
      <c r="F205" s="11">
        <f>VLOOKUP(C205:C490,进价表!C:F,4,FALSE)</f>
        <v>45</v>
      </c>
      <c r="G205" s="11">
        <f t="shared" si="12"/>
        <v>45</v>
      </c>
      <c r="H205" s="11">
        <f t="shared" si="13"/>
        <v>57.6</v>
      </c>
      <c r="I205" s="14">
        <f t="shared" si="14"/>
        <v>0.00496551724137931</v>
      </c>
      <c r="J205" s="15">
        <f t="shared" si="15"/>
        <v>0.00576</v>
      </c>
      <c r="K205" s="11" t="s">
        <v>599</v>
      </c>
    </row>
    <row r="206" ht="26" spans="1:11">
      <c r="A206" s="9" t="s">
        <v>604</v>
      </c>
      <c r="B206" s="10" t="s">
        <v>500</v>
      </c>
      <c r="C206" s="10" t="s">
        <v>501</v>
      </c>
      <c r="D206" s="11" t="s">
        <v>8</v>
      </c>
      <c r="E206" s="11">
        <v>1</v>
      </c>
      <c r="F206" s="11">
        <f>VLOOKUP(C206:C491,进价表!C:F,4,FALSE)</f>
        <v>51.9372</v>
      </c>
      <c r="G206" s="11">
        <f t="shared" si="12"/>
        <v>51.9372</v>
      </c>
      <c r="H206" s="11">
        <f t="shared" si="13"/>
        <v>66.479616</v>
      </c>
      <c r="I206" s="14">
        <f t="shared" si="14"/>
        <v>0.00573100137931034</v>
      </c>
      <c r="J206" s="15">
        <f t="shared" si="15"/>
        <v>0.0066479616</v>
      </c>
      <c r="K206" s="11" t="s">
        <v>599</v>
      </c>
    </row>
    <row r="207" ht="26" spans="1:11">
      <c r="A207" s="9" t="s">
        <v>604</v>
      </c>
      <c r="B207" s="10" t="s">
        <v>506</v>
      </c>
      <c r="C207" s="10" t="s">
        <v>507</v>
      </c>
      <c r="D207" s="11" t="s">
        <v>8</v>
      </c>
      <c r="E207" s="11">
        <v>1</v>
      </c>
      <c r="F207" s="11">
        <f>VLOOKUP(C207:C492,进价表!C:F,4,FALSE)</f>
        <v>167.7564</v>
      </c>
      <c r="G207" s="11">
        <f t="shared" si="12"/>
        <v>167.7564</v>
      </c>
      <c r="H207" s="11">
        <f t="shared" si="13"/>
        <v>214.728192</v>
      </c>
      <c r="I207" s="14">
        <f t="shared" si="14"/>
        <v>0.0185110510344828</v>
      </c>
      <c r="J207" s="15">
        <f t="shared" si="15"/>
        <v>0.0214728192</v>
      </c>
      <c r="K207" s="11" t="s">
        <v>599</v>
      </c>
    </row>
    <row r="208" spans="1:11">
      <c r="A208" s="9" t="s">
        <v>604</v>
      </c>
      <c r="B208" s="10" t="s">
        <v>380</v>
      </c>
      <c r="C208" s="10" t="s">
        <v>381</v>
      </c>
      <c r="D208" s="11" t="s">
        <v>8</v>
      </c>
      <c r="E208" s="11">
        <v>1</v>
      </c>
      <c r="F208" s="11">
        <f>VLOOKUP(C208:C493,进价表!C:F,4,FALSE)</f>
        <v>38.178</v>
      </c>
      <c r="G208" s="11">
        <f t="shared" si="12"/>
        <v>38.178</v>
      </c>
      <c r="H208" s="11">
        <f t="shared" si="13"/>
        <v>48.86784</v>
      </c>
      <c r="I208" s="14">
        <f t="shared" si="14"/>
        <v>0.00421274482758621</v>
      </c>
      <c r="J208" s="15">
        <f t="shared" si="15"/>
        <v>0.004886784</v>
      </c>
      <c r="K208" s="11" t="s">
        <v>599</v>
      </c>
    </row>
    <row r="209" spans="1:11">
      <c r="A209" s="9" t="s">
        <v>604</v>
      </c>
      <c r="B209" s="10" t="s">
        <v>198</v>
      </c>
      <c r="C209" s="10" t="s">
        <v>199</v>
      </c>
      <c r="D209" s="11" t="s">
        <v>8</v>
      </c>
      <c r="E209" s="11">
        <v>1</v>
      </c>
      <c r="F209" s="11">
        <f>VLOOKUP(C209:C494,进价表!C:F,4,FALSE)</f>
        <v>49.2156</v>
      </c>
      <c r="G209" s="11">
        <f t="shared" si="12"/>
        <v>49.2156</v>
      </c>
      <c r="H209" s="11">
        <f t="shared" si="13"/>
        <v>62.995968</v>
      </c>
      <c r="I209" s="14">
        <f t="shared" si="14"/>
        <v>0.00543068689655172</v>
      </c>
      <c r="J209" s="15">
        <f t="shared" si="15"/>
        <v>0.0062995968</v>
      </c>
      <c r="K209" s="11" t="s">
        <v>599</v>
      </c>
    </row>
    <row r="210" spans="1:11">
      <c r="A210" s="9" t="s">
        <v>604</v>
      </c>
      <c r="B210" s="10" t="s">
        <v>204</v>
      </c>
      <c r="C210" s="10" t="s">
        <v>205</v>
      </c>
      <c r="D210" s="11" t="s">
        <v>8</v>
      </c>
      <c r="E210" s="11">
        <v>1</v>
      </c>
      <c r="F210" s="11">
        <f>VLOOKUP(C210:C495,进价表!C:F,4,FALSE)</f>
        <v>97.902</v>
      </c>
      <c r="G210" s="11">
        <f t="shared" si="12"/>
        <v>97.902</v>
      </c>
      <c r="H210" s="11">
        <f t="shared" si="13"/>
        <v>125.31456</v>
      </c>
      <c r="I210" s="14">
        <f t="shared" si="14"/>
        <v>0.0108029793103448</v>
      </c>
      <c r="J210" s="15">
        <f t="shared" si="15"/>
        <v>0.012531456</v>
      </c>
      <c r="K210" s="11" t="s">
        <v>599</v>
      </c>
    </row>
    <row r="211" ht="26" spans="1:11">
      <c r="A211" s="9" t="s">
        <v>604</v>
      </c>
      <c r="B211" s="10" t="s">
        <v>494</v>
      </c>
      <c r="C211" s="10" t="s">
        <v>495</v>
      </c>
      <c r="D211" s="11" t="s">
        <v>8</v>
      </c>
      <c r="E211" s="11">
        <v>1</v>
      </c>
      <c r="F211" s="11">
        <f>VLOOKUP(C211:C496,进价表!C:F,4,FALSE)</f>
        <v>132.3</v>
      </c>
      <c r="G211" s="11">
        <f t="shared" si="12"/>
        <v>132.3</v>
      </c>
      <c r="H211" s="11">
        <f t="shared" si="13"/>
        <v>169.344</v>
      </c>
      <c r="I211" s="14">
        <f t="shared" si="14"/>
        <v>0.0145986206896552</v>
      </c>
      <c r="J211" s="15">
        <f t="shared" si="15"/>
        <v>0.0169344</v>
      </c>
      <c r="K211" s="11" t="s">
        <v>599</v>
      </c>
    </row>
    <row r="212" spans="1:11">
      <c r="A212" s="9" t="s">
        <v>604</v>
      </c>
      <c r="B212" s="10" t="s">
        <v>350</v>
      </c>
      <c r="C212" s="10" t="s">
        <v>351</v>
      </c>
      <c r="D212" s="11" t="s">
        <v>8</v>
      </c>
      <c r="E212" s="11">
        <v>1</v>
      </c>
      <c r="F212" s="11">
        <f>VLOOKUP(C212:C497,进价表!C:F,4,FALSE)</f>
        <v>110.8296</v>
      </c>
      <c r="G212" s="11">
        <f t="shared" si="12"/>
        <v>110.8296</v>
      </c>
      <c r="H212" s="11">
        <f t="shared" si="13"/>
        <v>141.861888</v>
      </c>
      <c r="I212" s="14">
        <f t="shared" si="14"/>
        <v>0.0122294731034483</v>
      </c>
      <c r="J212" s="15">
        <f t="shared" si="15"/>
        <v>0.0141861888</v>
      </c>
      <c r="K212" s="11" t="s">
        <v>599</v>
      </c>
    </row>
    <row r="213" spans="1:11">
      <c r="A213" s="9" t="s">
        <v>604</v>
      </c>
      <c r="B213" s="10" t="s">
        <v>532</v>
      </c>
      <c r="C213" s="10" t="s">
        <v>533</v>
      </c>
      <c r="D213" s="11" t="s">
        <v>8</v>
      </c>
      <c r="E213" s="11">
        <v>1</v>
      </c>
      <c r="F213" s="11">
        <f>VLOOKUP(C213:C498,进价表!C:F,4,FALSE)</f>
        <v>30</v>
      </c>
      <c r="G213" s="11">
        <f t="shared" si="12"/>
        <v>30</v>
      </c>
      <c r="H213" s="11">
        <f t="shared" si="13"/>
        <v>38.4</v>
      </c>
      <c r="I213" s="14">
        <f t="shared" si="14"/>
        <v>0.00331034482758621</v>
      </c>
      <c r="J213" s="15">
        <f t="shared" si="15"/>
        <v>0.00384</v>
      </c>
      <c r="K213" s="11" t="s">
        <v>599</v>
      </c>
    </row>
    <row r="214" spans="1:11">
      <c r="A214" s="9" t="s">
        <v>604</v>
      </c>
      <c r="B214" s="10" t="s">
        <v>434</v>
      </c>
      <c r="C214" s="10" t="s">
        <v>435</v>
      </c>
      <c r="D214" s="11" t="s">
        <v>8</v>
      </c>
      <c r="E214" s="11">
        <v>1</v>
      </c>
      <c r="F214" s="11">
        <f>VLOOKUP(C214:C499,进价表!C:F,4,FALSE)</f>
        <v>115</v>
      </c>
      <c r="G214" s="11">
        <f t="shared" si="12"/>
        <v>115</v>
      </c>
      <c r="H214" s="11">
        <f t="shared" si="13"/>
        <v>147.2</v>
      </c>
      <c r="I214" s="14">
        <f t="shared" si="14"/>
        <v>0.0126896551724138</v>
      </c>
      <c r="J214" s="15">
        <f t="shared" si="15"/>
        <v>0.01472</v>
      </c>
      <c r="K214" s="11" t="s">
        <v>595</v>
      </c>
    </row>
    <row r="215" spans="1:11">
      <c r="A215" s="9" t="s">
        <v>604</v>
      </c>
      <c r="B215" s="10" t="s">
        <v>384</v>
      </c>
      <c r="C215" s="10" t="s">
        <v>385</v>
      </c>
      <c r="D215" s="11" t="s">
        <v>8</v>
      </c>
      <c r="E215" s="11">
        <v>1</v>
      </c>
      <c r="F215" s="11">
        <f>VLOOKUP(C215:C500,进价表!C:F,4,FALSE)</f>
        <v>57.456</v>
      </c>
      <c r="G215" s="11">
        <f t="shared" si="12"/>
        <v>57.456</v>
      </c>
      <c r="H215" s="11">
        <f t="shared" si="13"/>
        <v>73.54368</v>
      </c>
      <c r="I215" s="14">
        <f t="shared" si="14"/>
        <v>0.0063399724137931</v>
      </c>
      <c r="J215" s="15">
        <f t="shared" si="15"/>
        <v>0.007354368</v>
      </c>
      <c r="K215" s="11" t="s">
        <v>599</v>
      </c>
    </row>
    <row r="216" spans="1:11">
      <c r="A216" s="9" t="s">
        <v>604</v>
      </c>
      <c r="B216" s="10" t="s">
        <v>250</v>
      </c>
      <c r="C216" s="10" t="s">
        <v>251</v>
      </c>
      <c r="D216" s="11" t="s">
        <v>8</v>
      </c>
      <c r="E216" s="11">
        <v>1</v>
      </c>
      <c r="F216" s="11">
        <f>VLOOKUP(C216:C501,进价表!C:F,4,FALSE)</f>
        <v>14.2128</v>
      </c>
      <c r="G216" s="11">
        <f t="shared" si="12"/>
        <v>14.2128</v>
      </c>
      <c r="H216" s="11">
        <f t="shared" si="13"/>
        <v>18.192384</v>
      </c>
      <c r="I216" s="14">
        <f t="shared" si="14"/>
        <v>0.00156830896551724</v>
      </c>
      <c r="J216" s="15">
        <f t="shared" si="15"/>
        <v>0.0018192384</v>
      </c>
      <c r="K216" s="11" t="s">
        <v>595</v>
      </c>
    </row>
    <row r="217" spans="1:11">
      <c r="A217" s="9" t="s">
        <v>604</v>
      </c>
      <c r="B217" s="10" t="s">
        <v>182</v>
      </c>
      <c r="C217" s="10" t="s">
        <v>183</v>
      </c>
      <c r="D217" s="11" t="s">
        <v>8</v>
      </c>
      <c r="E217" s="11">
        <v>1</v>
      </c>
      <c r="F217" s="11">
        <f>VLOOKUP(C217:C502,进价表!C:F,4,FALSE)</f>
        <v>150</v>
      </c>
      <c r="G217" s="11">
        <f t="shared" si="12"/>
        <v>150</v>
      </c>
      <c r="H217" s="11">
        <f t="shared" si="13"/>
        <v>192</v>
      </c>
      <c r="I217" s="14">
        <f t="shared" si="14"/>
        <v>0.016551724137931</v>
      </c>
      <c r="J217" s="15">
        <f t="shared" si="15"/>
        <v>0.0192</v>
      </c>
      <c r="K217" s="11" t="s">
        <v>599</v>
      </c>
    </row>
    <row r="218" spans="1:11">
      <c r="A218" s="9" t="s">
        <v>604</v>
      </c>
      <c r="B218" s="10" t="s">
        <v>200</v>
      </c>
      <c r="C218" s="10" t="s">
        <v>201</v>
      </c>
      <c r="D218" s="11" t="s">
        <v>8</v>
      </c>
      <c r="E218" s="11">
        <v>1</v>
      </c>
      <c r="F218" s="11">
        <f>VLOOKUP(C218:C503,进价表!C:F,4,FALSE)</f>
        <v>26.6112</v>
      </c>
      <c r="G218" s="11">
        <f t="shared" si="12"/>
        <v>26.6112</v>
      </c>
      <c r="H218" s="11">
        <f t="shared" si="13"/>
        <v>34.062336</v>
      </c>
      <c r="I218" s="14">
        <f t="shared" si="14"/>
        <v>0.00293640827586207</v>
      </c>
      <c r="J218" s="15">
        <f t="shared" si="15"/>
        <v>0.0034062336</v>
      </c>
      <c r="K218" s="11" t="s">
        <v>599</v>
      </c>
    </row>
    <row r="219" spans="1:11">
      <c r="A219" s="9" t="s">
        <v>604</v>
      </c>
      <c r="B219" s="10" t="s">
        <v>262</v>
      </c>
      <c r="C219" s="10" t="s">
        <v>263</v>
      </c>
      <c r="D219" s="11" t="s">
        <v>8</v>
      </c>
      <c r="E219" s="11">
        <v>1</v>
      </c>
      <c r="F219" s="11">
        <f>VLOOKUP(C219:C504,进价表!C:F,4,FALSE)</f>
        <v>5.1072</v>
      </c>
      <c r="G219" s="11">
        <f t="shared" si="12"/>
        <v>5.1072</v>
      </c>
      <c r="H219" s="11">
        <f t="shared" si="13"/>
        <v>6.537216</v>
      </c>
      <c r="I219" s="14">
        <f t="shared" si="14"/>
        <v>0.000563553103448276</v>
      </c>
      <c r="J219" s="15">
        <f t="shared" si="15"/>
        <v>0.0006537216</v>
      </c>
      <c r="K219" s="11" t="s">
        <v>598</v>
      </c>
    </row>
    <row r="220" spans="1:11">
      <c r="A220" s="9" t="s">
        <v>604</v>
      </c>
      <c r="B220" s="10" t="s">
        <v>356</v>
      </c>
      <c r="C220" s="10" t="s">
        <v>357</v>
      </c>
      <c r="D220" s="11" t="s">
        <v>8</v>
      </c>
      <c r="E220" s="11">
        <v>1</v>
      </c>
      <c r="F220" s="11">
        <f>VLOOKUP(C220:C505,进价表!C:F,4,FALSE)</f>
        <v>207.2952</v>
      </c>
      <c r="G220" s="11">
        <f t="shared" si="12"/>
        <v>207.2952</v>
      </c>
      <c r="H220" s="11">
        <f t="shared" si="13"/>
        <v>265.337856</v>
      </c>
      <c r="I220" s="14">
        <f t="shared" si="14"/>
        <v>0.0228739531034483</v>
      </c>
      <c r="J220" s="15">
        <f t="shared" si="15"/>
        <v>0.0265337856</v>
      </c>
      <c r="K220" s="11" t="s">
        <v>599</v>
      </c>
    </row>
    <row r="221" ht="26" spans="1:11">
      <c r="A221" s="9" t="s">
        <v>604</v>
      </c>
      <c r="B221" s="10" t="s">
        <v>466</v>
      </c>
      <c r="C221" s="10" t="s">
        <v>467</v>
      </c>
      <c r="D221" s="11" t="s">
        <v>8</v>
      </c>
      <c r="E221" s="11">
        <v>1</v>
      </c>
      <c r="F221" s="11">
        <f>VLOOKUP(C221:C506,进价表!C:F,4,FALSE)</f>
        <v>39.69</v>
      </c>
      <c r="G221" s="11">
        <f t="shared" si="12"/>
        <v>39.69</v>
      </c>
      <c r="H221" s="11">
        <f t="shared" si="13"/>
        <v>50.8032</v>
      </c>
      <c r="I221" s="14">
        <f t="shared" si="14"/>
        <v>0.00437958620689655</v>
      </c>
      <c r="J221" s="15">
        <f t="shared" si="15"/>
        <v>0.00508032</v>
      </c>
      <c r="K221" s="11" t="s">
        <v>599</v>
      </c>
    </row>
    <row r="222" spans="1:11">
      <c r="A222" s="9" t="s">
        <v>604</v>
      </c>
      <c r="B222" s="10" t="s">
        <v>352</v>
      </c>
      <c r="C222" s="10" t="s">
        <v>353</v>
      </c>
      <c r="D222" s="11" t="s">
        <v>8</v>
      </c>
      <c r="E222" s="11">
        <v>1</v>
      </c>
      <c r="F222" s="11">
        <f>VLOOKUP(C222:C507,进价表!C:F,4,FALSE)</f>
        <v>90.8712</v>
      </c>
      <c r="G222" s="11">
        <f t="shared" si="12"/>
        <v>90.8712</v>
      </c>
      <c r="H222" s="11">
        <f t="shared" si="13"/>
        <v>116.315136</v>
      </c>
      <c r="I222" s="14">
        <f t="shared" si="14"/>
        <v>0.0100271668965517</v>
      </c>
      <c r="J222" s="15">
        <f t="shared" si="15"/>
        <v>0.0116315136</v>
      </c>
      <c r="K222" s="11" t="s">
        <v>599</v>
      </c>
    </row>
    <row r="223" spans="1:11">
      <c r="A223" s="9" t="s">
        <v>604</v>
      </c>
      <c r="B223" s="10" t="s">
        <v>370</v>
      </c>
      <c r="C223" s="10" t="s">
        <v>371</v>
      </c>
      <c r="D223" s="11" t="s">
        <v>8</v>
      </c>
      <c r="E223" s="11">
        <v>1</v>
      </c>
      <c r="F223" s="11">
        <f>VLOOKUP(C223:C508,进价表!C:F,4,FALSE)</f>
        <v>702.5508</v>
      </c>
      <c r="G223" s="11">
        <f t="shared" si="12"/>
        <v>702.5508</v>
      </c>
      <c r="H223" s="11">
        <f t="shared" si="13"/>
        <v>899.265024</v>
      </c>
      <c r="I223" s="14">
        <f t="shared" si="14"/>
        <v>0.0775228468965517</v>
      </c>
      <c r="J223" s="15">
        <f t="shared" si="15"/>
        <v>0.0899265024</v>
      </c>
      <c r="K223" s="11" t="s">
        <v>599</v>
      </c>
    </row>
    <row r="224" spans="1:11">
      <c r="A224" s="9" t="s">
        <v>604</v>
      </c>
      <c r="B224" s="10" t="s">
        <v>374</v>
      </c>
      <c r="C224" s="10" t="s">
        <v>375</v>
      </c>
      <c r="D224" s="11" t="s">
        <v>8</v>
      </c>
      <c r="E224" s="11">
        <v>1</v>
      </c>
      <c r="F224" s="11">
        <f>VLOOKUP(C224:C509,进价表!C:F,4,FALSE)</f>
        <v>116.2728</v>
      </c>
      <c r="G224" s="11">
        <f t="shared" si="12"/>
        <v>116.2728</v>
      </c>
      <c r="H224" s="11">
        <f t="shared" si="13"/>
        <v>148.829184</v>
      </c>
      <c r="I224" s="14">
        <f t="shared" si="14"/>
        <v>0.0128301020689655</v>
      </c>
      <c r="J224" s="15">
        <f t="shared" si="15"/>
        <v>0.0148829184</v>
      </c>
      <c r="K224" s="11" t="s">
        <v>599</v>
      </c>
    </row>
    <row r="225" ht="26" spans="1:11">
      <c r="A225" s="9" t="s">
        <v>604</v>
      </c>
      <c r="B225" s="10" t="s">
        <v>470</v>
      </c>
      <c r="C225" s="10" t="s">
        <v>471</v>
      </c>
      <c r="D225" s="11" t="s">
        <v>8</v>
      </c>
      <c r="E225" s="11">
        <v>1</v>
      </c>
      <c r="F225" s="11">
        <f>VLOOKUP(C225:C510,进价表!C:F,4,FALSE)</f>
        <v>39.69</v>
      </c>
      <c r="G225" s="11">
        <f t="shared" si="12"/>
        <v>39.69</v>
      </c>
      <c r="H225" s="11">
        <f t="shared" si="13"/>
        <v>50.8032</v>
      </c>
      <c r="I225" s="14">
        <f t="shared" si="14"/>
        <v>0.00437958620689655</v>
      </c>
      <c r="J225" s="15">
        <f t="shared" si="15"/>
        <v>0.00508032</v>
      </c>
      <c r="K225" s="11" t="s">
        <v>599</v>
      </c>
    </row>
    <row r="226" spans="1:11">
      <c r="A226" s="9" t="s">
        <v>604</v>
      </c>
      <c r="B226" s="10" t="s">
        <v>358</v>
      </c>
      <c r="C226" s="10" t="s">
        <v>359</v>
      </c>
      <c r="D226" s="11" t="s">
        <v>31</v>
      </c>
      <c r="E226" s="11">
        <v>1</v>
      </c>
      <c r="F226" s="11">
        <f>VLOOKUP(C226:C511,进价表!C:F,4,FALSE)</f>
        <v>30.24</v>
      </c>
      <c r="G226" s="11">
        <f t="shared" si="12"/>
        <v>30.24</v>
      </c>
      <c r="H226" s="11">
        <f t="shared" si="13"/>
        <v>38.7072</v>
      </c>
      <c r="I226" s="14">
        <f t="shared" si="14"/>
        <v>0.0033368275862069</v>
      </c>
      <c r="J226" s="15">
        <f t="shared" si="15"/>
        <v>0.00387072</v>
      </c>
      <c r="K226" s="11" t="s">
        <v>599</v>
      </c>
    </row>
    <row r="227" spans="1:11">
      <c r="A227" s="9" t="s">
        <v>604</v>
      </c>
      <c r="B227" s="10" t="s">
        <v>570</v>
      </c>
      <c r="C227" s="10" t="s">
        <v>571</v>
      </c>
      <c r="D227" s="11" t="s">
        <v>8</v>
      </c>
      <c r="E227" s="11">
        <v>1</v>
      </c>
      <c r="F227" s="11">
        <f>VLOOKUP(C227:C512,进价表!C:F,4,FALSE)</f>
        <v>45</v>
      </c>
      <c r="G227" s="11">
        <f t="shared" si="12"/>
        <v>45</v>
      </c>
      <c r="H227" s="11">
        <f t="shared" si="13"/>
        <v>57.6</v>
      </c>
      <c r="I227" s="14">
        <f t="shared" si="14"/>
        <v>0.00496551724137931</v>
      </c>
      <c r="J227" s="15">
        <f t="shared" si="15"/>
        <v>0.00576</v>
      </c>
      <c r="K227" s="11" t="s">
        <v>599</v>
      </c>
    </row>
    <row r="228" spans="1:11">
      <c r="A228" s="9" t="s">
        <v>604</v>
      </c>
      <c r="B228" s="10" t="s">
        <v>264</v>
      </c>
      <c r="C228" s="10" t="s">
        <v>265</v>
      </c>
      <c r="D228" s="11" t="s">
        <v>8</v>
      </c>
      <c r="E228" s="11">
        <v>1</v>
      </c>
      <c r="F228" s="11">
        <f>VLOOKUP(C228:C513,进价表!C:F,4,FALSE)</f>
        <v>7.7112</v>
      </c>
      <c r="G228" s="11">
        <f t="shared" si="12"/>
        <v>7.7112</v>
      </c>
      <c r="H228" s="11">
        <f t="shared" si="13"/>
        <v>9.870336</v>
      </c>
      <c r="I228" s="14">
        <f t="shared" si="14"/>
        <v>0.000850891034482759</v>
      </c>
      <c r="J228" s="15">
        <f t="shared" si="15"/>
        <v>0.0009870336</v>
      </c>
      <c r="K228" s="11" t="s">
        <v>601</v>
      </c>
    </row>
    <row r="229" spans="1:11">
      <c r="A229" s="9" t="s">
        <v>604</v>
      </c>
      <c r="B229" s="10" t="s">
        <v>454</v>
      </c>
      <c r="C229" s="10" t="s">
        <v>455</v>
      </c>
      <c r="D229" s="11" t="s">
        <v>8</v>
      </c>
      <c r="E229" s="11">
        <v>1</v>
      </c>
      <c r="F229" s="11">
        <f>VLOOKUP(C229:C514,进价表!C:F,4,FALSE)</f>
        <v>69.6276</v>
      </c>
      <c r="G229" s="11">
        <f t="shared" si="12"/>
        <v>69.6276</v>
      </c>
      <c r="H229" s="11">
        <f t="shared" si="13"/>
        <v>89.123328</v>
      </c>
      <c r="I229" s="14">
        <f t="shared" si="14"/>
        <v>0.00768304551724138</v>
      </c>
      <c r="J229" s="15">
        <f t="shared" si="15"/>
        <v>0.0089123328</v>
      </c>
      <c r="K229" s="11" t="s">
        <v>599</v>
      </c>
    </row>
    <row r="230" ht="26" spans="1:11">
      <c r="A230" s="9" t="s">
        <v>604</v>
      </c>
      <c r="B230" s="10" t="s">
        <v>468</v>
      </c>
      <c r="C230" s="10" t="s">
        <v>469</v>
      </c>
      <c r="D230" s="11" t="s">
        <v>8</v>
      </c>
      <c r="E230" s="11">
        <v>1</v>
      </c>
      <c r="F230" s="11">
        <f>VLOOKUP(C230:C515,进价表!C:F,4,FALSE)</f>
        <v>36.2124</v>
      </c>
      <c r="G230" s="11">
        <f t="shared" si="12"/>
        <v>36.2124</v>
      </c>
      <c r="H230" s="11">
        <f t="shared" si="13"/>
        <v>46.351872</v>
      </c>
      <c r="I230" s="14">
        <f t="shared" si="14"/>
        <v>0.00399585103448276</v>
      </c>
      <c r="J230" s="15">
        <f t="shared" si="15"/>
        <v>0.0046351872</v>
      </c>
      <c r="K230" s="11" t="s">
        <v>599</v>
      </c>
    </row>
    <row r="231" ht="26" spans="1:11">
      <c r="A231" s="9" t="s">
        <v>604</v>
      </c>
      <c r="B231" s="10" t="s">
        <v>490</v>
      </c>
      <c r="C231" s="10" t="s">
        <v>491</v>
      </c>
      <c r="D231" s="11" t="s">
        <v>8</v>
      </c>
      <c r="E231" s="11">
        <v>1</v>
      </c>
      <c r="F231" s="11">
        <f>VLOOKUP(C231:C516,进价表!C:F,4,FALSE)</f>
        <v>132.3</v>
      </c>
      <c r="G231" s="11">
        <f t="shared" si="12"/>
        <v>132.3</v>
      </c>
      <c r="H231" s="11">
        <f t="shared" si="13"/>
        <v>169.344</v>
      </c>
      <c r="I231" s="14">
        <f t="shared" si="14"/>
        <v>0.0145986206896552</v>
      </c>
      <c r="J231" s="15">
        <f t="shared" si="15"/>
        <v>0.0169344</v>
      </c>
      <c r="K231" s="11" t="s">
        <v>599</v>
      </c>
    </row>
    <row r="232" ht="26" spans="1:11">
      <c r="A232" s="9" t="s">
        <v>604</v>
      </c>
      <c r="B232" s="10" t="s">
        <v>492</v>
      </c>
      <c r="C232" s="10" t="s">
        <v>493</v>
      </c>
      <c r="D232" s="11" t="s">
        <v>8</v>
      </c>
      <c r="E232" s="11">
        <v>1</v>
      </c>
      <c r="F232" s="11">
        <f>VLOOKUP(C232:C517,进价表!C:F,4,FALSE)</f>
        <v>136.9872</v>
      </c>
      <c r="G232" s="11">
        <f t="shared" si="12"/>
        <v>136.9872</v>
      </c>
      <c r="H232" s="11">
        <f t="shared" si="13"/>
        <v>175.343616</v>
      </c>
      <c r="I232" s="14">
        <f t="shared" si="14"/>
        <v>0.0151158289655172</v>
      </c>
      <c r="J232" s="15">
        <f t="shared" si="15"/>
        <v>0.0175343616</v>
      </c>
      <c r="K232" s="11" t="s">
        <v>599</v>
      </c>
    </row>
    <row r="233" spans="1:11">
      <c r="A233" s="9" t="s">
        <v>604</v>
      </c>
      <c r="B233" s="10" t="s">
        <v>366</v>
      </c>
      <c r="C233" s="10" t="s">
        <v>367</v>
      </c>
      <c r="D233" s="11" t="s">
        <v>8</v>
      </c>
      <c r="E233" s="11">
        <v>1</v>
      </c>
      <c r="F233" s="11">
        <f>VLOOKUP(C233:C518,进价表!C:F,4,FALSE)</f>
        <v>1247.4</v>
      </c>
      <c r="G233" s="11">
        <f t="shared" si="12"/>
        <v>1247.4</v>
      </c>
      <c r="H233" s="11">
        <f t="shared" si="13"/>
        <v>1596.672</v>
      </c>
      <c r="I233" s="14">
        <f t="shared" si="14"/>
        <v>0.137644137931035</v>
      </c>
      <c r="J233" s="15">
        <f t="shared" si="15"/>
        <v>0.1596672</v>
      </c>
      <c r="K233" s="11" t="s">
        <v>599</v>
      </c>
    </row>
    <row r="234" spans="1:11">
      <c r="A234" s="9" t="s">
        <v>604</v>
      </c>
      <c r="B234" s="10" t="s">
        <v>362</v>
      </c>
      <c r="C234" s="10" t="s">
        <v>363</v>
      </c>
      <c r="D234" s="11" t="s">
        <v>31</v>
      </c>
      <c r="E234" s="11">
        <v>1</v>
      </c>
      <c r="F234" s="11">
        <f>VLOOKUP(C234:C519,进价表!C:F,4,FALSE)</f>
        <v>299.9808</v>
      </c>
      <c r="G234" s="11">
        <f t="shared" si="12"/>
        <v>299.9808</v>
      </c>
      <c r="H234" s="11">
        <f t="shared" si="13"/>
        <v>383.975424</v>
      </c>
      <c r="I234" s="14">
        <f t="shared" si="14"/>
        <v>0.0331013296551724</v>
      </c>
      <c r="J234" s="15">
        <f t="shared" si="15"/>
        <v>0.0383975424</v>
      </c>
      <c r="K234" s="11" t="s">
        <v>599</v>
      </c>
    </row>
    <row r="235" spans="1:11">
      <c r="A235" s="9" t="s">
        <v>604</v>
      </c>
      <c r="B235" s="10" t="s">
        <v>206</v>
      </c>
      <c r="C235" s="10" t="s">
        <v>207</v>
      </c>
      <c r="D235" s="11" t="s">
        <v>8</v>
      </c>
      <c r="E235" s="11">
        <v>1</v>
      </c>
      <c r="F235" s="11">
        <f>VLOOKUP(C235:C520,进价表!C:F,4,FALSE)</f>
        <v>163.674</v>
      </c>
      <c r="G235" s="11">
        <f t="shared" si="12"/>
        <v>163.674</v>
      </c>
      <c r="H235" s="11">
        <f t="shared" si="13"/>
        <v>209.50272</v>
      </c>
      <c r="I235" s="14">
        <f t="shared" si="14"/>
        <v>0.0180605793103448</v>
      </c>
      <c r="J235" s="15">
        <f t="shared" si="15"/>
        <v>0.020950272</v>
      </c>
      <c r="K235" s="11" t="s">
        <v>598</v>
      </c>
    </row>
    <row r="236" ht="26" spans="1:11">
      <c r="A236" s="9" t="s">
        <v>604</v>
      </c>
      <c r="B236" s="10" t="s">
        <v>502</v>
      </c>
      <c r="C236" s="10" t="s">
        <v>503</v>
      </c>
      <c r="D236" s="11" t="s">
        <v>8</v>
      </c>
      <c r="E236" s="11">
        <v>1</v>
      </c>
      <c r="F236" s="11">
        <f>VLOOKUP(C236:C521,进价表!C:F,4,FALSE)</f>
        <v>51.9372</v>
      </c>
      <c r="G236" s="11">
        <f t="shared" si="12"/>
        <v>51.9372</v>
      </c>
      <c r="H236" s="11">
        <f t="shared" si="13"/>
        <v>66.479616</v>
      </c>
      <c r="I236" s="14">
        <f t="shared" si="14"/>
        <v>0.00573100137931034</v>
      </c>
      <c r="J236" s="15">
        <f t="shared" si="15"/>
        <v>0.0066479616</v>
      </c>
      <c r="K236" s="11" t="s">
        <v>599</v>
      </c>
    </row>
    <row r="237" spans="1:11">
      <c r="A237" s="9" t="s">
        <v>604</v>
      </c>
      <c r="B237" s="10" t="s">
        <v>186</v>
      </c>
      <c r="C237" s="10" t="s">
        <v>187</v>
      </c>
      <c r="D237" s="11" t="s">
        <v>188</v>
      </c>
      <c r="E237" s="11">
        <v>9</v>
      </c>
      <c r="F237" s="11">
        <f>VLOOKUP(C237:C522,进价表!C:F,4,FALSE)</f>
        <v>68</v>
      </c>
      <c r="G237" s="11">
        <f t="shared" si="12"/>
        <v>612</v>
      </c>
      <c r="H237" s="11">
        <f t="shared" si="13"/>
        <v>87.04</v>
      </c>
      <c r="I237" s="14">
        <f t="shared" si="14"/>
        <v>0.00750344827586207</v>
      </c>
      <c r="J237" s="15">
        <f t="shared" si="15"/>
        <v>0.078336</v>
      </c>
      <c r="K237" s="11" t="s">
        <v>602</v>
      </c>
    </row>
    <row r="238" ht="26" spans="1:11">
      <c r="A238" s="9" t="s">
        <v>604</v>
      </c>
      <c r="B238" s="10" t="s">
        <v>472</v>
      </c>
      <c r="C238" s="10" t="s">
        <v>473</v>
      </c>
      <c r="D238" s="11" t="s">
        <v>8</v>
      </c>
      <c r="E238" s="11">
        <v>8</v>
      </c>
      <c r="F238" s="11">
        <f>VLOOKUP(C238:C523,进价表!C:F,4,FALSE)</f>
        <v>44.226</v>
      </c>
      <c r="G238" s="11">
        <f t="shared" si="12"/>
        <v>353.808</v>
      </c>
      <c r="H238" s="11">
        <f t="shared" si="13"/>
        <v>56.60928</v>
      </c>
      <c r="I238" s="14">
        <f t="shared" si="14"/>
        <v>0.00488011034482759</v>
      </c>
      <c r="J238" s="15">
        <f t="shared" si="15"/>
        <v>0.045287424</v>
      </c>
      <c r="K238" s="11" t="s">
        <v>599</v>
      </c>
    </row>
    <row r="239" spans="1:11">
      <c r="A239" s="9" t="s">
        <v>604</v>
      </c>
      <c r="B239" s="10" t="s">
        <v>364</v>
      </c>
      <c r="C239" s="10" t="s">
        <v>365</v>
      </c>
      <c r="D239" s="11" t="s">
        <v>31</v>
      </c>
      <c r="E239" s="11">
        <v>8</v>
      </c>
      <c r="F239" s="11">
        <f>VLOOKUP(C239:C524,进价表!C:F,4,FALSE)</f>
        <v>99.792</v>
      </c>
      <c r="G239" s="11">
        <f t="shared" si="12"/>
        <v>798.336</v>
      </c>
      <c r="H239" s="11">
        <f t="shared" si="13"/>
        <v>127.73376</v>
      </c>
      <c r="I239" s="14">
        <f t="shared" si="14"/>
        <v>0.0110115310344828</v>
      </c>
      <c r="J239" s="15">
        <f t="shared" si="15"/>
        <v>0.102187008</v>
      </c>
      <c r="K239" s="11" t="s">
        <v>599</v>
      </c>
    </row>
    <row r="240" spans="1:11">
      <c r="A240" s="9" t="s">
        <v>604</v>
      </c>
      <c r="B240" s="10" t="s">
        <v>354</v>
      </c>
      <c r="C240" s="10" t="s">
        <v>355</v>
      </c>
      <c r="D240" s="11" t="s">
        <v>8</v>
      </c>
      <c r="E240" s="11">
        <v>7</v>
      </c>
      <c r="F240" s="11">
        <f>VLOOKUP(C240:C525,进价表!C:F,4,FALSE)</f>
        <v>172.8972</v>
      </c>
      <c r="G240" s="11">
        <f t="shared" si="12"/>
        <v>1210.2804</v>
      </c>
      <c r="H240" s="11">
        <f t="shared" si="13"/>
        <v>221.308416</v>
      </c>
      <c r="I240" s="14">
        <f t="shared" si="14"/>
        <v>0.0190783117241379</v>
      </c>
      <c r="J240" s="15">
        <f t="shared" si="15"/>
        <v>0.1549158912</v>
      </c>
      <c r="K240" s="11" t="s">
        <v>599</v>
      </c>
    </row>
    <row r="241" spans="1:11">
      <c r="A241" s="9" t="s">
        <v>604</v>
      </c>
      <c r="B241" s="10" t="s">
        <v>580</v>
      </c>
      <c r="C241" s="10" t="s">
        <v>581</v>
      </c>
      <c r="D241" s="11" t="s">
        <v>8</v>
      </c>
      <c r="E241" s="11">
        <v>7</v>
      </c>
      <c r="F241" s="11">
        <f>VLOOKUP(C241:C526,进价表!C:F,4,FALSE)</f>
        <v>55</v>
      </c>
      <c r="G241" s="11">
        <f t="shared" si="12"/>
        <v>385</v>
      </c>
      <c r="H241" s="11">
        <f t="shared" si="13"/>
        <v>70.4</v>
      </c>
      <c r="I241" s="14">
        <f t="shared" si="14"/>
        <v>0.00606896551724138</v>
      </c>
      <c r="J241" s="15">
        <f t="shared" si="15"/>
        <v>0.04928</v>
      </c>
      <c r="K241" s="11" t="s">
        <v>595</v>
      </c>
    </row>
    <row r="242" spans="1:11">
      <c r="A242" s="9" t="s">
        <v>604</v>
      </c>
      <c r="B242" s="10" t="s">
        <v>582</v>
      </c>
      <c r="C242" s="10" t="s">
        <v>583</v>
      </c>
      <c r="D242" s="11" t="s">
        <v>8</v>
      </c>
      <c r="E242" s="11">
        <v>7</v>
      </c>
      <c r="F242" s="11">
        <f>VLOOKUP(C242:C527,进价表!C:F,4,FALSE)</f>
        <v>130.3344</v>
      </c>
      <c r="G242" s="11">
        <f t="shared" si="12"/>
        <v>912.3408</v>
      </c>
      <c r="H242" s="11">
        <f t="shared" si="13"/>
        <v>166.828032</v>
      </c>
      <c r="I242" s="14">
        <f t="shared" si="14"/>
        <v>0.0143817268965517</v>
      </c>
      <c r="J242" s="15">
        <f t="shared" si="15"/>
        <v>0.1167796224</v>
      </c>
      <c r="K242" s="11" t="s">
        <v>595</v>
      </c>
    </row>
    <row r="243" spans="1:11">
      <c r="A243" s="9" t="s">
        <v>604</v>
      </c>
      <c r="B243" s="10" t="s">
        <v>578</v>
      </c>
      <c r="C243" s="10" t="s">
        <v>579</v>
      </c>
      <c r="D243" s="11" t="s">
        <v>8</v>
      </c>
      <c r="E243" s="11">
        <v>7</v>
      </c>
      <c r="F243" s="11">
        <f>VLOOKUP(C243:C528,进价表!C:F,4,FALSE)</f>
        <v>42</v>
      </c>
      <c r="G243" s="11">
        <f t="shared" si="12"/>
        <v>294</v>
      </c>
      <c r="H243" s="11">
        <f t="shared" si="13"/>
        <v>53.76</v>
      </c>
      <c r="I243" s="14">
        <f t="shared" si="14"/>
        <v>0.00463448275862069</v>
      </c>
      <c r="J243" s="15">
        <f t="shared" si="15"/>
        <v>0.037632</v>
      </c>
      <c r="K243" s="11" t="s">
        <v>595</v>
      </c>
    </row>
    <row r="244" spans="1:11">
      <c r="A244" s="9" t="s">
        <v>604</v>
      </c>
      <c r="B244" s="10" t="s">
        <v>360</v>
      </c>
      <c r="C244" s="10" t="s">
        <v>361</v>
      </c>
      <c r="D244" s="11" t="s">
        <v>31</v>
      </c>
      <c r="E244" s="11">
        <v>7</v>
      </c>
      <c r="F244" s="11">
        <f>VLOOKUP(C244:C529,进价表!C:F,4,FALSE)</f>
        <v>57.456</v>
      </c>
      <c r="G244" s="11">
        <f t="shared" si="12"/>
        <v>402.192</v>
      </c>
      <c r="H244" s="11">
        <f t="shared" si="13"/>
        <v>73.54368</v>
      </c>
      <c r="I244" s="14">
        <f t="shared" si="14"/>
        <v>0.0063399724137931</v>
      </c>
      <c r="J244" s="15">
        <f t="shared" si="15"/>
        <v>0.051480576</v>
      </c>
      <c r="K244" s="11" t="s">
        <v>599</v>
      </c>
    </row>
    <row r="245" spans="1:11">
      <c r="A245" s="9" t="s">
        <v>604</v>
      </c>
      <c r="B245" s="10" t="s">
        <v>524</v>
      </c>
      <c r="C245" s="10" t="s">
        <v>525</v>
      </c>
      <c r="D245" s="11" t="s">
        <v>8</v>
      </c>
      <c r="E245" s="11">
        <v>6</v>
      </c>
      <c r="F245" s="11">
        <f>VLOOKUP(C245:C530,进价表!C:F,4,FALSE)</f>
        <v>15</v>
      </c>
      <c r="G245" s="11">
        <f t="shared" si="12"/>
        <v>90</v>
      </c>
      <c r="H245" s="11">
        <f t="shared" si="13"/>
        <v>19.2</v>
      </c>
      <c r="I245" s="14">
        <f t="shared" si="14"/>
        <v>0.0016551724137931</v>
      </c>
      <c r="J245" s="15">
        <f t="shared" si="15"/>
        <v>0.01152</v>
      </c>
      <c r="K245" s="11" t="s">
        <v>599</v>
      </c>
    </row>
    <row r="246" spans="1:11">
      <c r="A246" s="9" t="s">
        <v>604</v>
      </c>
      <c r="B246" s="10" t="s">
        <v>548</v>
      </c>
      <c r="C246" s="10" t="s">
        <v>549</v>
      </c>
      <c r="D246" s="11" t="s">
        <v>8</v>
      </c>
      <c r="E246" s="11">
        <v>6</v>
      </c>
      <c r="F246" s="11">
        <f>VLOOKUP(C246:C531,进价表!C:F,4,FALSE)</f>
        <v>10</v>
      </c>
      <c r="G246" s="11">
        <f t="shared" si="12"/>
        <v>60</v>
      </c>
      <c r="H246" s="11">
        <f t="shared" si="13"/>
        <v>12.8</v>
      </c>
      <c r="I246" s="14">
        <f t="shared" si="14"/>
        <v>0.00110344827586207</v>
      </c>
      <c r="J246" s="15">
        <f t="shared" si="15"/>
        <v>0.00768</v>
      </c>
      <c r="K246" s="11" t="s">
        <v>599</v>
      </c>
    </row>
    <row r="247" ht="26" spans="1:11">
      <c r="A247" s="9" t="s">
        <v>604</v>
      </c>
      <c r="B247" s="10" t="s">
        <v>496</v>
      </c>
      <c r="C247" s="10" t="s">
        <v>497</v>
      </c>
      <c r="D247" s="11" t="s">
        <v>8</v>
      </c>
      <c r="E247" s="11">
        <v>5</v>
      </c>
      <c r="F247" s="11">
        <f>VLOOKUP(C247:C532,进价表!C:F,4,FALSE)</f>
        <v>136.9872</v>
      </c>
      <c r="G247" s="11">
        <f t="shared" si="12"/>
        <v>684.936</v>
      </c>
      <c r="H247" s="11">
        <f t="shared" si="13"/>
        <v>175.343616</v>
      </c>
      <c r="I247" s="14">
        <f t="shared" si="14"/>
        <v>0.0151158289655172</v>
      </c>
      <c r="J247" s="15">
        <f t="shared" si="15"/>
        <v>0.087671808</v>
      </c>
      <c r="K247" s="11" t="s">
        <v>599</v>
      </c>
    </row>
    <row r="248" spans="1:11">
      <c r="A248" s="9" t="s">
        <v>604</v>
      </c>
      <c r="B248" s="10" t="s">
        <v>208</v>
      </c>
      <c r="C248" s="10" t="s">
        <v>209</v>
      </c>
      <c r="D248" s="11" t="s">
        <v>8</v>
      </c>
      <c r="E248" s="11">
        <v>5</v>
      </c>
      <c r="F248" s="11">
        <f>VLOOKUP(C248:C533,进价表!C:F,4,FALSE)</f>
        <v>245.9268</v>
      </c>
      <c r="G248" s="11">
        <f t="shared" si="12"/>
        <v>1229.634</v>
      </c>
      <c r="H248" s="11">
        <f t="shared" si="13"/>
        <v>314.786304</v>
      </c>
      <c r="I248" s="14">
        <f t="shared" si="14"/>
        <v>0.0271367503448276</v>
      </c>
      <c r="J248" s="15">
        <f t="shared" si="15"/>
        <v>0.157393152</v>
      </c>
      <c r="K248" s="11" t="s">
        <v>599</v>
      </c>
    </row>
    <row r="249" spans="1:11">
      <c r="A249" s="9" t="s">
        <v>604</v>
      </c>
      <c r="B249" s="10" t="s">
        <v>530</v>
      </c>
      <c r="C249" s="10" t="s">
        <v>531</v>
      </c>
      <c r="D249" s="11" t="s">
        <v>8</v>
      </c>
      <c r="E249" s="11">
        <v>5</v>
      </c>
      <c r="F249" s="11">
        <f>VLOOKUP(C249:C534,进价表!C:F,4,FALSE)</f>
        <v>25</v>
      </c>
      <c r="G249" s="11">
        <f t="shared" si="12"/>
        <v>125</v>
      </c>
      <c r="H249" s="11">
        <f t="shared" si="13"/>
        <v>32</v>
      </c>
      <c r="I249" s="14">
        <f t="shared" si="14"/>
        <v>0.00275862068965517</v>
      </c>
      <c r="J249" s="15">
        <f t="shared" si="15"/>
        <v>0.016</v>
      </c>
      <c r="K249" s="11" t="s">
        <v>599</v>
      </c>
    </row>
    <row r="250" ht="26" spans="1:11">
      <c r="A250" s="9" t="s">
        <v>604</v>
      </c>
      <c r="B250" s="10" t="s">
        <v>498</v>
      </c>
      <c r="C250" s="10" t="s">
        <v>499</v>
      </c>
      <c r="D250" s="11" t="s">
        <v>8</v>
      </c>
      <c r="E250" s="11">
        <v>5</v>
      </c>
      <c r="F250" s="11">
        <f>VLOOKUP(C250:C535,进价表!C:F,4,FALSE)</f>
        <v>51.9372</v>
      </c>
      <c r="G250" s="11">
        <f t="shared" si="12"/>
        <v>259.686</v>
      </c>
      <c r="H250" s="11">
        <f t="shared" si="13"/>
        <v>66.479616</v>
      </c>
      <c r="I250" s="14">
        <f t="shared" si="14"/>
        <v>0.00573100137931034</v>
      </c>
      <c r="J250" s="15">
        <f t="shared" si="15"/>
        <v>0.033239808</v>
      </c>
      <c r="K250" s="11" t="s">
        <v>599</v>
      </c>
    </row>
    <row r="251" spans="1:11">
      <c r="A251" s="9" t="s">
        <v>604</v>
      </c>
      <c r="B251" s="10" t="s">
        <v>424</v>
      </c>
      <c r="C251" s="10" t="s">
        <v>425</v>
      </c>
      <c r="D251" s="11" t="s">
        <v>8</v>
      </c>
      <c r="E251" s="11">
        <v>5</v>
      </c>
      <c r="F251" s="11">
        <f>VLOOKUP(C251:C536,进价表!C:F,4,FALSE)</f>
        <v>45</v>
      </c>
      <c r="G251" s="11">
        <f t="shared" si="12"/>
        <v>225</v>
      </c>
      <c r="H251" s="11">
        <f t="shared" si="13"/>
        <v>57.6</v>
      </c>
      <c r="I251" s="14">
        <f t="shared" si="14"/>
        <v>0.00496551724137931</v>
      </c>
      <c r="J251" s="15">
        <f t="shared" si="15"/>
        <v>0.0288</v>
      </c>
      <c r="K251" s="11" t="s">
        <v>595</v>
      </c>
    </row>
    <row r="252" spans="1:11">
      <c r="A252" s="9" t="s">
        <v>604</v>
      </c>
      <c r="B252" s="10" t="s">
        <v>172</v>
      </c>
      <c r="C252" s="10" t="s">
        <v>173</v>
      </c>
      <c r="D252" s="11" t="s">
        <v>8</v>
      </c>
      <c r="E252" s="11">
        <v>4</v>
      </c>
      <c r="F252" s="11">
        <f>VLOOKUP(C252:C537,进价表!C:F,4,FALSE)</f>
        <v>85</v>
      </c>
      <c r="G252" s="11">
        <f t="shared" si="12"/>
        <v>340</v>
      </c>
      <c r="H252" s="11">
        <f t="shared" si="13"/>
        <v>108.8</v>
      </c>
      <c r="I252" s="14">
        <f t="shared" si="14"/>
        <v>0.00937931034482759</v>
      </c>
      <c r="J252" s="15">
        <f t="shared" si="15"/>
        <v>0.04352</v>
      </c>
      <c r="K252" s="11" t="s">
        <v>599</v>
      </c>
    </row>
    <row r="253" spans="1:11">
      <c r="A253" s="9" t="s">
        <v>604</v>
      </c>
      <c r="B253" s="10" t="s">
        <v>154</v>
      </c>
      <c r="C253" s="10" t="s">
        <v>155</v>
      </c>
      <c r="D253" s="11" t="s">
        <v>8</v>
      </c>
      <c r="E253" s="11">
        <v>4</v>
      </c>
      <c r="F253" s="11">
        <f>VLOOKUP(C253:C538,进价表!C:F,4,FALSE)</f>
        <v>34.5492</v>
      </c>
      <c r="G253" s="11">
        <f t="shared" si="12"/>
        <v>138.1968</v>
      </c>
      <c r="H253" s="11">
        <f t="shared" si="13"/>
        <v>44.222976</v>
      </c>
      <c r="I253" s="14">
        <f t="shared" si="14"/>
        <v>0.00381232551724138</v>
      </c>
      <c r="J253" s="15">
        <f t="shared" si="15"/>
        <v>0.0176891904</v>
      </c>
      <c r="K253" s="11" t="s">
        <v>599</v>
      </c>
    </row>
    <row r="254" spans="1:11">
      <c r="A254" s="9" t="s">
        <v>604</v>
      </c>
      <c r="B254" s="10" t="s">
        <v>376</v>
      </c>
      <c r="C254" s="10" t="s">
        <v>377</v>
      </c>
      <c r="D254" s="11" t="s">
        <v>8</v>
      </c>
      <c r="E254" s="11">
        <v>4</v>
      </c>
      <c r="F254" s="11">
        <f>VLOOKUP(C254:C539,进价表!C:F,4,FALSE)</f>
        <v>227.7072</v>
      </c>
      <c r="G254" s="11">
        <f t="shared" si="12"/>
        <v>910.8288</v>
      </c>
      <c r="H254" s="11">
        <f t="shared" si="13"/>
        <v>291.465216</v>
      </c>
      <c r="I254" s="14">
        <f t="shared" si="14"/>
        <v>0.0251263117241379</v>
      </c>
      <c r="J254" s="15">
        <f t="shared" si="15"/>
        <v>0.1165860864</v>
      </c>
      <c r="K254" s="11" t="s">
        <v>599</v>
      </c>
    </row>
    <row r="255" spans="1:11">
      <c r="A255" s="9" t="s">
        <v>604</v>
      </c>
      <c r="B255" s="10" t="s">
        <v>214</v>
      </c>
      <c r="C255" s="10" t="s">
        <v>215</v>
      </c>
      <c r="D255" s="11" t="s">
        <v>105</v>
      </c>
      <c r="E255" s="11">
        <v>4</v>
      </c>
      <c r="F255" s="11">
        <f>VLOOKUP(C255:C540,进价表!C:F,4,FALSE)</f>
        <v>28.5012</v>
      </c>
      <c r="G255" s="11">
        <f t="shared" si="12"/>
        <v>114.0048</v>
      </c>
      <c r="H255" s="11">
        <f t="shared" si="13"/>
        <v>36.481536</v>
      </c>
      <c r="I255" s="14">
        <f t="shared" si="14"/>
        <v>0.00314496</v>
      </c>
      <c r="J255" s="15">
        <f t="shared" si="15"/>
        <v>0.0145926144</v>
      </c>
      <c r="K255" s="11" t="s">
        <v>599</v>
      </c>
    </row>
    <row r="256" spans="1:11">
      <c r="A256" s="9" t="s">
        <v>604</v>
      </c>
      <c r="B256" s="10" t="s">
        <v>428</v>
      </c>
      <c r="C256" s="10" t="s">
        <v>429</v>
      </c>
      <c r="D256" s="11" t="s">
        <v>8</v>
      </c>
      <c r="E256" s="11">
        <v>4</v>
      </c>
      <c r="F256" s="11">
        <f>VLOOKUP(C256:C541,进价表!C:F,4,FALSE)</f>
        <v>55</v>
      </c>
      <c r="G256" s="11">
        <f t="shared" si="12"/>
        <v>220</v>
      </c>
      <c r="H256" s="11">
        <f t="shared" si="13"/>
        <v>70.4</v>
      </c>
      <c r="I256" s="14">
        <f t="shared" si="14"/>
        <v>0.00606896551724138</v>
      </c>
      <c r="J256" s="15">
        <f t="shared" si="15"/>
        <v>0.02816</v>
      </c>
      <c r="K256" s="11" t="s">
        <v>595</v>
      </c>
    </row>
    <row r="257" spans="1:11">
      <c r="A257" s="9" t="s">
        <v>604</v>
      </c>
      <c r="B257" s="10" t="s">
        <v>542</v>
      </c>
      <c r="C257" s="10" t="s">
        <v>543</v>
      </c>
      <c r="D257" s="11" t="s">
        <v>8</v>
      </c>
      <c r="E257" s="11">
        <v>4</v>
      </c>
      <c r="F257" s="11">
        <f>VLOOKUP(C257:C542,进价表!C:F,4,FALSE)</f>
        <v>150</v>
      </c>
      <c r="G257" s="11">
        <f t="shared" si="12"/>
        <v>600</v>
      </c>
      <c r="H257" s="11">
        <f t="shared" si="13"/>
        <v>192</v>
      </c>
      <c r="I257" s="14">
        <f t="shared" si="14"/>
        <v>0.016551724137931</v>
      </c>
      <c r="J257" s="15">
        <f t="shared" si="15"/>
        <v>0.0768</v>
      </c>
      <c r="K257" s="11" t="s">
        <v>599</v>
      </c>
    </row>
    <row r="258" ht="26" spans="1:11">
      <c r="A258" s="9" t="s">
        <v>604</v>
      </c>
      <c r="B258" s="10" t="s">
        <v>474</v>
      </c>
      <c r="C258" s="10" t="s">
        <v>475</v>
      </c>
      <c r="D258" s="11" t="s">
        <v>8</v>
      </c>
      <c r="E258" s="11">
        <v>4</v>
      </c>
      <c r="F258" s="11">
        <f>VLOOKUP(C258:C543,进价表!C:F,4,FALSE)</f>
        <v>50.274</v>
      </c>
      <c r="G258" s="11">
        <f t="shared" si="12"/>
        <v>201.096</v>
      </c>
      <c r="H258" s="11">
        <f t="shared" si="13"/>
        <v>64.35072</v>
      </c>
      <c r="I258" s="14">
        <f t="shared" si="14"/>
        <v>0.00554747586206897</v>
      </c>
      <c r="J258" s="15">
        <f t="shared" si="15"/>
        <v>0.025740288</v>
      </c>
      <c r="K258" s="11" t="s">
        <v>599</v>
      </c>
    </row>
    <row r="259" spans="1:11">
      <c r="A259" s="9" t="s">
        <v>604</v>
      </c>
      <c r="B259" s="10" t="s">
        <v>564</v>
      </c>
      <c r="C259" s="10" t="s">
        <v>565</v>
      </c>
      <c r="D259" s="11" t="s">
        <v>8</v>
      </c>
      <c r="E259" s="11">
        <v>4</v>
      </c>
      <c r="F259" s="11">
        <f>VLOOKUP(C259:C544,进价表!C:F,4,FALSE)</f>
        <v>19</v>
      </c>
      <c r="G259" s="11">
        <f t="shared" si="12"/>
        <v>76</v>
      </c>
      <c r="H259" s="11">
        <f t="shared" si="13"/>
        <v>24.32</v>
      </c>
      <c r="I259" s="14">
        <f t="shared" si="14"/>
        <v>0.00209655172413793</v>
      </c>
      <c r="J259" s="15">
        <f t="shared" si="15"/>
        <v>0.009728</v>
      </c>
      <c r="K259" s="11" t="s">
        <v>599</v>
      </c>
    </row>
    <row r="260" spans="1:11">
      <c r="A260" s="9" t="s">
        <v>604</v>
      </c>
      <c r="B260" s="10" t="s">
        <v>432</v>
      </c>
      <c r="C260" s="10" t="s">
        <v>433</v>
      </c>
      <c r="D260" s="11" t="s">
        <v>8</v>
      </c>
      <c r="E260" s="11">
        <v>4</v>
      </c>
      <c r="F260" s="11">
        <f>VLOOKUP(C260:C545,进价表!C:F,4,FALSE)</f>
        <v>75</v>
      </c>
      <c r="G260" s="11">
        <f t="shared" ref="G260:G288" si="16">E260*F260</f>
        <v>300</v>
      </c>
      <c r="H260" s="11">
        <f>F260*1.28</f>
        <v>96</v>
      </c>
      <c r="I260" s="14">
        <f t="shared" ref="I260:I288" si="17">H260/1.16/10000</f>
        <v>0.00827586206896552</v>
      </c>
      <c r="J260" s="15">
        <f t="shared" ref="J260:J288" si="18">I260*1.16*E260</f>
        <v>0.0384</v>
      </c>
      <c r="K260" s="11" t="s">
        <v>595</v>
      </c>
    </row>
    <row r="261" spans="1:11">
      <c r="A261" s="9" t="s">
        <v>604</v>
      </c>
      <c r="B261" s="10" t="s">
        <v>574</v>
      </c>
      <c r="C261" s="10" t="s">
        <v>575</v>
      </c>
      <c r="D261" s="11" t="s">
        <v>8</v>
      </c>
      <c r="E261" s="11">
        <v>3</v>
      </c>
      <c r="F261" s="11">
        <f>VLOOKUP(C261:C546,进价表!C:F,4,FALSE)</f>
        <v>45</v>
      </c>
      <c r="G261" s="11">
        <f t="shared" si="16"/>
        <v>135</v>
      </c>
      <c r="H261" s="11">
        <f>F261*1.28</f>
        <v>57.6</v>
      </c>
      <c r="I261" s="14">
        <f t="shared" si="17"/>
        <v>0.00496551724137931</v>
      </c>
      <c r="J261" s="15">
        <f t="shared" si="18"/>
        <v>0.01728</v>
      </c>
      <c r="K261" s="11" t="s">
        <v>599</v>
      </c>
    </row>
    <row r="262" spans="1:11">
      <c r="A262" s="9" t="s">
        <v>604</v>
      </c>
      <c r="B262" s="10" t="s">
        <v>452</v>
      </c>
      <c r="C262" s="10" t="s">
        <v>453</v>
      </c>
      <c r="D262" s="11" t="s">
        <v>8</v>
      </c>
      <c r="E262" s="11">
        <v>3</v>
      </c>
      <c r="F262" s="11">
        <f>VLOOKUP(C262:C547,进价表!C:F,4,FALSE)</f>
        <v>152.4852</v>
      </c>
      <c r="G262" s="11">
        <f t="shared" si="16"/>
        <v>457.4556</v>
      </c>
      <c r="H262" s="11">
        <f>F262*1.28</f>
        <v>195.181056</v>
      </c>
      <c r="I262" s="14">
        <f t="shared" si="17"/>
        <v>0.0168259531034483</v>
      </c>
      <c r="J262" s="15">
        <f t="shared" si="18"/>
        <v>0.0585543168</v>
      </c>
      <c r="K262" s="11" t="s">
        <v>595</v>
      </c>
    </row>
    <row r="263" spans="1:11">
      <c r="A263" s="9" t="s">
        <v>604</v>
      </c>
      <c r="B263" s="10" t="s">
        <v>156</v>
      </c>
      <c r="C263" s="10" t="s">
        <v>157</v>
      </c>
      <c r="D263" s="11" t="s">
        <v>8</v>
      </c>
      <c r="E263" s="11">
        <v>3</v>
      </c>
      <c r="F263" s="11">
        <f>VLOOKUP(C263:C548,进价表!C:F,4,FALSE)</f>
        <v>55</v>
      </c>
      <c r="G263" s="11">
        <f t="shared" si="16"/>
        <v>165</v>
      </c>
      <c r="H263" s="11">
        <f>F263*1.28</f>
        <v>70.4</v>
      </c>
      <c r="I263" s="14">
        <f t="shared" si="17"/>
        <v>0.00606896551724138</v>
      </c>
      <c r="J263" s="15">
        <f t="shared" si="18"/>
        <v>0.02112</v>
      </c>
      <c r="K263" s="11" t="s">
        <v>599</v>
      </c>
    </row>
    <row r="264" ht="26" spans="1:11">
      <c r="A264" s="9" t="s">
        <v>604</v>
      </c>
      <c r="B264" s="10" t="s">
        <v>462</v>
      </c>
      <c r="C264" s="10" t="s">
        <v>463</v>
      </c>
      <c r="D264" s="11" t="s">
        <v>8</v>
      </c>
      <c r="E264" s="11">
        <v>3</v>
      </c>
      <c r="F264" s="11">
        <f>VLOOKUP(C264:C549,进价表!C:F,4,FALSE)</f>
        <v>39.69</v>
      </c>
      <c r="G264" s="11">
        <f t="shared" si="16"/>
        <v>119.07</v>
      </c>
      <c r="H264" s="11">
        <f>F264*1.28</f>
        <v>50.8032</v>
      </c>
      <c r="I264" s="14">
        <f t="shared" si="17"/>
        <v>0.00437958620689655</v>
      </c>
      <c r="J264" s="15">
        <f t="shared" si="18"/>
        <v>0.01524096</v>
      </c>
      <c r="K264" s="11" t="s">
        <v>599</v>
      </c>
    </row>
    <row r="265" ht="26" spans="1:11">
      <c r="A265" s="9" t="s">
        <v>604</v>
      </c>
      <c r="B265" s="10" t="s">
        <v>508</v>
      </c>
      <c r="C265" s="10" t="s">
        <v>509</v>
      </c>
      <c r="D265" s="11" t="s">
        <v>8</v>
      </c>
      <c r="E265" s="11">
        <v>3</v>
      </c>
      <c r="F265" s="11">
        <f>VLOOKUP(C265:C550,进价表!C:F,4,FALSE)</f>
        <v>198.072</v>
      </c>
      <c r="G265" s="11">
        <f t="shared" si="16"/>
        <v>594.216</v>
      </c>
      <c r="H265" s="11">
        <f>F265*1.28</f>
        <v>253.53216</v>
      </c>
      <c r="I265" s="14">
        <f t="shared" si="17"/>
        <v>0.0218562206896552</v>
      </c>
      <c r="J265" s="15">
        <f t="shared" si="18"/>
        <v>0.076059648</v>
      </c>
      <c r="K265" s="11" t="s">
        <v>599</v>
      </c>
    </row>
    <row r="266" ht="26" spans="1:11">
      <c r="A266" s="9" t="s">
        <v>604</v>
      </c>
      <c r="B266" s="10" t="s">
        <v>486</v>
      </c>
      <c r="C266" s="10" t="s">
        <v>487</v>
      </c>
      <c r="D266" s="11" t="s">
        <v>8</v>
      </c>
      <c r="E266" s="11">
        <v>3</v>
      </c>
      <c r="F266" s="11">
        <f>VLOOKUP(C266:C551,进价表!C:F,4,FALSE)</f>
        <v>132.3</v>
      </c>
      <c r="G266" s="11">
        <f t="shared" si="16"/>
        <v>396.9</v>
      </c>
      <c r="H266" s="11">
        <f>F266*1.28</f>
        <v>169.344</v>
      </c>
      <c r="I266" s="14">
        <f t="shared" si="17"/>
        <v>0.0145986206896552</v>
      </c>
      <c r="J266" s="15">
        <f t="shared" si="18"/>
        <v>0.0508032</v>
      </c>
      <c r="K266" s="11" t="s">
        <v>599</v>
      </c>
    </row>
    <row r="267" spans="1:11">
      <c r="A267" s="9" t="s">
        <v>604</v>
      </c>
      <c r="B267" s="10" t="s">
        <v>222</v>
      </c>
      <c r="C267" s="10" t="s">
        <v>223</v>
      </c>
      <c r="D267" s="11" t="s">
        <v>105</v>
      </c>
      <c r="E267" s="11">
        <v>3</v>
      </c>
      <c r="F267" s="11">
        <f>VLOOKUP(C267:C552,进价表!C:F,4,FALSE)</f>
        <v>18.9756</v>
      </c>
      <c r="G267" s="11">
        <f t="shared" si="16"/>
        <v>56.9268</v>
      </c>
      <c r="H267" s="11">
        <f>F267*1.28</f>
        <v>24.288768</v>
      </c>
      <c r="I267" s="14">
        <f t="shared" si="17"/>
        <v>0.00209385931034483</v>
      </c>
      <c r="J267" s="15">
        <f t="shared" si="18"/>
        <v>0.0072866304</v>
      </c>
      <c r="K267" s="11" t="s">
        <v>599</v>
      </c>
    </row>
    <row r="268" ht="26" spans="1:11">
      <c r="A268" s="9" t="s">
        <v>604</v>
      </c>
      <c r="B268" s="10" t="s">
        <v>476</v>
      </c>
      <c r="C268" s="10" t="s">
        <v>477</v>
      </c>
      <c r="D268" s="11" t="s">
        <v>8</v>
      </c>
      <c r="E268" s="11">
        <v>3</v>
      </c>
      <c r="F268" s="11">
        <f>VLOOKUP(C268:C553,进价表!C:F,4,FALSE)</f>
        <v>44.226</v>
      </c>
      <c r="G268" s="11">
        <f t="shared" si="16"/>
        <v>132.678</v>
      </c>
      <c r="H268" s="11">
        <f>F268*1.28</f>
        <v>56.60928</v>
      </c>
      <c r="I268" s="14">
        <f t="shared" si="17"/>
        <v>0.00488011034482759</v>
      </c>
      <c r="J268" s="15">
        <f t="shared" si="18"/>
        <v>0.016982784</v>
      </c>
      <c r="K268" s="11" t="s">
        <v>599</v>
      </c>
    </row>
    <row r="269" spans="1:11">
      <c r="A269" s="9" t="s">
        <v>604</v>
      </c>
      <c r="B269" s="10" t="s">
        <v>152</v>
      </c>
      <c r="C269" s="10" t="s">
        <v>153</v>
      </c>
      <c r="D269" s="11" t="s">
        <v>8</v>
      </c>
      <c r="E269" s="11">
        <v>3</v>
      </c>
      <c r="F269" s="11">
        <f>VLOOKUP(C269:C554,进价表!C:F,4,FALSE)</f>
        <v>298.62</v>
      </c>
      <c r="G269" s="11">
        <f t="shared" si="16"/>
        <v>895.86</v>
      </c>
      <c r="H269" s="11">
        <f>F269*1.28</f>
        <v>382.2336</v>
      </c>
      <c r="I269" s="14">
        <f t="shared" si="17"/>
        <v>0.0329511724137931</v>
      </c>
      <c r="J269" s="15">
        <f t="shared" si="18"/>
        <v>0.11467008</v>
      </c>
      <c r="K269" s="11" t="s">
        <v>599</v>
      </c>
    </row>
    <row r="270" spans="1:11">
      <c r="A270" s="9" t="s">
        <v>604</v>
      </c>
      <c r="B270" s="10" t="s">
        <v>176</v>
      </c>
      <c r="C270" s="10" t="s">
        <v>177</v>
      </c>
      <c r="D270" s="11" t="s">
        <v>8</v>
      </c>
      <c r="E270" s="11">
        <v>3</v>
      </c>
      <c r="F270" s="11">
        <f>VLOOKUP(C270:C555,进价表!C:F,4,FALSE)</f>
        <v>90</v>
      </c>
      <c r="G270" s="11">
        <f t="shared" si="16"/>
        <v>270</v>
      </c>
      <c r="H270" s="11">
        <f>F270*1.28</f>
        <v>115.2</v>
      </c>
      <c r="I270" s="14">
        <f t="shared" si="17"/>
        <v>0.00993103448275862</v>
      </c>
      <c r="J270" s="15">
        <f t="shared" si="18"/>
        <v>0.03456</v>
      </c>
      <c r="K270" s="11" t="s">
        <v>599</v>
      </c>
    </row>
    <row r="271" spans="1:11">
      <c r="A271" s="9" t="s">
        <v>604</v>
      </c>
      <c r="B271" s="10" t="s">
        <v>372</v>
      </c>
      <c r="C271" s="10" t="s">
        <v>373</v>
      </c>
      <c r="D271" s="11" t="s">
        <v>8</v>
      </c>
      <c r="E271" s="11">
        <v>2</v>
      </c>
      <c r="F271" s="11">
        <f>VLOOKUP(C271:C556,进价表!C:F,4,FALSE)</f>
        <v>1226.9124</v>
      </c>
      <c r="G271" s="11">
        <f t="shared" si="16"/>
        <v>2453.8248</v>
      </c>
      <c r="H271" s="11">
        <f>F271*1.28</f>
        <v>1570.447872</v>
      </c>
      <c r="I271" s="14">
        <f t="shared" si="17"/>
        <v>0.135383437241379</v>
      </c>
      <c r="J271" s="15">
        <f t="shared" si="18"/>
        <v>0.3140895744</v>
      </c>
      <c r="K271" s="11" t="s">
        <v>599</v>
      </c>
    </row>
    <row r="272" ht="26" spans="1:11">
      <c r="A272" s="9" t="s">
        <v>604</v>
      </c>
      <c r="B272" s="10" t="s">
        <v>480</v>
      </c>
      <c r="C272" s="10" t="s">
        <v>481</v>
      </c>
      <c r="D272" s="11" t="s">
        <v>8</v>
      </c>
      <c r="E272" s="11">
        <v>2</v>
      </c>
      <c r="F272" s="11">
        <f>VLOOKUP(C272:C557,进价表!C:F,4,FALSE)</f>
        <v>50.274</v>
      </c>
      <c r="G272" s="11">
        <f t="shared" si="16"/>
        <v>100.548</v>
      </c>
      <c r="H272" s="11">
        <f>F272*1.28</f>
        <v>64.35072</v>
      </c>
      <c r="I272" s="14">
        <f t="shared" si="17"/>
        <v>0.00554747586206897</v>
      </c>
      <c r="J272" s="15">
        <f t="shared" si="18"/>
        <v>0.012870144</v>
      </c>
      <c r="K272" s="11" t="s">
        <v>599</v>
      </c>
    </row>
    <row r="273" spans="1:11">
      <c r="A273" s="9" t="s">
        <v>604</v>
      </c>
      <c r="B273" s="10" t="s">
        <v>544</v>
      </c>
      <c r="C273" s="10" t="s">
        <v>545</v>
      </c>
      <c r="D273" s="11" t="s">
        <v>8</v>
      </c>
      <c r="E273" s="11">
        <v>2</v>
      </c>
      <c r="F273" s="11">
        <f>VLOOKUP(C273:C558,进价表!C:F,4,FALSE)</f>
        <v>8</v>
      </c>
      <c r="G273" s="11">
        <f t="shared" si="16"/>
        <v>16</v>
      </c>
      <c r="H273" s="11">
        <f>F273*1.28</f>
        <v>10.24</v>
      </c>
      <c r="I273" s="14">
        <f t="shared" si="17"/>
        <v>0.000882758620689655</v>
      </c>
      <c r="J273" s="15">
        <f t="shared" si="18"/>
        <v>0.002048</v>
      </c>
      <c r="K273" s="11" t="s">
        <v>598</v>
      </c>
    </row>
    <row r="274" spans="1:11">
      <c r="A274" s="9" t="s">
        <v>604</v>
      </c>
      <c r="B274" s="10" t="s">
        <v>194</v>
      </c>
      <c r="C274" s="10" t="s">
        <v>195</v>
      </c>
      <c r="D274" s="11" t="s">
        <v>8</v>
      </c>
      <c r="E274" s="11">
        <v>2</v>
      </c>
      <c r="F274" s="11">
        <f>VLOOKUP(C274:C559,进价表!C:F,4,FALSE)</f>
        <v>90.4932</v>
      </c>
      <c r="G274" s="11">
        <f t="shared" si="16"/>
        <v>180.9864</v>
      </c>
      <c r="H274" s="11">
        <f>F274*1.28</f>
        <v>115.831296</v>
      </c>
      <c r="I274" s="14">
        <f t="shared" si="17"/>
        <v>0.00998545655172414</v>
      </c>
      <c r="J274" s="15">
        <f t="shared" si="18"/>
        <v>0.0231662592</v>
      </c>
      <c r="K274" s="11" t="s">
        <v>599</v>
      </c>
    </row>
    <row r="275" spans="1:11">
      <c r="A275" s="9" t="s">
        <v>604</v>
      </c>
      <c r="B275" s="10" t="s">
        <v>382</v>
      </c>
      <c r="C275" s="10" t="s">
        <v>383</v>
      </c>
      <c r="D275" s="11" t="s">
        <v>8</v>
      </c>
      <c r="E275" s="11">
        <v>2</v>
      </c>
      <c r="F275" s="11">
        <f>VLOOKUP(C275:C560,进价表!C:F,4,FALSE)</f>
        <v>38.178</v>
      </c>
      <c r="G275" s="11">
        <f t="shared" si="16"/>
        <v>76.356</v>
      </c>
      <c r="H275" s="11">
        <f>F275*1.28</f>
        <v>48.86784</v>
      </c>
      <c r="I275" s="14">
        <f t="shared" si="17"/>
        <v>0.00421274482758621</v>
      </c>
      <c r="J275" s="15">
        <f t="shared" si="18"/>
        <v>0.009773568</v>
      </c>
      <c r="K275" s="11" t="s">
        <v>599</v>
      </c>
    </row>
    <row r="276" spans="1:11">
      <c r="A276" s="9" t="s">
        <v>604</v>
      </c>
      <c r="B276" s="10" t="s">
        <v>274</v>
      </c>
      <c r="C276" s="10" t="s">
        <v>275</v>
      </c>
      <c r="D276" s="11" t="s">
        <v>8</v>
      </c>
      <c r="E276" s="11">
        <v>2</v>
      </c>
      <c r="F276" s="11">
        <f>VLOOKUP(C276:C561,进价表!C:F,4,FALSE)</f>
        <v>22</v>
      </c>
      <c r="G276" s="11">
        <f t="shared" si="16"/>
        <v>44</v>
      </c>
      <c r="H276" s="11">
        <f>F276*1.28</f>
        <v>28.16</v>
      </c>
      <c r="I276" s="14">
        <f t="shared" si="17"/>
        <v>0.00242758620689655</v>
      </c>
      <c r="J276" s="15">
        <f t="shared" si="18"/>
        <v>0.005632</v>
      </c>
      <c r="K276" s="11" t="s">
        <v>601</v>
      </c>
    </row>
    <row r="277" ht="26" spans="1:11">
      <c r="A277" s="9" t="s">
        <v>604</v>
      </c>
      <c r="B277" s="10" t="s">
        <v>478</v>
      </c>
      <c r="C277" s="10" t="s">
        <v>479</v>
      </c>
      <c r="D277" s="11" t="s">
        <v>8</v>
      </c>
      <c r="E277" s="11">
        <v>2</v>
      </c>
      <c r="F277" s="11">
        <f>VLOOKUP(C277:C562,进价表!C:F,4,FALSE)</f>
        <v>44.226</v>
      </c>
      <c r="G277" s="11">
        <f t="shared" si="16"/>
        <v>88.452</v>
      </c>
      <c r="H277" s="11">
        <f>F277*1.28</f>
        <v>56.60928</v>
      </c>
      <c r="I277" s="14">
        <f t="shared" si="17"/>
        <v>0.00488011034482759</v>
      </c>
      <c r="J277" s="15">
        <f t="shared" si="18"/>
        <v>0.011321856</v>
      </c>
      <c r="K277" s="11" t="s">
        <v>599</v>
      </c>
    </row>
    <row r="278" spans="1:11">
      <c r="A278" s="9" t="s">
        <v>604</v>
      </c>
      <c r="B278" s="10" t="s">
        <v>270</v>
      </c>
      <c r="C278" s="10" t="s">
        <v>271</v>
      </c>
      <c r="D278" s="11" t="s">
        <v>8</v>
      </c>
      <c r="E278" s="11">
        <v>2</v>
      </c>
      <c r="F278" s="11">
        <f>VLOOKUP(C278:C563,进价表!C:F,4,FALSE)</f>
        <v>17.766</v>
      </c>
      <c r="G278" s="11">
        <f t="shared" si="16"/>
        <v>35.532</v>
      </c>
      <c r="H278" s="11">
        <f>F278*1.28</f>
        <v>22.74048</v>
      </c>
      <c r="I278" s="14">
        <f t="shared" si="17"/>
        <v>0.00196038620689655</v>
      </c>
      <c r="J278" s="15">
        <f t="shared" si="18"/>
        <v>0.004548096</v>
      </c>
      <c r="K278" s="11" t="s">
        <v>601</v>
      </c>
    </row>
    <row r="279" spans="1:11">
      <c r="A279" s="9" t="s">
        <v>604</v>
      </c>
      <c r="B279" s="10" t="s">
        <v>202</v>
      </c>
      <c r="C279" s="10" t="s">
        <v>203</v>
      </c>
      <c r="D279" s="11" t="s">
        <v>8</v>
      </c>
      <c r="E279" s="11">
        <v>2</v>
      </c>
      <c r="F279" s="11">
        <f>VLOOKUP(C279:C564,进价表!C:F,4,FALSE)</f>
        <v>21.8484</v>
      </c>
      <c r="G279" s="11">
        <f t="shared" si="16"/>
        <v>43.6968</v>
      </c>
      <c r="H279" s="11">
        <f>F279*1.28</f>
        <v>27.965952</v>
      </c>
      <c r="I279" s="14">
        <f t="shared" si="17"/>
        <v>0.00241085793103448</v>
      </c>
      <c r="J279" s="15">
        <f t="shared" si="18"/>
        <v>0.0055931904</v>
      </c>
      <c r="K279" s="11" t="s">
        <v>599</v>
      </c>
    </row>
    <row r="280" spans="1:11">
      <c r="A280" s="9" t="s">
        <v>604</v>
      </c>
      <c r="B280" s="10" t="s">
        <v>566</v>
      </c>
      <c r="C280" s="10" t="s">
        <v>567</v>
      </c>
      <c r="D280" s="11" t="s">
        <v>8</v>
      </c>
      <c r="E280" s="11">
        <v>2</v>
      </c>
      <c r="F280" s="11">
        <f>VLOOKUP(C280:C565,进价表!C:F,4,FALSE)</f>
        <v>19</v>
      </c>
      <c r="G280" s="11">
        <f t="shared" si="16"/>
        <v>38</v>
      </c>
      <c r="H280" s="11">
        <f>F280*1.28</f>
        <v>24.32</v>
      </c>
      <c r="I280" s="14">
        <f t="shared" si="17"/>
        <v>0.00209655172413793</v>
      </c>
      <c r="J280" s="15">
        <f t="shared" si="18"/>
        <v>0.004864</v>
      </c>
      <c r="K280" s="11" t="s">
        <v>599</v>
      </c>
    </row>
    <row r="281" ht="26" spans="1:11">
      <c r="A281" s="9" t="s">
        <v>604</v>
      </c>
      <c r="B281" s="10" t="s">
        <v>484</v>
      </c>
      <c r="C281" s="10" t="s">
        <v>485</v>
      </c>
      <c r="D281" s="11" t="s">
        <v>8</v>
      </c>
      <c r="E281" s="11">
        <v>2</v>
      </c>
      <c r="F281" s="11">
        <f>VLOOKUP(C281:C566,进价表!C:F,4,FALSE)</f>
        <v>71.82</v>
      </c>
      <c r="G281" s="11">
        <f t="shared" si="16"/>
        <v>143.64</v>
      </c>
      <c r="H281" s="11">
        <f>F281*1.28</f>
        <v>91.9296</v>
      </c>
      <c r="I281" s="14">
        <f t="shared" si="17"/>
        <v>0.00792496551724138</v>
      </c>
      <c r="J281" s="15">
        <f t="shared" si="18"/>
        <v>0.01838592</v>
      </c>
      <c r="K281" s="11" t="s">
        <v>599</v>
      </c>
    </row>
    <row r="282" ht="26" spans="1:11">
      <c r="A282" s="9" t="s">
        <v>604</v>
      </c>
      <c r="B282" s="10" t="s">
        <v>482</v>
      </c>
      <c r="C282" s="10" t="s">
        <v>483</v>
      </c>
      <c r="D282" s="11" t="s">
        <v>8</v>
      </c>
      <c r="E282" s="11">
        <v>2</v>
      </c>
      <c r="F282" s="11">
        <f>VLOOKUP(C282:C567,进价表!C:F,4,FALSE)</f>
        <v>71.82</v>
      </c>
      <c r="G282" s="11">
        <f t="shared" si="16"/>
        <v>143.64</v>
      </c>
      <c r="H282" s="11">
        <f>F282*1.28</f>
        <v>91.9296</v>
      </c>
      <c r="I282" s="14">
        <f t="shared" si="17"/>
        <v>0.00792496551724138</v>
      </c>
      <c r="J282" s="15">
        <f t="shared" si="18"/>
        <v>0.01838592</v>
      </c>
      <c r="K282" s="11" t="s">
        <v>599</v>
      </c>
    </row>
    <row r="283" spans="1:11">
      <c r="A283" s="9" t="s">
        <v>604</v>
      </c>
      <c r="B283" s="10" t="s">
        <v>304</v>
      </c>
      <c r="C283" s="10" t="s">
        <v>305</v>
      </c>
      <c r="D283" s="11" t="s">
        <v>8</v>
      </c>
      <c r="E283" s="11">
        <v>1</v>
      </c>
      <c r="F283" s="11">
        <f>VLOOKUP(C283:C568,进价表!C:F,4,FALSE)</f>
        <v>7.8288</v>
      </c>
      <c r="G283" s="11">
        <f t="shared" si="16"/>
        <v>7.8288</v>
      </c>
      <c r="H283" s="11">
        <f>F283*1.28</f>
        <v>10.020864</v>
      </c>
      <c r="I283" s="14">
        <f t="shared" si="17"/>
        <v>0.000863867586206897</v>
      </c>
      <c r="J283" s="15">
        <f t="shared" si="18"/>
        <v>0.0010020864</v>
      </c>
      <c r="K283" s="11" t="s">
        <v>595</v>
      </c>
    </row>
    <row r="284" spans="1:11">
      <c r="A284" s="9" t="s">
        <v>604</v>
      </c>
      <c r="B284" s="10" t="s">
        <v>368</v>
      </c>
      <c r="C284" s="10" t="s">
        <v>369</v>
      </c>
      <c r="D284" s="11" t="s">
        <v>8</v>
      </c>
      <c r="E284" s="11">
        <v>1</v>
      </c>
      <c r="F284" s="11">
        <f>VLOOKUP(C284:C569,进价表!C:F,4,FALSE)</f>
        <v>665.28</v>
      </c>
      <c r="G284" s="11">
        <f t="shared" si="16"/>
        <v>665.28</v>
      </c>
      <c r="H284" s="11">
        <f>F284*1.28</f>
        <v>851.5584</v>
      </c>
      <c r="I284" s="14">
        <f t="shared" si="17"/>
        <v>0.0734102068965517</v>
      </c>
      <c r="J284" s="15">
        <f t="shared" si="18"/>
        <v>0.08515584</v>
      </c>
      <c r="K284" s="11" t="s">
        <v>599</v>
      </c>
    </row>
    <row r="285" spans="1:11">
      <c r="A285" s="9" t="s">
        <v>604</v>
      </c>
      <c r="B285" s="10" t="s">
        <v>260</v>
      </c>
      <c r="C285" s="10" t="s">
        <v>261</v>
      </c>
      <c r="D285" s="11" t="s">
        <v>8</v>
      </c>
      <c r="E285" s="11">
        <v>1</v>
      </c>
      <c r="F285" s="11">
        <f>VLOOKUP(C285:C570,进价表!C:F,4,FALSE)</f>
        <v>4.4016</v>
      </c>
      <c r="G285" s="11">
        <f t="shared" si="16"/>
        <v>4.4016</v>
      </c>
      <c r="H285" s="11">
        <f>F285*1.28</f>
        <v>5.634048</v>
      </c>
      <c r="I285" s="14">
        <f t="shared" si="17"/>
        <v>0.000485693793103448</v>
      </c>
      <c r="J285" s="15">
        <f t="shared" si="18"/>
        <v>0.0005634048</v>
      </c>
      <c r="K285" s="11" t="s">
        <v>595</v>
      </c>
    </row>
    <row r="286" spans="1:11">
      <c r="A286" s="9" t="s">
        <v>604</v>
      </c>
      <c r="B286" s="10" t="s">
        <v>316</v>
      </c>
      <c r="C286" s="10" t="s">
        <v>317</v>
      </c>
      <c r="D286" s="11" t="s">
        <v>8</v>
      </c>
      <c r="E286" s="11">
        <v>1</v>
      </c>
      <c r="F286" s="11">
        <f>VLOOKUP(C286:C571,进价表!C:F,4,FALSE)</f>
        <v>3.6</v>
      </c>
      <c r="G286" s="11">
        <f t="shared" si="16"/>
        <v>3.6</v>
      </c>
      <c r="H286" s="11">
        <f>F286*1.28</f>
        <v>4.608</v>
      </c>
      <c r="I286" s="14">
        <f t="shared" si="17"/>
        <v>0.000397241379310345</v>
      </c>
      <c r="J286" s="15">
        <f t="shared" si="18"/>
        <v>0.0004608</v>
      </c>
      <c r="K286" s="11" t="s">
        <v>595</v>
      </c>
    </row>
    <row r="287" spans="1:11">
      <c r="A287" s="9" t="s">
        <v>604</v>
      </c>
      <c r="B287" s="10" t="s">
        <v>536</v>
      </c>
      <c r="C287" s="10" t="s">
        <v>537</v>
      </c>
      <c r="D287" s="11" t="s">
        <v>8</v>
      </c>
      <c r="E287" s="11">
        <v>1</v>
      </c>
      <c r="F287" s="11">
        <f>VLOOKUP(C287:C572,进价表!C:F,4,FALSE)</f>
        <v>48</v>
      </c>
      <c r="G287" s="11">
        <f t="shared" si="16"/>
        <v>48</v>
      </c>
      <c r="H287" s="11">
        <f>F287*1.28</f>
        <v>61.44</v>
      </c>
      <c r="I287" s="14">
        <f t="shared" si="17"/>
        <v>0.00529655172413793</v>
      </c>
      <c r="J287" s="15">
        <f t="shared" si="18"/>
        <v>0.006144</v>
      </c>
      <c r="K287" s="11" t="s">
        <v>599</v>
      </c>
    </row>
    <row r="288" spans="1:11">
      <c r="A288" s="16" t="s">
        <v>604</v>
      </c>
      <c r="B288" s="17" t="s">
        <v>80</v>
      </c>
      <c r="C288" s="17" t="s">
        <v>81</v>
      </c>
      <c r="D288" s="18" t="s">
        <v>82</v>
      </c>
      <c r="E288" s="18">
        <v>18594</v>
      </c>
      <c r="F288" s="11">
        <f>VLOOKUP(C288:C573,进价表!C:F,4,FALSE)</f>
        <v>0.7</v>
      </c>
      <c r="G288" s="11">
        <f t="shared" si="16"/>
        <v>13015.8</v>
      </c>
      <c r="H288" s="11">
        <f>F288*1.28</f>
        <v>0.896</v>
      </c>
      <c r="I288" s="14">
        <f t="shared" si="17"/>
        <v>7.72413793103448e-5</v>
      </c>
      <c r="J288" s="15">
        <f t="shared" si="18"/>
        <v>1.6660224</v>
      </c>
      <c r="K288" s="18" t="s">
        <v>596</v>
      </c>
    </row>
    <row r="289" ht="25" customHeight="1" spans="1:11">
      <c r="A289" s="19"/>
      <c r="B289" s="20"/>
      <c r="C289" s="20"/>
      <c r="D289" s="19"/>
      <c r="E289" s="19"/>
      <c r="F289" s="19"/>
      <c r="G289" s="11">
        <f>SUM(G3:G288)</f>
        <v>14135481.316</v>
      </c>
      <c r="H289" s="11"/>
      <c r="I289" s="14"/>
      <c r="J289" s="15">
        <f>SUM(J3:J288)</f>
        <v>1809.341608448</v>
      </c>
      <c r="K289" s="19"/>
    </row>
    <row r="291" spans="10:10">
      <c r="J291" s="1">
        <f>G289*1.28/10000</f>
        <v>1809.341608448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76" activePane="bottomRight" state="frozen"/>
      <selection/>
      <selection pane="topRight"/>
      <selection pane="bottomLeft"/>
      <selection pane="bottomRight" activeCell="F285" sqref="F285"/>
    </sheetView>
  </sheetViews>
  <sheetFormatPr defaultColWidth="8.89090909090909" defaultRowHeight="14"/>
  <cols>
    <col min="1" max="1" width="10" style="1"/>
    <col min="2" max="2" width="36.6636363636364" style="2" hidden="1" customWidth="1"/>
    <col min="3" max="3" width="44.8909090909091" style="2" customWidth="1"/>
    <col min="4" max="4" width="6" style="1"/>
    <col min="5" max="5" width="10.6636363636364" style="1"/>
    <col min="6" max="6" width="10.2181818181818" style="1" customWidth="1"/>
    <col min="7" max="7" width="13.4454545454545" style="1" customWidth="1"/>
    <col min="8" max="8" width="13.2181818181818" style="1" customWidth="1"/>
    <col min="9" max="9" width="15" style="3"/>
    <col min="10" max="10" width="15" style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6" t="s">
        <v>605</v>
      </c>
      <c r="I2" s="12" t="s">
        <v>591</v>
      </c>
      <c r="J2" s="6" t="s">
        <v>592</v>
      </c>
      <c r="K2" s="13" t="s">
        <v>593</v>
      </c>
    </row>
    <row r="3" spans="1:11">
      <c r="A3" s="9" t="s">
        <v>606</v>
      </c>
      <c r="B3" s="10" t="s">
        <v>558</v>
      </c>
      <c r="C3" s="10" t="s">
        <v>559</v>
      </c>
      <c r="D3" s="11" t="s">
        <v>8</v>
      </c>
      <c r="E3" s="11">
        <v>2595</v>
      </c>
      <c r="F3" s="11">
        <f>VLOOKUP(C3:C288,进价表!C:F,4,FALSE)</f>
        <v>15</v>
      </c>
      <c r="G3" s="11">
        <f>E3*F3</f>
        <v>38925</v>
      </c>
      <c r="H3" s="11">
        <f>F3*1.285</f>
        <v>19.275</v>
      </c>
      <c r="I3" s="14">
        <f>H3/1.16/10000</f>
        <v>0.00166163793103448</v>
      </c>
      <c r="J3" s="15">
        <f>I3*1.16*E3</f>
        <v>5.0018625</v>
      </c>
      <c r="K3" s="11" t="s">
        <v>598</v>
      </c>
    </row>
    <row r="4" spans="1:11">
      <c r="A4" s="9" t="s">
        <v>606</v>
      </c>
      <c r="B4" s="10" t="s">
        <v>21</v>
      </c>
      <c r="C4" s="10" t="s">
        <v>22</v>
      </c>
      <c r="D4" s="11" t="s">
        <v>8</v>
      </c>
      <c r="E4" s="11">
        <v>83510</v>
      </c>
      <c r="F4" s="11">
        <f>VLOOKUP(C4:C289,进价表!C:F,4,FALSE)</f>
        <v>31</v>
      </c>
      <c r="G4" s="11">
        <f t="shared" ref="G4:G67" si="0">E4*F4</f>
        <v>2588810</v>
      </c>
      <c r="H4" s="11">
        <f t="shared" ref="H4:H67" si="1">F4*1.285</f>
        <v>39.835</v>
      </c>
      <c r="I4" s="14">
        <f t="shared" ref="I4:I67" si="2">H4/1.16/10000</f>
        <v>0.00343405172413793</v>
      </c>
      <c r="J4" s="15">
        <f t="shared" ref="J4:J67" si="3">I4*1.16*E4</f>
        <v>332.662085</v>
      </c>
      <c r="K4" s="11" t="s">
        <v>595</v>
      </c>
    </row>
    <row r="5" spans="1:11">
      <c r="A5" s="9" t="s">
        <v>606</v>
      </c>
      <c r="B5" s="10" t="s">
        <v>17</v>
      </c>
      <c r="C5" s="10" t="s">
        <v>18</v>
      </c>
      <c r="D5" s="11" t="s">
        <v>8</v>
      </c>
      <c r="E5" s="11">
        <v>54388</v>
      </c>
      <c r="F5" s="11">
        <f>VLOOKUP(C5:C290,进价表!C:F,4,FALSE)</f>
        <v>3.6</v>
      </c>
      <c r="G5" s="11">
        <f t="shared" si="0"/>
        <v>195796.8</v>
      </c>
      <c r="H5" s="11">
        <f t="shared" si="1"/>
        <v>4.626</v>
      </c>
      <c r="I5" s="14">
        <f t="shared" si="2"/>
        <v>0.000398793103448276</v>
      </c>
      <c r="J5" s="15">
        <f t="shared" si="3"/>
        <v>25.1598888</v>
      </c>
      <c r="K5" s="11" t="s">
        <v>595</v>
      </c>
    </row>
    <row r="6" spans="1:11">
      <c r="A6" s="9" t="s">
        <v>606</v>
      </c>
      <c r="B6" s="10" t="s">
        <v>46</v>
      </c>
      <c r="C6" s="10" t="s">
        <v>47</v>
      </c>
      <c r="D6" s="11" t="s">
        <v>31</v>
      </c>
      <c r="E6" s="11">
        <v>53028</v>
      </c>
      <c r="F6" s="11">
        <f>VLOOKUP(C6:C291,进价表!C:F,4,FALSE)</f>
        <v>4.6</v>
      </c>
      <c r="G6" s="11">
        <f t="shared" si="0"/>
        <v>243928.8</v>
      </c>
      <c r="H6" s="11">
        <f t="shared" si="1"/>
        <v>5.911</v>
      </c>
      <c r="I6" s="14">
        <f t="shared" si="2"/>
        <v>0.000509568965517241</v>
      </c>
      <c r="J6" s="15">
        <f t="shared" si="3"/>
        <v>31.3448508</v>
      </c>
      <c r="K6" s="11" t="s">
        <v>596</v>
      </c>
    </row>
    <row r="7" spans="1:11">
      <c r="A7" s="9" t="s">
        <v>606</v>
      </c>
      <c r="B7" s="10" t="s">
        <v>32</v>
      </c>
      <c r="C7" s="10" t="s">
        <v>33</v>
      </c>
      <c r="D7" s="11" t="s">
        <v>31</v>
      </c>
      <c r="E7" s="11">
        <v>49349</v>
      </c>
      <c r="F7" s="11">
        <f>VLOOKUP(C7:C292,进价表!C:F,4,FALSE)</f>
        <v>2.8</v>
      </c>
      <c r="G7" s="11">
        <f t="shared" si="0"/>
        <v>138177.2</v>
      </c>
      <c r="H7" s="11">
        <f t="shared" si="1"/>
        <v>3.598</v>
      </c>
      <c r="I7" s="14">
        <f t="shared" si="2"/>
        <v>0.000310172413793103</v>
      </c>
      <c r="J7" s="15">
        <f t="shared" si="3"/>
        <v>17.7557702</v>
      </c>
      <c r="K7" s="11" t="s">
        <v>596</v>
      </c>
    </row>
    <row r="8" spans="1:11">
      <c r="A8" s="9" t="s">
        <v>606</v>
      </c>
      <c r="B8" s="10" t="s">
        <v>11</v>
      </c>
      <c r="C8" s="10" t="s">
        <v>12</v>
      </c>
      <c r="D8" s="11" t="s">
        <v>8</v>
      </c>
      <c r="E8" s="11">
        <v>46405</v>
      </c>
      <c r="F8" s="11">
        <f>VLOOKUP(C8:C293,进价表!C:F,4,FALSE)</f>
        <v>8.5</v>
      </c>
      <c r="G8" s="11">
        <f t="shared" si="0"/>
        <v>394442.5</v>
      </c>
      <c r="H8" s="11">
        <f t="shared" si="1"/>
        <v>10.9225</v>
      </c>
      <c r="I8" s="14">
        <f t="shared" si="2"/>
        <v>0.000941594827586207</v>
      </c>
      <c r="J8" s="15">
        <f t="shared" si="3"/>
        <v>50.68586125</v>
      </c>
      <c r="K8" s="11" t="s">
        <v>596</v>
      </c>
    </row>
    <row r="9" spans="1:11">
      <c r="A9" s="9" t="s">
        <v>606</v>
      </c>
      <c r="B9" s="10" t="s">
        <v>58</v>
      </c>
      <c r="C9" s="10" t="s">
        <v>59</v>
      </c>
      <c r="D9" s="11" t="s">
        <v>31</v>
      </c>
      <c r="E9" s="11">
        <v>45197</v>
      </c>
      <c r="F9" s="11">
        <f>VLOOKUP(C9:C294,进价表!C:F,4,FALSE)</f>
        <v>5.5</v>
      </c>
      <c r="G9" s="11">
        <f t="shared" si="0"/>
        <v>248583.5</v>
      </c>
      <c r="H9" s="11">
        <f t="shared" si="1"/>
        <v>7.0675</v>
      </c>
      <c r="I9" s="14">
        <f t="shared" si="2"/>
        <v>0.00060926724137931</v>
      </c>
      <c r="J9" s="15">
        <f t="shared" si="3"/>
        <v>31.94297975</v>
      </c>
      <c r="K9" s="11" t="s">
        <v>596</v>
      </c>
    </row>
    <row r="10" spans="1:11">
      <c r="A10" s="9" t="s">
        <v>606</v>
      </c>
      <c r="B10" s="10" t="s">
        <v>40</v>
      </c>
      <c r="C10" s="10" t="s">
        <v>41</v>
      </c>
      <c r="D10" s="11" t="s">
        <v>31</v>
      </c>
      <c r="E10" s="11">
        <v>40296</v>
      </c>
      <c r="F10" s="11">
        <f>VLOOKUP(C10:C295,进价表!C:F,4,FALSE)</f>
        <v>4</v>
      </c>
      <c r="G10" s="11">
        <f t="shared" si="0"/>
        <v>161184</v>
      </c>
      <c r="H10" s="11">
        <f t="shared" si="1"/>
        <v>5.14</v>
      </c>
      <c r="I10" s="14">
        <f t="shared" si="2"/>
        <v>0.000443103448275862</v>
      </c>
      <c r="J10" s="15">
        <f t="shared" si="3"/>
        <v>20.712144</v>
      </c>
      <c r="K10" s="11" t="s">
        <v>596</v>
      </c>
    </row>
    <row r="11" spans="1:11">
      <c r="A11" s="9" t="s">
        <v>606</v>
      </c>
      <c r="B11" s="10" t="s">
        <v>19</v>
      </c>
      <c r="C11" s="10" t="s">
        <v>20</v>
      </c>
      <c r="D11" s="11" t="s">
        <v>8</v>
      </c>
      <c r="E11" s="11">
        <v>36048</v>
      </c>
      <c r="F11" s="11">
        <f>VLOOKUP(C11:C296,进价表!C:F,4,FALSE)</f>
        <v>17</v>
      </c>
      <c r="G11" s="11">
        <f t="shared" si="0"/>
        <v>612816</v>
      </c>
      <c r="H11" s="11">
        <f t="shared" si="1"/>
        <v>21.845</v>
      </c>
      <c r="I11" s="14">
        <f t="shared" si="2"/>
        <v>0.00188318965517241</v>
      </c>
      <c r="J11" s="15">
        <f t="shared" si="3"/>
        <v>78.746856</v>
      </c>
      <c r="K11" s="11" t="s">
        <v>595</v>
      </c>
    </row>
    <row r="12" spans="1:11">
      <c r="A12" s="9" t="s">
        <v>606</v>
      </c>
      <c r="B12" s="10" t="s">
        <v>36</v>
      </c>
      <c r="C12" s="10" t="s">
        <v>37</v>
      </c>
      <c r="D12" s="11" t="s">
        <v>8</v>
      </c>
      <c r="E12" s="11">
        <v>34217</v>
      </c>
      <c r="F12" s="11">
        <f>VLOOKUP(C12:C297,进价表!C:F,4,FALSE)</f>
        <v>14</v>
      </c>
      <c r="G12" s="11">
        <f t="shared" si="0"/>
        <v>479038</v>
      </c>
      <c r="H12" s="11">
        <f t="shared" si="1"/>
        <v>17.99</v>
      </c>
      <c r="I12" s="14">
        <f t="shared" si="2"/>
        <v>0.00155086206896552</v>
      </c>
      <c r="J12" s="15">
        <f t="shared" si="3"/>
        <v>61.556383</v>
      </c>
      <c r="K12" s="11" t="s">
        <v>596</v>
      </c>
    </row>
    <row r="13" spans="1:11">
      <c r="A13" s="9" t="s">
        <v>606</v>
      </c>
      <c r="B13" s="10" t="s">
        <v>396</v>
      </c>
      <c r="C13" s="10" t="s">
        <v>397</v>
      </c>
      <c r="D13" s="11" t="s">
        <v>8</v>
      </c>
      <c r="E13" s="11">
        <v>33451</v>
      </c>
      <c r="F13" s="11">
        <f>VLOOKUP(C13:C298,进价表!C:F,4,FALSE)</f>
        <v>26</v>
      </c>
      <c r="G13" s="11">
        <f t="shared" si="0"/>
        <v>869726</v>
      </c>
      <c r="H13" s="11">
        <f t="shared" si="1"/>
        <v>33.41</v>
      </c>
      <c r="I13" s="14">
        <f t="shared" si="2"/>
        <v>0.0028801724137931</v>
      </c>
      <c r="J13" s="15">
        <f t="shared" si="3"/>
        <v>111.759791</v>
      </c>
      <c r="K13" s="11" t="s">
        <v>597</v>
      </c>
    </row>
    <row r="14" spans="1:11">
      <c r="A14" s="9" t="s">
        <v>606</v>
      </c>
      <c r="B14" s="10" t="s">
        <v>324</v>
      </c>
      <c r="C14" s="10" t="s">
        <v>325</v>
      </c>
      <c r="D14" s="11" t="s">
        <v>8</v>
      </c>
      <c r="E14" s="11">
        <v>32734</v>
      </c>
      <c r="F14" s="11">
        <f>VLOOKUP(C14:C299,进价表!C:F,4,FALSE)</f>
        <v>5.5</v>
      </c>
      <c r="G14" s="11">
        <f t="shared" si="0"/>
        <v>180037</v>
      </c>
      <c r="H14" s="11">
        <f t="shared" si="1"/>
        <v>7.0675</v>
      </c>
      <c r="I14" s="14">
        <f t="shared" si="2"/>
        <v>0.00060926724137931</v>
      </c>
      <c r="J14" s="15">
        <f t="shared" si="3"/>
        <v>23.1347545</v>
      </c>
      <c r="K14" s="11" t="s">
        <v>595</v>
      </c>
    </row>
    <row r="15" spans="1:11">
      <c r="A15" s="9" t="s">
        <v>606</v>
      </c>
      <c r="B15" s="10" t="s">
        <v>122</v>
      </c>
      <c r="C15" s="10" t="s">
        <v>123</v>
      </c>
      <c r="D15" s="11" t="s">
        <v>31</v>
      </c>
      <c r="E15" s="11">
        <v>32281</v>
      </c>
      <c r="F15" s="11">
        <f>VLOOKUP(C15:C300,进价表!C:F,4,FALSE)</f>
        <v>6</v>
      </c>
      <c r="G15" s="11">
        <f t="shared" si="0"/>
        <v>193686</v>
      </c>
      <c r="H15" s="11">
        <f t="shared" si="1"/>
        <v>7.71</v>
      </c>
      <c r="I15" s="14">
        <f t="shared" si="2"/>
        <v>0.000664655172413793</v>
      </c>
      <c r="J15" s="15">
        <f t="shared" si="3"/>
        <v>24.888651</v>
      </c>
      <c r="K15" s="11" t="s">
        <v>596</v>
      </c>
    </row>
    <row r="16" spans="1:11">
      <c r="A16" s="9" t="s">
        <v>606</v>
      </c>
      <c r="B16" s="10" t="s">
        <v>394</v>
      </c>
      <c r="C16" s="10" t="s">
        <v>395</v>
      </c>
      <c r="D16" s="11" t="s">
        <v>8</v>
      </c>
      <c r="E16" s="11">
        <v>28874</v>
      </c>
      <c r="F16" s="11">
        <f>VLOOKUP(C16:C301,进价表!C:F,4,FALSE)</f>
        <v>20</v>
      </c>
      <c r="G16" s="11">
        <f t="shared" si="0"/>
        <v>577480</v>
      </c>
      <c r="H16" s="11">
        <f t="shared" si="1"/>
        <v>25.7</v>
      </c>
      <c r="I16" s="14">
        <f t="shared" si="2"/>
        <v>0.00221551724137931</v>
      </c>
      <c r="J16" s="15">
        <f t="shared" si="3"/>
        <v>74.20618</v>
      </c>
      <c r="K16" s="11" t="s">
        <v>597</v>
      </c>
    </row>
    <row r="17" spans="1:11">
      <c r="A17" s="9" t="s">
        <v>606</v>
      </c>
      <c r="B17" s="10" t="s">
        <v>236</v>
      </c>
      <c r="C17" s="10" t="s">
        <v>237</v>
      </c>
      <c r="D17" s="11" t="s">
        <v>8</v>
      </c>
      <c r="E17" s="11">
        <v>22488</v>
      </c>
      <c r="F17" s="11">
        <f>VLOOKUP(C17:C302,进价表!C:F,4,FALSE)</f>
        <v>5.8</v>
      </c>
      <c r="G17" s="11">
        <f t="shared" si="0"/>
        <v>130430.4</v>
      </c>
      <c r="H17" s="11">
        <f t="shared" si="1"/>
        <v>7.453</v>
      </c>
      <c r="I17" s="14">
        <f t="shared" si="2"/>
        <v>0.0006425</v>
      </c>
      <c r="J17" s="15">
        <f t="shared" si="3"/>
        <v>16.7603064</v>
      </c>
      <c r="K17" s="11" t="s">
        <v>595</v>
      </c>
    </row>
    <row r="18" spans="1:11">
      <c r="A18" s="9" t="s">
        <v>606</v>
      </c>
      <c r="B18" s="10" t="s">
        <v>242</v>
      </c>
      <c r="C18" s="10" t="s">
        <v>243</v>
      </c>
      <c r="D18" s="11" t="s">
        <v>8</v>
      </c>
      <c r="E18" s="11">
        <v>21507</v>
      </c>
      <c r="F18" s="11">
        <f>VLOOKUP(C18:C303,进价表!C:F,4,FALSE)</f>
        <v>4</v>
      </c>
      <c r="G18" s="11">
        <f t="shared" si="0"/>
        <v>86028</v>
      </c>
      <c r="H18" s="11">
        <f t="shared" si="1"/>
        <v>5.14</v>
      </c>
      <c r="I18" s="14">
        <f t="shared" si="2"/>
        <v>0.000443103448275862</v>
      </c>
      <c r="J18" s="15">
        <f t="shared" si="3"/>
        <v>11.054598</v>
      </c>
      <c r="K18" s="11" t="s">
        <v>595</v>
      </c>
    </row>
    <row r="19" spans="1:11">
      <c r="A19" s="9" t="s">
        <v>606</v>
      </c>
      <c r="B19" s="10" t="s">
        <v>50</v>
      </c>
      <c r="C19" s="10" t="s">
        <v>51</v>
      </c>
      <c r="D19" s="11" t="s">
        <v>31</v>
      </c>
      <c r="E19" s="11">
        <v>19285</v>
      </c>
      <c r="F19" s="11">
        <f>VLOOKUP(C19:C304,进价表!C:F,4,FALSE)</f>
        <v>6.5</v>
      </c>
      <c r="G19" s="11">
        <f t="shared" si="0"/>
        <v>125352.5</v>
      </c>
      <c r="H19" s="11">
        <f t="shared" si="1"/>
        <v>8.3525</v>
      </c>
      <c r="I19" s="14">
        <f t="shared" si="2"/>
        <v>0.000720043103448276</v>
      </c>
      <c r="J19" s="15">
        <f t="shared" si="3"/>
        <v>16.10779625</v>
      </c>
      <c r="K19" s="11" t="s">
        <v>596</v>
      </c>
    </row>
    <row r="20" spans="1:11">
      <c r="A20" s="9" t="s">
        <v>606</v>
      </c>
      <c r="B20" s="10" t="s">
        <v>48</v>
      </c>
      <c r="C20" s="10" t="s">
        <v>49</v>
      </c>
      <c r="D20" s="11" t="s">
        <v>31</v>
      </c>
      <c r="E20" s="11">
        <v>18629</v>
      </c>
      <c r="F20" s="11">
        <f>VLOOKUP(C20:C305,进价表!C:F,4,FALSE)</f>
        <v>2.3</v>
      </c>
      <c r="G20" s="11">
        <f t="shared" si="0"/>
        <v>42846.7</v>
      </c>
      <c r="H20" s="11">
        <f t="shared" si="1"/>
        <v>2.9555</v>
      </c>
      <c r="I20" s="14">
        <f t="shared" si="2"/>
        <v>0.000254784482758621</v>
      </c>
      <c r="J20" s="15">
        <f t="shared" si="3"/>
        <v>5.50580095</v>
      </c>
      <c r="K20" s="11" t="s">
        <v>596</v>
      </c>
    </row>
    <row r="21" spans="1:11">
      <c r="A21" s="9" t="s">
        <v>606</v>
      </c>
      <c r="B21" s="10" t="s">
        <v>140</v>
      </c>
      <c r="C21" s="10" t="s">
        <v>141</v>
      </c>
      <c r="D21" s="11" t="s">
        <v>8</v>
      </c>
      <c r="E21" s="11">
        <v>17886</v>
      </c>
      <c r="F21" s="11">
        <f>VLOOKUP(C21:C306,进价表!C:F,4,FALSE)</f>
        <v>2.5</v>
      </c>
      <c r="G21" s="11">
        <f t="shared" si="0"/>
        <v>44715</v>
      </c>
      <c r="H21" s="11">
        <f t="shared" si="1"/>
        <v>3.2125</v>
      </c>
      <c r="I21" s="14">
        <f t="shared" si="2"/>
        <v>0.000276939655172414</v>
      </c>
      <c r="J21" s="15">
        <f t="shared" si="3"/>
        <v>5.7458775</v>
      </c>
      <c r="K21" s="11" t="s">
        <v>595</v>
      </c>
    </row>
    <row r="22" spans="1:11">
      <c r="A22" s="9" t="s">
        <v>606</v>
      </c>
      <c r="B22" s="10" t="s">
        <v>344</v>
      </c>
      <c r="C22" s="10" t="s">
        <v>345</v>
      </c>
      <c r="D22" s="11" t="s">
        <v>8</v>
      </c>
      <c r="E22" s="11">
        <v>17431</v>
      </c>
      <c r="F22" s="11">
        <f>VLOOKUP(C22:C307,进价表!C:F,4,FALSE)</f>
        <v>4.9</v>
      </c>
      <c r="G22" s="11">
        <f t="shared" si="0"/>
        <v>85411.9</v>
      </c>
      <c r="H22" s="11">
        <f t="shared" si="1"/>
        <v>6.2965</v>
      </c>
      <c r="I22" s="14">
        <f t="shared" si="2"/>
        <v>0.000542801724137931</v>
      </c>
      <c r="J22" s="15">
        <f t="shared" si="3"/>
        <v>10.97542915</v>
      </c>
      <c r="K22" s="11" t="s">
        <v>595</v>
      </c>
    </row>
    <row r="23" spans="1:11">
      <c r="A23" s="9" t="s">
        <v>606</v>
      </c>
      <c r="B23" s="10" t="s">
        <v>56</v>
      </c>
      <c r="C23" s="10" t="s">
        <v>57</v>
      </c>
      <c r="D23" s="11" t="s">
        <v>31</v>
      </c>
      <c r="E23" s="11">
        <v>17387</v>
      </c>
      <c r="F23" s="11">
        <f>VLOOKUP(C23:C308,进价表!C:F,4,FALSE)</f>
        <v>3.3</v>
      </c>
      <c r="G23" s="11">
        <f t="shared" si="0"/>
        <v>57377.1</v>
      </c>
      <c r="H23" s="11">
        <f t="shared" si="1"/>
        <v>4.2405</v>
      </c>
      <c r="I23" s="14">
        <f t="shared" si="2"/>
        <v>0.000365560344827586</v>
      </c>
      <c r="J23" s="15">
        <f t="shared" si="3"/>
        <v>7.37295735</v>
      </c>
      <c r="K23" s="11" t="s">
        <v>596</v>
      </c>
    </row>
    <row r="24" spans="1:11">
      <c r="A24" s="9" t="s">
        <v>606</v>
      </c>
      <c r="B24" s="10" t="s">
        <v>54</v>
      </c>
      <c r="C24" s="10" t="s">
        <v>55</v>
      </c>
      <c r="D24" s="11" t="s">
        <v>31</v>
      </c>
      <c r="E24" s="11">
        <v>14956</v>
      </c>
      <c r="F24" s="11">
        <f>VLOOKUP(C24:C309,进价表!C:F,4,FALSE)</f>
        <v>4.4</v>
      </c>
      <c r="G24" s="11">
        <f t="shared" si="0"/>
        <v>65806.4</v>
      </c>
      <c r="H24" s="11">
        <f t="shared" si="1"/>
        <v>5.654</v>
      </c>
      <c r="I24" s="14">
        <f t="shared" si="2"/>
        <v>0.000487413793103448</v>
      </c>
      <c r="J24" s="15">
        <f t="shared" si="3"/>
        <v>8.4561224</v>
      </c>
      <c r="K24" s="11" t="s">
        <v>596</v>
      </c>
    </row>
    <row r="25" spans="1:11">
      <c r="A25" s="9" t="s">
        <v>606</v>
      </c>
      <c r="B25" s="10" t="s">
        <v>328</v>
      </c>
      <c r="C25" s="10" t="s">
        <v>329</v>
      </c>
      <c r="D25" s="11" t="s">
        <v>8</v>
      </c>
      <c r="E25" s="11">
        <v>14022</v>
      </c>
      <c r="F25" s="11">
        <f>VLOOKUP(C25:C310,进价表!C:F,4,FALSE)</f>
        <v>13</v>
      </c>
      <c r="G25" s="11">
        <f t="shared" si="0"/>
        <v>182286</v>
      </c>
      <c r="H25" s="11">
        <f t="shared" si="1"/>
        <v>16.705</v>
      </c>
      <c r="I25" s="14">
        <f t="shared" si="2"/>
        <v>0.00144008620689655</v>
      </c>
      <c r="J25" s="15">
        <f t="shared" si="3"/>
        <v>23.423751</v>
      </c>
      <c r="K25" s="11" t="s">
        <v>595</v>
      </c>
    </row>
    <row r="26" spans="1:11">
      <c r="A26" s="9" t="s">
        <v>606</v>
      </c>
      <c r="B26" s="10" t="s">
        <v>23</v>
      </c>
      <c r="C26" s="10" t="s">
        <v>24</v>
      </c>
      <c r="D26" s="11" t="s">
        <v>8</v>
      </c>
      <c r="E26" s="11">
        <v>13837</v>
      </c>
      <c r="F26" s="11">
        <f>VLOOKUP(C26:C311,进价表!C:F,4,FALSE)</f>
        <v>19</v>
      </c>
      <c r="G26" s="11">
        <f t="shared" si="0"/>
        <v>262903</v>
      </c>
      <c r="H26" s="11">
        <f t="shared" si="1"/>
        <v>24.415</v>
      </c>
      <c r="I26" s="14">
        <f t="shared" si="2"/>
        <v>0.00210474137931034</v>
      </c>
      <c r="J26" s="15">
        <f t="shared" si="3"/>
        <v>33.7830355</v>
      </c>
      <c r="K26" s="11" t="s">
        <v>596</v>
      </c>
    </row>
    <row r="27" spans="1:11">
      <c r="A27" s="9" t="s">
        <v>606</v>
      </c>
      <c r="B27" s="10" t="s">
        <v>29</v>
      </c>
      <c r="C27" s="10" t="s">
        <v>30</v>
      </c>
      <c r="D27" s="11" t="s">
        <v>31</v>
      </c>
      <c r="E27" s="11">
        <v>13686</v>
      </c>
      <c r="F27" s="11">
        <f>VLOOKUP(C27:C312,进价表!C:F,4,FALSE)</f>
        <v>1.8</v>
      </c>
      <c r="G27" s="11">
        <f t="shared" si="0"/>
        <v>24634.8</v>
      </c>
      <c r="H27" s="11">
        <f t="shared" si="1"/>
        <v>2.313</v>
      </c>
      <c r="I27" s="14">
        <f t="shared" si="2"/>
        <v>0.000199396551724138</v>
      </c>
      <c r="J27" s="15">
        <f t="shared" si="3"/>
        <v>3.1655718</v>
      </c>
      <c r="K27" s="11" t="s">
        <v>596</v>
      </c>
    </row>
    <row r="28" spans="1:11">
      <c r="A28" s="9" t="s">
        <v>606</v>
      </c>
      <c r="B28" s="10" t="s">
        <v>414</v>
      </c>
      <c r="C28" s="10" t="s">
        <v>415</v>
      </c>
      <c r="D28" s="11" t="s">
        <v>8</v>
      </c>
      <c r="E28" s="11">
        <v>13573</v>
      </c>
      <c r="F28" s="11">
        <f>VLOOKUP(C28:C313,进价表!C:F,4,FALSE)</f>
        <v>18</v>
      </c>
      <c r="G28" s="11">
        <f t="shared" si="0"/>
        <v>244314</v>
      </c>
      <c r="H28" s="11">
        <f t="shared" si="1"/>
        <v>23.13</v>
      </c>
      <c r="I28" s="14">
        <f t="shared" si="2"/>
        <v>0.00199396551724138</v>
      </c>
      <c r="J28" s="15">
        <f t="shared" si="3"/>
        <v>31.394349</v>
      </c>
      <c r="K28" s="11" t="s">
        <v>597</v>
      </c>
    </row>
    <row r="29" spans="1:11">
      <c r="A29" s="9" t="s">
        <v>606</v>
      </c>
      <c r="B29" s="10" t="s">
        <v>112</v>
      </c>
      <c r="C29" s="10" t="s">
        <v>113</v>
      </c>
      <c r="D29" s="11" t="s">
        <v>31</v>
      </c>
      <c r="E29" s="11">
        <v>12808</v>
      </c>
      <c r="F29" s="11">
        <f>VLOOKUP(C29:C314,进价表!C:F,4,FALSE)</f>
        <v>3</v>
      </c>
      <c r="G29" s="11">
        <f t="shared" si="0"/>
        <v>38424</v>
      </c>
      <c r="H29" s="11">
        <f t="shared" si="1"/>
        <v>3.855</v>
      </c>
      <c r="I29" s="14">
        <f t="shared" si="2"/>
        <v>0.000332327586206897</v>
      </c>
      <c r="J29" s="15">
        <f t="shared" si="3"/>
        <v>4.937484</v>
      </c>
      <c r="K29" s="11" t="s">
        <v>596</v>
      </c>
    </row>
    <row r="30" spans="1:11">
      <c r="A30" s="9" t="s">
        <v>606</v>
      </c>
      <c r="B30" s="10" t="s">
        <v>52</v>
      </c>
      <c r="C30" s="10" t="s">
        <v>53</v>
      </c>
      <c r="D30" s="11" t="s">
        <v>31</v>
      </c>
      <c r="E30" s="11">
        <v>12692</v>
      </c>
      <c r="F30" s="11">
        <f>VLOOKUP(C30:C315,进价表!C:F,4,FALSE)</f>
        <v>7.5</v>
      </c>
      <c r="G30" s="11">
        <f t="shared" si="0"/>
        <v>95190</v>
      </c>
      <c r="H30" s="11">
        <f t="shared" si="1"/>
        <v>9.6375</v>
      </c>
      <c r="I30" s="14">
        <f t="shared" si="2"/>
        <v>0.000830818965517241</v>
      </c>
      <c r="J30" s="15">
        <f t="shared" si="3"/>
        <v>12.231915</v>
      </c>
      <c r="K30" s="11" t="s">
        <v>596</v>
      </c>
    </row>
    <row r="31" spans="1:11">
      <c r="A31" s="9" t="s">
        <v>606</v>
      </c>
      <c r="B31" s="10" t="s">
        <v>34</v>
      </c>
      <c r="C31" s="10" t="s">
        <v>35</v>
      </c>
      <c r="D31" s="11" t="s">
        <v>31</v>
      </c>
      <c r="E31" s="11">
        <v>9662</v>
      </c>
      <c r="F31" s="11">
        <f>VLOOKUP(C31:C316,进价表!C:F,4,FALSE)</f>
        <v>3.8</v>
      </c>
      <c r="G31" s="11">
        <f t="shared" si="0"/>
        <v>36715.6</v>
      </c>
      <c r="H31" s="11">
        <f t="shared" si="1"/>
        <v>4.883</v>
      </c>
      <c r="I31" s="14">
        <f t="shared" si="2"/>
        <v>0.000420948275862069</v>
      </c>
      <c r="J31" s="15">
        <f t="shared" si="3"/>
        <v>4.7179546</v>
      </c>
      <c r="K31" s="11" t="s">
        <v>596</v>
      </c>
    </row>
    <row r="32" spans="1:11">
      <c r="A32" s="9" t="s">
        <v>606</v>
      </c>
      <c r="B32" s="10" t="s">
        <v>108</v>
      </c>
      <c r="C32" s="10" t="s">
        <v>109</v>
      </c>
      <c r="D32" s="11" t="s">
        <v>31</v>
      </c>
      <c r="E32" s="11">
        <v>9110</v>
      </c>
      <c r="F32" s="11">
        <f>VLOOKUP(C32:C317,进价表!C:F,4,FALSE)</f>
        <v>4.2</v>
      </c>
      <c r="G32" s="11">
        <f t="shared" si="0"/>
        <v>38262</v>
      </c>
      <c r="H32" s="11">
        <f t="shared" si="1"/>
        <v>5.397</v>
      </c>
      <c r="I32" s="14">
        <f t="shared" si="2"/>
        <v>0.000465258620689655</v>
      </c>
      <c r="J32" s="15">
        <f t="shared" si="3"/>
        <v>4.916667</v>
      </c>
      <c r="K32" s="11" t="s">
        <v>596</v>
      </c>
    </row>
    <row r="33" spans="1:11">
      <c r="A33" s="9" t="s">
        <v>606</v>
      </c>
      <c r="B33" s="10" t="s">
        <v>27</v>
      </c>
      <c r="C33" s="10" t="s">
        <v>28</v>
      </c>
      <c r="D33" s="11" t="s">
        <v>8</v>
      </c>
      <c r="E33" s="11">
        <v>8383</v>
      </c>
      <c r="F33" s="11">
        <f>VLOOKUP(C33:C318,进价表!C:F,4,FALSE)</f>
        <v>7.5</v>
      </c>
      <c r="G33" s="11">
        <f t="shared" si="0"/>
        <v>62872.5</v>
      </c>
      <c r="H33" s="11">
        <f t="shared" si="1"/>
        <v>9.6375</v>
      </c>
      <c r="I33" s="14">
        <f t="shared" si="2"/>
        <v>0.000830818965517241</v>
      </c>
      <c r="J33" s="15">
        <f t="shared" si="3"/>
        <v>8.07911625</v>
      </c>
      <c r="K33" s="11" t="s">
        <v>596</v>
      </c>
    </row>
    <row r="34" spans="1:11">
      <c r="A34" s="9" t="s">
        <v>606</v>
      </c>
      <c r="B34" s="10" t="s">
        <v>74</v>
      </c>
      <c r="C34" s="10" t="s">
        <v>75</v>
      </c>
      <c r="D34" s="11" t="s">
        <v>8</v>
      </c>
      <c r="E34" s="11">
        <v>7464</v>
      </c>
      <c r="F34" s="11">
        <f>VLOOKUP(C34:C319,进价表!C:F,4,FALSE)</f>
        <v>31</v>
      </c>
      <c r="G34" s="11">
        <f t="shared" si="0"/>
        <v>231384</v>
      </c>
      <c r="H34" s="11">
        <f t="shared" si="1"/>
        <v>39.835</v>
      </c>
      <c r="I34" s="14">
        <f t="shared" si="2"/>
        <v>0.00343405172413793</v>
      </c>
      <c r="J34" s="15">
        <f t="shared" si="3"/>
        <v>29.732844</v>
      </c>
      <c r="K34" s="11" t="s">
        <v>596</v>
      </c>
    </row>
    <row r="35" spans="1:11">
      <c r="A35" s="9" t="s">
        <v>606</v>
      </c>
      <c r="B35" s="10" t="s">
        <v>392</v>
      </c>
      <c r="C35" s="10" t="s">
        <v>393</v>
      </c>
      <c r="D35" s="11" t="s">
        <v>8</v>
      </c>
      <c r="E35" s="11">
        <v>7414</v>
      </c>
      <c r="F35" s="11">
        <f>VLOOKUP(C35:C320,进价表!C:F,4,FALSE)</f>
        <v>26</v>
      </c>
      <c r="G35" s="11">
        <f t="shared" si="0"/>
        <v>192764</v>
      </c>
      <c r="H35" s="11">
        <f t="shared" si="1"/>
        <v>33.41</v>
      </c>
      <c r="I35" s="14">
        <f t="shared" si="2"/>
        <v>0.0028801724137931</v>
      </c>
      <c r="J35" s="15">
        <f t="shared" si="3"/>
        <v>24.770174</v>
      </c>
      <c r="K35" s="11" t="s">
        <v>597</v>
      </c>
    </row>
    <row r="36" spans="1:11">
      <c r="A36" s="9" t="s">
        <v>606</v>
      </c>
      <c r="B36" s="10" t="s">
        <v>9</v>
      </c>
      <c r="C36" s="10" t="s">
        <v>10</v>
      </c>
      <c r="D36" s="11" t="s">
        <v>8</v>
      </c>
      <c r="E36" s="11">
        <v>6980</v>
      </c>
      <c r="F36" s="11">
        <f>VLOOKUP(C36:C321,进价表!C:F,4,FALSE)</f>
        <v>8.5</v>
      </c>
      <c r="G36" s="11">
        <f t="shared" si="0"/>
        <v>59330</v>
      </c>
      <c r="H36" s="11">
        <f t="shared" si="1"/>
        <v>10.9225</v>
      </c>
      <c r="I36" s="14">
        <f t="shared" si="2"/>
        <v>0.000941594827586207</v>
      </c>
      <c r="J36" s="15">
        <f t="shared" si="3"/>
        <v>7.623905</v>
      </c>
      <c r="K36" s="11" t="s">
        <v>596</v>
      </c>
    </row>
    <row r="37" spans="1:11">
      <c r="A37" s="9" t="s">
        <v>606</v>
      </c>
      <c r="B37" s="10" t="s">
        <v>38</v>
      </c>
      <c r="C37" s="10" t="s">
        <v>39</v>
      </c>
      <c r="D37" s="11" t="s">
        <v>8</v>
      </c>
      <c r="E37" s="11">
        <v>6403</v>
      </c>
      <c r="F37" s="11">
        <f>VLOOKUP(C37:C322,进价表!C:F,4,FALSE)</f>
        <v>23</v>
      </c>
      <c r="G37" s="11">
        <f t="shared" si="0"/>
        <v>147269</v>
      </c>
      <c r="H37" s="11">
        <f t="shared" si="1"/>
        <v>29.555</v>
      </c>
      <c r="I37" s="14">
        <f t="shared" si="2"/>
        <v>0.00254784482758621</v>
      </c>
      <c r="J37" s="15">
        <f t="shared" si="3"/>
        <v>18.9240665</v>
      </c>
      <c r="K37" s="11" t="s">
        <v>596</v>
      </c>
    </row>
    <row r="38" spans="1:11">
      <c r="A38" s="9" t="s">
        <v>606</v>
      </c>
      <c r="B38" s="10" t="s">
        <v>320</v>
      </c>
      <c r="C38" s="10" t="s">
        <v>321</v>
      </c>
      <c r="D38" s="11" t="s">
        <v>8</v>
      </c>
      <c r="E38" s="11">
        <v>6343</v>
      </c>
      <c r="F38" s="11">
        <f>VLOOKUP(C38:C323,进价表!C:F,4,FALSE)</f>
        <v>3.6</v>
      </c>
      <c r="G38" s="11">
        <f t="shared" si="0"/>
        <v>22834.8</v>
      </c>
      <c r="H38" s="11">
        <f t="shared" si="1"/>
        <v>4.626</v>
      </c>
      <c r="I38" s="14">
        <f t="shared" si="2"/>
        <v>0.000398793103448276</v>
      </c>
      <c r="J38" s="15">
        <f t="shared" si="3"/>
        <v>2.9342718</v>
      </c>
      <c r="K38" s="11" t="s">
        <v>595</v>
      </c>
    </row>
    <row r="39" spans="1:11">
      <c r="A39" s="9" t="s">
        <v>606</v>
      </c>
      <c r="B39" s="10" t="s">
        <v>228</v>
      </c>
      <c r="C39" s="10" t="s">
        <v>229</v>
      </c>
      <c r="D39" s="11" t="s">
        <v>8</v>
      </c>
      <c r="E39" s="11">
        <v>6340</v>
      </c>
      <c r="F39" s="11">
        <f>VLOOKUP(C39:C324,进价表!C:F,4,FALSE)</f>
        <v>9</v>
      </c>
      <c r="G39" s="11">
        <f t="shared" si="0"/>
        <v>57060</v>
      </c>
      <c r="H39" s="11">
        <f t="shared" si="1"/>
        <v>11.565</v>
      </c>
      <c r="I39" s="14">
        <f t="shared" si="2"/>
        <v>0.00099698275862069</v>
      </c>
      <c r="J39" s="15">
        <f t="shared" si="3"/>
        <v>7.33221</v>
      </c>
      <c r="K39" s="11" t="s">
        <v>595</v>
      </c>
    </row>
    <row r="40" spans="1:11">
      <c r="A40" s="9" t="s">
        <v>606</v>
      </c>
      <c r="B40" s="10" t="s">
        <v>230</v>
      </c>
      <c r="C40" s="10" t="s">
        <v>231</v>
      </c>
      <c r="D40" s="11" t="s">
        <v>8</v>
      </c>
      <c r="E40" s="11">
        <v>5048</v>
      </c>
      <c r="F40" s="11">
        <f>VLOOKUP(C40:C325,进价表!C:F,4,FALSE)</f>
        <v>12.5</v>
      </c>
      <c r="G40" s="11">
        <f t="shared" si="0"/>
        <v>63100</v>
      </c>
      <c r="H40" s="11">
        <f t="shared" si="1"/>
        <v>16.0625</v>
      </c>
      <c r="I40" s="14">
        <f t="shared" si="2"/>
        <v>0.00138469827586207</v>
      </c>
      <c r="J40" s="15">
        <f t="shared" si="3"/>
        <v>8.10835</v>
      </c>
      <c r="K40" s="11" t="s">
        <v>595</v>
      </c>
    </row>
    <row r="41" spans="1:11">
      <c r="A41" s="9" t="s">
        <v>606</v>
      </c>
      <c r="B41" s="10" t="s">
        <v>404</v>
      </c>
      <c r="C41" s="10" t="s">
        <v>405</v>
      </c>
      <c r="D41" s="11" t="s">
        <v>8</v>
      </c>
      <c r="E41" s="11">
        <v>4984</v>
      </c>
      <c r="F41" s="11">
        <f>VLOOKUP(C41:C326,进价表!C:F,4,FALSE)</f>
        <v>20</v>
      </c>
      <c r="G41" s="11">
        <f t="shared" si="0"/>
        <v>99680</v>
      </c>
      <c r="H41" s="11">
        <f t="shared" si="1"/>
        <v>25.7</v>
      </c>
      <c r="I41" s="14">
        <f t="shared" si="2"/>
        <v>0.00221551724137931</v>
      </c>
      <c r="J41" s="15">
        <f t="shared" si="3"/>
        <v>12.80888</v>
      </c>
      <c r="K41" s="11" t="s">
        <v>595</v>
      </c>
    </row>
    <row r="42" spans="1:11">
      <c r="A42" s="9" t="s">
        <v>606</v>
      </c>
      <c r="B42" s="10" t="s">
        <v>85</v>
      </c>
      <c r="C42" s="10" t="s">
        <v>86</v>
      </c>
      <c r="D42" s="11" t="s">
        <v>8</v>
      </c>
      <c r="E42" s="11">
        <v>4622</v>
      </c>
      <c r="F42" s="11">
        <f>VLOOKUP(C42:C327,进价表!C:F,4,FALSE)</f>
        <v>22</v>
      </c>
      <c r="G42" s="11">
        <f t="shared" si="0"/>
        <v>101684</v>
      </c>
      <c r="H42" s="11">
        <f t="shared" si="1"/>
        <v>28.27</v>
      </c>
      <c r="I42" s="14">
        <f t="shared" si="2"/>
        <v>0.00243706896551724</v>
      </c>
      <c r="J42" s="15">
        <f t="shared" si="3"/>
        <v>13.066394</v>
      </c>
      <c r="K42" s="11" t="s">
        <v>596</v>
      </c>
    </row>
    <row r="43" spans="1:11">
      <c r="A43" s="9" t="s">
        <v>606</v>
      </c>
      <c r="B43" s="10" t="s">
        <v>138</v>
      </c>
      <c r="C43" s="10" t="s">
        <v>139</v>
      </c>
      <c r="D43" s="11" t="s">
        <v>8</v>
      </c>
      <c r="E43" s="11">
        <v>4581</v>
      </c>
      <c r="F43" s="11">
        <f>VLOOKUP(C43:C328,进价表!C:F,4,FALSE)</f>
        <v>17</v>
      </c>
      <c r="G43" s="11">
        <f t="shared" si="0"/>
        <v>77877</v>
      </c>
      <c r="H43" s="11">
        <f t="shared" si="1"/>
        <v>21.845</v>
      </c>
      <c r="I43" s="14">
        <f t="shared" si="2"/>
        <v>0.00188318965517241</v>
      </c>
      <c r="J43" s="15">
        <f t="shared" si="3"/>
        <v>10.0071945</v>
      </c>
      <c r="K43" s="11" t="s">
        <v>596</v>
      </c>
    </row>
    <row r="44" spans="1:11">
      <c r="A44" s="9" t="s">
        <v>606</v>
      </c>
      <c r="B44" s="10" t="s">
        <v>406</v>
      </c>
      <c r="C44" s="10" t="s">
        <v>407</v>
      </c>
      <c r="D44" s="11" t="s">
        <v>8</v>
      </c>
      <c r="E44" s="11">
        <v>4575</v>
      </c>
      <c r="F44" s="11">
        <f>VLOOKUP(C44:C329,进价表!C:F,4,FALSE)</f>
        <v>12</v>
      </c>
      <c r="G44" s="11">
        <f t="shared" si="0"/>
        <v>54900</v>
      </c>
      <c r="H44" s="11">
        <f t="shared" si="1"/>
        <v>15.42</v>
      </c>
      <c r="I44" s="14">
        <f t="shared" si="2"/>
        <v>0.00132931034482759</v>
      </c>
      <c r="J44" s="15">
        <f t="shared" si="3"/>
        <v>7.05465</v>
      </c>
      <c r="K44" s="11" t="s">
        <v>597</v>
      </c>
    </row>
    <row r="45" spans="1:11">
      <c r="A45" s="9" t="s">
        <v>606</v>
      </c>
      <c r="B45" s="10" t="s">
        <v>44</v>
      </c>
      <c r="C45" s="10" t="s">
        <v>45</v>
      </c>
      <c r="D45" s="11" t="s">
        <v>31</v>
      </c>
      <c r="E45" s="11">
        <v>4529</v>
      </c>
      <c r="F45" s="11">
        <f>VLOOKUP(C45:C330,进价表!C:F,4,FALSE)</f>
        <v>5.6</v>
      </c>
      <c r="G45" s="11">
        <f t="shared" si="0"/>
        <v>25362.4</v>
      </c>
      <c r="H45" s="11">
        <f t="shared" si="1"/>
        <v>7.196</v>
      </c>
      <c r="I45" s="14">
        <f t="shared" si="2"/>
        <v>0.000620344827586207</v>
      </c>
      <c r="J45" s="15">
        <f t="shared" si="3"/>
        <v>3.2590684</v>
      </c>
      <c r="K45" s="11" t="s">
        <v>596</v>
      </c>
    </row>
    <row r="46" spans="1:11">
      <c r="A46" s="9" t="s">
        <v>606</v>
      </c>
      <c r="B46" s="10" t="s">
        <v>97</v>
      </c>
      <c r="C46" s="10" t="s">
        <v>98</v>
      </c>
      <c r="D46" s="11" t="s">
        <v>31</v>
      </c>
      <c r="E46" s="11">
        <v>4380</v>
      </c>
      <c r="F46" s="11">
        <f>VLOOKUP(C46:C331,进价表!C:F,4,FALSE)</f>
        <v>6</v>
      </c>
      <c r="G46" s="11">
        <f t="shared" si="0"/>
        <v>26280</v>
      </c>
      <c r="H46" s="11">
        <f t="shared" si="1"/>
        <v>7.71</v>
      </c>
      <c r="I46" s="14">
        <f t="shared" si="2"/>
        <v>0.000664655172413793</v>
      </c>
      <c r="J46" s="15">
        <f t="shared" si="3"/>
        <v>3.37698</v>
      </c>
      <c r="K46" s="11" t="s">
        <v>596</v>
      </c>
    </row>
    <row r="47" spans="1:11">
      <c r="A47" s="9" t="s">
        <v>606</v>
      </c>
      <c r="B47" s="10" t="s">
        <v>308</v>
      </c>
      <c r="C47" s="10" t="s">
        <v>309</v>
      </c>
      <c r="D47" s="11" t="s">
        <v>8</v>
      </c>
      <c r="E47" s="11">
        <v>4256</v>
      </c>
      <c r="F47" s="11">
        <f>VLOOKUP(C47:C332,进价表!C:F,4,FALSE)</f>
        <v>17</v>
      </c>
      <c r="G47" s="11">
        <f t="shared" si="0"/>
        <v>72352</v>
      </c>
      <c r="H47" s="11">
        <f t="shared" si="1"/>
        <v>21.845</v>
      </c>
      <c r="I47" s="14">
        <f t="shared" si="2"/>
        <v>0.00188318965517241</v>
      </c>
      <c r="J47" s="15">
        <f t="shared" si="3"/>
        <v>9.297232</v>
      </c>
      <c r="K47" s="11" t="s">
        <v>597</v>
      </c>
    </row>
    <row r="48" spans="1:11">
      <c r="A48" s="9" t="s">
        <v>606</v>
      </c>
      <c r="B48" s="10" t="s">
        <v>120</v>
      </c>
      <c r="C48" s="10" t="s">
        <v>121</v>
      </c>
      <c r="D48" s="11" t="s">
        <v>31</v>
      </c>
      <c r="E48" s="11">
        <v>4142</v>
      </c>
      <c r="F48" s="11">
        <f>VLOOKUP(C48:C333,进价表!C:F,4,FALSE)</f>
        <v>7.6</v>
      </c>
      <c r="G48" s="11">
        <f t="shared" si="0"/>
        <v>31479.2</v>
      </c>
      <c r="H48" s="11">
        <f t="shared" si="1"/>
        <v>9.766</v>
      </c>
      <c r="I48" s="14">
        <f t="shared" si="2"/>
        <v>0.000841896551724138</v>
      </c>
      <c r="J48" s="15">
        <f t="shared" si="3"/>
        <v>4.0450772</v>
      </c>
      <c r="K48" s="11" t="s">
        <v>596</v>
      </c>
    </row>
    <row r="49" ht="26" spans="1:11">
      <c r="A49" s="9" t="s">
        <v>606</v>
      </c>
      <c r="B49" s="10" t="s">
        <v>13</v>
      </c>
      <c r="C49" s="10" t="s">
        <v>14</v>
      </c>
      <c r="D49" s="11" t="s">
        <v>8</v>
      </c>
      <c r="E49" s="11">
        <v>4106</v>
      </c>
      <c r="F49" s="11">
        <f>VLOOKUP(C49:C334,进价表!C:F,4,FALSE)</f>
        <v>18</v>
      </c>
      <c r="G49" s="11">
        <f t="shared" si="0"/>
        <v>73908</v>
      </c>
      <c r="H49" s="11">
        <f t="shared" si="1"/>
        <v>23.13</v>
      </c>
      <c r="I49" s="14">
        <f t="shared" si="2"/>
        <v>0.00199396551724138</v>
      </c>
      <c r="J49" s="15">
        <f t="shared" si="3"/>
        <v>9.497178</v>
      </c>
      <c r="K49" s="11" t="s">
        <v>596</v>
      </c>
    </row>
    <row r="50" spans="1:11">
      <c r="A50" s="9" t="s">
        <v>606</v>
      </c>
      <c r="B50" s="10" t="s">
        <v>408</v>
      </c>
      <c r="C50" s="10" t="s">
        <v>409</v>
      </c>
      <c r="D50" s="11" t="s">
        <v>8</v>
      </c>
      <c r="E50" s="11">
        <v>3632</v>
      </c>
      <c r="F50" s="11">
        <f>VLOOKUP(C50:C335,进价表!C:F,4,FALSE)</f>
        <v>26</v>
      </c>
      <c r="G50" s="11">
        <f t="shared" si="0"/>
        <v>94432</v>
      </c>
      <c r="H50" s="11">
        <f t="shared" si="1"/>
        <v>33.41</v>
      </c>
      <c r="I50" s="14">
        <f t="shared" si="2"/>
        <v>0.0028801724137931</v>
      </c>
      <c r="J50" s="15">
        <f t="shared" si="3"/>
        <v>12.134512</v>
      </c>
      <c r="K50" s="11" t="s">
        <v>595</v>
      </c>
    </row>
    <row r="51" spans="1:11">
      <c r="A51" s="9" t="s">
        <v>606</v>
      </c>
      <c r="B51" s="10" t="s">
        <v>226</v>
      </c>
      <c r="C51" s="10" t="s">
        <v>227</v>
      </c>
      <c r="D51" s="11" t="s">
        <v>8</v>
      </c>
      <c r="E51" s="11">
        <v>3348</v>
      </c>
      <c r="F51" s="11">
        <f>VLOOKUP(C51:C336,进价表!C:F,4,FALSE)</f>
        <v>5.8</v>
      </c>
      <c r="G51" s="11">
        <f t="shared" si="0"/>
        <v>19418.4</v>
      </c>
      <c r="H51" s="11">
        <f t="shared" si="1"/>
        <v>7.453</v>
      </c>
      <c r="I51" s="14">
        <f t="shared" si="2"/>
        <v>0.0006425</v>
      </c>
      <c r="J51" s="15">
        <f t="shared" si="3"/>
        <v>2.4952644</v>
      </c>
      <c r="K51" s="11" t="s">
        <v>595</v>
      </c>
    </row>
    <row r="52" spans="1:11">
      <c r="A52" s="9" t="s">
        <v>606</v>
      </c>
      <c r="B52" s="10" t="s">
        <v>70</v>
      </c>
      <c r="C52" s="10" t="s">
        <v>71</v>
      </c>
      <c r="D52" s="11" t="s">
        <v>8</v>
      </c>
      <c r="E52" s="11">
        <v>3326</v>
      </c>
      <c r="F52" s="11">
        <f>VLOOKUP(C52:C337,进价表!C:F,4,FALSE)</f>
        <v>24.5</v>
      </c>
      <c r="G52" s="11">
        <f t="shared" si="0"/>
        <v>81487</v>
      </c>
      <c r="H52" s="11">
        <f t="shared" si="1"/>
        <v>31.4825</v>
      </c>
      <c r="I52" s="14">
        <f t="shared" si="2"/>
        <v>0.00271400862068966</v>
      </c>
      <c r="J52" s="15">
        <f t="shared" si="3"/>
        <v>10.4710795</v>
      </c>
      <c r="K52" s="11" t="s">
        <v>596</v>
      </c>
    </row>
    <row r="53" spans="1:11">
      <c r="A53" s="9" t="s">
        <v>606</v>
      </c>
      <c r="B53" s="10" t="s">
        <v>416</v>
      </c>
      <c r="C53" s="10" t="s">
        <v>417</v>
      </c>
      <c r="D53" s="11" t="s">
        <v>8</v>
      </c>
      <c r="E53" s="11">
        <v>3160</v>
      </c>
      <c r="F53" s="11">
        <f>VLOOKUP(C53:C338,进价表!C:F,4,FALSE)</f>
        <v>24.5</v>
      </c>
      <c r="G53" s="11">
        <f t="shared" si="0"/>
        <v>77420</v>
      </c>
      <c r="H53" s="11">
        <f t="shared" si="1"/>
        <v>31.4825</v>
      </c>
      <c r="I53" s="14">
        <f t="shared" si="2"/>
        <v>0.00271400862068966</v>
      </c>
      <c r="J53" s="15">
        <f t="shared" si="3"/>
        <v>9.94847</v>
      </c>
      <c r="K53" s="11" t="s">
        <v>598</v>
      </c>
    </row>
    <row r="54" spans="1:11">
      <c r="A54" s="9" t="s">
        <v>606</v>
      </c>
      <c r="B54" s="10" t="s">
        <v>340</v>
      </c>
      <c r="C54" s="10" t="s">
        <v>341</v>
      </c>
      <c r="D54" s="11" t="s">
        <v>8</v>
      </c>
      <c r="E54" s="11">
        <v>3055</v>
      </c>
      <c r="F54" s="11">
        <f>VLOOKUP(C54:C339,进价表!C:F,4,FALSE)</f>
        <v>20.412</v>
      </c>
      <c r="G54" s="11">
        <f t="shared" si="0"/>
        <v>62358.66</v>
      </c>
      <c r="H54" s="11">
        <f t="shared" si="1"/>
        <v>26.22942</v>
      </c>
      <c r="I54" s="14">
        <f t="shared" si="2"/>
        <v>0.00226115689655172</v>
      </c>
      <c r="J54" s="15">
        <f t="shared" si="3"/>
        <v>8.01308781</v>
      </c>
      <c r="K54" s="11" t="s">
        <v>595</v>
      </c>
    </row>
    <row r="55" spans="1:11">
      <c r="A55" s="9" t="s">
        <v>606</v>
      </c>
      <c r="B55" s="10" t="s">
        <v>110</v>
      </c>
      <c r="C55" s="10" t="s">
        <v>111</v>
      </c>
      <c r="D55" s="11" t="s">
        <v>31</v>
      </c>
      <c r="E55" s="11">
        <v>3028</v>
      </c>
      <c r="F55" s="11">
        <f>VLOOKUP(C55:C340,进价表!C:F,4,FALSE)</f>
        <v>3.1</v>
      </c>
      <c r="G55" s="11">
        <f t="shared" si="0"/>
        <v>9386.8</v>
      </c>
      <c r="H55" s="11">
        <f t="shared" si="1"/>
        <v>3.9835</v>
      </c>
      <c r="I55" s="14">
        <f t="shared" si="2"/>
        <v>0.000343405172413793</v>
      </c>
      <c r="J55" s="15">
        <f t="shared" si="3"/>
        <v>1.2062038</v>
      </c>
      <c r="K55" s="11" t="s">
        <v>596</v>
      </c>
    </row>
    <row r="56" spans="1:11">
      <c r="A56" s="9" t="s">
        <v>606</v>
      </c>
      <c r="B56" s="10" t="s">
        <v>322</v>
      </c>
      <c r="C56" s="10" t="s">
        <v>323</v>
      </c>
      <c r="D56" s="11" t="s">
        <v>8</v>
      </c>
      <c r="E56" s="11">
        <v>2942</v>
      </c>
      <c r="F56" s="11">
        <f>VLOOKUP(C56:C341,进价表!C:F,4,FALSE)</f>
        <v>3.6</v>
      </c>
      <c r="G56" s="11">
        <f t="shared" si="0"/>
        <v>10591.2</v>
      </c>
      <c r="H56" s="11">
        <f t="shared" si="1"/>
        <v>4.626</v>
      </c>
      <c r="I56" s="14">
        <f t="shared" si="2"/>
        <v>0.000398793103448276</v>
      </c>
      <c r="J56" s="15">
        <f t="shared" si="3"/>
        <v>1.3609692</v>
      </c>
      <c r="K56" s="11" t="s">
        <v>595</v>
      </c>
    </row>
    <row r="57" spans="1:11">
      <c r="A57" s="9" t="s">
        <v>606</v>
      </c>
      <c r="B57" s="10" t="s">
        <v>448</v>
      </c>
      <c r="C57" s="10" t="s">
        <v>449</v>
      </c>
      <c r="D57" s="11" t="s">
        <v>8</v>
      </c>
      <c r="E57" s="11">
        <v>2767</v>
      </c>
      <c r="F57" s="11">
        <f>VLOOKUP(C57:C342,进价表!C:F,4,FALSE)</f>
        <v>6.5856</v>
      </c>
      <c r="G57" s="11">
        <f t="shared" si="0"/>
        <v>18222.3552</v>
      </c>
      <c r="H57" s="11">
        <f t="shared" si="1"/>
        <v>8.462496</v>
      </c>
      <c r="I57" s="14">
        <f t="shared" si="2"/>
        <v>0.000729525517241379</v>
      </c>
      <c r="J57" s="15">
        <f t="shared" si="3"/>
        <v>2.3415726432</v>
      </c>
      <c r="K57" s="11" t="s">
        <v>597</v>
      </c>
    </row>
    <row r="58" spans="1:11">
      <c r="A58" s="9" t="s">
        <v>606</v>
      </c>
      <c r="B58" s="10" t="s">
        <v>510</v>
      </c>
      <c r="C58" s="10" t="s">
        <v>511</v>
      </c>
      <c r="D58" s="11" t="s">
        <v>8</v>
      </c>
      <c r="E58" s="11">
        <v>2664</v>
      </c>
      <c r="F58" s="11">
        <f>VLOOKUP(C58:C343,进价表!C:F,4,FALSE)</f>
        <v>13.5</v>
      </c>
      <c r="G58" s="11">
        <f t="shared" si="0"/>
        <v>35964</v>
      </c>
      <c r="H58" s="11">
        <f t="shared" si="1"/>
        <v>17.3475</v>
      </c>
      <c r="I58" s="14">
        <f t="shared" si="2"/>
        <v>0.00149547413793103</v>
      </c>
      <c r="J58" s="15">
        <f t="shared" si="3"/>
        <v>4.621374</v>
      </c>
      <c r="K58" s="11" t="s">
        <v>599</v>
      </c>
    </row>
    <row r="59" spans="1:11">
      <c r="A59" s="9" t="s">
        <v>606</v>
      </c>
      <c r="B59" s="10" t="s">
        <v>95</v>
      </c>
      <c r="C59" s="10" t="s">
        <v>96</v>
      </c>
      <c r="D59" s="11" t="s">
        <v>8</v>
      </c>
      <c r="E59" s="11">
        <v>2627</v>
      </c>
      <c r="F59" s="11">
        <f>VLOOKUP(C59:C344,进价表!C:F,4,FALSE)</f>
        <v>8.2</v>
      </c>
      <c r="G59" s="11">
        <f t="shared" si="0"/>
        <v>21541.4</v>
      </c>
      <c r="H59" s="11">
        <f t="shared" si="1"/>
        <v>10.537</v>
      </c>
      <c r="I59" s="14">
        <f t="shared" si="2"/>
        <v>0.000908362068965517</v>
      </c>
      <c r="J59" s="15">
        <f t="shared" si="3"/>
        <v>2.7680699</v>
      </c>
      <c r="K59" s="11" t="s">
        <v>596</v>
      </c>
    </row>
    <row r="60" spans="1:11">
      <c r="A60" s="9" t="s">
        <v>606</v>
      </c>
      <c r="B60" s="10" t="s">
        <v>130</v>
      </c>
      <c r="C60" s="10" t="s">
        <v>131</v>
      </c>
      <c r="D60" s="11" t="s">
        <v>8</v>
      </c>
      <c r="E60" s="11">
        <v>2537</v>
      </c>
      <c r="F60" s="11">
        <f>VLOOKUP(C60:C345,进价表!C:F,4,FALSE)</f>
        <v>20</v>
      </c>
      <c r="G60" s="11">
        <f t="shared" si="0"/>
        <v>50740</v>
      </c>
      <c r="H60" s="11">
        <f t="shared" si="1"/>
        <v>25.7</v>
      </c>
      <c r="I60" s="14">
        <f t="shared" si="2"/>
        <v>0.00221551724137931</v>
      </c>
      <c r="J60" s="15">
        <f t="shared" si="3"/>
        <v>6.52009</v>
      </c>
      <c r="K60" s="11" t="s">
        <v>596</v>
      </c>
    </row>
    <row r="61" spans="1:11">
      <c r="A61" s="9" t="s">
        <v>606</v>
      </c>
      <c r="B61" s="10" t="s">
        <v>148</v>
      </c>
      <c r="C61" s="10" t="s">
        <v>149</v>
      </c>
      <c r="D61" s="11" t="s">
        <v>31</v>
      </c>
      <c r="E61" s="11">
        <v>2532</v>
      </c>
      <c r="F61" s="11">
        <f>VLOOKUP(C61:C346,进价表!C:F,4,FALSE)</f>
        <v>5.5</v>
      </c>
      <c r="G61" s="11">
        <f t="shared" si="0"/>
        <v>13926</v>
      </c>
      <c r="H61" s="11">
        <f t="shared" si="1"/>
        <v>7.0675</v>
      </c>
      <c r="I61" s="14">
        <f t="shared" si="2"/>
        <v>0.00060926724137931</v>
      </c>
      <c r="J61" s="15">
        <f t="shared" si="3"/>
        <v>1.789491</v>
      </c>
      <c r="K61" s="11" t="s">
        <v>595</v>
      </c>
    </row>
    <row r="62" spans="1:11">
      <c r="A62" s="9" t="s">
        <v>606</v>
      </c>
      <c r="B62" s="10" t="s">
        <v>68</v>
      </c>
      <c r="C62" s="10" t="s">
        <v>69</v>
      </c>
      <c r="D62" s="11" t="s">
        <v>8</v>
      </c>
      <c r="E62" s="11">
        <v>2459</v>
      </c>
      <c r="F62" s="11">
        <f>VLOOKUP(C62:C347,进价表!C:F,4,FALSE)</f>
        <v>18</v>
      </c>
      <c r="G62" s="11">
        <f t="shared" si="0"/>
        <v>44262</v>
      </c>
      <c r="H62" s="11">
        <f t="shared" si="1"/>
        <v>23.13</v>
      </c>
      <c r="I62" s="14">
        <f t="shared" si="2"/>
        <v>0.00199396551724138</v>
      </c>
      <c r="J62" s="15">
        <f t="shared" si="3"/>
        <v>5.687667</v>
      </c>
      <c r="K62" s="11" t="s">
        <v>596</v>
      </c>
    </row>
    <row r="63" spans="1:11">
      <c r="A63" s="9" t="s">
        <v>606</v>
      </c>
      <c r="B63" s="10" t="s">
        <v>91</v>
      </c>
      <c r="C63" s="10" t="s">
        <v>92</v>
      </c>
      <c r="D63" s="11" t="s">
        <v>8</v>
      </c>
      <c r="E63" s="11">
        <v>2416</v>
      </c>
      <c r="F63" s="11">
        <f>VLOOKUP(C63:C348,进价表!C:F,4,FALSE)</f>
        <v>13.5</v>
      </c>
      <c r="G63" s="11">
        <f t="shared" si="0"/>
        <v>32616</v>
      </c>
      <c r="H63" s="11">
        <f t="shared" si="1"/>
        <v>17.3475</v>
      </c>
      <c r="I63" s="14">
        <f t="shared" si="2"/>
        <v>0.00149547413793103</v>
      </c>
      <c r="J63" s="15">
        <f t="shared" si="3"/>
        <v>4.191156</v>
      </c>
      <c r="K63" s="11" t="s">
        <v>596</v>
      </c>
    </row>
    <row r="64" spans="1:11">
      <c r="A64" s="9" t="s">
        <v>606</v>
      </c>
      <c r="B64" s="10" t="s">
        <v>418</v>
      </c>
      <c r="C64" s="10" t="s">
        <v>419</v>
      </c>
      <c r="D64" s="11" t="s">
        <v>8</v>
      </c>
      <c r="E64" s="11">
        <v>2339</v>
      </c>
      <c r="F64" s="11">
        <f>VLOOKUP(C64:C349,进价表!C:F,4,FALSE)</f>
        <v>34.5744</v>
      </c>
      <c r="G64" s="11">
        <f t="shared" si="0"/>
        <v>80869.5216</v>
      </c>
      <c r="H64" s="11">
        <f t="shared" si="1"/>
        <v>44.428104</v>
      </c>
      <c r="I64" s="14">
        <f t="shared" si="2"/>
        <v>0.00383000896551724</v>
      </c>
      <c r="J64" s="15">
        <f t="shared" si="3"/>
        <v>10.3917335256</v>
      </c>
      <c r="K64" s="11" t="s">
        <v>597</v>
      </c>
    </row>
    <row r="65" spans="1:11">
      <c r="A65" s="9" t="s">
        <v>606</v>
      </c>
      <c r="B65" s="10" t="s">
        <v>25</v>
      </c>
      <c r="C65" s="10" t="s">
        <v>26</v>
      </c>
      <c r="D65" s="11" t="s">
        <v>8</v>
      </c>
      <c r="E65" s="11">
        <v>2234</v>
      </c>
      <c r="F65" s="11">
        <f>VLOOKUP(C65:C350,进价表!C:F,4,FALSE)</f>
        <v>32</v>
      </c>
      <c r="G65" s="11">
        <f t="shared" si="0"/>
        <v>71488</v>
      </c>
      <c r="H65" s="11">
        <f t="shared" si="1"/>
        <v>41.12</v>
      </c>
      <c r="I65" s="14">
        <f t="shared" si="2"/>
        <v>0.0035448275862069</v>
      </c>
      <c r="J65" s="15">
        <f t="shared" si="3"/>
        <v>9.186208</v>
      </c>
      <c r="K65" s="11" t="s">
        <v>596</v>
      </c>
    </row>
    <row r="66" spans="1:11">
      <c r="A66" s="9" t="s">
        <v>606</v>
      </c>
      <c r="B66" s="10" t="s">
        <v>420</v>
      </c>
      <c r="C66" s="10" t="s">
        <v>421</v>
      </c>
      <c r="D66" s="11" t="s">
        <v>8</v>
      </c>
      <c r="E66" s="11">
        <v>2122</v>
      </c>
      <c r="F66" s="11">
        <f>VLOOKUP(C66:C351,进价表!C:F,4,FALSE)</f>
        <v>39.5388</v>
      </c>
      <c r="G66" s="11">
        <f t="shared" si="0"/>
        <v>83901.3336</v>
      </c>
      <c r="H66" s="11">
        <f t="shared" si="1"/>
        <v>50.807358</v>
      </c>
      <c r="I66" s="14">
        <f t="shared" si="2"/>
        <v>0.00437994465517241</v>
      </c>
      <c r="J66" s="15">
        <f t="shared" si="3"/>
        <v>10.7813213676</v>
      </c>
      <c r="K66" s="11" t="s">
        <v>597</v>
      </c>
    </row>
    <row r="67" spans="1:11">
      <c r="A67" s="9" t="s">
        <v>606</v>
      </c>
      <c r="B67" s="10" t="s">
        <v>150</v>
      </c>
      <c r="C67" s="10" t="s">
        <v>151</v>
      </c>
      <c r="D67" s="11" t="s">
        <v>8</v>
      </c>
      <c r="E67" s="11">
        <v>2079</v>
      </c>
      <c r="F67" s="11">
        <f>VLOOKUP(C67:C352,进价表!C:F,4,FALSE)</f>
        <v>13.5</v>
      </c>
      <c r="G67" s="11">
        <f t="shared" si="0"/>
        <v>28066.5</v>
      </c>
      <c r="H67" s="11">
        <f t="shared" si="1"/>
        <v>17.3475</v>
      </c>
      <c r="I67" s="14">
        <f t="shared" si="2"/>
        <v>0.00149547413793103</v>
      </c>
      <c r="J67" s="15">
        <f t="shared" si="3"/>
        <v>3.60654525</v>
      </c>
      <c r="K67" s="11" t="s">
        <v>599</v>
      </c>
    </row>
    <row r="68" spans="1:11">
      <c r="A68" s="9" t="s">
        <v>606</v>
      </c>
      <c r="B68" s="10" t="s">
        <v>348</v>
      </c>
      <c r="C68" s="10" t="s">
        <v>349</v>
      </c>
      <c r="D68" s="11" t="s">
        <v>31</v>
      </c>
      <c r="E68" s="11">
        <v>2037</v>
      </c>
      <c r="F68" s="11">
        <f>VLOOKUP(C68:C353,进价表!C:F,4,FALSE)</f>
        <v>4.8</v>
      </c>
      <c r="G68" s="11">
        <f t="shared" ref="G68:G131" si="4">E68*F68</f>
        <v>9777.6</v>
      </c>
      <c r="H68" s="11">
        <f t="shared" ref="H68:H131" si="5">F68*1.285</f>
        <v>6.168</v>
      </c>
      <c r="I68" s="14">
        <f t="shared" ref="I68:I131" si="6">H68/1.16/10000</f>
        <v>0.000531724137931034</v>
      </c>
      <c r="J68" s="15">
        <f t="shared" ref="J68:J131" si="7">I68*1.16*E68</f>
        <v>1.2564216</v>
      </c>
      <c r="K68" s="11" t="s">
        <v>595</v>
      </c>
    </row>
    <row r="69" spans="1:11">
      <c r="A69" s="9" t="s">
        <v>606</v>
      </c>
      <c r="B69" s="10" t="s">
        <v>346</v>
      </c>
      <c r="C69" s="10" t="s">
        <v>347</v>
      </c>
      <c r="D69" s="11" t="s">
        <v>31</v>
      </c>
      <c r="E69" s="11">
        <v>2037</v>
      </c>
      <c r="F69" s="11">
        <f>VLOOKUP(C69:C354,进价表!C:F,4,FALSE)</f>
        <v>18</v>
      </c>
      <c r="G69" s="11">
        <f t="shared" si="4"/>
        <v>36666</v>
      </c>
      <c r="H69" s="11">
        <f t="shared" si="5"/>
        <v>23.13</v>
      </c>
      <c r="I69" s="14">
        <f t="shared" si="6"/>
        <v>0.00199396551724138</v>
      </c>
      <c r="J69" s="15">
        <f t="shared" si="7"/>
        <v>4.711581</v>
      </c>
      <c r="K69" s="11" t="s">
        <v>595</v>
      </c>
    </row>
    <row r="70" spans="1:11">
      <c r="A70" s="9" t="s">
        <v>606</v>
      </c>
      <c r="B70" s="10" t="s">
        <v>83</v>
      </c>
      <c r="C70" s="10" t="s">
        <v>84</v>
      </c>
      <c r="D70" s="11" t="s">
        <v>8</v>
      </c>
      <c r="E70" s="11">
        <v>1998</v>
      </c>
      <c r="F70" s="11">
        <f>VLOOKUP(C70:C355,进价表!C:F,4,FALSE)</f>
        <v>14</v>
      </c>
      <c r="G70" s="11">
        <f t="shared" si="4"/>
        <v>27972</v>
      </c>
      <c r="H70" s="11">
        <f t="shared" si="5"/>
        <v>17.99</v>
      </c>
      <c r="I70" s="14">
        <f t="shared" si="6"/>
        <v>0.00155086206896552</v>
      </c>
      <c r="J70" s="15">
        <f t="shared" si="7"/>
        <v>3.594402</v>
      </c>
      <c r="K70" s="11" t="s">
        <v>596</v>
      </c>
    </row>
    <row r="71" spans="1:11">
      <c r="A71" s="9" t="s">
        <v>606</v>
      </c>
      <c r="B71" s="10" t="s">
        <v>332</v>
      </c>
      <c r="C71" s="10" t="s">
        <v>333</v>
      </c>
      <c r="D71" s="11" t="s">
        <v>8</v>
      </c>
      <c r="E71" s="11">
        <v>1935</v>
      </c>
      <c r="F71" s="11">
        <f>VLOOKUP(C71:C356,进价表!C:F,4,FALSE)</f>
        <v>30</v>
      </c>
      <c r="G71" s="11">
        <f t="shared" si="4"/>
        <v>58050</v>
      </c>
      <c r="H71" s="11">
        <f t="shared" si="5"/>
        <v>38.55</v>
      </c>
      <c r="I71" s="14">
        <f t="shared" si="6"/>
        <v>0.00332327586206897</v>
      </c>
      <c r="J71" s="15">
        <f t="shared" si="7"/>
        <v>7.459425</v>
      </c>
      <c r="K71" s="11" t="s">
        <v>595</v>
      </c>
    </row>
    <row r="72" spans="1:11">
      <c r="A72" s="9" t="s">
        <v>606</v>
      </c>
      <c r="B72" s="10" t="s">
        <v>6</v>
      </c>
      <c r="C72" s="10" t="s">
        <v>7</v>
      </c>
      <c r="D72" s="11" t="s">
        <v>8</v>
      </c>
      <c r="E72" s="11">
        <v>1856</v>
      </c>
      <c r="F72" s="11">
        <f>VLOOKUP(C72:C357,进价表!C:F,4,FALSE)</f>
        <v>6.8</v>
      </c>
      <c r="G72" s="11">
        <f t="shared" si="4"/>
        <v>12620.8</v>
      </c>
      <c r="H72" s="11">
        <f t="shared" si="5"/>
        <v>8.738</v>
      </c>
      <c r="I72" s="14">
        <f t="shared" si="6"/>
        <v>0.000753275862068966</v>
      </c>
      <c r="J72" s="15">
        <f t="shared" si="7"/>
        <v>1.6217728</v>
      </c>
      <c r="K72" s="11" t="s">
        <v>596</v>
      </c>
    </row>
    <row r="73" spans="1:11">
      <c r="A73" s="9" t="s">
        <v>606</v>
      </c>
      <c r="B73" s="10" t="s">
        <v>258</v>
      </c>
      <c r="C73" s="10" t="s">
        <v>259</v>
      </c>
      <c r="D73" s="11" t="s">
        <v>8</v>
      </c>
      <c r="E73" s="11">
        <v>1812</v>
      </c>
      <c r="F73" s="11">
        <f>VLOOKUP(C73:C358,进价表!C:F,4,FALSE)</f>
        <v>46.3428</v>
      </c>
      <c r="G73" s="11">
        <f t="shared" si="4"/>
        <v>83973.1536</v>
      </c>
      <c r="H73" s="11">
        <f t="shared" si="5"/>
        <v>59.550498</v>
      </c>
      <c r="I73" s="14">
        <f t="shared" si="6"/>
        <v>0.00513366362068966</v>
      </c>
      <c r="J73" s="15">
        <f t="shared" si="7"/>
        <v>10.7905502376</v>
      </c>
      <c r="K73" s="11" t="s">
        <v>597</v>
      </c>
    </row>
    <row r="74" spans="1:11">
      <c r="A74" s="9" t="s">
        <v>606</v>
      </c>
      <c r="B74" s="10" t="s">
        <v>534</v>
      </c>
      <c r="C74" s="10" t="s">
        <v>535</v>
      </c>
      <c r="D74" s="11" t="s">
        <v>8</v>
      </c>
      <c r="E74" s="11">
        <v>1560</v>
      </c>
      <c r="F74" s="11">
        <f>VLOOKUP(C74:C359,进价表!C:F,4,FALSE)</f>
        <v>7</v>
      </c>
      <c r="G74" s="11">
        <f t="shared" si="4"/>
        <v>10920</v>
      </c>
      <c r="H74" s="11">
        <f t="shared" si="5"/>
        <v>8.995</v>
      </c>
      <c r="I74" s="14">
        <f t="shared" si="6"/>
        <v>0.000775431034482759</v>
      </c>
      <c r="J74" s="15">
        <f t="shared" si="7"/>
        <v>1.40322</v>
      </c>
      <c r="K74" s="11" t="s">
        <v>597</v>
      </c>
    </row>
    <row r="75" spans="1:11">
      <c r="A75" s="9" t="s">
        <v>606</v>
      </c>
      <c r="B75" s="10" t="s">
        <v>306</v>
      </c>
      <c r="C75" s="10" t="s">
        <v>307</v>
      </c>
      <c r="D75" s="11" t="s">
        <v>8</v>
      </c>
      <c r="E75" s="11">
        <v>1554</v>
      </c>
      <c r="F75" s="11">
        <f>VLOOKUP(C75:C360,进价表!C:F,4,FALSE)</f>
        <v>11.5</v>
      </c>
      <c r="G75" s="11">
        <f t="shared" si="4"/>
        <v>17871</v>
      </c>
      <c r="H75" s="11">
        <f t="shared" si="5"/>
        <v>14.7775</v>
      </c>
      <c r="I75" s="14">
        <f t="shared" si="6"/>
        <v>0.0012739224137931</v>
      </c>
      <c r="J75" s="15">
        <f t="shared" si="7"/>
        <v>2.2964235</v>
      </c>
      <c r="K75" s="11" t="s">
        <v>597</v>
      </c>
    </row>
    <row r="76" spans="1:11">
      <c r="A76" s="9" t="s">
        <v>606</v>
      </c>
      <c r="B76" s="10" t="s">
        <v>166</v>
      </c>
      <c r="C76" s="10" t="s">
        <v>167</v>
      </c>
      <c r="D76" s="11" t="s">
        <v>8</v>
      </c>
      <c r="E76" s="11">
        <v>1430</v>
      </c>
      <c r="F76" s="11">
        <f>VLOOKUP(C76:C361,进价表!C:F,4,FALSE)</f>
        <v>21</v>
      </c>
      <c r="G76" s="11">
        <f t="shared" si="4"/>
        <v>30030</v>
      </c>
      <c r="H76" s="11">
        <f t="shared" si="5"/>
        <v>26.985</v>
      </c>
      <c r="I76" s="14">
        <f t="shared" si="6"/>
        <v>0.00232629310344828</v>
      </c>
      <c r="J76" s="15">
        <f t="shared" si="7"/>
        <v>3.858855</v>
      </c>
      <c r="K76" s="11" t="s">
        <v>597</v>
      </c>
    </row>
    <row r="77" ht="26" spans="1:11">
      <c r="A77" s="9" t="s">
        <v>606</v>
      </c>
      <c r="B77" s="10" t="s">
        <v>286</v>
      </c>
      <c r="C77" s="10" t="s">
        <v>287</v>
      </c>
      <c r="D77" s="11" t="s">
        <v>8</v>
      </c>
      <c r="E77" s="11">
        <v>1394</v>
      </c>
      <c r="F77" s="11">
        <f>VLOOKUP(C77:C362,进价表!C:F,4,FALSE)</f>
        <v>8.5</v>
      </c>
      <c r="G77" s="11">
        <f t="shared" si="4"/>
        <v>11849</v>
      </c>
      <c r="H77" s="11">
        <f t="shared" si="5"/>
        <v>10.9225</v>
      </c>
      <c r="I77" s="14">
        <f t="shared" si="6"/>
        <v>0.000941594827586207</v>
      </c>
      <c r="J77" s="15">
        <f t="shared" si="7"/>
        <v>1.5225965</v>
      </c>
      <c r="K77" s="11" t="s">
        <v>598</v>
      </c>
    </row>
    <row r="78" spans="1:11">
      <c r="A78" s="9" t="s">
        <v>606</v>
      </c>
      <c r="B78" s="10" t="s">
        <v>78</v>
      </c>
      <c r="C78" s="10" t="s">
        <v>79</v>
      </c>
      <c r="D78" s="11" t="s">
        <v>8</v>
      </c>
      <c r="E78" s="11">
        <v>1385</v>
      </c>
      <c r="F78" s="11">
        <f>VLOOKUP(C78:C363,进价表!C:F,4,FALSE)</f>
        <v>22</v>
      </c>
      <c r="G78" s="11">
        <f t="shared" si="4"/>
        <v>30470</v>
      </c>
      <c r="H78" s="11">
        <f t="shared" si="5"/>
        <v>28.27</v>
      </c>
      <c r="I78" s="14">
        <f t="shared" si="6"/>
        <v>0.00243706896551724</v>
      </c>
      <c r="J78" s="15">
        <f t="shared" si="7"/>
        <v>3.915395</v>
      </c>
      <c r="K78" s="11" t="s">
        <v>596</v>
      </c>
    </row>
    <row r="79" spans="1:11">
      <c r="A79" s="9" t="s">
        <v>606</v>
      </c>
      <c r="B79" s="10" t="s">
        <v>556</v>
      </c>
      <c r="C79" s="10" t="s">
        <v>557</v>
      </c>
      <c r="D79" s="11" t="s">
        <v>8</v>
      </c>
      <c r="E79" s="11">
        <v>1347</v>
      </c>
      <c r="F79" s="11">
        <f>VLOOKUP(C79:C364,进价表!C:F,4,FALSE)</f>
        <v>15</v>
      </c>
      <c r="G79" s="11">
        <f t="shared" si="4"/>
        <v>20205</v>
      </c>
      <c r="H79" s="11">
        <f t="shared" si="5"/>
        <v>19.275</v>
      </c>
      <c r="I79" s="14">
        <f t="shared" si="6"/>
        <v>0.00166163793103448</v>
      </c>
      <c r="J79" s="15">
        <f t="shared" si="7"/>
        <v>2.5963425</v>
      </c>
      <c r="K79" s="11" t="s">
        <v>599</v>
      </c>
    </row>
    <row r="80" spans="1:11">
      <c r="A80" s="9" t="s">
        <v>606</v>
      </c>
      <c r="B80" s="10" t="s">
        <v>144</v>
      </c>
      <c r="C80" s="10" t="s">
        <v>145</v>
      </c>
      <c r="D80" s="11" t="s">
        <v>31</v>
      </c>
      <c r="E80" s="11">
        <v>1301</v>
      </c>
      <c r="F80" s="11">
        <f>VLOOKUP(C80:C365,进价表!C:F,4,FALSE)</f>
        <v>20</v>
      </c>
      <c r="G80" s="11">
        <f t="shared" si="4"/>
        <v>26020</v>
      </c>
      <c r="H80" s="11">
        <f t="shared" si="5"/>
        <v>25.7</v>
      </c>
      <c r="I80" s="14">
        <f t="shared" si="6"/>
        <v>0.00221551724137931</v>
      </c>
      <c r="J80" s="15">
        <f t="shared" si="7"/>
        <v>3.34357</v>
      </c>
      <c r="K80" s="11" t="s">
        <v>596</v>
      </c>
    </row>
    <row r="81" spans="1:11">
      <c r="A81" s="9" t="s">
        <v>606</v>
      </c>
      <c r="B81" s="10" t="s">
        <v>76</v>
      </c>
      <c r="C81" s="10" t="s">
        <v>77</v>
      </c>
      <c r="D81" s="11" t="s">
        <v>8</v>
      </c>
      <c r="E81" s="11">
        <v>1268</v>
      </c>
      <c r="F81" s="11">
        <f>VLOOKUP(C81:C366,进价表!C:F,4,FALSE)</f>
        <v>20</v>
      </c>
      <c r="G81" s="11">
        <f t="shared" si="4"/>
        <v>25360</v>
      </c>
      <c r="H81" s="11">
        <f t="shared" si="5"/>
        <v>25.7</v>
      </c>
      <c r="I81" s="14">
        <f t="shared" si="6"/>
        <v>0.00221551724137931</v>
      </c>
      <c r="J81" s="15">
        <f t="shared" si="7"/>
        <v>3.25876</v>
      </c>
      <c r="K81" s="11" t="s">
        <v>596</v>
      </c>
    </row>
    <row r="82" spans="1:11">
      <c r="A82" s="9" t="s">
        <v>606</v>
      </c>
      <c r="B82" s="10" t="s">
        <v>292</v>
      </c>
      <c r="C82" s="10" t="s">
        <v>293</v>
      </c>
      <c r="D82" s="11" t="s">
        <v>8</v>
      </c>
      <c r="E82" s="11">
        <v>1260</v>
      </c>
      <c r="F82" s="11">
        <f>VLOOKUP(C82:C367,进价表!C:F,4,FALSE)</f>
        <v>16</v>
      </c>
      <c r="G82" s="11">
        <f t="shared" si="4"/>
        <v>20160</v>
      </c>
      <c r="H82" s="11">
        <f t="shared" si="5"/>
        <v>20.56</v>
      </c>
      <c r="I82" s="14">
        <f t="shared" si="6"/>
        <v>0.00177241379310345</v>
      </c>
      <c r="J82" s="15">
        <f t="shared" si="7"/>
        <v>2.59056</v>
      </c>
      <c r="K82" s="11" t="s">
        <v>596</v>
      </c>
    </row>
    <row r="83" spans="1:11">
      <c r="A83" s="9" t="s">
        <v>606</v>
      </c>
      <c r="B83" s="10" t="s">
        <v>164</v>
      </c>
      <c r="C83" s="10" t="s">
        <v>165</v>
      </c>
      <c r="D83" s="11" t="s">
        <v>8</v>
      </c>
      <c r="E83" s="11">
        <v>1259</v>
      </c>
      <c r="F83" s="11">
        <f>VLOOKUP(C83:C368,进价表!C:F,4,FALSE)</f>
        <v>21</v>
      </c>
      <c r="G83" s="11">
        <f t="shared" si="4"/>
        <v>26439</v>
      </c>
      <c r="H83" s="11">
        <f t="shared" si="5"/>
        <v>26.985</v>
      </c>
      <c r="I83" s="14">
        <f t="shared" si="6"/>
        <v>0.00232629310344828</v>
      </c>
      <c r="J83" s="15">
        <f t="shared" si="7"/>
        <v>3.3974115</v>
      </c>
      <c r="K83" s="11" t="s">
        <v>598</v>
      </c>
    </row>
    <row r="84" spans="1:11">
      <c r="A84" s="9" t="s">
        <v>606</v>
      </c>
      <c r="B84" s="10" t="s">
        <v>310</v>
      </c>
      <c r="C84" s="10" t="s">
        <v>311</v>
      </c>
      <c r="D84" s="11" t="s">
        <v>8</v>
      </c>
      <c r="E84" s="11">
        <v>1174</v>
      </c>
      <c r="F84" s="11">
        <f>VLOOKUP(C84:C369,进价表!C:F,4,FALSE)</f>
        <v>5.6</v>
      </c>
      <c r="G84" s="11">
        <f t="shared" si="4"/>
        <v>6574.4</v>
      </c>
      <c r="H84" s="11">
        <f t="shared" si="5"/>
        <v>7.196</v>
      </c>
      <c r="I84" s="14">
        <f t="shared" si="6"/>
        <v>0.000620344827586207</v>
      </c>
      <c r="J84" s="15">
        <f t="shared" si="7"/>
        <v>0.8448104</v>
      </c>
      <c r="K84" s="11" t="s">
        <v>597</v>
      </c>
    </row>
    <row r="85" spans="1:11">
      <c r="A85" s="9" t="s">
        <v>606</v>
      </c>
      <c r="B85" s="10" t="s">
        <v>518</v>
      </c>
      <c r="C85" s="10" t="s">
        <v>519</v>
      </c>
      <c r="D85" s="11" t="s">
        <v>8</v>
      </c>
      <c r="E85" s="11">
        <v>1109</v>
      </c>
      <c r="F85" s="11">
        <f>VLOOKUP(C85:C370,进价表!C:F,4,FALSE)</f>
        <v>13</v>
      </c>
      <c r="G85" s="11">
        <f t="shared" si="4"/>
        <v>14417</v>
      </c>
      <c r="H85" s="11">
        <f t="shared" si="5"/>
        <v>16.705</v>
      </c>
      <c r="I85" s="14">
        <f t="shared" si="6"/>
        <v>0.00144008620689655</v>
      </c>
      <c r="J85" s="15">
        <f t="shared" si="7"/>
        <v>1.8525845</v>
      </c>
      <c r="K85" s="11" t="s">
        <v>597</v>
      </c>
    </row>
    <row r="86" spans="1:11">
      <c r="A86" s="9" t="s">
        <v>606</v>
      </c>
      <c r="B86" s="10" t="s">
        <v>116</v>
      </c>
      <c r="C86" s="10" t="s">
        <v>117</v>
      </c>
      <c r="D86" s="11" t="s">
        <v>31</v>
      </c>
      <c r="E86" s="11">
        <v>1065</v>
      </c>
      <c r="F86" s="11">
        <f>VLOOKUP(C86:C371,进价表!C:F,4,FALSE)</f>
        <v>5.5</v>
      </c>
      <c r="G86" s="11">
        <f t="shared" si="4"/>
        <v>5857.5</v>
      </c>
      <c r="H86" s="11">
        <f t="shared" si="5"/>
        <v>7.0675</v>
      </c>
      <c r="I86" s="14">
        <f t="shared" si="6"/>
        <v>0.00060926724137931</v>
      </c>
      <c r="J86" s="15">
        <f t="shared" si="7"/>
        <v>0.75268875</v>
      </c>
      <c r="K86" s="11" t="s">
        <v>596</v>
      </c>
    </row>
    <row r="87" spans="1:11">
      <c r="A87" s="9" t="s">
        <v>606</v>
      </c>
      <c r="B87" s="10" t="s">
        <v>146</v>
      </c>
      <c r="C87" s="10" t="s">
        <v>147</v>
      </c>
      <c r="D87" s="11" t="s">
        <v>31</v>
      </c>
      <c r="E87" s="11">
        <v>1055</v>
      </c>
      <c r="F87" s="11">
        <f>VLOOKUP(C87:C372,进价表!C:F,4,FALSE)</f>
        <v>6.2</v>
      </c>
      <c r="G87" s="11">
        <f t="shared" si="4"/>
        <v>6541</v>
      </c>
      <c r="H87" s="11">
        <f t="shared" si="5"/>
        <v>7.967</v>
      </c>
      <c r="I87" s="14">
        <f t="shared" si="6"/>
        <v>0.000686810344827586</v>
      </c>
      <c r="J87" s="15">
        <f t="shared" si="7"/>
        <v>0.8405185</v>
      </c>
      <c r="K87" s="11" t="s">
        <v>596</v>
      </c>
    </row>
    <row r="88" spans="1:11">
      <c r="A88" s="9" t="s">
        <v>606</v>
      </c>
      <c r="B88" s="10" t="s">
        <v>520</v>
      </c>
      <c r="C88" s="10" t="s">
        <v>521</v>
      </c>
      <c r="D88" s="11" t="s">
        <v>8</v>
      </c>
      <c r="E88" s="11">
        <v>1045</v>
      </c>
      <c r="F88" s="11">
        <f>VLOOKUP(C88:C373,进价表!C:F,4,FALSE)</f>
        <v>15</v>
      </c>
      <c r="G88" s="11">
        <f t="shared" si="4"/>
        <v>15675</v>
      </c>
      <c r="H88" s="11">
        <f t="shared" si="5"/>
        <v>19.275</v>
      </c>
      <c r="I88" s="14">
        <f t="shared" si="6"/>
        <v>0.00166163793103448</v>
      </c>
      <c r="J88" s="15">
        <f t="shared" si="7"/>
        <v>2.0142375</v>
      </c>
      <c r="K88" s="11" t="s">
        <v>597</v>
      </c>
    </row>
    <row r="89" spans="1:11">
      <c r="A89" s="9" t="s">
        <v>606</v>
      </c>
      <c r="B89" s="10" t="s">
        <v>312</v>
      </c>
      <c r="C89" s="10" t="s">
        <v>313</v>
      </c>
      <c r="D89" s="11" t="s">
        <v>8</v>
      </c>
      <c r="E89" s="11">
        <v>617</v>
      </c>
      <c r="F89" s="11">
        <f>VLOOKUP(C89:C374,进价表!C:F,4,FALSE)</f>
        <v>10</v>
      </c>
      <c r="G89" s="11">
        <f t="shared" si="4"/>
        <v>6170</v>
      </c>
      <c r="H89" s="11">
        <f t="shared" si="5"/>
        <v>12.85</v>
      </c>
      <c r="I89" s="14">
        <f t="shared" si="6"/>
        <v>0.00110775862068966</v>
      </c>
      <c r="J89" s="15">
        <f t="shared" si="7"/>
        <v>0.792845</v>
      </c>
      <c r="K89" s="11" t="s">
        <v>597</v>
      </c>
    </row>
    <row r="90" ht="26" spans="1:11">
      <c r="A90" s="9" t="s">
        <v>606</v>
      </c>
      <c r="B90" s="10" t="s">
        <v>282</v>
      </c>
      <c r="C90" s="10" t="s">
        <v>283</v>
      </c>
      <c r="D90" s="11" t="s">
        <v>8</v>
      </c>
      <c r="E90" s="11">
        <v>616</v>
      </c>
      <c r="F90" s="11">
        <f>VLOOKUP(C90:C375,进价表!C:F,4,FALSE)</f>
        <v>13</v>
      </c>
      <c r="G90" s="11">
        <f t="shared" si="4"/>
        <v>8008</v>
      </c>
      <c r="H90" s="11">
        <f t="shared" si="5"/>
        <v>16.705</v>
      </c>
      <c r="I90" s="14">
        <f t="shared" si="6"/>
        <v>0.00144008620689655</v>
      </c>
      <c r="J90" s="15">
        <f t="shared" si="7"/>
        <v>1.029028</v>
      </c>
      <c r="K90" s="11" t="s">
        <v>597</v>
      </c>
    </row>
    <row r="91" spans="1:11">
      <c r="A91" s="9" t="s">
        <v>606</v>
      </c>
      <c r="B91" s="10" t="s">
        <v>390</v>
      </c>
      <c r="C91" s="10" t="s">
        <v>391</v>
      </c>
      <c r="D91" s="11" t="s">
        <v>8</v>
      </c>
      <c r="E91" s="11">
        <v>600</v>
      </c>
      <c r="F91" s="11">
        <f>VLOOKUP(C91:C376,进价表!C:F,4,FALSE)</f>
        <v>65</v>
      </c>
      <c r="G91" s="11">
        <f t="shared" si="4"/>
        <v>39000</v>
      </c>
      <c r="H91" s="11">
        <f t="shared" si="5"/>
        <v>83.525</v>
      </c>
      <c r="I91" s="14">
        <f t="shared" si="6"/>
        <v>0.00720043103448276</v>
      </c>
      <c r="J91" s="15">
        <f t="shared" si="7"/>
        <v>5.0115</v>
      </c>
      <c r="K91" s="11" t="s">
        <v>595</v>
      </c>
    </row>
    <row r="92" spans="1:11">
      <c r="A92" s="9" t="s">
        <v>606</v>
      </c>
      <c r="B92" s="10" t="s">
        <v>246</v>
      </c>
      <c r="C92" s="10" t="s">
        <v>247</v>
      </c>
      <c r="D92" s="11" t="s">
        <v>8</v>
      </c>
      <c r="E92" s="11">
        <v>577</v>
      </c>
      <c r="F92" s="11">
        <f>VLOOKUP(C92:C377,进价表!C:F,4,FALSE)</f>
        <v>10.7352</v>
      </c>
      <c r="G92" s="11">
        <f t="shared" si="4"/>
        <v>6194.2104</v>
      </c>
      <c r="H92" s="11">
        <f t="shared" si="5"/>
        <v>13.794732</v>
      </c>
      <c r="I92" s="14">
        <f t="shared" si="6"/>
        <v>0.00118920103448276</v>
      </c>
      <c r="J92" s="15">
        <f t="shared" si="7"/>
        <v>0.7959560364</v>
      </c>
      <c r="K92" s="11" t="s">
        <v>595</v>
      </c>
    </row>
    <row r="93" spans="1:11">
      <c r="A93" s="9" t="s">
        <v>606</v>
      </c>
      <c r="B93" s="10" t="s">
        <v>106</v>
      </c>
      <c r="C93" s="10" t="s">
        <v>107</v>
      </c>
      <c r="D93" s="11" t="s">
        <v>31</v>
      </c>
      <c r="E93" s="11">
        <v>1022</v>
      </c>
      <c r="F93" s="11">
        <f>VLOOKUP(C93:C378,进价表!C:F,4,FALSE)</f>
        <v>8.6</v>
      </c>
      <c r="G93" s="11">
        <f t="shared" si="4"/>
        <v>8789.2</v>
      </c>
      <c r="H93" s="11">
        <f t="shared" si="5"/>
        <v>11.051</v>
      </c>
      <c r="I93" s="14">
        <f t="shared" si="6"/>
        <v>0.000952672413793103</v>
      </c>
      <c r="J93" s="15">
        <f t="shared" si="7"/>
        <v>1.1294122</v>
      </c>
      <c r="K93" s="11" t="s">
        <v>596</v>
      </c>
    </row>
    <row r="94" spans="1:11">
      <c r="A94" s="9" t="s">
        <v>606</v>
      </c>
      <c r="B94" s="10" t="s">
        <v>296</v>
      </c>
      <c r="C94" s="10" t="s">
        <v>297</v>
      </c>
      <c r="D94" s="11" t="s">
        <v>8</v>
      </c>
      <c r="E94" s="11">
        <v>1005</v>
      </c>
      <c r="F94" s="11">
        <f>VLOOKUP(C94:C379,进价表!C:F,4,FALSE)</f>
        <v>20</v>
      </c>
      <c r="G94" s="11">
        <f t="shared" si="4"/>
        <v>20100</v>
      </c>
      <c r="H94" s="11">
        <f t="shared" si="5"/>
        <v>25.7</v>
      </c>
      <c r="I94" s="14">
        <f t="shared" si="6"/>
        <v>0.00221551724137931</v>
      </c>
      <c r="J94" s="15">
        <f t="shared" si="7"/>
        <v>2.58285</v>
      </c>
      <c r="K94" s="11" t="s">
        <v>597</v>
      </c>
    </row>
    <row r="95" spans="1:11">
      <c r="A95" s="9" t="s">
        <v>606</v>
      </c>
      <c r="B95" s="10" t="s">
        <v>64</v>
      </c>
      <c r="C95" s="10" t="s">
        <v>65</v>
      </c>
      <c r="D95" s="11" t="s">
        <v>8</v>
      </c>
      <c r="E95" s="11">
        <v>974</v>
      </c>
      <c r="F95" s="11">
        <f>VLOOKUP(C95:C380,进价表!C:F,4,FALSE)</f>
        <v>35</v>
      </c>
      <c r="G95" s="11">
        <f t="shared" si="4"/>
        <v>34090</v>
      </c>
      <c r="H95" s="11">
        <f t="shared" si="5"/>
        <v>44.975</v>
      </c>
      <c r="I95" s="14">
        <f t="shared" si="6"/>
        <v>0.00387715517241379</v>
      </c>
      <c r="J95" s="15">
        <f t="shared" si="7"/>
        <v>4.380565</v>
      </c>
      <c r="K95" s="11" t="s">
        <v>596</v>
      </c>
    </row>
    <row r="96" spans="1:11">
      <c r="A96" s="9" t="s">
        <v>606</v>
      </c>
      <c r="B96" s="10" t="s">
        <v>158</v>
      </c>
      <c r="C96" s="10" t="s">
        <v>159</v>
      </c>
      <c r="D96" s="11" t="s">
        <v>8</v>
      </c>
      <c r="E96" s="11">
        <v>958</v>
      </c>
      <c r="F96" s="11">
        <f>VLOOKUP(C96:C381,进价表!C:F,4,FALSE)</f>
        <v>16</v>
      </c>
      <c r="G96" s="11">
        <f t="shared" si="4"/>
        <v>15328</v>
      </c>
      <c r="H96" s="11">
        <f t="shared" si="5"/>
        <v>20.56</v>
      </c>
      <c r="I96" s="14">
        <f t="shared" si="6"/>
        <v>0.00177241379310345</v>
      </c>
      <c r="J96" s="15">
        <f t="shared" si="7"/>
        <v>1.969648</v>
      </c>
      <c r="K96" s="11" t="s">
        <v>598</v>
      </c>
    </row>
    <row r="97" spans="1:11">
      <c r="A97" s="9" t="s">
        <v>606</v>
      </c>
      <c r="B97" s="10" t="s">
        <v>93</v>
      </c>
      <c r="C97" s="10" t="s">
        <v>94</v>
      </c>
      <c r="D97" s="11" t="s">
        <v>8</v>
      </c>
      <c r="E97" s="11">
        <v>918</v>
      </c>
      <c r="F97" s="11">
        <f>VLOOKUP(C97:C382,进价表!C:F,4,FALSE)</f>
        <v>27</v>
      </c>
      <c r="G97" s="11">
        <f t="shared" si="4"/>
        <v>24786</v>
      </c>
      <c r="H97" s="11">
        <f t="shared" si="5"/>
        <v>34.695</v>
      </c>
      <c r="I97" s="14">
        <f t="shared" si="6"/>
        <v>0.00299094827586207</v>
      </c>
      <c r="J97" s="15">
        <f t="shared" si="7"/>
        <v>3.185001</v>
      </c>
      <c r="K97" s="11" t="s">
        <v>596</v>
      </c>
    </row>
    <row r="98" spans="1:11">
      <c r="A98" s="9" t="s">
        <v>606</v>
      </c>
      <c r="B98" s="10" t="s">
        <v>252</v>
      </c>
      <c r="C98" s="10" t="s">
        <v>253</v>
      </c>
      <c r="D98" s="11" t="s">
        <v>8</v>
      </c>
      <c r="E98" s="11">
        <v>887</v>
      </c>
      <c r="F98" s="11">
        <f>VLOOKUP(C98:C383,进价表!C:F,4,FALSE)</f>
        <v>32.886</v>
      </c>
      <c r="G98" s="11">
        <f t="shared" si="4"/>
        <v>29169.882</v>
      </c>
      <c r="H98" s="11">
        <f t="shared" si="5"/>
        <v>42.25851</v>
      </c>
      <c r="I98" s="14">
        <f t="shared" si="6"/>
        <v>0.003642975</v>
      </c>
      <c r="J98" s="15">
        <f t="shared" si="7"/>
        <v>3.748329837</v>
      </c>
      <c r="K98" s="11" t="s">
        <v>595</v>
      </c>
    </row>
    <row r="99" spans="1:11">
      <c r="A99" s="9" t="s">
        <v>606</v>
      </c>
      <c r="B99" s="10" t="s">
        <v>398</v>
      </c>
      <c r="C99" s="10" t="s">
        <v>399</v>
      </c>
      <c r="D99" s="11" t="s">
        <v>8</v>
      </c>
      <c r="E99" s="11">
        <v>821</v>
      </c>
      <c r="F99" s="11">
        <f>VLOOKUP(C99:C384,进价表!C:F,4,FALSE)</f>
        <v>20</v>
      </c>
      <c r="G99" s="11">
        <f t="shared" si="4"/>
        <v>16420</v>
      </c>
      <c r="H99" s="11">
        <f t="shared" si="5"/>
        <v>25.7</v>
      </c>
      <c r="I99" s="14">
        <f t="shared" si="6"/>
        <v>0.00221551724137931</v>
      </c>
      <c r="J99" s="15">
        <f t="shared" si="7"/>
        <v>2.10997</v>
      </c>
      <c r="K99" s="11" t="s">
        <v>595</v>
      </c>
    </row>
    <row r="100" spans="1:11">
      <c r="A100" s="9" t="s">
        <v>606</v>
      </c>
      <c r="B100" s="10" t="s">
        <v>522</v>
      </c>
      <c r="C100" s="10" t="s">
        <v>523</v>
      </c>
      <c r="D100" s="11" t="s">
        <v>8</v>
      </c>
      <c r="E100" s="11">
        <v>795</v>
      </c>
      <c r="F100" s="11">
        <f>VLOOKUP(C100:C385,进价表!C:F,4,FALSE)</f>
        <v>15</v>
      </c>
      <c r="G100" s="11">
        <f t="shared" si="4"/>
        <v>11925</v>
      </c>
      <c r="H100" s="11">
        <f t="shared" si="5"/>
        <v>19.275</v>
      </c>
      <c r="I100" s="14">
        <f t="shared" si="6"/>
        <v>0.00166163793103448</v>
      </c>
      <c r="J100" s="15">
        <f t="shared" si="7"/>
        <v>1.5323625</v>
      </c>
      <c r="K100" s="11" t="s">
        <v>597</v>
      </c>
    </row>
    <row r="101" spans="1:11">
      <c r="A101" s="9" t="s">
        <v>606</v>
      </c>
      <c r="B101" s="10" t="s">
        <v>160</v>
      </c>
      <c r="C101" s="10" t="s">
        <v>161</v>
      </c>
      <c r="D101" s="11" t="s">
        <v>8</v>
      </c>
      <c r="E101" s="11">
        <v>777</v>
      </c>
      <c r="F101" s="11">
        <f>VLOOKUP(C101:C386,进价表!C:F,4,FALSE)</f>
        <v>16</v>
      </c>
      <c r="G101" s="11">
        <f t="shared" si="4"/>
        <v>12432</v>
      </c>
      <c r="H101" s="11">
        <f t="shared" si="5"/>
        <v>20.56</v>
      </c>
      <c r="I101" s="14">
        <f t="shared" si="6"/>
        <v>0.00177241379310345</v>
      </c>
      <c r="J101" s="15">
        <f t="shared" si="7"/>
        <v>1.597512</v>
      </c>
      <c r="K101" s="11" t="s">
        <v>597</v>
      </c>
    </row>
    <row r="102" spans="1:11">
      <c r="A102" s="9" t="s">
        <v>606</v>
      </c>
      <c r="B102" s="10" t="s">
        <v>62</v>
      </c>
      <c r="C102" s="10" t="s">
        <v>63</v>
      </c>
      <c r="D102" s="11" t="s">
        <v>8</v>
      </c>
      <c r="E102" s="11">
        <v>735</v>
      </c>
      <c r="F102" s="11">
        <f>VLOOKUP(C102:C387,进价表!C:F,4,FALSE)</f>
        <v>27</v>
      </c>
      <c r="G102" s="11">
        <f t="shared" si="4"/>
        <v>19845</v>
      </c>
      <c r="H102" s="11">
        <f t="shared" si="5"/>
        <v>34.695</v>
      </c>
      <c r="I102" s="14">
        <f t="shared" si="6"/>
        <v>0.00299094827586207</v>
      </c>
      <c r="J102" s="15">
        <f t="shared" si="7"/>
        <v>2.5500825</v>
      </c>
      <c r="K102" s="11" t="s">
        <v>596</v>
      </c>
    </row>
    <row r="103" ht="26" spans="1:11">
      <c r="A103" s="9" t="s">
        <v>606</v>
      </c>
      <c r="B103" s="10" t="s">
        <v>284</v>
      </c>
      <c r="C103" s="10" t="s">
        <v>285</v>
      </c>
      <c r="D103" s="11" t="s">
        <v>8</v>
      </c>
      <c r="E103" s="11">
        <v>658</v>
      </c>
      <c r="F103" s="11">
        <f>VLOOKUP(C103:C388,进价表!C:F,4,FALSE)</f>
        <v>11</v>
      </c>
      <c r="G103" s="11">
        <f t="shared" si="4"/>
        <v>7238</v>
      </c>
      <c r="H103" s="11">
        <f t="shared" si="5"/>
        <v>14.135</v>
      </c>
      <c r="I103" s="14">
        <f t="shared" si="6"/>
        <v>0.00121853448275862</v>
      </c>
      <c r="J103" s="15">
        <f t="shared" si="7"/>
        <v>0.930083</v>
      </c>
      <c r="K103" s="11" t="s">
        <v>597</v>
      </c>
    </row>
    <row r="104" spans="1:11">
      <c r="A104" s="9" t="s">
        <v>606</v>
      </c>
      <c r="B104" s="10" t="s">
        <v>330</v>
      </c>
      <c r="C104" s="10" t="s">
        <v>331</v>
      </c>
      <c r="D104" s="11" t="s">
        <v>8</v>
      </c>
      <c r="E104" s="11">
        <v>657</v>
      </c>
      <c r="F104" s="11">
        <f>VLOOKUP(C104:C389,进价表!C:F,4,FALSE)</f>
        <v>30</v>
      </c>
      <c r="G104" s="11">
        <f t="shared" si="4"/>
        <v>19710</v>
      </c>
      <c r="H104" s="11">
        <f t="shared" si="5"/>
        <v>38.55</v>
      </c>
      <c r="I104" s="14">
        <f t="shared" si="6"/>
        <v>0.00332327586206897</v>
      </c>
      <c r="J104" s="15">
        <f t="shared" si="7"/>
        <v>2.532735</v>
      </c>
      <c r="K104" s="11" t="s">
        <v>595</v>
      </c>
    </row>
    <row r="105" spans="1:11">
      <c r="A105" s="9" t="s">
        <v>606</v>
      </c>
      <c r="B105" s="10" t="s">
        <v>174</v>
      </c>
      <c r="C105" s="10" t="s">
        <v>175</v>
      </c>
      <c r="D105" s="11" t="s">
        <v>8</v>
      </c>
      <c r="E105" s="11">
        <v>651</v>
      </c>
      <c r="F105" s="11">
        <f>VLOOKUP(C105:C390,进价表!C:F,4,FALSE)</f>
        <v>18</v>
      </c>
      <c r="G105" s="11">
        <f t="shared" si="4"/>
        <v>11718</v>
      </c>
      <c r="H105" s="11">
        <f t="shared" si="5"/>
        <v>23.13</v>
      </c>
      <c r="I105" s="14">
        <f t="shared" si="6"/>
        <v>0.00199396551724138</v>
      </c>
      <c r="J105" s="15">
        <f t="shared" si="7"/>
        <v>1.505763</v>
      </c>
      <c r="K105" s="11" t="s">
        <v>597</v>
      </c>
    </row>
    <row r="106" spans="1:11">
      <c r="A106" s="9" t="s">
        <v>606</v>
      </c>
      <c r="B106" s="10" t="s">
        <v>440</v>
      </c>
      <c r="C106" s="10" t="s">
        <v>441</v>
      </c>
      <c r="D106" s="11" t="s">
        <v>8</v>
      </c>
      <c r="E106" s="11">
        <v>539</v>
      </c>
      <c r="F106" s="11">
        <f>VLOOKUP(C106:C391,进价表!C:F,4,FALSE)</f>
        <v>74.2392</v>
      </c>
      <c r="G106" s="11">
        <f t="shared" si="4"/>
        <v>40014.9288</v>
      </c>
      <c r="H106" s="11">
        <f t="shared" si="5"/>
        <v>95.397372</v>
      </c>
      <c r="I106" s="14">
        <f t="shared" si="6"/>
        <v>0.00822391137931034</v>
      </c>
      <c r="J106" s="15">
        <f t="shared" si="7"/>
        <v>5.1419183508</v>
      </c>
      <c r="K106" s="11" t="s">
        <v>597</v>
      </c>
    </row>
    <row r="107" ht="26" spans="1:11">
      <c r="A107" s="9" t="s">
        <v>606</v>
      </c>
      <c r="B107" s="10" t="s">
        <v>280</v>
      </c>
      <c r="C107" s="10" t="s">
        <v>281</v>
      </c>
      <c r="D107" s="11" t="s">
        <v>8</v>
      </c>
      <c r="E107" s="11">
        <v>464</v>
      </c>
      <c r="F107" s="11">
        <f>VLOOKUP(C107:C392,进价表!C:F,4,FALSE)</f>
        <v>13</v>
      </c>
      <c r="G107" s="11">
        <f t="shared" si="4"/>
        <v>6032</v>
      </c>
      <c r="H107" s="11">
        <f t="shared" si="5"/>
        <v>16.705</v>
      </c>
      <c r="I107" s="14">
        <f t="shared" si="6"/>
        <v>0.00144008620689655</v>
      </c>
      <c r="J107" s="15">
        <f t="shared" si="7"/>
        <v>0.775112</v>
      </c>
      <c r="K107" s="11" t="s">
        <v>597</v>
      </c>
    </row>
    <row r="108" spans="1:11">
      <c r="A108" s="9" t="s">
        <v>606</v>
      </c>
      <c r="B108" s="10" t="s">
        <v>89</v>
      </c>
      <c r="C108" s="10" t="s">
        <v>90</v>
      </c>
      <c r="D108" s="11" t="s">
        <v>8</v>
      </c>
      <c r="E108" s="11">
        <v>406</v>
      </c>
      <c r="F108" s="11">
        <f>VLOOKUP(C108:C393,进价表!C:F,4,FALSE)</f>
        <v>7.5</v>
      </c>
      <c r="G108" s="11">
        <f t="shared" si="4"/>
        <v>3045</v>
      </c>
      <c r="H108" s="11">
        <f t="shared" si="5"/>
        <v>9.6375</v>
      </c>
      <c r="I108" s="14">
        <f t="shared" si="6"/>
        <v>0.000830818965517241</v>
      </c>
      <c r="J108" s="15">
        <f t="shared" si="7"/>
        <v>0.3912825</v>
      </c>
      <c r="K108" s="11" t="s">
        <v>596</v>
      </c>
    </row>
    <row r="109" spans="1:11">
      <c r="A109" s="9" t="s">
        <v>606</v>
      </c>
      <c r="B109" s="10" t="s">
        <v>326</v>
      </c>
      <c r="C109" s="10" t="s">
        <v>327</v>
      </c>
      <c r="D109" s="11" t="s">
        <v>8</v>
      </c>
      <c r="E109" s="11">
        <v>393</v>
      </c>
      <c r="F109" s="11">
        <f>VLOOKUP(C109:C394,进价表!C:F,4,FALSE)</f>
        <v>3.6</v>
      </c>
      <c r="G109" s="11">
        <f t="shared" si="4"/>
        <v>1414.8</v>
      </c>
      <c r="H109" s="11">
        <f t="shared" si="5"/>
        <v>4.626</v>
      </c>
      <c r="I109" s="14">
        <f t="shared" si="6"/>
        <v>0.000398793103448276</v>
      </c>
      <c r="J109" s="15">
        <f t="shared" si="7"/>
        <v>0.1818018</v>
      </c>
      <c r="K109" s="11" t="s">
        <v>595</v>
      </c>
    </row>
    <row r="110" spans="1:11">
      <c r="A110" s="9" t="s">
        <v>606</v>
      </c>
      <c r="B110" s="10" t="s">
        <v>134</v>
      </c>
      <c r="C110" s="10" t="s">
        <v>135</v>
      </c>
      <c r="D110" s="11" t="s">
        <v>8</v>
      </c>
      <c r="E110" s="11">
        <v>376</v>
      </c>
      <c r="F110" s="11">
        <f>VLOOKUP(C110:C395,进价表!C:F,4,FALSE)</f>
        <v>23</v>
      </c>
      <c r="G110" s="11">
        <f t="shared" si="4"/>
        <v>8648</v>
      </c>
      <c r="H110" s="11">
        <f t="shared" si="5"/>
        <v>29.555</v>
      </c>
      <c r="I110" s="14">
        <f t="shared" si="6"/>
        <v>0.00254784482758621</v>
      </c>
      <c r="J110" s="15">
        <f t="shared" si="7"/>
        <v>1.111268</v>
      </c>
      <c r="K110" s="11" t="s">
        <v>596</v>
      </c>
    </row>
    <row r="111" spans="1:11">
      <c r="A111" s="9" t="s">
        <v>606</v>
      </c>
      <c r="B111" s="10" t="s">
        <v>314</v>
      </c>
      <c r="C111" s="10" t="s">
        <v>315</v>
      </c>
      <c r="D111" s="11" t="s">
        <v>8</v>
      </c>
      <c r="E111" s="11">
        <v>356</v>
      </c>
      <c r="F111" s="11">
        <f>VLOOKUP(C111:C396,进价表!C:F,4,FALSE)</f>
        <v>3.6</v>
      </c>
      <c r="G111" s="11">
        <f t="shared" si="4"/>
        <v>1281.6</v>
      </c>
      <c r="H111" s="11">
        <f t="shared" si="5"/>
        <v>4.626</v>
      </c>
      <c r="I111" s="14">
        <f t="shared" si="6"/>
        <v>0.000398793103448276</v>
      </c>
      <c r="J111" s="15">
        <f t="shared" si="7"/>
        <v>0.1646856</v>
      </c>
      <c r="K111" s="11" t="s">
        <v>595</v>
      </c>
    </row>
    <row r="112" spans="1:11">
      <c r="A112" s="9" t="s">
        <v>606</v>
      </c>
      <c r="B112" s="10" t="s">
        <v>238</v>
      </c>
      <c r="C112" s="10" t="s">
        <v>239</v>
      </c>
      <c r="D112" s="11" t="s">
        <v>8</v>
      </c>
      <c r="E112" s="11">
        <v>344</v>
      </c>
      <c r="F112" s="11">
        <f>VLOOKUP(C112:C397,进价表!C:F,4,FALSE)</f>
        <v>12.6252</v>
      </c>
      <c r="G112" s="11">
        <f t="shared" si="4"/>
        <v>4343.0688</v>
      </c>
      <c r="H112" s="11">
        <f t="shared" si="5"/>
        <v>16.223382</v>
      </c>
      <c r="I112" s="14">
        <f t="shared" si="6"/>
        <v>0.0013985674137931</v>
      </c>
      <c r="J112" s="15">
        <f t="shared" si="7"/>
        <v>0.5580843408</v>
      </c>
      <c r="K112" s="11" t="s">
        <v>595</v>
      </c>
    </row>
    <row r="113" spans="1:11">
      <c r="A113" s="9" t="s">
        <v>606</v>
      </c>
      <c r="B113" s="10" t="s">
        <v>191</v>
      </c>
      <c r="C113" s="10" t="s">
        <v>192</v>
      </c>
      <c r="D113" s="11" t="s">
        <v>193</v>
      </c>
      <c r="E113" s="11">
        <v>338</v>
      </c>
      <c r="F113" s="11">
        <f>VLOOKUP(C113:C398,进价表!C:F,4,FALSE)</f>
        <v>45.738</v>
      </c>
      <c r="G113" s="11">
        <f t="shared" si="4"/>
        <v>15459.444</v>
      </c>
      <c r="H113" s="11">
        <f t="shared" si="5"/>
        <v>58.77333</v>
      </c>
      <c r="I113" s="14">
        <f t="shared" si="6"/>
        <v>0.00506666637931034</v>
      </c>
      <c r="J113" s="15">
        <f t="shared" si="7"/>
        <v>1.986538554</v>
      </c>
      <c r="K113" s="11" t="s">
        <v>595</v>
      </c>
    </row>
    <row r="114" spans="1:11">
      <c r="A114" s="9" t="s">
        <v>606</v>
      </c>
      <c r="B114" s="10" t="s">
        <v>118</v>
      </c>
      <c r="C114" s="10" t="s">
        <v>119</v>
      </c>
      <c r="D114" s="11" t="s">
        <v>31</v>
      </c>
      <c r="E114" s="11">
        <v>326</v>
      </c>
      <c r="F114" s="11">
        <f>VLOOKUP(C114:C399,进价表!C:F,4,FALSE)</f>
        <v>9.5</v>
      </c>
      <c r="G114" s="11">
        <f t="shared" si="4"/>
        <v>3097</v>
      </c>
      <c r="H114" s="11">
        <f t="shared" si="5"/>
        <v>12.2075</v>
      </c>
      <c r="I114" s="14">
        <f t="shared" si="6"/>
        <v>0.00105237068965517</v>
      </c>
      <c r="J114" s="15">
        <f t="shared" si="7"/>
        <v>0.3979645</v>
      </c>
      <c r="K114" s="11" t="s">
        <v>596</v>
      </c>
    </row>
    <row r="115" spans="1:11">
      <c r="A115" s="9" t="s">
        <v>606</v>
      </c>
      <c r="B115" s="10" t="s">
        <v>410</v>
      </c>
      <c r="C115" s="10" t="s">
        <v>411</v>
      </c>
      <c r="D115" s="11" t="s">
        <v>8</v>
      </c>
      <c r="E115" s="11">
        <v>315</v>
      </c>
      <c r="F115" s="11">
        <f>VLOOKUP(C115:C400,进价表!C:F,4,FALSE)</f>
        <v>12</v>
      </c>
      <c r="G115" s="11">
        <f t="shared" si="4"/>
        <v>3780</v>
      </c>
      <c r="H115" s="11">
        <f t="shared" si="5"/>
        <v>15.42</v>
      </c>
      <c r="I115" s="14">
        <f t="shared" si="6"/>
        <v>0.00132931034482759</v>
      </c>
      <c r="J115" s="15">
        <f t="shared" si="7"/>
        <v>0.48573</v>
      </c>
      <c r="K115" s="11" t="s">
        <v>595</v>
      </c>
    </row>
    <row r="116" spans="1:11">
      <c r="A116" s="9" t="s">
        <v>606</v>
      </c>
      <c r="B116" s="10" t="s">
        <v>218</v>
      </c>
      <c r="C116" s="10" t="s">
        <v>219</v>
      </c>
      <c r="D116" s="11" t="s">
        <v>105</v>
      </c>
      <c r="E116" s="11">
        <v>292</v>
      </c>
      <c r="F116" s="11">
        <f>VLOOKUP(C116:C401,进价表!C:F,4,FALSE)</f>
        <v>5.1072</v>
      </c>
      <c r="G116" s="11">
        <f t="shared" si="4"/>
        <v>1491.3024</v>
      </c>
      <c r="H116" s="11">
        <f t="shared" si="5"/>
        <v>6.562752</v>
      </c>
      <c r="I116" s="14">
        <f t="shared" si="6"/>
        <v>0.000565754482758621</v>
      </c>
      <c r="J116" s="15">
        <f t="shared" si="7"/>
        <v>0.1916323584</v>
      </c>
      <c r="K116" s="11" t="s">
        <v>599</v>
      </c>
    </row>
    <row r="117" spans="1:11">
      <c r="A117" s="9" t="s">
        <v>606</v>
      </c>
      <c r="B117" s="10" t="s">
        <v>136</v>
      </c>
      <c r="C117" s="10" t="s">
        <v>137</v>
      </c>
      <c r="D117" s="11" t="s">
        <v>8</v>
      </c>
      <c r="E117" s="11">
        <v>277</v>
      </c>
      <c r="F117" s="11">
        <f>VLOOKUP(C117:C402,进价表!C:F,4,FALSE)</f>
        <v>6</v>
      </c>
      <c r="G117" s="11">
        <f t="shared" si="4"/>
        <v>1662</v>
      </c>
      <c r="H117" s="11">
        <f t="shared" si="5"/>
        <v>7.71</v>
      </c>
      <c r="I117" s="14">
        <f t="shared" si="6"/>
        <v>0.000664655172413793</v>
      </c>
      <c r="J117" s="15">
        <f t="shared" si="7"/>
        <v>0.213567</v>
      </c>
      <c r="K117" s="11" t="s">
        <v>596</v>
      </c>
    </row>
    <row r="118" spans="1:11">
      <c r="A118" s="9" t="s">
        <v>606</v>
      </c>
      <c r="B118" s="10" t="s">
        <v>318</v>
      </c>
      <c r="C118" s="10" t="s">
        <v>319</v>
      </c>
      <c r="D118" s="11" t="s">
        <v>8</v>
      </c>
      <c r="E118" s="11">
        <v>246</v>
      </c>
      <c r="F118" s="11">
        <f>VLOOKUP(C118:C403,进价表!C:F,4,FALSE)</f>
        <v>3.6</v>
      </c>
      <c r="G118" s="11">
        <f t="shared" si="4"/>
        <v>885.6</v>
      </c>
      <c r="H118" s="11">
        <f t="shared" si="5"/>
        <v>4.626</v>
      </c>
      <c r="I118" s="14">
        <f t="shared" si="6"/>
        <v>0.000398793103448276</v>
      </c>
      <c r="J118" s="15">
        <f t="shared" si="7"/>
        <v>0.1137996</v>
      </c>
      <c r="K118" s="11" t="s">
        <v>595</v>
      </c>
    </row>
    <row r="119" spans="1:11">
      <c r="A119" s="9" t="s">
        <v>606</v>
      </c>
      <c r="B119" s="10" t="s">
        <v>254</v>
      </c>
      <c r="C119" s="10" t="s">
        <v>255</v>
      </c>
      <c r="D119" s="11" t="s">
        <v>8</v>
      </c>
      <c r="E119" s="11">
        <v>230</v>
      </c>
      <c r="F119" s="11">
        <f>VLOOKUP(C119:C404,进价表!C:F,4,FALSE)</f>
        <v>43.848</v>
      </c>
      <c r="G119" s="11">
        <f t="shared" si="4"/>
        <v>10085.04</v>
      </c>
      <c r="H119" s="11">
        <f t="shared" si="5"/>
        <v>56.34468</v>
      </c>
      <c r="I119" s="14">
        <f t="shared" si="6"/>
        <v>0.0048573</v>
      </c>
      <c r="J119" s="15">
        <f t="shared" si="7"/>
        <v>1.29592764</v>
      </c>
      <c r="K119" s="11" t="s">
        <v>595</v>
      </c>
    </row>
    <row r="120" ht="26" spans="1:11">
      <c r="A120" s="9" t="s">
        <v>606</v>
      </c>
      <c r="B120" s="10" t="s">
        <v>288</v>
      </c>
      <c r="C120" s="10" t="s">
        <v>289</v>
      </c>
      <c r="D120" s="11" t="s">
        <v>8</v>
      </c>
      <c r="E120" s="11">
        <v>226</v>
      </c>
      <c r="F120" s="11">
        <f>VLOOKUP(C120:C405,进价表!C:F,4,FALSE)</f>
        <v>13</v>
      </c>
      <c r="G120" s="11">
        <f t="shared" si="4"/>
        <v>2938</v>
      </c>
      <c r="H120" s="11">
        <f t="shared" si="5"/>
        <v>16.705</v>
      </c>
      <c r="I120" s="14">
        <f t="shared" si="6"/>
        <v>0.00144008620689655</v>
      </c>
      <c r="J120" s="15">
        <f t="shared" si="7"/>
        <v>0.377533</v>
      </c>
      <c r="K120" s="11" t="s">
        <v>597</v>
      </c>
    </row>
    <row r="121" spans="1:11">
      <c r="A121" s="9" t="s">
        <v>606</v>
      </c>
      <c r="B121" s="10" t="s">
        <v>516</v>
      </c>
      <c r="C121" s="10" t="s">
        <v>517</v>
      </c>
      <c r="D121" s="11" t="s">
        <v>8</v>
      </c>
      <c r="E121" s="11">
        <v>224</v>
      </c>
      <c r="F121" s="11">
        <f>VLOOKUP(C121:C406,进价表!C:F,4,FALSE)</f>
        <v>13</v>
      </c>
      <c r="G121" s="11">
        <f t="shared" si="4"/>
        <v>2912</v>
      </c>
      <c r="H121" s="11">
        <f t="shared" si="5"/>
        <v>16.705</v>
      </c>
      <c r="I121" s="14">
        <f t="shared" si="6"/>
        <v>0.00144008620689655</v>
      </c>
      <c r="J121" s="15">
        <f t="shared" si="7"/>
        <v>0.374192</v>
      </c>
      <c r="K121" s="11" t="s">
        <v>597</v>
      </c>
    </row>
    <row r="122" spans="1:11">
      <c r="A122" s="9" t="s">
        <v>606</v>
      </c>
      <c r="B122" s="10" t="s">
        <v>342</v>
      </c>
      <c r="C122" s="10" t="s">
        <v>343</v>
      </c>
      <c r="D122" s="11" t="s">
        <v>8</v>
      </c>
      <c r="E122" s="11">
        <v>224</v>
      </c>
      <c r="F122" s="11">
        <f>VLOOKUP(C122:C407,进价表!C:F,4,FALSE)</f>
        <v>14.9688</v>
      </c>
      <c r="G122" s="11">
        <f t="shared" si="4"/>
        <v>3353.0112</v>
      </c>
      <c r="H122" s="11">
        <f t="shared" si="5"/>
        <v>19.234908</v>
      </c>
      <c r="I122" s="14">
        <f t="shared" si="6"/>
        <v>0.00165818172413793</v>
      </c>
      <c r="J122" s="15">
        <f t="shared" si="7"/>
        <v>0.4308619392</v>
      </c>
      <c r="K122" s="11" t="s">
        <v>595</v>
      </c>
    </row>
    <row r="123" spans="1:11">
      <c r="A123" s="9" t="s">
        <v>606</v>
      </c>
      <c r="B123" s="10" t="s">
        <v>128</v>
      </c>
      <c r="C123" s="10" t="s">
        <v>129</v>
      </c>
      <c r="D123" s="11" t="s">
        <v>8</v>
      </c>
      <c r="E123" s="11">
        <v>219</v>
      </c>
      <c r="F123" s="11">
        <f>VLOOKUP(C123:C408,进价表!C:F,4,FALSE)</f>
        <v>27</v>
      </c>
      <c r="G123" s="11">
        <f t="shared" si="4"/>
        <v>5913</v>
      </c>
      <c r="H123" s="11">
        <f t="shared" si="5"/>
        <v>34.695</v>
      </c>
      <c r="I123" s="14">
        <f t="shared" si="6"/>
        <v>0.00299094827586207</v>
      </c>
      <c r="J123" s="15">
        <f t="shared" si="7"/>
        <v>0.7598205</v>
      </c>
      <c r="K123" s="11" t="s">
        <v>596</v>
      </c>
    </row>
    <row r="124" spans="1:11">
      <c r="A124" s="9" t="s">
        <v>606</v>
      </c>
      <c r="B124" s="10" t="s">
        <v>444</v>
      </c>
      <c r="C124" s="10" t="s">
        <v>445</v>
      </c>
      <c r="D124" s="11" t="s">
        <v>8</v>
      </c>
      <c r="E124" s="11">
        <v>193</v>
      </c>
      <c r="F124" s="11">
        <f>VLOOKUP(C124:C409,进价表!C:F,4,FALSE)</f>
        <v>2.9316</v>
      </c>
      <c r="G124" s="11">
        <f t="shared" si="4"/>
        <v>565.7988</v>
      </c>
      <c r="H124" s="11">
        <f t="shared" si="5"/>
        <v>3.767106</v>
      </c>
      <c r="I124" s="14">
        <f t="shared" si="6"/>
        <v>0.000324750517241379</v>
      </c>
      <c r="J124" s="15">
        <f t="shared" si="7"/>
        <v>0.0727051458</v>
      </c>
      <c r="K124" s="11" t="s">
        <v>597</v>
      </c>
    </row>
    <row r="125" spans="1:11">
      <c r="A125" s="9" t="s">
        <v>606</v>
      </c>
      <c r="B125" s="10" t="s">
        <v>142</v>
      </c>
      <c r="C125" s="10" t="s">
        <v>143</v>
      </c>
      <c r="D125" s="11" t="s">
        <v>8</v>
      </c>
      <c r="E125" s="11">
        <v>184</v>
      </c>
      <c r="F125" s="11">
        <f>VLOOKUP(C125:C410,进价表!C:F,4,FALSE)</f>
        <v>6</v>
      </c>
      <c r="G125" s="11">
        <f t="shared" si="4"/>
        <v>1104</v>
      </c>
      <c r="H125" s="11">
        <f t="shared" si="5"/>
        <v>7.71</v>
      </c>
      <c r="I125" s="14">
        <f t="shared" si="6"/>
        <v>0.000664655172413793</v>
      </c>
      <c r="J125" s="15">
        <f t="shared" si="7"/>
        <v>0.141864</v>
      </c>
      <c r="K125" s="11" t="s">
        <v>595</v>
      </c>
    </row>
    <row r="126" spans="1:11">
      <c r="A126" s="9" t="s">
        <v>606</v>
      </c>
      <c r="B126" s="10" t="s">
        <v>126</v>
      </c>
      <c r="C126" s="10" t="s">
        <v>127</v>
      </c>
      <c r="D126" s="11" t="s">
        <v>8</v>
      </c>
      <c r="E126" s="11">
        <v>182</v>
      </c>
      <c r="F126" s="11">
        <f>VLOOKUP(C126:C411,进价表!C:F,4,FALSE)</f>
        <v>20</v>
      </c>
      <c r="G126" s="11">
        <f t="shared" si="4"/>
        <v>3640</v>
      </c>
      <c r="H126" s="11">
        <f t="shared" si="5"/>
        <v>25.7</v>
      </c>
      <c r="I126" s="14">
        <f t="shared" si="6"/>
        <v>0.00221551724137931</v>
      </c>
      <c r="J126" s="15">
        <f t="shared" si="7"/>
        <v>0.46774</v>
      </c>
      <c r="K126" s="11" t="s">
        <v>596</v>
      </c>
    </row>
    <row r="127" spans="1:11">
      <c r="A127" s="9" t="s">
        <v>606</v>
      </c>
      <c r="B127" s="10" t="s">
        <v>256</v>
      </c>
      <c r="C127" s="10" t="s">
        <v>257</v>
      </c>
      <c r="D127" s="11" t="s">
        <v>8</v>
      </c>
      <c r="E127" s="11">
        <v>177</v>
      </c>
      <c r="F127" s="11">
        <f>VLOOKUP(C127:C412,进价表!C:F,4,FALSE)</f>
        <v>54.2052</v>
      </c>
      <c r="G127" s="11">
        <f t="shared" si="4"/>
        <v>9594.3204</v>
      </c>
      <c r="H127" s="11">
        <f t="shared" si="5"/>
        <v>69.653682</v>
      </c>
      <c r="I127" s="14">
        <f t="shared" si="6"/>
        <v>0.00600462775862069</v>
      </c>
      <c r="J127" s="15">
        <f t="shared" si="7"/>
        <v>1.2328701714</v>
      </c>
      <c r="K127" s="11" t="s">
        <v>597</v>
      </c>
    </row>
    <row r="128" spans="1:11">
      <c r="A128" s="9" t="s">
        <v>606</v>
      </c>
      <c r="B128" s="10" t="s">
        <v>224</v>
      </c>
      <c r="C128" s="10" t="s">
        <v>225</v>
      </c>
      <c r="D128" s="11" t="s">
        <v>8</v>
      </c>
      <c r="E128" s="11">
        <v>176</v>
      </c>
      <c r="F128" s="11">
        <f>VLOOKUP(C128:C413,进价表!C:F,4,FALSE)</f>
        <v>3.3</v>
      </c>
      <c r="G128" s="11">
        <f t="shared" si="4"/>
        <v>580.8</v>
      </c>
      <c r="H128" s="11">
        <f t="shared" si="5"/>
        <v>4.2405</v>
      </c>
      <c r="I128" s="14">
        <f t="shared" si="6"/>
        <v>0.000365560344827586</v>
      </c>
      <c r="J128" s="15">
        <f t="shared" si="7"/>
        <v>0.0746328</v>
      </c>
      <c r="K128" s="11" t="s">
        <v>595</v>
      </c>
    </row>
    <row r="129" spans="1:11">
      <c r="A129" s="9" t="s">
        <v>606</v>
      </c>
      <c r="B129" s="10" t="s">
        <v>15</v>
      </c>
      <c r="C129" s="10" t="s">
        <v>16</v>
      </c>
      <c r="D129" s="11" t="s">
        <v>8</v>
      </c>
      <c r="E129" s="11">
        <v>176</v>
      </c>
      <c r="F129" s="11">
        <f>VLOOKUP(C129:C414,进价表!C:F,4,FALSE)</f>
        <v>18</v>
      </c>
      <c r="G129" s="11">
        <f t="shared" si="4"/>
        <v>3168</v>
      </c>
      <c r="H129" s="11">
        <f t="shared" si="5"/>
        <v>23.13</v>
      </c>
      <c r="I129" s="14">
        <f t="shared" si="6"/>
        <v>0.00199396551724138</v>
      </c>
      <c r="J129" s="15">
        <f t="shared" si="7"/>
        <v>0.407088</v>
      </c>
      <c r="K129" s="11" t="s">
        <v>596</v>
      </c>
    </row>
    <row r="130" spans="1:11">
      <c r="A130" s="9" t="s">
        <v>606</v>
      </c>
      <c r="B130" s="10" t="s">
        <v>66</v>
      </c>
      <c r="C130" s="10" t="s">
        <v>67</v>
      </c>
      <c r="D130" s="11" t="s">
        <v>8</v>
      </c>
      <c r="E130" s="11">
        <v>160</v>
      </c>
      <c r="F130" s="11">
        <f>VLOOKUP(C130:C415,进价表!C:F,4,FALSE)</f>
        <v>14</v>
      </c>
      <c r="G130" s="11">
        <f t="shared" si="4"/>
        <v>2240</v>
      </c>
      <c r="H130" s="11">
        <f t="shared" si="5"/>
        <v>17.99</v>
      </c>
      <c r="I130" s="14">
        <f t="shared" si="6"/>
        <v>0.00155086206896552</v>
      </c>
      <c r="J130" s="15">
        <f t="shared" si="7"/>
        <v>0.28784</v>
      </c>
      <c r="K130" s="11" t="s">
        <v>596</v>
      </c>
    </row>
    <row r="131" spans="1:11">
      <c r="A131" s="9" t="s">
        <v>606</v>
      </c>
      <c r="B131" s="10" t="s">
        <v>512</v>
      </c>
      <c r="C131" s="10" t="s">
        <v>513</v>
      </c>
      <c r="D131" s="11" t="s">
        <v>8</v>
      </c>
      <c r="E131" s="11">
        <v>160</v>
      </c>
      <c r="F131" s="11">
        <f>VLOOKUP(C131:C416,进价表!C:F,4,FALSE)</f>
        <v>12</v>
      </c>
      <c r="G131" s="11">
        <f t="shared" si="4"/>
        <v>1920</v>
      </c>
      <c r="H131" s="11">
        <f t="shared" si="5"/>
        <v>15.42</v>
      </c>
      <c r="I131" s="14">
        <f t="shared" si="6"/>
        <v>0.00132931034482759</v>
      </c>
      <c r="J131" s="15">
        <f t="shared" si="7"/>
        <v>0.24672</v>
      </c>
      <c r="K131" s="11" t="s">
        <v>597</v>
      </c>
    </row>
    <row r="132" spans="1:11">
      <c r="A132" s="9" t="s">
        <v>606</v>
      </c>
      <c r="B132" s="10" t="s">
        <v>99</v>
      </c>
      <c r="C132" s="10" t="s">
        <v>100</v>
      </c>
      <c r="D132" s="11" t="s">
        <v>31</v>
      </c>
      <c r="E132" s="11">
        <v>158</v>
      </c>
      <c r="F132" s="11">
        <f>VLOOKUP(C132:C417,进价表!C:F,4,FALSE)</f>
        <v>8.6</v>
      </c>
      <c r="G132" s="11">
        <f t="shared" ref="G132:G195" si="8">E132*F132</f>
        <v>1358.8</v>
      </c>
      <c r="H132" s="11">
        <f t="shared" ref="H132:H195" si="9">F132*1.285</f>
        <v>11.051</v>
      </c>
      <c r="I132" s="14">
        <f t="shared" ref="I132:I195" si="10">H132/1.16/10000</f>
        <v>0.000952672413793103</v>
      </c>
      <c r="J132" s="15">
        <f t="shared" ref="J132:J195" si="11">I132*1.16*E132</f>
        <v>0.1746058</v>
      </c>
      <c r="K132" s="11" t="s">
        <v>596</v>
      </c>
    </row>
    <row r="133" spans="1:11">
      <c r="A133" s="9" t="s">
        <v>606</v>
      </c>
      <c r="B133" s="10" t="s">
        <v>60</v>
      </c>
      <c r="C133" s="10" t="s">
        <v>61</v>
      </c>
      <c r="D133" s="11" t="s">
        <v>8</v>
      </c>
      <c r="E133" s="11">
        <v>151</v>
      </c>
      <c r="F133" s="11">
        <f>VLOOKUP(C133:C418,进价表!C:F,4,FALSE)</f>
        <v>19</v>
      </c>
      <c r="G133" s="11">
        <f t="shared" si="8"/>
        <v>2869</v>
      </c>
      <c r="H133" s="11">
        <f t="shared" si="9"/>
        <v>24.415</v>
      </c>
      <c r="I133" s="14">
        <f t="shared" si="10"/>
        <v>0.00210474137931034</v>
      </c>
      <c r="J133" s="15">
        <f t="shared" si="11"/>
        <v>0.3686665</v>
      </c>
      <c r="K133" s="11" t="s">
        <v>596</v>
      </c>
    </row>
    <row r="134" spans="1:11">
      <c r="A134" s="9" t="s">
        <v>606</v>
      </c>
      <c r="B134" s="10" t="s">
        <v>244</v>
      </c>
      <c r="C134" s="10" t="s">
        <v>245</v>
      </c>
      <c r="D134" s="11" t="s">
        <v>8</v>
      </c>
      <c r="E134" s="11">
        <v>138</v>
      </c>
      <c r="F134" s="11">
        <f>VLOOKUP(C134:C419,进价表!C:F,4,FALSE)</f>
        <v>5.0484</v>
      </c>
      <c r="G134" s="11">
        <f t="shared" si="8"/>
        <v>696.6792</v>
      </c>
      <c r="H134" s="11">
        <f t="shared" si="9"/>
        <v>6.487194</v>
      </c>
      <c r="I134" s="14">
        <f t="shared" si="10"/>
        <v>0.000559240862068965</v>
      </c>
      <c r="J134" s="15">
        <f t="shared" si="11"/>
        <v>0.0895232772</v>
      </c>
      <c r="K134" s="11" t="s">
        <v>595</v>
      </c>
    </row>
    <row r="135" spans="1:11">
      <c r="A135" s="9" t="s">
        <v>606</v>
      </c>
      <c r="B135" s="10" t="s">
        <v>528</v>
      </c>
      <c r="C135" s="10" t="s">
        <v>529</v>
      </c>
      <c r="D135" s="11" t="s">
        <v>8</v>
      </c>
      <c r="E135" s="11">
        <v>131</v>
      </c>
      <c r="F135" s="11">
        <f>VLOOKUP(C135:C420,进价表!C:F,4,FALSE)</f>
        <v>25</v>
      </c>
      <c r="G135" s="11">
        <f t="shared" si="8"/>
        <v>3275</v>
      </c>
      <c r="H135" s="11">
        <f t="shared" si="9"/>
        <v>32.125</v>
      </c>
      <c r="I135" s="14">
        <f t="shared" si="10"/>
        <v>0.00276939655172414</v>
      </c>
      <c r="J135" s="15">
        <f t="shared" si="11"/>
        <v>0.4208375</v>
      </c>
      <c r="K135" s="11" t="s">
        <v>599</v>
      </c>
    </row>
    <row r="136" spans="1:11">
      <c r="A136" s="9" t="s">
        <v>606</v>
      </c>
      <c r="B136" s="10" t="s">
        <v>514</v>
      </c>
      <c r="C136" s="10" t="s">
        <v>515</v>
      </c>
      <c r="D136" s="11" t="s">
        <v>8</v>
      </c>
      <c r="E136" s="11">
        <v>122</v>
      </c>
      <c r="F136" s="11">
        <f>VLOOKUP(C136:C421,进价表!C:F,4,FALSE)</f>
        <v>12</v>
      </c>
      <c r="G136" s="11">
        <f t="shared" si="8"/>
        <v>1464</v>
      </c>
      <c r="H136" s="11">
        <f t="shared" si="9"/>
        <v>15.42</v>
      </c>
      <c r="I136" s="14">
        <f t="shared" si="10"/>
        <v>0.00132931034482759</v>
      </c>
      <c r="J136" s="15">
        <f t="shared" si="11"/>
        <v>0.188124</v>
      </c>
      <c r="K136" s="11" t="s">
        <v>597</v>
      </c>
    </row>
    <row r="137" spans="1:11">
      <c r="A137" s="9" t="s">
        <v>606</v>
      </c>
      <c r="B137" s="10" t="s">
        <v>103</v>
      </c>
      <c r="C137" s="10" t="s">
        <v>104</v>
      </c>
      <c r="D137" s="11" t="s">
        <v>105</v>
      </c>
      <c r="E137" s="11">
        <v>119</v>
      </c>
      <c r="F137" s="11">
        <f>VLOOKUP(C137:C422,进价表!C:F,4,FALSE)</f>
        <v>25</v>
      </c>
      <c r="G137" s="11">
        <f t="shared" si="8"/>
        <v>2975</v>
      </c>
      <c r="H137" s="11">
        <f t="shared" si="9"/>
        <v>32.125</v>
      </c>
      <c r="I137" s="14">
        <f t="shared" si="10"/>
        <v>0.00276939655172414</v>
      </c>
      <c r="J137" s="15">
        <f t="shared" si="11"/>
        <v>0.3822875</v>
      </c>
      <c r="K137" s="11" t="s">
        <v>596</v>
      </c>
    </row>
    <row r="138" spans="1:11">
      <c r="A138" s="9" t="s">
        <v>606</v>
      </c>
      <c r="B138" s="10" t="s">
        <v>550</v>
      </c>
      <c r="C138" s="10" t="s">
        <v>551</v>
      </c>
      <c r="D138" s="11" t="s">
        <v>8</v>
      </c>
      <c r="E138" s="11">
        <v>111</v>
      </c>
      <c r="F138" s="11">
        <f>VLOOKUP(C138:C423,进价表!C:F,4,FALSE)</f>
        <v>10</v>
      </c>
      <c r="G138" s="11">
        <f t="shared" si="8"/>
        <v>1110</v>
      </c>
      <c r="H138" s="11">
        <f t="shared" si="9"/>
        <v>12.85</v>
      </c>
      <c r="I138" s="14">
        <f t="shared" si="10"/>
        <v>0.00110775862068966</v>
      </c>
      <c r="J138" s="15">
        <f t="shared" si="11"/>
        <v>0.142635</v>
      </c>
      <c r="K138" s="11" t="s">
        <v>599</v>
      </c>
    </row>
    <row r="139" spans="1:11">
      <c r="A139" s="9" t="s">
        <v>606</v>
      </c>
      <c r="B139" s="10" t="s">
        <v>402</v>
      </c>
      <c r="C139" s="10" t="s">
        <v>403</v>
      </c>
      <c r="D139" s="11" t="s">
        <v>8</v>
      </c>
      <c r="E139" s="11">
        <v>98</v>
      </c>
      <c r="F139" s="11">
        <f>VLOOKUP(C139:C424,进价表!C:F,4,FALSE)</f>
        <v>12</v>
      </c>
      <c r="G139" s="11">
        <f t="shared" si="8"/>
        <v>1176</v>
      </c>
      <c r="H139" s="11">
        <f t="shared" si="9"/>
        <v>15.42</v>
      </c>
      <c r="I139" s="14">
        <f t="shared" si="10"/>
        <v>0.00132931034482759</v>
      </c>
      <c r="J139" s="15">
        <f t="shared" si="11"/>
        <v>0.151116</v>
      </c>
      <c r="K139" s="11" t="s">
        <v>597</v>
      </c>
    </row>
    <row r="140" spans="1:11">
      <c r="A140" s="9" t="s">
        <v>606</v>
      </c>
      <c r="B140" s="10" t="s">
        <v>302</v>
      </c>
      <c r="C140" s="10" t="s">
        <v>303</v>
      </c>
      <c r="D140" s="11" t="s">
        <v>8</v>
      </c>
      <c r="E140" s="11">
        <v>96</v>
      </c>
      <c r="F140" s="11">
        <f>VLOOKUP(C140:C425,进价表!C:F,4,FALSE)</f>
        <v>17.2368</v>
      </c>
      <c r="G140" s="11">
        <f t="shared" si="8"/>
        <v>1654.7328</v>
      </c>
      <c r="H140" s="11">
        <f t="shared" si="9"/>
        <v>22.149288</v>
      </c>
      <c r="I140" s="14">
        <f t="shared" si="10"/>
        <v>0.00190942137931034</v>
      </c>
      <c r="J140" s="15">
        <f t="shared" si="11"/>
        <v>0.2126331648</v>
      </c>
      <c r="K140" s="11" t="s">
        <v>595</v>
      </c>
    </row>
    <row r="141" spans="1:11">
      <c r="A141" s="9" t="s">
        <v>606</v>
      </c>
      <c r="B141" s="10" t="s">
        <v>338</v>
      </c>
      <c r="C141" s="10" t="s">
        <v>339</v>
      </c>
      <c r="D141" s="11" t="s">
        <v>8</v>
      </c>
      <c r="E141" s="11">
        <v>94</v>
      </c>
      <c r="F141" s="11">
        <f>VLOOKUP(C141:C426,进价表!C:F,4,FALSE)</f>
        <v>20.412</v>
      </c>
      <c r="G141" s="11">
        <f t="shared" si="8"/>
        <v>1918.728</v>
      </c>
      <c r="H141" s="11">
        <f t="shared" si="9"/>
        <v>26.22942</v>
      </c>
      <c r="I141" s="14">
        <f t="shared" si="10"/>
        <v>0.00226115689655172</v>
      </c>
      <c r="J141" s="15">
        <f t="shared" si="11"/>
        <v>0.246556548</v>
      </c>
      <c r="K141" s="11" t="s">
        <v>595</v>
      </c>
    </row>
    <row r="142" spans="1:11">
      <c r="A142" s="9" t="s">
        <v>606</v>
      </c>
      <c r="B142" s="10" t="s">
        <v>72</v>
      </c>
      <c r="C142" s="10" t="s">
        <v>73</v>
      </c>
      <c r="D142" s="11" t="s">
        <v>8</v>
      </c>
      <c r="E142" s="11">
        <v>90</v>
      </c>
      <c r="F142" s="11">
        <f>VLOOKUP(C142:C427,进价表!C:F,4,FALSE)</f>
        <v>23</v>
      </c>
      <c r="G142" s="11">
        <f t="shared" si="8"/>
        <v>2070</v>
      </c>
      <c r="H142" s="11">
        <f t="shared" si="9"/>
        <v>29.555</v>
      </c>
      <c r="I142" s="14">
        <f t="shared" si="10"/>
        <v>0.00254784482758621</v>
      </c>
      <c r="J142" s="15">
        <f t="shared" si="11"/>
        <v>0.265995</v>
      </c>
      <c r="K142" s="11" t="s">
        <v>596</v>
      </c>
    </row>
    <row r="143" spans="1:11">
      <c r="A143" s="9" t="s">
        <v>606</v>
      </c>
      <c r="B143" s="10" t="s">
        <v>124</v>
      </c>
      <c r="C143" s="10" t="s">
        <v>125</v>
      </c>
      <c r="D143" s="11" t="s">
        <v>8</v>
      </c>
      <c r="E143" s="11">
        <v>87</v>
      </c>
      <c r="F143" s="11">
        <f>VLOOKUP(C143:C428,进价表!C:F,4,FALSE)</f>
        <v>15</v>
      </c>
      <c r="G143" s="11">
        <f t="shared" si="8"/>
        <v>1305</v>
      </c>
      <c r="H143" s="11">
        <f t="shared" si="9"/>
        <v>19.275</v>
      </c>
      <c r="I143" s="14">
        <f t="shared" si="10"/>
        <v>0.00166163793103448</v>
      </c>
      <c r="J143" s="15">
        <f t="shared" si="11"/>
        <v>0.1676925</v>
      </c>
      <c r="K143" s="11" t="s">
        <v>596</v>
      </c>
    </row>
    <row r="144" spans="1:11">
      <c r="A144" s="9" t="s">
        <v>606</v>
      </c>
      <c r="B144" s="10" t="s">
        <v>388</v>
      </c>
      <c r="C144" s="10" t="s">
        <v>389</v>
      </c>
      <c r="D144" s="11" t="s">
        <v>8</v>
      </c>
      <c r="E144" s="11">
        <v>86</v>
      </c>
      <c r="F144" s="11">
        <f>VLOOKUP(C144:C429,进价表!C:F,4,FALSE)</f>
        <v>45.738</v>
      </c>
      <c r="G144" s="11">
        <f t="shared" si="8"/>
        <v>3933.468</v>
      </c>
      <c r="H144" s="11">
        <f t="shared" si="9"/>
        <v>58.77333</v>
      </c>
      <c r="I144" s="14">
        <f t="shared" si="10"/>
        <v>0.00506666637931034</v>
      </c>
      <c r="J144" s="15">
        <f t="shared" si="11"/>
        <v>0.505450638</v>
      </c>
      <c r="K144" s="11" t="s">
        <v>599</v>
      </c>
    </row>
    <row r="145" spans="1:11">
      <c r="A145" s="9" t="s">
        <v>606</v>
      </c>
      <c r="B145" s="10" t="s">
        <v>162</v>
      </c>
      <c r="C145" s="10" t="s">
        <v>163</v>
      </c>
      <c r="D145" s="11" t="s">
        <v>8</v>
      </c>
      <c r="E145" s="11">
        <v>82</v>
      </c>
      <c r="F145" s="11">
        <f>VLOOKUP(C145:C430,进价表!C:F,4,FALSE)</f>
        <v>19</v>
      </c>
      <c r="G145" s="11">
        <f t="shared" si="8"/>
        <v>1558</v>
      </c>
      <c r="H145" s="11">
        <f t="shared" si="9"/>
        <v>24.415</v>
      </c>
      <c r="I145" s="14">
        <f t="shared" si="10"/>
        <v>0.00210474137931034</v>
      </c>
      <c r="J145" s="15">
        <f t="shared" si="11"/>
        <v>0.200203</v>
      </c>
      <c r="K145" s="11" t="s">
        <v>598</v>
      </c>
    </row>
    <row r="146" spans="1:11">
      <c r="A146" s="9" t="s">
        <v>606</v>
      </c>
      <c r="B146" s="10" t="s">
        <v>526</v>
      </c>
      <c r="C146" s="10" t="s">
        <v>527</v>
      </c>
      <c r="D146" s="11" t="s">
        <v>8</v>
      </c>
      <c r="E146" s="11">
        <v>78</v>
      </c>
      <c r="F146" s="11">
        <f>VLOOKUP(C146:C431,进价表!C:F,4,FALSE)</f>
        <v>25</v>
      </c>
      <c r="G146" s="11">
        <f t="shared" si="8"/>
        <v>1950</v>
      </c>
      <c r="H146" s="11">
        <f t="shared" si="9"/>
        <v>32.125</v>
      </c>
      <c r="I146" s="14">
        <f t="shared" si="10"/>
        <v>0.00276939655172414</v>
      </c>
      <c r="J146" s="15">
        <f t="shared" si="11"/>
        <v>0.250575</v>
      </c>
      <c r="K146" s="11" t="s">
        <v>599</v>
      </c>
    </row>
    <row r="147" spans="1:11">
      <c r="A147" s="9" t="s">
        <v>606</v>
      </c>
      <c r="B147" s="10" t="s">
        <v>400</v>
      </c>
      <c r="C147" s="10" t="s">
        <v>401</v>
      </c>
      <c r="D147" s="11" t="s">
        <v>8</v>
      </c>
      <c r="E147" s="11">
        <v>75</v>
      </c>
      <c r="F147" s="11">
        <f>VLOOKUP(C147:C432,进价表!C:F,4,FALSE)</f>
        <v>12</v>
      </c>
      <c r="G147" s="11">
        <f t="shared" si="8"/>
        <v>900</v>
      </c>
      <c r="H147" s="11">
        <f t="shared" si="9"/>
        <v>15.42</v>
      </c>
      <c r="I147" s="14">
        <f t="shared" si="10"/>
        <v>0.00132931034482759</v>
      </c>
      <c r="J147" s="15">
        <f t="shared" si="11"/>
        <v>0.11565</v>
      </c>
      <c r="K147" s="11" t="s">
        <v>597</v>
      </c>
    </row>
    <row r="148" spans="1:11">
      <c r="A148" s="9" t="s">
        <v>606</v>
      </c>
      <c r="B148" s="10" t="s">
        <v>412</v>
      </c>
      <c r="C148" s="10" t="s">
        <v>413</v>
      </c>
      <c r="D148" s="11" t="s">
        <v>8</v>
      </c>
      <c r="E148" s="11">
        <v>71</v>
      </c>
      <c r="F148" s="11">
        <f>VLOOKUP(C148:C433,进价表!C:F,4,FALSE)</f>
        <v>12.5</v>
      </c>
      <c r="G148" s="11">
        <f t="shared" si="8"/>
        <v>887.5</v>
      </c>
      <c r="H148" s="11">
        <f t="shared" si="9"/>
        <v>16.0625</v>
      </c>
      <c r="I148" s="14">
        <f t="shared" si="10"/>
        <v>0.00138469827586207</v>
      </c>
      <c r="J148" s="15">
        <f t="shared" si="11"/>
        <v>0.11404375</v>
      </c>
      <c r="K148" s="11" t="s">
        <v>596</v>
      </c>
    </row>
    <row r="149" spans="1:11">
      <c r="A149" s="9" t="s">
        <v>606</v>
      </c>
      <c r="B149" s="10" t="s">
        <v>87</v>
      </c>
      <c r="C149" s="10" t="s">
        <v>88</v>
      </c>
      <c r="D149" s="11" t="s">
        <v>8</v>
      </c>
      <c r="E149" s="11">
        <v>65</v>
      </c>
      <c r="F149" s="11">
        <f>VLOOKUP(C149:C434,进价表!C:F,4,FALSE)</f>
        <v>7</v>
      </c>
      <c r="G149" s="11">
        <f t="shared" si="8"/>
        <v>455</v>
      </c>
      <c r="H149" s="11">
        <f t="shared" si="9"/>
        <v>8.995</v>
      </c>
      <c r="I149" s="14">
        <f t="shared" si="10"/>
        <v>0.000775431034482759</v>
      </c>
      <c r="J149" s="15">
        <f t="shared" si="11"/>
        <v>0.0584675</v>
      </c>
      <c r="K149" s="11" t="s">
        <v>596</v>
      </c>
    </row>
    <row r="150" spans="1:11">
      <c r="A150" s="9" t="s">
        <v>606</v>
      </c>
      <c r="B150" s="10" t="s">
        <v>132</v>
      </c>
      <c r="C150" s="10" t="s">
        <v>133</v>
      </c>
      <c r="D150" s="11" t="s">
        <v>8</v>
      </c>
      <c r="E150" s="11">
        <v>61</v>
      </c>
      <c r="F150" s="11">
        <f>VLOOKUP(C150:C435,进价表!C:F,4,FALSE)</f>
        <v>20</v>
      </c>
      <c r="G150" s="11">
        <f t="shared" si="8"/>
        <v>1220</v>
      </c>
      <c r="H150" s="11">
        <f t="shared" si="9"/>
        <v>25.7</v>
      </c>
      <c r="I150" s="14">
        <f t="shared" si="10"/>
        <v>0.00221551724137931</v>
      </c>
      <c r="J150" s="15">
        <f t="shared" si="11"/>
        <v>0.15677</v>
      </c>
      <c r="K150" s="11" t="s">
        <v>596</v>
      </c>
    </row>
    <row r="151" spans="1:11">
      <c r="A151" s="9" t="s">
        <v>606</v>
      </c>
      <c r="B151" s="10" t="s">
        <v>248</v>
      </c>
      <c r="C151" s="10" t="s">
        <v>249</v>
      </c>
      <c r="D151" s="11" t="s">
        <v>8</v>
      </c>
      <c r="E151" s="11">
        <v>54</v>
      </c>
      <c r="F151" s="11">
        <f>VLOOKUP(C151:C436,进价表!C:F,4,FALSE)</f>
        <v>15.7248</v>
      </c>
      <c r="G151" s="11">
        <f t="shared" si="8"/>
        <v>849.1392</v>
      </c>
      <c r="H151" s="11">
        <f t="shared" si="9"/>
        <v>20.206368</v>
      </c>
      <c r="I151" s="14">
        <f t="shared" si="10"/>
        <v>0.00174192827586207</v>
      </c>
      <c r="J151" s="15">
        <f t="shared" si="11"/>
        <v>0.1091143872</v>
      </c>
      <c r="K151" s="11" t="s">
        <v>595</v>
      </c>
    </row>
    <row r="152" spans="1:11">
      <c r="A152" s="9" t="s">
        <v>606</v>
      </c>
      <c r="B152" s="10" t="s">
        <v>386</v>
      </c>
      <c r="C152" s="10" t="s">
        <v>387</v>
      </c>
      <c r="D152" s="11" t="s">
        <v>8</v>
      </c>
      <c r="E152" s="11">
        <v>54</v>
      </c>
      <c r="F152" s="11">
        <f>VLOOKUP(C152:C437,进价表!C:F,4,FALSE)</f>
        <v>37.422</v>
      </c>
      <c r="G152" s="11">
        <f t="shared" si="8"/>
        <v>2020.788</v>
      </c>
      <c r="H152" s="11">
        <f t="shared" si="9"/>
        <v>48.08727</v>
      </c>
      <c r="I152" s="14">
        <f t="shared" si="10"/>
        <v>0.00414545431034483</v>
      </c>
      <c r="J152" s="15">
        <f t="shared" si="11"/>
        <v>0.259671258</v>
      </c>
      <c r="K152" s="11" t="s">
        <v>600</v>
      </c>
    </row>
    <row r="153" spans="1:11">
      <c r="A153" s="9" t="s">
        <v>606</v>
      </c>
      <c r="B153" s="10" t="s">
        <v>216</v>
      </c>
      <c r="C153" s="10" t="s">
        <v>217</v>
      </c>
      <c r="D153" s="11" t="s">
        <v>105</v>
      </c>
      <c r="E153" s="11">
        <v>48</v>
      </c>
      <c r="F153" s="11">
        <f>VLOOKUP(C153:C438,进价表!C:F,4,FALSE)</f>
        <v>45.36</v>
      </c>
      <c r="G153" s="11">
        <f t="shared" si="8"/>
        <v>2177.28</v>
      </c>
      <c r="H153" s="11">
        <f t="shared" si="9"/>
        <v>58.2876</v>
      </c>
      <c r="I153" s="14">
        <f t="shared" si="10"/>
        <v>0.00502479310344828</v>
      </c>
      <c r="J153" s="15">
        <f t="shared" si="11"/>
        <v>0.27978048</v>
      </c>
      <c r="K153" s="11" t="s">
        <v>599</v>
      </c>
    </row>
    <row r="154" spans="1:11">
      <c r="A154" s="9" t="s">
        <v>606</v>
      </c>
      <c r="B154" s="10" t="s">
        <v>442</v>
      </c>
      <c r="C154" s="10" t="s">
        <v>443</v>
      </c>
      <c r="D154" s="11" t="s">
        <v>8</v>
      </c>
      <c r="E154" s="11">
        <v>45</v>
      </c>
      <c r="F154" s="11">
        <f>VLOOKUP(C154:C439,进价表!C:F,4,FALSE)</f>
        <v>124.8912</v>
      </c>
      <c r="G154" s="11">
        <f t="shared" si="8"/>
        <v>5620.104</v>
      </c>
      <c r="H154" s="11">
        <f t="shared" si="9"/>
        <v>160.485192</v>
      </c>
      <c r="I154" s="14">
        <f t="shared" si="10"/>
        <v>0.0138349303448276</v>
      </c>
      <c r="J154" s="15">
        <f t="shared" si="11"/>
        <v>0.722183364</v>
      </c>
      <c r="K154" s="11" t="s">
        <v>599</v>
      </c>
    </row>
    <row r="155" spans="1:11">
      <c r="A155" s="9" t="s">
        <v>606</v>
      </c>
      <c r="B155" s="10" t="s">
        <v>334</v>
      </c>
      <c r="C155" s="10" t="s">
        <v>335</v>
      </c>
      <c r="D155" s="11" t="s">
        <v>8</v>
      </c>
      <c r="E155" s="11">
        <v>43</v>
      </c>
      <c r="F155" s="11">
        <f>VLOOKUP(C155:C440,进价表!C:F,4,FALSE)</f>
        <v>19.4292</v>
      </c>
      <c r="G155" s="11">
        <f t="shared" si="8"/>
        <v>835.4556</v>
      </c>
      <c r="H155" s="11">
        <f t="shared" si="9"/>
        <v>24.966522</v>
      </c>
      <c r="I155" s="14">
        <f t="shared" si="10"/>
        <v>0.00215228637931035</v>
      </c>
      <c r="J155" s="15">
        <f t="shared" si="11"/>
        <v>0.1073560446</v>
      </c>
      <c r="K155" s="11" t="s">
        <v>595</v>
      </c>
    </row>
    <row r="156" spans="1:11">
      <c r="A156" s="9" t="s">
        <v>606</v>
      </c>
      <c r="B156" s="10" t="s">
        <v>42</v>
      </c>
      <c r="C156" s="10" t="s">
        <v>43</v>
      </c>
      <c r="D156" s="11" t="s">
        <v>31</v>
      </c>
      <c r="E156" s="11">
        <v>42</v>
      </c>
      <c r="F156" s="11">
        <f>VLOOKUP(C156:C441,进价表!C:F,4,FALSE)</f>
        <v>5.8</v>
      </c>
      <c r="G156" s="11">
        <f t="shared" si="8"/>
        <v>243.6</v>
      </c>
      <c r="H156" s="11">
        <f t="shared" si="9"/>
        <v>7.453</v>
      </c>
      <c r="I156" s="14">
        <f t="shared" si="10"/>
        <v>0.0006425</v>
      </c>
      <c r="J156" s="15">
        <f t="shared" si="11"/>
        <v>0.0313026</v>
      </c>
      <c r="K156" s="11" t="s">
        <v>596</v>
      </c>
    </row>
    <row r="157" spans="1:11">
      <c r="A157" s="9" t="s">
        <v>606</v>
      </c>
      <c r="B157" s="10" t="s">
        <v>426</v>
      </c>
      <c r="C157" s="10" t="s">
        <v>427</v>
      </c>
      <c r="D157" s="11" t="s">
        <v>8</v>
      </c>
      <c r="E157" s="11">
        <v>42</v>
      </c>
      <c r="F157" s="11">
        <f>VLOOKUP(C157:C442,进价表!C:F,4,FALSE)</f>
        <v>55</v>
      </c>
      <c r="G157" s="11">
        <f t="shared" si="8"/>
        <v>2310</v>
      </c>
      <c r="H157" s="11">
        <f t="shared" si="9"/>
        <v>70.675</v>
      </c>
      <c r="I157" s="14">
        <f t="shared" si="10"/>
        <v>0.0060926724137931</v>
      </c>
      <c r="J157" s="15">
        <f t="shared" si="11"/>
        <v>0.296835</v>
      </c>
      <c r="K157" s="11" t="s">
        <v>595</v>
      </c>
    </row>
    <row r="158" spans="1:11">
      <c r="A158" s="9" t="s">
        <v>606</v>
      </c>
      <c r="B158" s="10" t="s">
        <v>546</v>
      </c>
      <c r="C158" s="10" t="s">
        <v>547</v>
      </c>
      <c r="D158" s="11" t="s">
        <v>8</v>
      </c>
      <c r="E158" s="11">
        <v>40</v>
      </c>
      <c r="F158" s="11">
        <f>VLOOKUP(C158:C443,进价表!C:F,4,FALSE)</f>
        <v>10</v>
      </c>
      <c r="G158" s="11">
        <f t="shared" si="8"/>
        <v>400</v>
      </c>
      <c r="H158" s="11">
        <f t="shared" si="9"/>
        <v>12.85</v>
      </c>
      <c r="I158" s="14">
        <f t="shared" si="10"/>
        <v>0.00110775862068966</v>
      </c>
      <c r="J158" s="15">
        <f t="shared" si="11"/>
        <v>0.0514</v>
      </c>
      <c r="K158" s="11" t="s">
        <v>599</v>
      </c>
    </row>
    <row r="159" spans="1:11">
      <c r="A159" s="9" t="s">
        <v>606</v>
      </c>
      <c r="B159" s="10" t="s">
        <v>298</v>
      </c>
      <c r="C159" s="10" t="s">
        <v>299</v>
      </c>
      <c r="D159" s="11" t="s">
        <v>8</v>
      </c>
      <c r="E159" s="11">
        <v>40</v>
      </c>
      <c r="F159" s="11">
        <f>VLOOKUP(C159:C444,进价表!C:F,4,FALSE)</f>
        <v>18</v>
      </c>
      <c r="G159" s="11">
        <f t="shared" si="8"/>
        <v>720</v>
      </c>
      <c r="H159" s="11">
        <f t="shared" si="9"/>
        <v>23.13</v>
      </c>
      <c r="I159" s="14">
        <f t="shared" si="10"/>
        <v>0.00199396551724138</v>
      </c>
      <c r="J159" s="15">
        <f t="shared" si="11"/>
        <v>0.09252</v>
      </c>
      <c r="K159" s="11" t="s">
        <v>597</v>
      </c>
    </row>
    <row r="160" spans="1:11">
      <c r="A160" s="9" t="s">
        <v>606</v>
      </c>
      <c r="B160" s="10" t="s">
        <v>560</v>
      </c>
      <c r="C160" s="10" t="s">
        <v>561</v>
      </c>
      <c r="D160" s="11" t="s">
        <v>8</v>
      </c>
      <c r="E160" s="11">
        <v>39</v>
      </c>
      <c r="F160" s="11">
        <f>VLOOKUP(C160:C445,进价表!C:F,4,FALSE)</f>
        <v>15</v>
      </c>
      <c r="G160" s="11">
        <f t="shared" si="8"/>
        <v>585</v>
      </c>
      <c r="H160" s="11">
        <f t="shared" si="9"/>
        <v>19.275</v>
      </c>
      <c r="I160" s="14">
        <f t="shared" si="10"/>
        <v>0.00166163793103448</v>
      </c>
      <c r="J160" s="15">
        <f t="shared" si="11"/>
        <v>0.0751725</v>
      </c>
      <c r="K160" s="11" t="s">
        <v>599</v>
      </c>
    </row>
    <row r="161" spans="1:11">
      <c r="A161" s="9" t="s">
        <v>606</v>
      </c>
      <c r="B161" s="10" t="s">
        <v>538</v>
      </c>
      <c r="C161" s="10" t="s">
        <v>539</v>
      </c>
      <c r="D161" s="11" t="s">
        <v>8</v>
      </c>
      <c r="E161" s="11">
        <v>39</v>
      </c>
      <c r="F161" s="11">
        <f>VLOOKUP(C161:C446,进价表!C:F,4,FALSE)</f>
        <v>4</v>
      </c>
      <c r="G161" s="11">
        <f t="shared" si="8"/>
        <v>156</v>
      </c>
      <c r="H161" s="11">
        <f t="shared" si="9"/>
        <v>5.14</v>
      </c>
      <c r="I161" s="14">
        <f t="shared" si="10"/>
        <v>0.000443103448275862</v>
      </c>
      <c r="J161" s="15">
        <f t="shared" si="11"/>
        <v>0.020046</v>
      </c>
      <c r="K161" s="11" t="s">
        <v>599</v>
      </c>
    </row>
    <row r="162" spans="1:11">
      <c r="A162" s="9" t="s">
        <v>606</v>
      </c>
      <c r="B162" s="10" t="s">
        <v>300</v>
      </c>
      <c r="C162" s="10" t="s">
        <v>301</v>
      </c>
      <c r="D162" s="11" t="s">
        <v>8</v>
      </c>
      <c r="E162" s="11">
        <v>37</v>
      </c>
      <c r="F162" s="11">
        <f>VLOOKUP(C162:C447,进价表!C:F,4,FALSE)</f>
        <v>10.9536</v>
      </c>
      <c r="G162" s="11">
        <f t="shared" si="8"/>
        <v>405.2832</v>
      </c>
      <c r="H162" s="11">
        <f t="shared" si="9"/>
        <v>14.075376</v>
      </c>
      <c r="I162" s="14">
        <f t="shared" si="10"/>
        <v>0.00121339448275862</v>
      </c>
      <c r="J162" s="15">
        <f t="shared" si="11"/>
        <v>0.0520788912</v>
      </c>
      <c r="K162" s="11" t="s">
        <v>597</v>
      </c>
    </row>
    <row r="163" spans="1:11">
      <c r="A163" s="9" t="s">
        <v>606</v>
      </c>
      <c r="B163" s="10" t="s">
        <v>422</v>
      </c>
      <c r="C163" s="10" t="s">
        <v>423</v>
      </c>
      <c r="D163" s="11" t="s">
        <v>8</v>
      </c>
      <c r="E163" s="11">
        <v>35</v>
      </c>
      <c r="F163" s="11">
        <f>VLOOKUP(C163:C448,进价表!C:F,4,FALSE)</f>
        <v>45</v>
      </c>
      <c r="G163" s="11">
        <f t="shared" si="8"/>
        <v>1575</v>
      </c>
      <c r="H163" s="11">
        <f t="shared" si="9"/>
        <v>57.825</v>
      </c>
      <c r="I163" s="14">
        <f t="shared" si="10"/>
        <v>0.00498491379310345</v>
      </c>
      <c r="J163" s="15">
        <f t="shared" si="11"/>
        <v>0.2023875</v>
      </c>
      <c r="K163" s="11" t="s">
        <v>595</v>
      </c>
    </row>
    <row r="164" ht="26" spans="1:11">
      <c r="A164" s="9" t="s">
        <v>606</v>
      </c>
      <c r="B164" s="10" t="s">
        <v>488</v>
      </c>
      <c r="C164" s="10" t="s">
        <v>489</v>
      </c>
      <c r="D164" s="11" t="s">
        <v>8</v>
      </c>
      <c r="E164" s="11">
        <v>35</v>
      </c>
      <c r="F164" s="11">
        <f>VLOOKUP(C164:C449,进价表!C:F,4,FALSE)</f>
        <v>136.9872</v>
      </c>
      <c r="G164" s="11">
        <f t="shared" si="8"/>
        <v>4794.552</v>
      </c>
      <c r="H164" s="11">
        <f t="shared" si="9"/>
        <v>176.028552</v>
      </c>
      <c r="I164" s="14">
        <f t="shared" si="10"/>
        <v>0.0151748751724138</v>
      </c>
      <c r="J164" s="15">
        <f t="shared" si="11"/>
        <v>0.616099932</v>
      </c>
      <c r="K164" s="11" t="s">
        <v>599</v>
      </c>
    </row>
    <row r="165" spans="1:11">
      <c r="A165" s="9" t="s">
        <v>606</v>
      </c>
      <c r="B165" s="10" t="s">
        <v>554</v>
      </c>
      <c r="C165" s="10" t="s">
        <v>555</v>
      </c>
      <c r="D165" s="11" t="s">
        <v>8</v>
      </c>
      <c r="E165" s="11">
        <v>33</v>
      </c>
      <c r="F165" s="11">
        <f>VLOOKUP(C165:C450,进价表!C:F,4,FALSE)</f>
        <v>11</v>
      </c>
      <c r="G165" s="11">
        <f t="shared" si="8"/>
        <v>363</v>
      </c>
      <c r="H165" s="11">
        <f t="shared" si="9"/>
        <v>14.135</v>
      </c>
      <c r="I165" s="14">
        <f t="shared" si="10"/>
        <v>0.00121853448275862</v>
      </c>
      <c r="J165" s="15">
        <f t="shared" si="11"/>
        <v>0.0466455</v>
      </c>
      <c r="K165" s="11" t="s">
        <v>599</v>
      </c>
    </row>
    <row r="166" spans="1:11">
      <c r="A166" s="9" t="s">
        <v>606</v>
      </c>
      <c r="B166" s="10" t="s">
        <v>114</v>
      </c>
      <c r="C166" s="10" t="s">
        <v>115</v>
      </c>
      <c r="D166" s="11" t="s">
        <v>105</v>
      </c>
      <c r="E166" s="11">
        <v>33</v>
      </c>
      <c r="F166" s="11">
        <f>VLOOKUP(C166:C451,进价表!C:F,4,FALSE)</f>
        <v>16.5</v>
      </c>
      <c r="G166" s="11">
        <f t="shared" si="8"/>
        <v>544.5</v>
      </c>
      <c r="H166" s="11">
        <f t="shared" si="9"/>
        <v>21.2025</v>
      </c>
      <c r="I166" s="14">
        <f t="shared" si="10"/>
        <v>0.00182780172413793</v>
      </c>
      <c r="J166" s="15">
        <f t="shared" si="11"/>
        <v>0.06996825</v>
      </c>
      <c r="K166" s="11" t="s">
        <v>596</v>
      </c>
    </row>
    <row r="167" spans="1:11">
      <c r="A167" s="9" t="s">
        <v>606</v>
      </c>
      <c r="B167" s="10" t="s">
        <v>430</v>
      </c>
      <c r="C167" s="10" t="s">
        <v>431</v>
      </c>
      <c r="D167" s="11" t="s">
        <v>8</v>
      </c>
      <c r="E167" s="11">
        <v>33</v>
      </c>
      <c r="F167" s="11">
        <f>VLOOKUP(C167:C452,进价表!C:F,4,FALSE)</f>
        <v>75</v>
      </c>
      <c r="G167" s="11">
        <f t="shared" si="8"/>
        <v>2475</v>
      </c>
      <c r="H167" s="11">
        <f t="shared" si="9"/>
        <v>96.375</v>
      </c>
      <c r="I167" s="14">
        <f t="shared" si="10"/>
        <v>0.00830818965517241</v>
      </c>
      <c r="J167" s="15">
        <f t="shared" si="11"/>
        <v>0.3180375</v>
      </c>
      <c r="K167" s="11" t="s">
        <v>595</v>
      </c>
    </row>
    <row r="168" spans="1:11">
      <c r="A168" s="9" t="s">
        <v>606</v>
      </c>
      <c r="B168" s="10" t="s">
        <v>336</v>
      </c>
      <c r="C168" s="10" t="s">
        <v>337</v>
      </c>
      <c r="D168" s="11" t="s">
        <v>8</v>
      </c>
      <c r="E168" s="11">
        <v>33</v>
      </c>
      <c r="F168" s="11">
        <f>VLOOKUP(C168:C453,进价表!C:F,4,FALSE)</f>
        <v>64.26</v>
      </c>
      <c r="G168" s="11">
        <f t="shared" si="8"/>
        <v>2120.58</v>
      </c>
      <c r="H168" s="11">
        <f t="shared" si="9"/>
        <v>82.5741</v>
      </c>
      <c r="I168" s="14">
        <f t="shared" si="10"/>
        <v>0.00711845689655172</v>
      </c>
      <c r="J168" s="15">
        <f t="shared" si="11"/>
        <v>0.27249453</v>
      </c>
      <c r="K168" s="11" t="s">
        <v>595</v>
      </c>
    </row>
    <row r="169" spans="1:11">
      <c r="A169" s="9" t="s">
        <v>606</v>
      </c>
      <c r="B169" s="10" t="s">
        <v>276</v>
      </c>
      <c r="C169" s="10" t="s">
        <v>277</v>
      </c>
      <c r="D169" s="11" t="s">
        <v>8</v>
      </c>
      <c r="E169" s="11">
        <v>33</v>
      </c>
      <c r="F169" s="11">
        <f>VLOOKUP(C169:C454,进价表!C:F,4,FALSE)</f>
        <v>26</v>
      </c>
      <c r="G169" s="11">
        <f t="shared" si="8"/>
        <v>858</v>
      </c>
      <c r="H169" s="11">
        <f t="shared" si="9"/>
        <v>33.41</v>
      </c>
      <c r="I169" s="14">
        <f t="shared" si="10"/>
        <v>0.0028801724137931</v>
      </c>
      <c r="J169" s="15">
        <f t="shared" si="11"/>
        <v>0.110253</v>
      </c>
      <c r="K169" s="11" t="s">
        <v>601</v>
      </c>
    </row>
    <row r="170" spans="1:11">
      <c r="A170" s="9" t="s">
        <v>606</v>
      </c>
      <c r="B170" s="10" t="s">
        <v>456</v>
      </c>
      <c r="C170" s="10" t="s">
        <v>457</v>
      </c>
      <c r="D170" s="11" t="s">
        <v>8</v>
      </c>
      <c r="E170" s="11">
        <v>32</v>
      </c>
      <c r="F170" s="11">
        <f>VLOOKUP(C170:C455,进价表!C:F,4,FALSE)</f>
        <v>242.7516</v>
      </c>
      <c r="G170" s="11">
        <f t="shared" si="8"/>
        <v>7768.0512</v>
      </c>
      <c r="H170" s="11">
        <f t="shared" si="9"/>
        <v>311.935806</v>
      </c>
      <c r="I170" s="14">
        <f t="shared" si="10"/>
        <v>0.0268910177586207</v>
      </c>
      <c r="J170" s="15">
        <f t="shared" si="11"/>
        <v>0.9981945792</v>
      </c>
      <c r="K170" s="11" t="s">
        <v>599</v>
      </c>
    </row>
    <row r="171" spans="1:11">
      <c r="A171" s="9" t="s">
        <v>606</v>
      </c>
      <c r="B171" s="10" t="s">
        <v>294</v>
      </c>
      <c r="C171" s="10" t="s">
        <v>295</v>
      </c>
      <c r="D171" s="11" t="s">
        <v>8</v>
      </c>
      <c r="E171" s="11">
        <v>29</v>
      </c>
      <c r="F171" s="11">
        <f>VLOOKUP(C171:C456,进价表!C:F,4,FALSE)</f>
        <v>20</v>
      </c>
      <c r="G171" s="11">
        <f t="shared" si="8"/>
        <v>580</v>
      </c>
      <c r="H171" s="11">
        <f t="shared" si="9"/>
        <v>25.7</v>
      </c>
      <c r="I171" s="14">
        <f t="shared" si="10"/>
        <v>0.00221551724137931</v>
      </c>
      <c r="J171" s="15">
        <f t="shared" si="11"/>
        <v>0.07453</v>
      </c>
      <c r="K171" s="11" t="s">
        <v>597</v>
      </c>
    </row>
    <row r="172" spans="1:11">
      <c r="A172" s="9" t="s">
        <v>606</v>
      </c>
      <c r="B172" s="10" t="s">
        <v>446</v>
      </c>
      <c r="C172" s="10" t="s">
        <v>447</v>
      </c>
      <c r="D172" s="11" t="s">
        <v>8</v>
      </c>
      <c r="E172" s="11">
        <v>29</v>
      </c>
      <c r="F172" s="11">
        <f>VLOOKUP(C172:C457,进价表!C:F,4,FALSE)</f>
        <v>7.2996</v>
      </c>
      <c r="G172" s="11">
        <f t="shared" si="8"/>
        <v>211.6884</v>
      </c>
      <c r="H172" s="11">
        <f t="shared" si="9"/>
        <v>9.379986</v>
      </c>
      <c r="I172" s="14">
        <f t="shared" si="10"/>
        <v>0.000808619482758621</v>
      </c>
      <c r="J172" s="15">
        <f t="shared" si="11"/>
        <v>0.0272019594</v>
      </c>
      <c r="K172" s="11" t="s">
        <v>597</v>
      </c>
    </row>
    <row r="173" spans="1:11">
      <c r="A173" s="9" t="s">
        <v>606</v>
      </c>
      <c r="B173" s="10" t="s">
        <v>232</v>
      </c>
      <c r="C173" s="10" t="s">
        <v>233</v>
      </c>
      <c r="D173" s="11" t="s">
        <v>8</v>
      </c>
      <c r="E173" s="11">
        <v>29</v>
      </c>
      <c r="F173" s="11">
        <f>VLOOKUP(C173:C458,进价表!C:F,4,FALSE)</f>
        <v>42</v>
      </c>
      <c r="G173" s="11">
        <f t="shared" si="8"/>
        <v>1218</v>
      </c>
      <c r="H173" s="11">
        <f t="shared" si="9"/>
        <v>53.97</v>
      </c>
      <c r="I173" s="14">
        <f t="shared" si="10"/>
        <v>0.00465258620689655</v>
      </c>
      <c r="J173" s="15">
        <f t="shared" si="11"/>
        <v>0.156513</v>
      </c>
      <c r="K173" s="11" t="s">
        <v>595</v>
      </c>
    </row>
    <row r="174" spans="1:11">
      <c r="A174" s="9" t="s">
        <v>606</v>
      </c>
      <c r="B174" s="10" t="s">
        <v>101</v>
      </c>
      <c r="C174" s="10" t="s">
        <v>102</v>
      </c>
      <c r="D174" s="11" t="s">
        <v>31</v>
      </c>
      <c r="E174" s="11">
        <v>29</v>
      </c>
      <c r="F174" s="11">
        <f>VLOOKUP(C174:C459,进价表!C:F,4,FALSE)</f>
        <v>8.6</v>
      </c>
      <c r="G174" s="11">
        <f t="shared" si="8"/>
        <v>249.4</v>
      </c>
      <c r="H174" s="11">
        <f t="shared" si="9"/>
        <v>11.051</v>
      </c>
      <c r="I174" s="14">
        <f t="shared" si="10"/>
        <v>0.000952672413793103</v>
      </c>
      <c r="J174" s="15">
        <f t="shared" si="11"/>
        <v>0.0320479</v>
      </c>
      <c r="K174" s="11" t="s">
        <v>596</v>
      </c>
    </row>
    <row r="175" spans="1:11">
      <c r="A175" s="9" t="s">
        <v>606</v>
      </c>
      <c r="B175" s="10" t="s">
        <v>450</v>
      </c>
      <c r="C175" s="10" t="s">
        <v>451</v>
      </c>
      <c r="D175" s="11" t="s">
        <v>8</v>
      </c>
      <c r="E175" s="11">
        <v>26</v>
      </c>
      <c r="F175" s="11">
        <f>VLOOKUP(C175:C460,进价表!C:F,4,FALSE)</f>
        <v>124.8912</v>
      </c>
      <c r="G175" s="11">
        <f t="shared" si="8"/>
        <v>3247.1712</v>
      </c>
      <c r="H175" s="11">
        <f t="shared" si="9"/>
        <v>160.485192</v>
      </c>
      <c r="I175" s="14">
        <f t="shared" si="10"/>
        <v>0.0138349303448276</v>
      </c>
      <c r="J175" s="15">
        <f t="shared" si="11"/>
        <v>0.4172614992</v>
      </c>
      <c r="K175" s="11" t="s">
        <v>595</v>
      </c>
    </row>
    <row r="176" spans="1:11">
      <c r="A176" s="9" t="s">
        <v>606</v>
      </c>
      <c r="B176" s="10" t="s">
        <v>234</v>
      </c>
      <c r="C176" s="10" t="s">
        <v>235</v>
      </c>
      <c r="D176" s="11" t="s">
        <v>8</v>
      </c>
      <c r="E176" s="11">
        <v>23</v>
      </c>
      <c r="F176" s="11">
        <f>VLOOKUP(C176:C461,进价表!C:F,4,FALSE)</f>
        <v>55</v>
      </c>
      <c r="G176" s="11">
        <f t="shared" si="8"/>
        <v>1265</v>
      </c>
      <c r="H176" s="11">
        <f t="shared" si="9"/>
        <v>70.675</v>
      </c>
      <c r="I176" s="14">
        <f t="shared" si="10"/>
        <v>0.0060926724137931</v>
      </c>
      <c r="J176" s="15">
        <f t="shared" si="11"/>
        <v>0.1625525</v>
      </c>
      <c r="K176" s="11" t="s">
        <v>595</v>
      </c>
    </row>
    <row r="177" spans="1:11">
      <c r="A177" s="9" t="s">
        <v>606</v>
      </c>
      <c r="B177" s="10" t="s">
        <v>552</v>
      </c>
      <c r="C177" s="10" t="s">
        <v>553</v>
      </c>
      <c r="D177" s="11" t="s">
        <v>8</v>
      </c>
      <c r="E177" s="11">
        <v>23</v>
      </c>
      <c r="F177" s="11">
        <f>VLOOKUP(C177:C462,进价表!C:F,4,FALSE)</f>
        <v>10</v>
      </c>
      <c r="G177" s="11">
        <f t="shared" si="8"/>
        <v>230</v>
      </c>
      <c r="H177" s="11">
        <f t="shared" si="9"/>
        <v>12.85</v>
      </c>
      <c r="I177" s="14">
        <f t="shared" si="10"/>
        <v>0.00110775862068966</v>
      </c>
      <c r="J177" s="15">
        <f t="shared" si="11"/>
        <v>0.029555</v>
      </c>
      <c r="K177" s="11" t="s">
        <v>598</v>
      </c>
    </row>
    <row r="178" spans="1:11">
      <c r="A178" s="9" t="s">
        <v>606</v>
      </c>
      <c r="B178" s="10" t="s">
        <v>170</v>
      </c>
      <c r="C178" s="10" t="s">
        <v>171</v>
      </c>
      <c r="D178" s="11" t="s">
        <v>8</v>
      </c>
      <c r="E178" s="11">
        <v>23</v>
      </c>
      <c r="F178" s="11">
        <f>VLOOKUP(C178:C463,进价表!C:F,4,FALSE)</f>
        <v>43</v>
      </c>
      <c r="G178" s="11">
        <f t="shared" si="8"/>
        <v>989</v>
      </c>
      <c r="H178" s="11">
        <f t="shared" si="9"/>
        <v>55.255</v>
      </c>
      <c r="I178" s="14">
        <f t="shared" si="10"/>
        <v>0.00476336206896552</v>
      </c>
      <c r="J178" s="15">
        <f t="shared" si="11"/>
        <v>0.1270865</v>
      </c>
      <c r="K178" s="11" t="s">
        <v>599</v>
      </c>
    </row>
    <row r="179" spans="1:11">
      <c r="A179" s="9" t="s">
        <v>606</v>
      </c>
      <c r="B179" s="10" t="s">
        <v>168</v>
      </c>
      <c r="C179" s="10" t="s">
        <v>169</v>
      </c>
      <c r="D179" s="11" t="s">
        <v>8</v>
      </c>
      <c r="E179" s="11">
        <v>21</v>
      </c>
      <c r="F179" s="11">
        <f>VLOOKUP(C179:C464,进价表!C:F,4,FALSE)</f>
        <v>19.5804</v>
      </c>
      <c r="G179" s="11">
        <f t="shared" si="8"/>
        <v>411.1884</v>
      </c>
      <c r="H179" s="11">
        <f t="shared" si="9"/>
        <v>25.160814</v>
      </c>
      <c r="I179" s="14">
        <f t="shared" si="10"/>
        <v>0.00216903568965517</v>
      </c>
      <c r="J179" s="15">
        <f t="shared" si="11"/>
        <v>0.0528377094</v>
      </c>
      <c r="K179" s="11" t="s">
        <v>599</v>
      </c>
    </row>
    <row r="180" ht="26" spans="1:11">
      <c r="A180" s="9" t="s">
        <v>606</v>
      </c>
      <c r="B180" s="10" t="s">
        <v>290</v>
      </c>
      <c r="C180" s="10" t="s">
        <v>291</v>
      </c>
      <c r="D180" s="11" t="s">
        <v>8</v>
      </c>
      <c r="E180" s="11">
        <v>21</v>
      </c>
      <c r="F180" s="11">
        <f>VLOOKUP(C180:C465,进价表!C:F,4,FALSE)</f>
        <v>28</v>
      </c>
      <c r="G180" s="11">
        <f t="shared" si="8"/>
        <v>588</v>
      </c>
      <c r="H180" s="11">
        <f t="shared" si="9"/>
        <v>35.98</v>
      </c>
      <c r="I180" s="14">
        <f t="shared" si="10"/>
        <v>0.00310172413793103</v>
      </c>
      <c r="J180" s="15">
        <f t="shared" si="11"/>
        <v>0.075558</v>
      </c>
      <c r="K180" s="11" t="s">
        <v>597</v>
      </c>
    </row>
    <row r="181" spans="1:11">
      <c r="A181" s="9" t="s">
        <v>606</v>
      </c>
      <c r="B181" s="10" t="s">
        <v>458</v>
      </c>
      <c r="C181" s="10" t="s">
        <v>459</v>
      </c>
      <c r="D181" s="11" t="s">
        <v>8</v>
      </c>
      <c r="E181" s="11">
        <v>21</v>
      </c>
      <c r="F181" s="11">
        <f>VLOOKUP(C181:C466,进价表!C:F,4,FALSE)</f>
        <v>242.7516</v>
      </c>
      <c r="G181" s="11">
        <f t="shared" si="8"/>
        <v>5097.7836</v>
      </c>
      <c r="H181" s="11">
        <f t="shared" si="9"/>
        <v>311.935806</v>
      </c>
      <c r="I181" s="14">
        <f t="shared" si="10"/>
        <v>0.0268910177586207</v>
      </c>
      <c r="J181" s="15">
        <f t="shared" si="11"/>
        <v>0.6550651926</v>
      </c>
      <c r="K181" s="11" t="s">
        <v>599</v>
      </c>
    </row>
    <row r="182" spans="1:11">
      <c r="A182" s="9" t="s">
        <v>606</v>
      </c>
      <c r="B182" s="10" t="s">
        <v>576</v>
      </c>
      <c r="C182" s="10" t="s">
        <v>577</v>
      </c>
      <c r="D182" s="11" t="s">
        <v>8</v>
      </c>
      <c r="E182" s="11">
        <v>20</v>
      </c>
      <c r="F182" s="11">
        <f>VLOOKUP(C182:C467,进价表!C:F,4,FALSE)</f>
        <v>70</v>
      </c>
      <c r="G182" s="11">
        <f t="shared" si="8"/>
        <v>1400</v>
      </c>
      <c r="H182" s="11">
        <f t="shared" si="9"/>
        <v>89.95</v>
      </c>
      <c r="I182" s="14">
        <f t="shared" si="10"/>
        <v>0.00775431034482759</v>
      </c>
      <c r="J182" s="15">
        <f t="shared" si="11"/>
        <v>0.1799</v>
      </c>
      <c r="K182" s="11" t="s">
        <v>599</v>
      </c>
    </row>
    <row r="183" spans="1:11">
      <c r="A183" s="9" t="s">
        <v>606</v>
      </c>
      <c r="B183" s="10" t="s">
        <v>562</v>
      </c>
      <c r="C183" s="10" t="s">
        <v>563</v>
      </c>
      <c r="D183" s="11" t="s">
        <v>8</v>
      </c>
      <c r="E183" s="11">
        <v>18</v>
      </c>
      <c r="F183" s="11">
        <f>VLOOKUP(C183:C468,进价表!C:F,4,FALSE)</f>
        <v>19</v>
      </c>
      <c r="G183" s="11">
        <f t="shared" si="8"/>
        <v>342</v>
      </c>
      <c r="H183" s="11">
        <f t="shared" si="9"/>
        <v>24.415</v>
      </c>
      <c r="I183" s="14">
        <f t="shared" si="10"/>
        <v>0.00210474137931034</v>
      </c>
      <c r="J183" s="15">
        <f t="shared" si="11"/>
        <v>0.043947</v>
      </c>
      <c r="K183" s="11" t="s">
        <v>599</v>
      </c>
    </row>
    <row r="184" ht="26" spans="1:11">
      <c r="A184" s="9" t="s">
        <v>606</v>
      </c>
      <c r="B184" s="10" t="s">
        <v>504</v>
      </c>
      <c r="C184" s="10" t="s">
        <v>505</v>
      </c>
      <c r="D184" s="11" t="s">
        <v>8</v>
      </c>
      <c r="E184" s="11">
        <v>16</v>
      </c>
      <c r="F184" s="11">
        <f>VLOOKUP(C184:C469,进价表!C:F,4,FALSE)</f>
        <v>55.3392</v>
      </c>
      <c r="G184" s="11">
        <f t="shared" si="8"/>
        <v>885.4272</v>
      </c>
      <c r="H184" s="11">
        <f t="shared" si="9"/>
        <v>71.110872</v>
      </c>
      <c r="I184" s="14">
        <f t="shared" si="10"/>
        <v>0.0061302475862069</v>
      </c>
      <c r="J184" s="15">
        <f t="shared" si="11"/>
        <v>0.1137773952</v>
      </c>
      <c r="K184" s="11" t="s">
        <v>599</v>
      </c>
    </row>
    <row r="185" spans="1:11">
      <c r="A185" s="9" t="s">
        <v>606</v>
      </c>
      <c r="B185" s="10" t="s">
        <v>240</v>
      </c>
      <c r="C185" s="10" t="s">
        <v>241</v>
      </c>
      <c r="D185" s="11" t="s">
        <v>8</v>
      </c>
      <c r="E185" s="11">
        <v>16</v>
      </c>
      <c r="F185" s="11">
        <f>VLOOKUP(C185:C470,进价表!C:F,4,FALSE)</f>
        <v>11.6424</v>
      </c>
      <c r="G185" s="11">
        <f t="shared" si="8"/>
        <v>186.2784</v>
      </c>
      <c r="H185" s="11">
        <f t="shared" si="9"/>
        <v>14.960484</v>
      </c>
      <c r="I185" s="14">
        <f t="shared" si="10"/>
        <v>0.00128969689655172</v>
      </c>
      <c r="J185" s="15">
        <f t="shared" si="11"/>
        <v>0.0239367744</v>
      </c>
      <c r="K185" s="11" t="s">
        <v>595</v>
      </c>
    </row>
    <row r="186" spans="1:11">
      <c r="A186" s="9" t="s">
        <v>606</v>
      </c>
      <c r="B186" s="10" t="s">
        <v>436</v>
      </c>
      <c r="C186" s="10" t="s">
        <v>437</v>
      </c>
      <c r="D186" s="11" t="s">
        <v>8</v>
      </c>
      <c r="E186" s="11">
        <v>15</v>
      </c>
      <c r="F186" s="11">
        <f>VLOOKUP(C186:C471,进价表!C:F,4,FALSE)</f>
        <v>170</v>
      </c>
      <c r="G186" s="11">
        <f t="shared" si="8"/>
        <v>2550</v>
      </c>
      <c r="H186" s="11">
        <f t="shared" si="9"/>
        <v>218.45</v>
      </c>
      <c r="I186" s="14">
        <f t="shared" si="10"/>
        <v>0.0188318965517241</v>
      </c>
      <c r="J186" s="15">
        <f t="shared" si="11"/>
        <v>0.327675</v>
      </c>
      <c r="K186" s="11" t="s">
        <v>595</v>
      </c>
    </row>
    <row r="187" spans="1:11">
      <c r="A187" s="9" t="s">
        <v>606</v>
      </c>
      <c r="B187" s="10" t="s">
        <v>210</v>
      </c>
      <c r="C187" s="10" t="s">
        <v>211</v>
      </c>
      <c r="D187" s="11" t="s">
        <v>8</v>
      </c>
      <c r="E187" s="11">
        <v>12</v>
      </c>
      <c r="F187" s="11">
        <f>VLOOKUP(C187:C472,进价表!C:F,4,FALSE)</f>
        <v>338.688</v>
      </c>
      <c r="G187" s="11">
        <f t="shared" si="8"/>
        <v>4064.256</v>
      </c>
      <c r="H187" s="11">
        <f t="shared" si="9"/>
        <v>435.21408</v>
      </c>
      <c r="I187" s="14">
        <f t="shared" si="10"/>
        <v>0.0375184551724138</v>
      </c>
      <c r="J187" s="15">
        <f t="shared" si="11"/>
        <v>0.522256896</v>
      </c>
      <c r="K187" s="11" t="s">
        <v>599</v>
      </c>
    </row>
    <row r="188" spans="1:11">
      <c r="A188" s="9" t="s">
        <v>606</v>
      </c>
      <c r="B188" s="10" t="s">
        <v>212</v>
      </c>
      <c r="C188" s="10" t="s">
        <v>213</v>
      </c>
      <c r="D188" s="11" t="s">
        <v>8</v>
      </c>
      <c r="E188" s="11">
        <v>11</v>
      </c>
      <c r="F188" s="11">
        <f>VLOOKUP(C188:C473,进价表!C:F,4,FALSE)</f>
        <v>418.7484</v>
      </c>
      <c r="G188" s="11">
        <f t="shared" si="8"/>
        <v>4606.2324</v>
      </c>
      <c r="H188" s="11">
        <f t="shared" si="9"/>
        <v>538.091694</v>
      </c>
      <c r="I188" s="14">
        <f t="shared" si="10"/>
        <v>0.046387215</v>
      </c>
      <c r="J188" s="15">
        <f t="shared" si="11"/>
        <v>0.5919008634</v>
      </c>
      <c r="K188" s="11" t="s">
        <v>598</v>
      </c>
    </row>
    <row r="189" spans="1:11">
      <c r="A189" s="9" t="s">
        <v>606</v>
      </c>
      <c r="B189" s="10" t="s">
        <v>540</v>
      </c>
      <c r="C189" s="10" t="s">
        <v>541</v>
      </c>
      <c r="D189" s="11" t="s">
        <v>8</v>
      </c>
      <c r="E189" s="11">
        <v>10</v>
      </c>
      <c r="F189" s="11">
        <f>VLOOKUP(C189:C474,进价表!C:F,4,FALSE)</f>
        <v>7</v>
      </c>
      <c r="G189" s="11">
        <f t="shared" si="8"/>
        <v>70</v>
      </c>
      <c r="H189" s="11">
        <f t="shared" si="9"/>
        <v>8.995</v>
      </c>
      <c r="I189" s="14">
        <f t="shared" si="10"/>
        <v>0.000775431034482759</v>
      </c>
      <c r="J189" s="15">
        <f t="shared" si="11"/>
        <v>0.008995</v>
      </c>
      <c r="K189" s="11" t="s">
        <v>599</v>
      </c>
    </row>
    <row r="190" spans="1:11">
      <c r="A190" s="9" t="s">
        <v>606</v>
      </c>
      <c r="B190" s="10" t="s">
        <v>180</v>
      </c>
      <c r="C190" s="10" t="s">
        <v>181</v>
      </c>
      <c r="D190" s="11" t="s">
        <v>8</v>
      </c>
      <c r="E190" s="11">
        <v>10</v>
      </c>
      <c r="F190" s="11">
        <f>VLOOKUP(C190:C475,进价表!C:F,4,FALSE)</f>
        <v>88</v>
      </c>
      <c r="G190" s="11">
        <f t="shared" si="8"/>
        <v>880</v>
      </c>
      <c r="H190" s="11">
        <f t="shared" si="9"/>
        <v>113.08</v>
      </c>
      <c r="I190" s="14">
        <f t="shared" si="10"/>
        <v>0.00974827586206897</v>
      </c>
      <c r="J190" s="15">
        <f t="shared" si="11"/>
        <v>0.11308</v>
      </c>
      <c r="K190" s="11" t="s">
        <v>599</v>
      </c>
    </row>
    <row r="191" spans="1:11">
      <c r="A191" s="9" t="s">
        <v>606</v>
      </c>
      <c r="B191" s="10" t="s">
        <v>272</v>
      </c>
      <c r="C191" s="10" t="s">
        <v>273</v>
      </c>
      <c r="D191" s="11" t="s">
        <v>8</v>
      </c>
      <c r="E191" s="11">
        <v>10</v>
      </c>
      <c r="F191" s="11">
        <f>VLOOKUP(C191:C476,进价表!C:F,4,FALSE)</f>
        <v>52.542</v>
      </c>
      <c r="G191" s="11">
        <f t="shared" si="8"/>
        <v>525.42</v>
      </c>
      <c r="H191" s="11">
        <f t="shared" si="9"/>
        <v>67.51647</v>
      </c>
      <c r="I191" s="14">
        <f t="shared" si="10"/>
        <v>0.00582038534482759</v>
      </c>
      <c r="J191" s="15">
        <f t="shared" si="11"/>
        <v>0.06751647</v>
      </c>
      <c r="K191" s="11" t="s">
        <v>595</v>
      </c>
    </row>
    <row r="192" spans="1:11">
      <c r="A192" s="9" t="s">
        <v>606</v>
      </c>
      <c r="B192" s="10" t="s">
        <v>266</v>
      </c>
      <c r="C192" s="10" t="s">
        <v>267</v>
      </c>
      <c r="D192" s="11" t="s">
        <v>8</v>
      </c>
      <c r="E192" s="11">
        <v>10</v>
      </c>
      <c r="F192" s="11">
        <f>VLOOKUP(C192:C477,进价表!C:F,4,FALSE)</f>
        <v>11.5668</v>
      </c>
      <c r="G192" s="11">
        <f t="shared" si="8"/>
        <v>115.668</v>
      </c>
      <c r="H192" s="11">
        <f t="shared" si="9"/>
        <v>14.863338</v>
      </c>
      <c r="I192" s="14">
        <f t="shared" si="10"/>
        <v>0.00128132224137931</v>
      </c>
      <c r="J192" s="15">
        <f t="shared" si="11"/>
        <v>0.014863338</v>
      </c>
      <c r="K192" s="11" t="s">
        <v>595</v>
      </c>
    </row>
    <row r="193" spans="1:11">
      <c r="A193" s="9" t="s">
        <v>606</v>
      </c>
      <c r="B193" s="10" t="s">
        <v>568</v>
      </c>
      <c r="C193" s="10" t="s">
        <v>569</v>
      </c>
      <c r="D193" s="11" t="s">
        <v>8</v>
      </c>
      <c r="E193" s="11">
        <v>10</v>
      </c>
      <c r="F193" s="11">
        <f>VLOOKUP(C193:C478,进价表!C:F,4,FALSE)</f>
        <v>19</v>
      </c>
      <c r="G193" s="11">
        <f t="shared" si="8"/>
        <v>190</v>
      </c>
      <c r="H193" s="11">
        <f t="shared" si="9"/>
        <v>24.415</v>
      </c>
      <c r="I193" s="14">
        <f t="shared" si="10"/>
        <v>0.00210474137931034</v>
      </c>
      <c r="J193" s="15">
        <f t="shared" si="11"/>
        <v>0.024415</v>
      </c>
      <c r="K193" s="11" t="s">
        <v>599</v>
      </c>
    </row>
    <row r="194" spans="1:11">
      <c r="A194" s="9" t="s">
        <v>606</v>
      </c>
      <c r="B194" s="10" t="s">
        <v>220</v>
      </c>
      <c r="C194" s="10" t="s">
        <v>221</v>
      </c>
      <c r="D194" s="11" t="s">
        <v>105</v>
      </c>
      <c r="E194" s="11">
        <v>9</v>
      </c>
      <c r="F194" s="11">
        <f>VLOOKUP(C194:C479,进价表!C:F,4,FALSE)</f>
        <v>10.4328</v>
      </c>
      <c r="G194" s="11">
        <f t="shared" si="8"/>
        <v>93.8952</v>
      </c>
      <c r="H194" s="11">
        <f t="shared" si="9"/>
        <v>13.406148</v>
      </c>
      <c r="I194" s="14">
        <f t="shared" si="10"/>
        <v>0.0011557024137931</v>
      </c>
      <c r="J194" s="15">
        <f t="shared" si="11"/>
        <v>0.0120655332</v>
      </c>
      <c r="K194" s="11" t="s">
        <v>599</v>
      </c>
    </row>
    <row r="195" spans="1:11">
      <c r="A195" s="9" t="s">
        <v>606</v>
      </c>
      <c r="B195" s="10" t="s">
        <v>278</v>
      </c>
      <c r="C195" s="10" t="s">
        <v>279</v>
      </c>
      <c r="D195" s="11" t="s">
        <v>8</v>
      </c>
      <c r="E195" s="11">
        <v>9</v>
      </c>
      <c r="F195" s="11">
        <f>VLOOKUP(C195:C480,进价表!C:F,4,FALSE)</f>
        <v>33</v>
      </c>
      <c r="G195" s="11">
        <f t="shared" si="8"/>
        <v>297</v>
      </c>
      <c r="H195" s="11">
        <f t="shared" si="9"/>
        <v>42.405</v>
      </c>
      <c r="I195" s="14">
        <f t="shared" si="10"/>
        <v>0.00365560344827586</v>
      </c>
      <c r="J195" s="15">
        <f t="shared" si="11"/>
        <v>0.0381645</v>
      </c>
      <c r="K195" s="11" t="s">
        <v>601</v>
      </c>
    </row>
    <row r="196" ht="26" spans="1:11">
      <c r="A196" s="9" t="s">
        <v>606</v>
      </c>
      <c r="B196" s="10" t="s">
        <v>460</v>
      </c>
      <c r="C196" s="10" t="s">
        <v>461</v>
      </c>
      <c r="D196" s="11" t="s">
        <v>8</v>
      </c>
      <c r="E196" s="11">
        <v>9</v>
      </c>
      <c r="F196" s="11">
        <f>VLOOKUP(C196:C481,进价表!C:F,4,FALSE)</f>
        <v>36.2124</v>
      </c>
      <c r="G196" s="11">
        <f t="shared" ref="G196:G259" si="12">E196*F196</f>
        <v>325.9116</v>
      </c>
      <c r="H196" s="11">
        <f t="shared" ref="H196:H259" si="13">F196*1.285</f>
        <v>46.532934</v>
      </c>
      <c r="I196" s="14">
        <f t="shared" ref="I196:I259" si="14">H196/1.16/10000</f>
        <v>0.00401145982758621</v>
      </c>
      <c r="J196" s="15">
        <f t="shared" ref="J196:J259" si="15">I196*1.16*E196</f>
        <v>0.0418796406</v>
      </c>
      <c r="K196" s="11" t="s">
        <v>599</v>
      </c>
    </row>
    <row r="197" ht="26" spans="1:11">
      <c r="A197" s="9" t="s">
        <v>606</v>
      </c>
      <c r="B197" s="10" t="s">
        <v>464</v>
      </c>
      <c r="C197" s="10" t="s">
        <v>465</v>
      </c>
      <c r="D197" s="11" t="s">
        <v>8</v>
      </c>
      <c r="E197" s="11">
        <v>8</v>
      </c>
      <c r="F197" s="11">
        <f>VLOOKUP(C197:C482,进价表!C:F,4,FALSE)</f>
        <v>36.2124</v>
      </c>
      <c r="G197" s="11">
        <f t="shared" si="12"/>
        <v>289.6992</v>
      </c>
      <c r="H197" s="11">
        <f t="shared" si="13"/>
        <v>46.532934</v>
      </c>
      <c r="I197" s="14">
        <f t="shared" si="14"/>
        <v>0.00401145982758621</v>
      </c>
      <c r="J197" s="15">
        <f t="shared" si="15"/>
        <v>0.0372263472</v>
      </c>
      <c r="K197" s="11" t="s">
        <v>599</v>
      </c>
    </row>
    <row r="198" spans="1:11">
      <c r="A198" s="9" t="s">
        <v>606</v>
      </c>
      <c r="B198" s="10" t="s">
        <v>178</v>
      </c>
      <c r="C198" s="10" t="s">
        <v>179</v>
      </c>
      <c r="D198" s="11" t="s">
        <v>8</v>
      </c>
      <c r="E198" s="11">
        <v>8</v>
      </c>
      <c r="F198" s="11">
        <f>VLOOKUP(C198:C483,进价表!C:F,4,FALSE)</f>
        <v>88</v>
      </c>
      <c r="G198" s="11">
        <f t="shared" si="12"/>
        <v>704</v>
      </c>
      <c r="H198" s="11">
        <f t="shared" si="13"/>
        <v>113.08</v>
      </c>
      <c r="I198" s="14">
        <f t="shared" si="14"/>
        <v>0.00974827586206897</v>
      </c>
      <c r="J198" s="15">
        <f t="shared" si="15"/>
        <v>0.090464</v>
      </c>
      <c r="K198" s="11" t="s">
        <v>599</v>
      </c>
    </row>
    <row r="199" spans="1:11">
      <c r="A199" s="9" t="s">
        <v>606</v>
      </c>
      <c r="B199" s="10" t="s">
        <v>268</v>
      </c>
      <c r="C199" s="10" t="s">
        <v>269</v>
      </c>
      <c r="D199" s="11" t="s">
        <v>8</v>
      </c>
      <c r="E199" s="11">
        <v>8</v>
      </c>
      <c r="F199" s="11">
        <f>VLOOKUP(C199:C484,进价表!C:F,4,FALSE)</f>
        <v>11.5668</v>
      </c>
      <c r="G199" s="11">
        <f t="shared" si="12"/>
        <v>92.5344</v>
      </c>
      <c r="H199" s="11">
        <f t="shared" si="13"/>
        <v>14.863338</v>
      </c>
      <c r="I199" s="14">
        <f t="shared" si="14"/>
        <v>0.00128132224137931</v>
      </c>
      <c r="J199" s="15">
        <f t="shared" si="15"/>
        <v>0.0118906704</v>
      </c>
      <c r="K199" s="11" t="s">
        <v>601</v>
      </c>
    </row>
    <row r="200" spans="1:11">
      <c r="A200" s="9" t="s">
        <v>606</v>
      </c>
      <c r="B200" s="10" t="s">
        <v>189</v>
      </c>
      <c r="C200" s="10" t="s">
        <v>190</v>
      </c>
      <c r="D200" s="11" t="s">
        <v>188</v>
      </c>
      <c r="E200" s="11">
        <v>8</v>
      </c>
      <c r="F200" s="11">
        <f>VLOOKUP(C200:C485,进价表!C:F,4,FALSE)</f>
        <v>88</v>
      </c>
      <c r="G200" s="11">
        <f t="shared" si="12"/>
        <v>704</v>
      </c>
      <c r="H200" s="11">
        <f t="shared" si="13"/>
        <v>113.08</v>
      </c>
      <c r="I200" s="14">
        <f t="shared" si="14"/>
        <v>0.00974827586206897</v>
      </c>
      <c r="J200" s="15">
        <f t="shared" si="15"/>
        <v>0.090464</v>
      </c>
      <c r="K200" s="11" t="s">
        <v>602</v>
      </c>
    </row>
    <row r="201" spans="1:11">
      <c r="A201" s="9" t="s">
        <v>606</v>
      </c>
      <c r="B201" s="10" t="s">
        <v>366</v>
      </c>
      <c r="C201" s="10" t="s">
        <v>367</v>
      </c>
      <c r="D201" s="11" t="s">
        <v>8</v>
      </c>
      <c r="E201" s="11">
        <v>1</v>
      </c>
      <c r="F201" s="11">
        <f>VLOOKUP(C201:C486,进价表!C:F,4,FALSE)</f>
        <v>1247.4</v>
      </c>
      <c r="G201" s="11">
        <f t="shared" si="12"/>
        <v>1247.4</v>
      </c>
      <c r="H201" s="11">
        <f t="shared" si="13"/>
        <v>1602.909</v>
      </c>
      <c r="I201" s="14">
        <f t="shared" si="14"/>
        <v>0.138181810344828</v>
      </c>
      <c r="J201" s="15">
        <f t="shared" si="15"/>
        <v>0.1602909</v>
      </c>
      <c r="K201" s="11" t="s">
        <v>599</v>
      </c>
    </row>
    <row r="202" spans="1:11">
      <c r="A202" s="9" t="s">
        <v>606</v>
      </c>
      <c r="B202" s="10" t="s">
        <v>362</v>
      </c>
      <c r="C202" s="10" t="s">
        <v>363</v>
      </c>
      <c r="D202" s="11" t="s">
        <v>31</v>
      </c>
      <c r="E202" s="11">
        <v>1</v>
      </c>
      <c r="F202" s="11">
        <f>VLOOKUP(C202:C487,进价表!C:F,4,FALSE)</f>
        <v>299.9808</v>
      </c>
      <c r="G202" s="11">
        <f t="shared" si="12"/>
        <v>299.9808</v>
      </c>
      <c r="H202" s="11">
        <f t="shared" si="13"/>
        <v>385.475328</v>
      </c>
      <c r="I202" s="14">
        <f t="shared" si="14"/>
        <v>0.0332306317241379</v>
      </c>
      <c r="J202" s="15">
        <f t="shared" si="15"/>
        <v>0.0385475328</v>
      </c>
      <c r="K202" s="11" t="s">
        <v>599</v>
      </c>
    </row>
    <row r="203" spans="1:11">
      <c r="A203" s="9" t="s">
        <v>606</v>
      </c>
      <c r="B203" s="10" t="s">
        <v>352</v>
      </c>
      <c r="C203" s="10" t="s">
        <v>353</v>
      </c>
      <c r="D203" s="11" t="s">
        <v>8</v>
      </c>
      <c r="E203" s="11">
        <v>1</v>
      </c>
      <c r="F203" s="11">
        <f>VLOOKUP(C203:C488,进价表!C:F,4,FALSE)</f>
        <v>90.8712</v>
      </c>
      <c r="G203" s="11">
        <f t="shared" si="12"/>
        <v>90.8712</v>
      </c>
      <c r="H203" s="11">
        <f t="shared" si="13"/>
        <v>116.769492</v>
      </c>
      <c r="I203" s="14">
        <f t="shared" si="14"/>
        <v>0.0100663355172414</v>
      </c>
      <c r="J203" s="15">
        <f t="shared" si="15"/>
        <v>0.0116769492</v>
      </c>
      <c r="K203" s="11" t="s">
        <v>599</v>
      </c>
    </row>
    <row r="204" spans="1:11">
      <c r="A204" s="9" t="s">
        <v>606</v>
      </c>
      <c r="B204" s="10" t="s">
        <v>370</v>
      </c>
      <c r="C204" s="10" t="s">
        <v>371</v>
      </c>
      <c r="D204" s="11" t="s">
        <v>8</v>
      </c>
      <c r="E204" s="11">
        <v>1</v>
      </c>
      <c r="F204" s="11">
        <f>VLOOKUP(C204:C489,进价表!C:F,4,FALSE)</f>
        <v>702.5508</v>
      </c>
      <c r="G204" s="11">
        <f t="shared" si="12"/>
        <v>702.5508</v>
      </c>
      <c r="H204" s="11">
        <f t="shared" si="13"/>
        <v>902.777778</v>
      </c>
      <c r="I204" s="14">
        <f t="shared" si="14"/>
        <v>0.0778256705172414</v>
      </c>
      <c r="J204" s="15">
        <f t="shared" si="15"/>
        <v>0.0902777778</v>
      </c>
      <c r="K204" s="11" t="s">
        <v>599</v>
      </c>
    </row>
    <row r="205" spans="1:11">
      <c r="A205" s="9" t="s">
        <v>606</v>
      </c>
      <c r="B205" s="10" t="s">
        <v>368</v>
      </c>
      <c r="C205" s="10" t="s">
        <v>369</v>
      </c>
      <c r="D205" s="11" t="s">
        <v>8</v>
      </c>
      <c r="E205" s="11">
        <v>1</v>
      </c>
      <c r="F205" s="11">
        <f>VLOOKUP(C205:C490,进价表!C:F,4,FALSE)</f>
        <v>665.28</v>
      </c>
      <c r="G205" s="11">
        <f t="shared" si="12"/>
        <v>665.28</v>
      </c>
      <c r="H205" s="11">
        <f t="shared" si="13"/>
        <v>854.8848</v>
      </c>
      <c r="I205" s="14">
        <f t="shared" si="14"/>
        <v>0.0736969655172414</v>
      </c>
      <c r="J205" s="15">
        <f t="shared" si="15"/>
        <v>0.08548848</v>
      </c>
      <c r="K205" s="11" t="s">
        <v>599</v>
      </c>
    </row>
    <row r="206" spans="1:11">
      <c r="A206" s="9" t="s">
        <v>606</v>
      </c>
      <c r="B206" s="10" t="s">
        <v>536</v>
      </c>
      <c r="C206" s="10" t="s">
        <v>537</v>
      </c>
      <c r="D206" s="11" t="s">
        <v>8</v>
      </c>
      <c r="E206" s="11">
        <v>1</v>
      </c>
      <c r="F206" s="11">
        <f>VLOOKUP(C206:C491,进价表!C:F,4,FALSE)</f>
        <v>48</v>
      </c>
      <c r="G206" s="11">
        <f t="shared" si="12"/>
        <v>48</v>
      </c>
      <c r="H206" s="11">
        <f t="shared" si="13"/>
        <v>61.68</v>
      </c>
      <c r="I206" s="14">
        <f t="shared" si="14"/>
        <v>0.00531724137931034</v>
      </c>
      <c r="J206" s="15">
        <f t="shared" si="15"/>
        <v>0.006168</v>
      </c>
      <c r="K206" s="11" t="s">
        <v>599</v>
      </c>
    </row>
    <row r="207" spans="1:11">
      <c r="A207" s="9" t="s">
        <v>606</v>
      </c>
      <c r="B207" s="10" t="s">
        <v>384</v>
      </c>
      <c r="C207" s="10" t="s">
        <v>385</v>
      </c>
      <c r="D207" s="11" t="s">
        <v>8</v>
      </c>
      <c r="E207" s="11">
        <v>1</v>
      </c>
      <c r="F207" s="11">
        <f>VLOOKUP(C207:C492,进价表!C:F,4,FALSE)</f>
        <v>57.456</v>
      </c>
      <c r="G207" s="11">
        <f t="shared" si="12"/>
        <v>57.456</v>
      </c>
      <c r="H207" s="11">
        <f t="shared" si="13"/>
        <v>73.83096</v>
      </c>
      <c r="I207" s="14">
        <f t="shared" si="14"/>
        <v>0.00636473793103448</v>
      </c>
      <c r="J207" s="15">
        <f t="shared" si="15"/>
        <v>0.007383096</v>
      </c>
      <c r="K207" s="11" t="s">
        <v>599</v>
      </c>
    </row>
    <row r="208" spans="1:11">
      <c r="A208" s="9" t="s">
        <v>606</v>
      </c>
      <c r="B208" s="10" t="s">
        <v>182</v>
      </c>
      <c r="C208" s="10" t="s">
        <v>183</v>
      </c>
      <c r="D208" s="11" t="s">
        <v>8</v>
      </c>
      <c r="E208" s="11">
        <v>1</v>
      </c>
      <c r="F208" s="11">
        <f>VLOOKUP(C208:C493,进价表!C:F,4,FALSE)</f>
        <v>150</v>
      </c>
      <c r="G208" s="11">
        <f t="shared" si="12"/>
        <v>150</v>
      </c>
      <c r="H208" s="11">
        <f t="shared" si="13"/>
        <v>192.75</v>
      </c>
      <c r="I208" s="14">
        <f t="shared" si="14"/>
        <v>0.0166163793103448</v>
      </c>
      <c r="J208" s="15">
        <f t="shared" si="15"/>
        <v>0.019275</v>
      </c>
      <c r="K208" s="11" t="s">
        <v>599</v>
      </c>
    </row>
    <row r="209" spans="1:11">
      <c r="A209" s="9" t="s">
        <v>606</v>
      </c>
      <c r="B209" s="10" t="s">
        <v>374</v>
      </c>
      <c r="C209" s="10" t="s">
        <v>375</v>
      </c>
      <c r="D209" s="11" t="s">
        <v>8</v>
      </c>
      <c r="E209" s="11">
        <v>1</v>
      </c>
      <c r="F209" s="11">
        <f>VLOOKUP(C209:C494,进价表!C:F,4,FALSE)</f>
        <v>116.2728</v>
      </c>
      <c r="G209" s="11">
        <f t="shared" si="12"/>
        <v>116.2728</v>
      </c>
      <c r="H209" s="11">
        <f t="shared" si="13"/>
        <v>149.410548</v>
      </c>
      <c r="I209" s="14">
        <f t="shared" si="14"/>
        <v>0.0128802196551724</v>
      </c>
      <c r="J209" s="15">
        <f t="shared" si="15"/>
        <v>0.0149410548</v>
      </c>
      <c r="K209" s="11" t="s">
        <v>599</v>
      </c>
    </row>
    <row r="210" spans="1:11">
      <c r="A210" s="9" t="s">
        <v>606</v>
      </c>
      <c r="B210" s="10" t="s">
        <v>378</v>
      </c>
      <c r="C210" s="10" t="s">
        <v>379</v>
      </c>
      <c r="D210" s="11" t="s">
        <v>8</v>
      </c>
      <c r="E210" s="11">
        <v>1</v>
      </c>
      <c r="F210" s="11">
        <f>VLOOKUP(C210:C495,进价表!C:F,4,FALSE)</f>
        <v>216.1404</v>
      </c>
      <c r="G210" s="11">
        <f t="shared" si="12"/>
        <v>216.1404</v>
      </c>
      <c r="H210" s="11">
        <f t="shared" si="13"/>
        <v>277.740414</v>
      </c>
      <c r="I210" s="14">
        <f t="shared" si="14"/>
        <v>0.023943139137931</v>
      </c>
      <c r="J210" s="15">
        <f t="shared" si="15"/>
        <v>0.0277740414</v>
      </c>
      <c r="K210" s="11" t="s">
        <v>599</v>
      </c>
    </row>
    <row r="211" ht="26" spans="1:11">
      <c r="A211" s="9" t="s">
        <v>606</v>
      </c>
      <c r="B211" s="10" t="s">
        <v>466</v>
      </c>
      <c r="C211" s="10" t="s">
        <v>467</v>
      </c>
      <c r="D211" s="11" t="s">
        <v>8</v>
      </c>
      <c r="E211" s="11">
        <v>1</v>
      </c>
      <c r="F211" s="11">
        <f>VLOOKUP(C211:C496,进价表!C:F,4,FALSE)</f>
        <v>39.69</v>
      </c>
      <c r="G211" s="11">
        <f t="shared" si="12"/>
        <v>39.69</v>
      </c>
      <c r="H211" s="11">
        <f t="shared" si="13"/>
        <v>51.00165</v>
      </c>
      <c r="I211" s="14">
        <f t="shared" si="14"/>
        <v>0.00439669396551724</v>
      </c>
      <c r="J211" s="15">
        <f t="shared" si="15"/>
        <v>0.005100165</v>
      </c>
      <c r="K211" s="11" t="s">
        <v>599</v>
      </c>
    </row>
    <row r="212" spans="1:11">
      <c r="A212" s="9" t="s">
        <v>606</v>
      </c>
      <c r="B212" s="10" t="s">
        <v>206</v>
      </c>
      <c r="C212" s="10" t="s">
        <v>207</v>
      </c>
      <c r="D212" s="11" t="s">
        <v>8</v>
      </c>
      <c r="E212" s="11">
        <v>1</v>
      </c>
      <c r="F212" s="11">
        <f>VLOOKUP(C212:C497,进价表!C:F,4,FALSE)</f>
        <v>163.674</v>
      </c>
      <c r="G212" s="11">
        <f t="shared" si="12"/>
        <v>163.674</v>
      </c>
      <c r="H212" s="11">
        <f t="shared" si="13"/>
        <v>210.32109</v>
      </c>
      <c r="I212" s="14">
        <f t="shared" si="14"/>
        <v>0.0181311284482759</v>
      </c>
      <c r="J212" s="15">
        <f t="shared" si="15"/>
        <v>0.021032109</v>
      </c>
      <c r="K212" s="11" t="s">
        <v>598</v>
      </c>
    </row>
    <row r="213" spans="1:11">
      <c r="A213" s="9" t="s">
        <v>606</v>
      </c>
      <c r="B213" s="10" t="s">
        <v>350</v>
      </c>
      <c r="C213" s="10" t="s">
        <v>351</v>
      </c>
      <c r="D213" s="11" t="s">
        <v>8</v>
      </c>
      <c r="E213" s="11">
        <v>1</v>
      </c>
      <c r="F213" s="11">
        <f>VLOOKUP(C213:C498,进价表!C:F,4,FALSE)</f>
        <v>110.8296</v>
      </c>
      <c r="G213" s="11">
        <f t="shared" si="12"/>
        <v>110.8296</v>
      </c>
      <c r="H213" s="11">
        <f t="shared" si="13"/>
        <v>142.416036</v>
      </c>
      <c r="I213" s="14">
        <f t="shared" si="14"/>
        <v>0.0122772444827586</v>
      </c>
      <c r="J213" s="15">
        <f t="shared" si="15"/>
        <v>0.0142416036</v>
      </c>
      <c r="K213" s="11" t="s">
        <v>599</v>
      </c>
    </row>
    <row r="214" spans="1:11">
      <c r="A214" s="9" t="s">
        <v>606</v>
      </c>
      <c r="B214" s="10" t="s">
        <v>186</v>
      </c>
      <c r="C214" s="10" t="s">
        <v>187</v>
      </c>
      <c r="D214" s="11" t="s">
        <v>188</v>
      </c>
      <c r="E214" s="11">
        <v>7</v>
      </c>
      <c r="F214" s="11">
        <f>VLOOKUP(C214:C499,进价表!C:F,4,FALSE)</f>
        <v>68</v>
      </c>
      <c r="G214" s="11">
        <f t="shared" si="12"/>
        <v>476</v>
      </c>
      <c r="H214" s="11">
        <f t="shared" si="13"/>
        <v>87.38</v>
      </c>
      <c r="I214" s="14">
        <f t="shared" si="14"/>
        <v>0.00753275862068966</v>
      </c>
      <c r="J214" s="15">
        <f t="shared" si="15"/>
        <v>0.061166</v>
      </c>
      <c r="K214" s="11" t="s">
        <v>602</v>
      </c>
    </row>
    <row r="215" spans="1:11">
      <c r="A215" s="9" t="s">
        <v>606</v>
      </c>
      <c r="B215" s="10" t="s">
        <v>364</v>
      </c>
      <c r="C215" s="10" t="s">
        <v>365</v>
      </c>
      <c r="D215" s="11" t="s">
        <v>31</v>
      </c>
      <c r="E215" s="11">
        <v>7</v>
      </c>
      <c r="F215" s="11">
        <f>VLOOKUP(C215:C500,进价表!C:F,4,FALSE)</f>
        <v>99.792</v>
      </c>
      <c r="G215" s="11">
        <f t="shared" si="12"/>
        <v>698.544</v>
      </c>
      <c r="H215" s="11">
        <f t="shared" si="13"/>
        <v>128.23272</v>
      </c>
      <c r="I215" s="14">
        <f t="shared" si="14"/>
        <v>0.0110545448275862</v>
      </c>
      <c r="J215" s="15">
        <f t="shared" si="15"/>
        <v>0.089762904</v>
      </c>
      <c r="K215" s="11" t="s">
        <v>599</v>
      </c>
    </row>
    <row r="216" ht="26" spans="1:11">
      <c r="A216" s="9" t="s">
        <v>606</v>
      </c>
      <c r="B216" s="10" t="s">
        <v>472</v>
      </c>
      <c r="C216" s="10" t="s">
        <v>473</v>
      </c>
      <c r="D216" s="11" t="s">
        <v>8</v>
      </c>
      <c r="E216" s="11">
        <v>7</v>
      </c>
      <c r="F216" s="11">
        <f>VLOOKUP(C216:C501,进价表!C:F,4,FALSE)</f>
        <v>44.226</v>
      </c>
      <c r="G216" s="11">
        <f t="shared" si="12"/>
        <v>309.582</v>
      </c>
      <c r="H216" s="11">
        <f t="shared" si="13"/>
        <v>56.83041</v>
      </c>
      <c r="I216" s="14">
        <f t="shared" si="14"/>
        <v>0.00489917327586207</v>
      </c>
      <c r="J216" s="15">
        <f t="shared" si="15"/>
        <v>0.039781287</v>
      </c>
      <c r="K216" s="11" t="s">
        <v>599</v>
      </c>
    </row>
    <row r="217" spans="1:11">
      <c r="A217" s="9" t="s">
        <v>606</v>
      </c>
      <c r="B217" s="10" t="s">
        <v>354</v>
      </c>
      <c r="C217" s="10" t="s">
        <v>355</v>
      </c>
      <c r="D217" s="11" t="s">
        <v>8</v>
      </c>
      <c r="E217" s="11">
        <v>6</v>
      </c>
      <c r="F217" s="11">
        <f>VLOOKUP(C217:C502,进价表!C:F,4,FALSE)</f>
        <v>172.8972</v>
      </c>
      <c r="G217" s="11">
        <f t="shared" si="12"/>
        <v>1037.3832</v>
      </c>
      <c r="H217" s="11">
        <f t="shared" si="13"/>
        <v>222.172902</v>
      </c>
      <c r="I217" s="14">
        <f t="shared" si="14"/>
        <v>0.0191528363793103</v>
      </c>
      <c r="J217" s="15">
        <f t="shared" si="15"/>
        <v>0.1333037412</v>
      </c>
      <c r="K217" s="11" t="s">
        <v>599</v>
      </c>
    </row>
    <row r="218" spans="1:11">
      <c r="A218" s="9" t="s">
        <v>606</v>
      </c>
      <c r="B218" s="10" t="s">
        <v>582</v>
      </c>
      <c r="C218" s="10" t="s">
        <v>583</v>
      </c>
      <c r="D218" s="11" t="s">
        <v>8</v>
      </c>
      <c r="E218" s="11">
        <v>6</v>
      </c>
      <c r="F218" s="11">
        <f>VLOOKUP(C218:C503,进价表!C:F,4,FALSE)</f>
        <v>130.3344</v>
      </c>
      <c r="G218" s="11">
        <f t="shared" si="12"/>
        <v>782.0064</v>
      </c>
      <c r="H218" s="11">
        <f t="shared" si="13"/>
        <v>167.479704</v>
      </c>
      <c r="I218" s="14">
        <f t="shared" si="14"/>
        <v>0.0144379055172414</v>
      </c>
      <c r="J218" s="15">
        <f t="shared" si="15"/>
        <v>0.1004878224</v>
      </c>
      <c r="K218" s="11" t="s">
        <v>595</v>
      </c>
    </row>
    <row r="219" spans="1:11">
      <c r="A219" s="9" t="s">
        <v>606</v>
      </c>
      <c r="B219" s="10" t="s">
        <v>578</v>
      </c>
      <c r="C219" s="10" t="s">
        <v>579</v>
      </c>
      <c r="D219" s="11" t="s">
        <v>8</v>
      </c>
      <c r="E219" s="11">
        <v>6</v>
      </c>
      <c r="F219" s="11">
        <f>VLOOKUP(C219:C504,进价表!C:F,4,FALSE)</f>
        <v>42</v>
      </c>
      <c r="G219" s="11">
        <f t="shared" si="12"/>
        <v>252</v>
      </c>
      <c r="H219" s="11">
        <f t="shared" si="13"/>
        <v>53.97</v>
      </c>
      <c r="I219" s="14">
        <f t="shared" si="14"/>
        <v>0.00465258620689655</v>
      </c>
      <c r="J219" s="15">
        <f t="shared" si="15"/>
        <v>0.032382</v>
      </c>
      <c r="K219" s="11" t="s">
        <v>595</v>
      </c>
    </row>
    <row r="220" spans="1:11">
      <c r="A220" s="9" t="s">
        <v>606</v>
      </c>
      <c r="B220" s="10" t="s">
        <v>580</v>
      </c>
      <c r="C220" s="10" t="s">
        <v>581</v>
      </c>
      <c r="D220" s="11" t="s">
        <v>8</v>
      </c>
      <c r="E220" s="11">
        <v>6</v>
      </c>
      <c r="F220" s="11">
        <f>VLOOKUP(C220:C505,进价表!C:F,4,FALSE)</f>
        <v>55</v>
      </c>
      <c r="G220" s="11">
        <f t="shared" si="12"/>
        <v>330</v>
      </c>
      <c r="H220" s="11">
        <f t="shared" si="13"/>
        <v>70.675</v>
      </c>
      <c r="I220" s="14">
        <f t="shared" si="14"/>
        <v>0.0060926724137931</v>
      </c>
      <c r="J220" s="15">
        <f t="shared" si="15"/>
        <v>0.042405</v>
      </c>
      <c r="K220" s="11" t="s">
        <v>595</v>
      </c>
    </row>
    <row r="221" spans="1:11">
      <c r="A221" s="9" t="s">
        <v>606</v>
      </c>
      <c r="B221" s="10" t="s">
        <v>360</v>
      </c>
      <c r="C221" s="10" t="s">
        <v>361</v>
      </c>
      <c r="D221" s="11" t="s">
        <v>31</v>
      </c>
      <c r="E221" s="11">
        <v>6</v>
      </c>
      <c r="F221" s="11">
        <f>VLOOKUP(C221:C506,进价表!C:F,4,FALSE)</f>
        <v>57.456</v>
      </c>
      <c r="G221" s="11">
        <f t="shared" si="12"/>
        <v>344.736</v>
      </c>
      <c r="H221" s="11">
        <f t="shared" si="13"/>
        <v>73.83096</v>
      </c>
      <c r="I221" s="14">
        <f t="shared" si="14"/>
        <v>0.00636473793103448</v>
      </c>
      <c r="J221" s="15">
        <f t="shared" si="15"/>
        <v>0.044298576</v>
      </c>
      <c r="K221" s="11" t="s">
        <v>599</v>
      </c>
    </row>
    <row r="222" spans="1:11">
      <c r="A222" s="9" t="s">
        <v>606</v>
      </c>
      <c r="B222" s="10" t="s">
        <v>524</v>
      </c>
      <c r="C222" s="10" t="s">
        <v>525</v>
      </c>
      <c r="D222" s="11" t="s">
        <v>8</v>
      </c>
      <c r="E222" s="11">
        <v>5</v>
      </c>
      <c r="F222" s="11">
        <f>VLOOKUP(C222:C507,进价表!C:F,4,FALSE)</f>
        <v>15</v>
      </c>
      <c r="G222" s="11">
        <f t="shared" si="12"/>
        <v>75</v>
      </c>
      <c r="H222" s="11">
        <f t="shared" si="13"/>
        <v>19.275</v>
      </c>
      <c r="I222" s="14">
        <f t="shared" si="14"/>
        <v>0.00166163793103448</v>
      </c>
      <c r="J222" s="15">
        <f t="shared" si="15"/>
        <v>0.0096375</v>
      </c>
      <c r="K222" s="11" t="s">
        <v>599</v>
      </c>
    </row>
    <row r="223" spans="1:11">
      <c r="A223" s="9" t="s">
        <v>606</v>
      </c>
      <c r="B223" s="10" t="s">
        <v>548</v>
      </c>
      <c r="C223" s="10" t="s">
        <v>549</v>
      </c>
      <c r="D223" s="11" t="s">
        <v>8</v>
      </c>
      <c r="E223" s="11">
        <v>5</v>
      </c>
      <c r="F223" s="11">
        <f>VLOOKUP(C223:C508,进价表!C:F,4,FALSE)</f>
        <v>10</v>
      </c>
      <c r="G223" s="11">
        <f t="shared" si="12"/>
        <v>50</v>
      </c>
      <c r="H223" s="11">
        <f t="shared" si="13"/>
        <v>12.85</v>
      </c>
      <c r="I223" s="14">
        <f t="shared" si="14"/>
        <v>0.00110775862068966</v>
      </c>
      <c r="J223" s="15">
        <f t="shared" si="15"/>
        <v>0.006425</v>
      </c>
      <c r="K223" s="11" t="s">
        <v>599</v>
      </c>
    </row>
    <row r="224" spans="1:11">
      <c r="A224" s="9" t="s">
        <v>606</v>
      </c>
      <c r="B224" s="10" t="s">
        <v>530</v>
      </c>
      <c r="C224" s="10" t="s">
        <v>531</v>
      </c>
      <c r="D224" s="11" t="s">
        <v>8</v>
      </c>
      <c r="E224" s="11">
        <v>4</v>
      </c>
      <c r="F224" s="11">
        <f>VLOOKUP(C224:C509,进价表!C:F,4,FALSE)</f>
        <v>25</v>
      </c>
      <c r="G224" s="11">
        <f t="shared" si="12"/>
        <v>100</v>
      </c>
      <c r="H224" s="11">
        <f t="shared" si="13"/>
        <v>32.125</v>
      </c>
      <c r="I224" s="14">
        <f t="shared" si="14"/>
        <v>0.00276939655172414</v>
      </c>
      <c r="J224" s="15">
        <f t="shared" si="15"/>
        <v>0.01285</v>
      </c>
      <c r="K224" s="11" t="s">
        <v>599</v>
      </c>
    </row>
    <row r="225" ht="26" spans="1:11">
      <c r="A225" s="9" t="s">
        <v>606</v>
      </c>
      <c r="B225" s="10" t="s">
        <v>496</v>
      </c>
      <c r="C225" s="10" t="s">
        <v>497</v>
      </c>
      <c r="D225" s="11" t="s">
        <v>8</v>
      </c>
      <c r="E225" s="11">
        <v>4</v>
      </c>
      <c r="F225" s="11">
        <f>VLOOKUP(C225:C510,进价表!C:F,4,FALSE)</f>
        <v>136.9872</v>
      </c>
      <c r="G225" s="11">
        <f t="shared" si="12"/>
        <v>547.9488</v>
      </c>
      <c r="H225" s="11">
        <f t="shared" si="13"/>
        <v>176.028552</v>
      </c>
      <c r="I225" s="14">
        <f t="shared" si="14"/>
        <v>0.0151748751724138</v>
      </c>
      <c r="J225" s="15">
        <f t="shared" si="15"/>
        <v>0.0704114208</v>
      </c>
      <c r="K225" s="11" t="s">
        <v>599</v>
      </c>
    </row>
    <row r="226" spans="1:11">
      <c r="A226" s="9" t="s">
        <v>606</v>
      </c>
      <c r="B226" s="10" t="s">
        <v>208</v>
      </c>
      <c r="C226" s="10" t="s">
        <v>209</v>
      </c>
      <c r="D226" s="11" t="s">
        <v>8</v>
      </c>
      <c r="E226" s="11">
        <v>4</v>
      </c>
      <c r="F226" s="11">
        <f>VLOOKUP(C226:C511,进价表!C:F,4,FALSE)</f>
        <v>245.9268</v>
      </c>
      <c r="G226" s="11">
        <f t="shared" si="12"/>
        <v>983.7072</v>
      </c>
      <c r="H226" s="11">
        <f t="shared" si="13"/>
        <v>316.015938</v>
      </c>
      <c r="I226" s="14">
        <f t="shared" si="14"/>
        <v>0.0272427532758621</v>
      </c>
      <c r="J226" s="15">
        <f t="shared" si="15"/>
        <v>0.1264063752</v>
      </c>
      <c r="K226" s="11" t="s">
        <v>599</v>
      </c>
    </row>
    <row r="227" ht="26" spans="1:11">
      <c r="A227" s="9" t="s">
        <v>606</v>
      </c>
      <c r="B227" s="10" t="s">
        <v>498</v>
      </c>
      <c r="C227" s="10" t="s">
        <v>499</v>
      </c>
      <c r="D227" s="11" t="s">
        <v>8</v>
      </c>
      <c r="E227" s="11">
        <v>4</v>
      </c>
      <c r="F227" s="11">
        <f>VLOOKUP(C227:C512,进价表!C:F,4,FALSE)</f>
        <v>51.9372</v>
      </c>
      <c r="G227" s="11">
        <f t="shared" si="12"/>
        <v>207.7488</v>
      </c>
      <c r="H227" s="11">
        <f t="shared" si="13"/>
        <v>66.739302</v>
      </c>
      <c r="I227" s="14">
        <f t="shared" si="14"/>
        <v>0.00575338810344828</v>
      </c>
      <c r="J227" s="15">
        <f t="shared" si="15"/>
        <v>0.0266957208</v>
      </c>
      <c r="K227" s="11" t="s">
        <v>599</v>
      </c>
    </row>
    <row r="228" spans="1:11">
      <c r="A228" s="9" t="s">
        <v>606</v>
      </c>
      <c r="B228" s="10" t="s">
        <v>424</v>
      </c>
      <c r="C228" s="10" t="s">
        <v>425</v>
      </c>
      <c r="D228" s="11" t="s">
        <v>8</v>
      </c>
      <c r="E228" s="11">
        <v>4</v>
      </c>
      <c r="F228" s="11">
        <f>VLOOKUP(C228:C513,进价表!C:F,4,FALSE)</f>
        <v>45</v>
      </c>
      <c r="G228" s="11">
        <f t="shared" si="12"/>
        <v>180</v>
      </c>
      <c r="H228" s="11">
        <f t="shared" si="13"/>
        <v>57.825</v>
      </c>
      <c r="I228" s="14">
        <f t="shared" si="14"/>
        <v>0.00498491379310345</v>
      </c>
      <c r="J228" s="15">
        <f t="shared" si="15"/>
        <v>0.02313</v>
      </c>
      <c r="K228" s="11" t="s">
        <v>595</v>
      </c>
    </row>
    <row r="229" spans="1:11">
      <c r="A229" s="9" t="s">
        <v>606</v>
      </c>
      <c r="B229" s="10" t="s">
        <v>172</v>
      </c>
      <c r="C229" s="10" t="s">
        <v>173</v>
      </c>
      <c r="D229" s="11" t="s">
        <v>8</v>
      </c>
      <c r="E229" s="11">
        <v>4</v>
      </c>
      <c r="F229" s="11">
        <f>VLOOKUP(C229:C514,进价表!C:F,4,FALSE)</f>
        <v>85</v>
      </c>
      <c r="G229" s="11">
        <f t="shared" si="12"/>
        <v>340</v>
      </c>
      <c r="H229" s="11">
        <f t="shared" si="13"/>
        <v>109.225</v>
      </c>
      <c r="I229" s="14">
        <f t="shared" si="14"/>
        <v>0.00941594827586207</v>
      </c>
      <c r="J229" s="15">
        <f t="shared" si="15"/>
        <v>0.04369</v>
      </c>
      <c r="K229" s="11" t="s">
        <v>599</v>
      </c>
    </row>
    <row r="230" spans="1:11">
      <c r="A230" s="9" t="s">
        <v>606</v>
      </c>
      <c r="B230" s="10" t="s">
        <v>154</v>
      </c>
      <c r="C230" s="10" t="s">
        <v>155</v>
      </c>
      <c r="D230" s="11" t="s">
        <v>8</v>
      </c>
      <c r="E230" s="11">
        <v>4</v>
      </c>
      <c r="F230" s="11">
        <f>VLOOKUP(C230:C515,进价表!C:F,4,FALSE)</f>
        <v>34.5492</v>
      </c>
      <c r="G230" s="11">
        <f t="shared" si="12"/>
        <v>138.1968</v>
      </c>
      <c r="H230" s="11">
        <f t="shared" si="13"/>
        <v>44.395722</v>
      </c>
      <c r="I230" s="14">
        <f t="shared" si="14"/>
        <v>0.0038272174137931</v>
      </c>
      <c r="J230" s="15">
        <f t="shared" si="15"/>
        <v>0.0177582888</v>
      </c>
      <c r="K230" s="11" t="s">
        <v>599</v>
      </c>
    </row>
    <row r="231" spans="1:11">
      <c r="A231" s="9" t="s">
        <v>606</v>
      </c>
      <c r="B231" s="10" t="s">
        <v>376</v>
      </c>
      <c r="C231" s="10" t="s">
        <v>377</v>
      </c>
      <c r="D231" s="11" t="s">
        <v>8</v>
      </c>
      <c r="E231" s="11">
        <v>4</v>
      </c>
      <c r="F231" s="11">
        <f>VLOOKUP(C231:C516,进价表!C:F,4,FALSE)</f>
        <v>227.7072</v>
      </c>
      <c r="G231" s="11">
        <f t="shared" si="12"/>
        <v>910.8288</v>
      </c>
      <c r="H231" s="11">
        <f t="shared" si="13"/>
        <v>292.603752</v>
      </c>
      <c r="I231" s="14">
        <f t="shared" si="14"/>
        <v>0.0252244613793103</v>
      </c>
      <c r="J231" s="15">
        <f t="shared" si="15"/>
        <v>0.1170415008</v>
      </c>
      <c r="K231" s="11" t="s">
        <v>599</v>
      </c>
    </row>
    <row r="232" spans="1:11">
      <c r="A232" s="9" t="s">
        <v>606</v>
      </c>
      <c r="B232" s="10" t="s">
        <v>214</v>
      </c>
      <c r="C232" s="10" t="s">
        <v>215</v>
      </c>
      <c r="D232" s="11" t="s">
        <v>105</v>
      </c>
      <c r="E232" s="11">
        <v>4</v>
      </c>
      <c r="F232" s="11">
        <f>VLOOKUP(C232:C517,进价表!C:F,4,FALSE)</f>
        <v>28.5012</v>
      </c>
      <c r="G232" s="11">
        <f t="shared" si="12"/>
        <v>114.0048</v>
      </c>
      <c r="H232" s="11">
        <f t="shared" si="13"/>
        <v>36.624042</v>
      </c>
      <c r="I232" s="14">
        <f t="shared" si="14"/>
        <v>0.003157245</v>
      </c>
      <c r="J232" s="15">
        <f t="shared" si="15"/>
        <v>0.0146496168</v>
      </c>
      <c r="K232" s="11" t="s">
        <v>599</v>
      </c>
    </row>
    <row r="233" spans="1:11">
      <c r="A233" s="9" t="s">
        <v>606</v>
      </c>
      <c r="B233" s="10" t="s">
        <v>428</v>
      </c>
      <c r="C233" s="10" t="s">
        <v>429</v>
      </c>
      <c r="D233" s="11" t="s">
        <v>8</v>
      </c>
      <c r="E233" s="11">
        <v>3</v>
      </c>
      <c r="F233" s="11">
        <f>VLOOKUP(C233:C518,进价表!C:F,4,FALSE)</f>
        <v>55</v>
      </c>
      <c r="G233" s="11">
        <f t="shared" si="12"/>
        <v>165</v>
      </c>
      <c r="H233" s="11">
        <f t="shared" si="13"/>
        <v>70.675</v>
      </c>
      <c r="I233" s="14">
        <f t="shared" si="14"/>
        <v>0.0060926724137931</v>
      </c>
      <c r="J233" s="15">
        <f t="shared" si="15"/>
        <v>0.0212025</v>
      </c>
      <c r="K233" s="11" t="s">
        <v>595</v>
      </c>
    </row>
    <row r="234" spans="1:11">
      <c r="A234" s="9" t="s">
        <v>606</v>
      </c>
      <c r="B234" s="10" t="s">
        <v>542</v>
      </c>
      <c r="C234" s="10" t="s">
        <v>543</v>
      </c>
      <c r="D234" s="11" t="s">
        <v>8</v>
      </c>
      <c r="E234" s="11">
        <v>3</v>
      </c>
      <c r="F234" s="11">
        <f>VLOOKUP(C234:C519,进价表!C:F,4,FALSE)</f>
        <v>150</v>
      </c>
      <c r="G234" s="11">
        <f t="shared" si="12"/>
        <v>450</v>
      </c>
      <c r="H234" s="11">
        <f t="shared" si="13"/>
        <v>192.75</v>
      </c>
      <c r="I234" s="14">
        <f t="shared" si="14"/>
        <v>0.0166163793103448</v>
      </c>
      <c r="J234" s="15">
        <f t="shared" si="15"/>
        <v>0.057825</v>
      </c>
      <c r="K234" s="11" t="s">
        <v>599</v>
      </c>
    </row>
    <row r="235" ht="26" spans="1:11">
      <c r="A235" s="9" t="s">
        <v>606</v>
      </c>
      <c r="B235" s="10" t="s">
        <v>474</v>
      </c>
      <c r="C235" s="10" t="s">
        <v>475</v>
      </c>
      <c r="D235" s="11" t="s">
        <v>8</v>
      </c>
      <c r="E235" s="11">
        <v>3</v>
      </c>
      <c r="F235" s="11">
        <f>VLOOKUP(C235:C520,进价表!C:F,4,FALSE)</f>
        <v>50.274</v>
      </c>
      <c r="G235" s="11">
        <f t="shared" si="12"/>
        <v>150.822</v>
      </c>
      <c r="H235" s="11">
        <f t="shared" si="13"/>
        <v>64.60209</v>
      </c>
      <c r="I235" s="14">
        <f t="shared" si="14"/>
        <v>0.00556914568965517</v>
      </c>
      <c r="J235" s="15">
        <f t="shared" si="15"/>
        <v>0.019380627</v>
      </c>
      <c r="K235" s="11" t="s">
        <v>599</v>
      </c>
    </row>
    <row r="236" spans="1:11">
      <c r="A236" s="9" t="s">
        <v>606</v>
      </c>
      <c r="B236" s="10" t="s">
        <v>432</v>
      </c>
      <c r="C236" s="10" t="s">
        <v>433</v>
      </c>
      <c r="D236" s="11" t="s">
        <v>8</v>
      </c>
      <c r="E236" s="11">
        <v>3</v>
      </c>
      <c r="F236" s="11">
        <f>VLOOKUP(C236:C521,进价表!C:F,4,FALSE)</f>
        <v>75</v>
      </c>
      <c r="G236" s="11">
        <f t="shared" si="12"/>
        <v>225</v>
      </c>
      <c r="H236" s="11">
        <f t="shared" si="13"/>
        <v>96.375</v>
      </c>
      <c r="I236" s="14">
        <f t="shared" si="14"/>
        <v>0.00830818965517241</v>
      </c>
      <c r="J236" s="15">
        <f t="shared" si="15"/>
        <v>0.0289125</v>
      </c>
      <c r="K236" s="11" t="s">
        <v>595</v>
      </c>
    </row>
    <row r="237" spans="1:11">
      <c r="A237" s="9" t="s">
        <v>606</v>
      </c>
      <c r="B237" s="10" t="s">
        <v>564</v>
      </c>
      <c r="C237" s="10" t="s">
        <v>565</v>
      </c>
      <c r="D237" s="11" t="s">
        <v>8</v>
      </c>
      <c r="E237" s="11">
        <v>3</v>
      </c>
      <c r="F237" s="11">
        <f>VLOOKUP(C237:C522,进价表!C:F,4,FALSE)</f>
        <v>19</v>
      </c>
      <c r="G237" s="11">
        <f t="shared" si="12"/>
        <v>57</v>
      </c>
      <c r="H237" s="11">
        <f t="shared" si="13"/>
        <v>24.415</v>
      </c>
      <c r="I237" s="14">
        <f t="shared" si="14"/>
        <v>0.00210474137931034</v>
      </c>
      <c r="J237" s="15">
        <f t="shared" si="15"/>
        <v>0.0073245</v>
      </c>
      <c r="K237" s="11" t="s">
        <v>599</v>
      </c>
    </row>
    <row r="238" spans="1:11">
      <c r="A238" s="9" t="s">
        <v>606</v>
      </c>
      <c r="B238" s="10" t="s">
        <v>574</v>
      </c>
      <c r="C238" s="10" t="s">
        <v>575</v>
      </c>
      <c r="D238" s="11" t="s">
        <v>8</v>
      </c>
      <c r="E238" s="11">
        <v>3</v>
      </c>
      <c r="F238" s="11">
        <f>VLOOKUP(C238:C523,进价表!C:F,4,FALSE)</f>
        <v>45</v>
      </c>
      <c r="G238" s="11">
        <f t="shared" si="12"/>
        <v>135</v>
      </c>
      <c r="H238" s="11">
        <f t="shared" si="13"/>
        <v>57.825</v>
      </c>
      <c r="I238" s="14">
        <f t="shared" si="14"/>
        <v>0.00498491379310345</v>
      </c>
      <c r="J238" s="15">
        <f t="shared" si="15"/>
        <v>0.0173475</v>
      </c>
      <c r="K238" s="11" t="s">
        <v>599</v>
      </c>
    </row>
    <row r="239" spans="1:11">
      <c r="A239" s="9" t="s">
        <v>606</v>
      </c>
      <c r="B239" s="10" t="s">
        <v>452</v>
      </c>
      <c r="C239" s="10" t="s">
        <v>453</v>
      </c>
      <c r="D239" s="11" t="s">
        <v>8</v>
      </c>
      <c r="E239" s="11">
        <v>3</v>
      </c>
      <c r="F239" s="11">
        <f>VLOOKUP(C239:C524,进价表!C:F,4,FALSE)</f>
        <v>152.4852</v>
      </c>
      <c r="G239" s="11">
        <f t="shared" si="12"/>
        <v>457.4556</v>
      </c>
      <c r="H239" s="11">
        <f t="shared" si="13"/>
        <v>195.943482</v>
      </c>
      <c r="I239" s="14">
        <f t="shared" si="14"/>
        <v>0.0168916794827586</v>
      </c>
      <c r="J239" s="15">
        <f t="shared" si="15"/>
        <v>0.0587830446</v>
      </c>
      <c r="K239" s="11" t="s">
        <v>595</v>
      </c>
    </row>
    <row r="240" spans="1:11">
      <c r="A240" s="9" t="s">
        <v>606</v>
      </c>
      <c r="B240" s="10" t="s">
        <v>156</v>
      </c>
      <c r="C240" s="10" t="s">
        <v>157</v>
      </c>
      <c r="D240" s="11" t="s">
        <v>8</v>
      </c>
      <c r="E240" s="11">
        <v>3</v>
      </c>
      <c r="F240" s="11">
        <f>VLOOKUP(C240:C525,进价表!C:F,4,FALSE)</f>
        <v>55</v>
      </c>
      <c r="G240" s="11">
        <f t="shared" si="12"/>
        <v>165</v>
      </c>
      <c r="H240" s="11">
        <f t="shared" si="13"/>
        <v>70.675</v>
      </c>
      <c r="I240" s="14">
        <f t="shared" si="14"/>
        <v>0.0060926724137931</v>
      </c>
      <c r="J240" s="15">
        <f t="shared" si="15"/>
        <v>0.0212025</v>
      </c>
      <c r="K240" s="11" t="s">
        <v>599</v>
      </c>
    </row>
    <row r="241" ht="26" spans="1:11">
      <c r="A241" s="9" t="s">
        <v>606</v>
      </c>
      <c r="B241" s="10" t="s">
        <v>462</v>
      </c>
      <c r="C241" s="10" t="s">
        <v>463</v>
      </c>
      <c r="D241" s="11" t="s">
        <v>8</v>
      </c>
      <c r="E241" s="11">
        <v>3</v>
      </c>
      <c r="F241" s="11">
        <f>VLOOKUP(C241:C526,进价表!C:F,4,FALSE)</f>
        <v>39.69</v>
      </c>
      <c r="G241" s="11">
        <f t="shared" si="12"/>
        <v>119.07</v>
      </c>
      <c r="H241" s="11">
        <f t="shared" si="13"/>
        <v>51.00165</v>
      </c>
      <c r="I241" s="14">
        <f t="shared" si="14"/>
        <v>0.00439669396551724</v>
      </c>
      <c r="J241" s="15">
        <f t="shared" si="15"/>
        <v>0.015300495</v>
      </c>
      <c r="K241" s="11" t="s">
        <v>599</v>
      </c>
    </row>
    <row r="242" ht="26" spans="1:11">
      <c r="A242" s="9" t="s">
        <v>606</v>
      </c>
      <c r="B242" s="10" t="s">
        <v>508</v>
      </c>
      <c r="C242" s="10" t="s">
        <v>509</v>
      </c>
      <c r="D242" s="11" t="s">
        <v>8</v>
      </c>
      <c r="E242" s="11">
        <v>2</v>
      </c>
      <c r="F242" s="11">
        <f>VLOOKUP(C242:C527,进价表!C:F,4,FALSE)</f>
        <v>198.072</v>
      </c>
      <c r="G242" s="11">
        <f t="shared" si="12"/>
        <v>396.144</v>
      </c>
      <c r="H242" s="11">
        <f t="shared" si="13"/>
        <v>254.52252</v>
      </c>
      <c r="I242" s="14">
        <f t="shared" si="14"/>
        <v>0.0219415965517241</v>
      </c>
      <c r="J242" s="15">
        <f t="shared" si="15"/>
        <v>0.050904504</v>
      </c>
      <c r="K242" s="11" t="s">
        <v>599</v>
      </c>
    </row>
    <row r="243" ht="26" spans="1:11">
      <c r="A243" s="9" t="s">
        <v>606</v>
      </c>
      <c r="B243" s="10" t="s">
        <v>486</v>
      </c>
      <c r="C243" s="10" t="s">
        <v>487</v>
      </c>
      <c r="D243" s="11" t="s">
        <v>8</v>
      </c>
      <c r="E243" s="11">
        <v>2</v>
      </c>
      <c r="F243" s="11">
        <f>VLOOKUP(C243:C528,进价表!C:F,4,FALSE)</f>
        <v>132.3</v>
      </c>
      <c r="G243" s="11">
        <f t="shared" si="12"/>
        <v>264.6</v>
      </c>
      <c r="H243" s="11">
        <f t="shared" si="13"/>
        <v>170.0055</v>
      </c>
      <c r="I243" s="14">
        <f t="shared" si="14"/>
        <v>0.0146556465517241</v>
      </c>
      <c r="J243" s="15">
        <f t="shared" si="15"/>
        <v>0.0340011</v>
      </c>
      <c r="K243" s="11" t="s">
        <v>599</v>
      </c>
    </row>
    <row r="244" spans="1:11">
      <c r="A244" s="9" t="s">
        <v>606</v>
      </c>
      <c r="B244" s="10" t="s">
        <v>222</v>
      </c>
      <c r="C244" s="10" t="s">
        <v>223</v>
      </c>
      <c r="D244" s="11" t="s">
        <v>105</v>
      </c>
      <c r="E244" s="11">
        <v>2</v>
      </c>
      <c r="F244" s="11">
        <f>VLOOKUP(C244:C529,进价表!C:F,4,FALSE)</f>
        <v>18.9756</v>
      </c>
      <c r="G244" s="11">
        <f t="shared" si="12"/>
        <v>37.9512</v>
      </c>
      <c r="H244" s="11">
        <f t="shared" si="13"/>
        <v>24.383646</v>
      </c>
      <c r="I244" s="14">
        <f t="shared" si="14"/>
        <v>0.00210203844827586</v>
      </c>
      <c r="J244" s="15">
        <f t="shared" si="15"/>
        <v>0.0048767292</v>
      </c>
      <c r="K244" s="11" t="s">
        <v>599</v>
      </c>
    </row>
    <row r="245" spans="1:11">
      <c r="A245" s="9" t="s">
        <v>606</v>
      </c>
      <c r="B245" s="10" t="s">
        <v>176</v>
      </c>
      <c r="C245" s="10" t="s">
        <v>177</v>
      </c>
      <c r="D245" s="11" t="s">
        <v>8</v>
      </c>
      <c r="E245" s="11">
        <v>2</v>
      </c>
      <c r="F245" s="11">
        <f>VLOOKUP(C245:C530,进价表!C:F,4,FALSE)</f>
        <v>90</v>
      </c>
      <c r="G245" s="11">
        <f t="shared" si="12"/>
        <v>180</v>
      </c>
      <c r="H245" s="11">
        <f t="shared" si="13"/>
        <v>115.65</v>
      </c>
      <c r="I245" s="14">
        <f t="shared" si="14"/>
        <v>0.0099698275862069</v>
      </c>
      <c r="J245" s="15">
        <f t="shared" si="15"/>
        <v>0.02313</v>
      </c>
      <c r="K245" s="11" t="s">
        <v>599</v>
      </c>
    </row>
    <row r="246" spans="1:11">
      <c r="A246" s="9" t="s">
        <v>606</v>
      </c>
      <c r="B246" s="10" t="s">
        <v>152</v>
      </c>
      <c r="C246" s="10" t="s">
        <v>153</v>
      </c>
      <c r="D246" s="11" t="s">
        <v>8</v>
      </c>
      <c r="E246" s="11">
        <v>2</v>
      </c>
      <c r="F246" s="11">
        <f>VLOOKUP(C246:C531,进价表!C:F,4,FALSE)</f>
        <v>298.62</v>
      </c>
      <c r="G246" s="11">
        <f t="shared" si="12"/>
        <v>597.24</v>
      </c>
      <c r="H246" s="11">
        <f t="shared" si="13"/>
        <v>383.7267</v>
      </c>
      <c r="I246" s="14">
        <f t="shared" si="14"/>
        <v>0.0330798879310345</v>
      </c>
      <c r="J246" s="15">
        <f t="shared" si="15"/>
        <v>0.07674534</v>
      </c>
      <c r="K246" s="11" t="s">
        <v>599</v>
      </c>
    </row>
    <row r="247" ht="26" spans="1:11">
      <c r="A247" s="9" t="s">
        <v>606</v>
      </c>
      <c r="B247" s="10" t="s">
        <v>476</v>
      </c>
      <c r="C247" s="10" t="s">
        <v>477</v>
      </c>
      <c r="D247" s="11" t="s">
        <v>8</v>
      </c>
      <c r="E247" s="11">
        <v>2</v>
      </c>
      <c r="F247" s="11">
        <f>VLOOKUP(C247:C532,进价表!C:F,4,FALSE)</f>
        <v>44.226</v>
      </c>
      <c r="G247" s="11">
        <f t="shared" si="12"/>
        <v>88.452</v>
      </c>
      <c r="H247" s="11">
        <f t="shared" si="13"/>
        <v>56.83041</v>
      </c>
      <c r="I247" s="14">
        <f t="shared" si="14"/>
        <v>0.00489917327586207</v>
      </c>
      <c r="J247" s="15">
        <f t="shared" si="15"/>
        <v>0.011366082</v>
      </c>
      <c r="K247" s="11" t="s">
        <v>599</v>
      </c>
    </row>
    <row r="248" spans="1:11">
      <c r="A248" s="9" t="s">
        <v>606</v>
      </c>
      <c r="B248" s="10" t="s">
        <v>372</v>
      </c>
      <c r="C248" s="10" t="s">
        <v>373</v>
      </c>
      <c r="D248" s="11" t="s">
        <v>8</v>
      </c>
      <c r="E248" s="11">
        <v>2</v>
      </c>
      <c r="F248" s="11">
        <f>VLOOKUP(C248:C533,进价表!C:F,4,FALSE)</f>
        <v>1226.9124</v>
      </c>
      <c r="G248" s="11">
        <f t="shared" si="12"/>
        <v>2453.8248</v>
      </c>
      <c r="H248" s="11">
        <f t="shared" si="13"/>
        <v>1576.582434</v>
      </c>
      <c r="I248" s="14">
        <f t="shared" si="14"/>
        <v>0.135912278793103</v>
      </c>
      <c r="J248" s="15">
        <f t="shared" si="15"/>
        <v>0.3153164868</v>
      </c>
      <c r="K248" s="11" t="s">
        <v>599</v>
      </c>
    </row>
    <row r="249" spans="1:11">
      <c r="A249" s="9" t="s">
        <v>606</v>
      </c>
      <c r="B249" s="10" t="s">
        <v>194</v>
      </c>
      <c r="C249" s="10" t="s">
        <v>195</v>
      </c>
      <c r="D249" s="11" t="s">
        <v>8</v>
      </c>
      <c r="E249" s="11">
        <v>2</v>
      </c>
      <c r="F249" s="11">
        <f>VLOOKUP(C249:C534,进价表!C:F,4,FALSE)</f>
        <v>90.4932</v>
      </c>
      <c r="G249" s="11">
        <f t="shared" si="12"/>
        <v>180.9864</v>
      </c>
      <c r="H249" s="11">
        <f t="shared" si="13"/>
        <v>116.283762</v>
      </c>
      <c r="I249" s="14">
        <f t="shared" si="14"/>
        <v>0.0100244622413793</v>
      </c>
      <c r="J249" s="15">
        <f t="shared" si="15"/>
        <v>0.0232567524</v>
      </c>
      <c r="K249" s="11" t="s">
        <v>599</v>
      </c>
    </row>
    <row r="250" spans="1:11">
      <c r="A250" s="9" t="s">
        <v>606</v>
      </c>
      <c r="B250" s="10" t="s">
        <v>274</v>
      </c>
      <c r="C250" s="10" t="s">
        <v>275</v>
      </c>
      <c r="D250" s="11" t="s">
        <v>8</v>
      </c>
      <c r="E250" s="11">
        <v>2</v>
      </c>
      <c r="F250" s="11">
        <f>VLOOKUP(C250:C535,进价表!C:F,4,FALSE)</f>
        <v>22</v>
      </c>
      <c r="G250" s="11">
        <f t="shared" si="12"/>
        <v>44</v>
      </c>
      <c r="H250" s="11">
        <f t="shared" si="13"/>
        <v>28.27</v>
      </c>
      <c r="I250" s="14">
        <f t="shared" si="14"/>
        <v>0.00243706896551724</v>
      </c>
      <c r="J250" s="15">
        <f t="shared" si="15"/>
        <v>0.005654</v>
      </c>
      <c r="K250" s="11" t="s">
        <v>601</v>
      </c>
    </row>
    <row r="251" ht="26" spans="1:11">
      <c r="A251" s="9" t="s">
        <v>606</v>
      </c>
      <c r="B251" s="10" t="s">
        <v>480</v>
      </c>
      <c r="C251" s="10" t="s">
        <v>481</v>
      </c>
      <c r="D251" s="11" t="s">
        <v>8</v>
      </c>
      <c r="E251" s="11">
        <v>2</v>
      </c>
      <c r="F251" s="11">
        <f>VLOOKUP(C251:C536,进价表!C:F,4,FALSE)</f>
        <v>50.274</v>
      </c>
      <c r="G251" s="11">
        <f t="shared" si="12"/>
        <v>100.548</v>
      </c>
      <c r="H251" s="11">
        <f t="shared" si="13"/>
        <v>64.60209</v>
      </c>
      <c r="I251" s="14">
        <f t="shared" si="14"/>
        <v>0.00556914568965517</v>
      </c>
      <c r="J251" s="15">
        <f t="shared" si="15"/>
        <v>0.012920418</v>
      </c>
      <c r="K251" s="11" t="s">
        <v>599</v>
      </c>
    </row>
    <row r="252" ht="26" spans="1:11">
      <c r="A252" s="9" t="s">
        <v>606</v>
      </c>
      <c r="B252" s="10" t="s">
        <v>478</v>
      </c>
      <c r="C252" s="10" t="s">
        <v>479</v>
      </c>
      <c r="D252" s="11" t="s">
        <v>8</v>
      </c>
      <c r="E252" s="11">
        <v>2</v>
      </c>
      <c r="F252" s="11">
        <f>VLOOKUP(C252:C537,进价表!C:F,4,FALSE)</f>
        <v>44.226</v>
      </c>
      <c r="G252" s="11">
        <f t="shared" si="12"/>
        <v>88.452</v>
      </c>
      <c r="H252" s="11">
        <f t="shared" si="13"/>
        <v>56.83041</v>
      </c>
      <c r="I252" s="14">
        <f t="shared" si="14"/>
        <v>0.00489917327586207</v>
      </c>
      <c r="J252" s="15">
        <f t="shared" si="15"/>
        <v>0.011366082</v>
      </c>
      <c r="K252" s="11" t="s">
        <v>599</v>
      </c>
    </row>
    <row r="253" spans="1:11">
      <c r="A253" s="9" t="s">
        <v>606</v>
      </c>
      <c r="B253" s="10" t="s">
        <v>544</v>
      </c>
      <c r="C253" s="10" t="s">
        <v>545</v>
      </c>
      <c r="D253" s="11" t="s">
        <v>8</v>
      </c>
      <c r="E253" s="11">
        <v>2</v>
      </c>
      <c r="F253" s="11">
        <f>VLOOKUP(C253:C538,进价表!C:F,4,FALSE)</f>
        <v>8</v>
      </c>
      <c r="G253" s="11">
        <f t="shared" si="12"/>
        <v>16</v>
      </c>
      <c r="H253" s="11">
        <f t="shared" si="13"/>
        <v>10.28</v>
      </c>
      <c r="I253" s="14">
        <f t="shared" si="14"/>
        <v>0.000886206896551724</v>
      </c>
      <c r="J253" s="15">
        <f t="shared" si="15"/>
        <v>0.002056</v>
      </c>
      <c r="K253" s="11" t="s">
        <v>598</v>
      </c>
    </row>
    <row r="254" spans="1:11">
      <c r="A254" s="9" t="s">
        <v>606</v>
      </c>
      <c r="B254" s="10" t="s">
        <v>382</v>
      </c>
      <c r="C254" s="10" t="s">
        <v>383</v>
      </c>
      <c r="D254" s="11" t="s">
        <v>8</v>
      </c>
      <c r="E254" s="11">
        <v>2</v>
      </c>
      <c r="F254" s="11">
        <f>VLOOKUP(C254:C539,进价表!C:F,4,FALSE)</f>
        <v>38.178</v>
      </c>
      <c r="G254" s="11">
        <f t="shared" si="12"/>
        <v>76.356</v>
      </c>
      <c r="H254" s="11">
        <f t="shared" si="13"/>
        <v>49.05873</v>
      </c>
      <c r="I254" s="14">
        <f t="shared" si="14"/>
        <v>0.00422920086206896</v>
      </c>
      <c r="J254" s="15">
        <f t="shared" si="15"/>
        <v>0.009811746</v>
      </c>
      <c r="K254" s="11" t="s">
        <v>599</v>
      </c>
    </row>
    <row r="255" spans="1:11">
      <c r="A255" s="9" t="s">
        <v>606</v>
      </c>
      <c r="B255" s="10" t="s">
        <v>270</v>
      </c>
      <c r="C255" s="10" t="s">
        <v>271</v>
      </c>
      <c r="D255" s="11" t="s">
        <v>8</v>
      </c>
      <c r="E255" s="11">
        <v>2</v>
      </c>
      <c r="F255" s="11">
        <f>VLOOKUP(C255:C540,进价表!C:F,4,FALSE)</f>
        <v>17.766</v>
      </c>
      <c r="G255" s="11">
        <f t="shared" si="12"/>
        <v>35.532</v>
      </c>
      <c r="H255" s="11">
        <f t="shared" si="13"/>
        <v>22.82931</v>
      </c>
      <c r="I255" s="14">
        <f t="shared" si="14"/>
        <v>0.00196804396551724</v>
      </c>
      <c r="J255" s="15">
        <f t="shared" si="15"/>
        <v>0.004565862</v>
      </c>
      <c r="K255" s="11" t="s">
        <v>601</v>
      </c>
    </row>
    <row r="256" ht="26" spans="1:11">
      <c r="A256" s="9" t="s">
        <v>606</v>
      </c>
      <c r="B256" s="10" t="s">
        <v>484</v>
      </c>
      <c r="C256" s="10" t="s">
        <v>485</v>
      </c>
      <c r="D256" s="11" t="s">
        <v>8</v>
      </c>
      <c r="E256" s="11">
        <v>2</v>
      </c>
      <c r="F256" s="11">
        <f>VLOOKUP(C256:C541,进价表!C:F,4,FALSE)</f>
        <v>71.82</v>
      </c>
      <c r="G256" s="11">
        <f t="shared" si="12"/>
        <v>143.64</v>
      </c>
      <c r="H256" s="11">
        <f t="shared" si="13"/>
        <v>92.2887</v>
      </c>
      <c r="I256" s="14">
        <f t="shared" si="14"/>
        <v>0.0079559224137931</v>
      </c>
      <c r="J256" s="15">
        <f t="shared" si="15"/>
        <v>0.01845774</v>
      </c>
      <c r="K256" s="11" t="s">
        <v>599</v>
      </c>
    </row>
    <row r="257" ht="26" spans="1:11">
      <c r="A257" s="9" t="s">
        <v>606</v>
      </c>
      <c r="B257" s="10" t="s">
        <v>482</v>
      </c>
      <c r="C257" s="10" t="s">
        <v>483</v>
      </c>
      <c r="D257" s="11" t="s">
        <v>8</v>
      </c>
      <c r="E257" s="11">
        <v>2</v>
      </c>
      <c r="F257" s="11">
        <f>VLOOKUP(C257:C542,进价表!C:F,4,FALSE)</f>
        <v>71.82</v>
      </c>
      <c r="G257" s="11">
        <f t="shared" si="12"/>
        <v>143.64</v>
      </c>
      <c r="H257" s="11">
        <f t="shared" si="13"/>
        <v>92.2887</v>
      </c>
      <c r="I257" s="14">
        <f t="shared" si="14"/>
        <v>0.0079559224137931</v>
      </c>
      <c r="J257" s="15">
        <f t="shared" si="15"/>
        <v>0.01845774</v>
      </c>
      <c r="K257" s="11" t="s">
        <v>599</v>
      </c>
    </row>
    <row r="258" spans="1:11">
      <c r="A258" s="9" t="s">
        <v>606</v>
      </c>
      <c r="B258" s="10" t="s">
        <v>566</v>
      </c>
      <c r="C258" s="10" t="s">
        <v>567</v>
      </c>
      <c r="D258" s="11" t="s">
        <v>8</v>
      </c>
      <c r="E258" s="11">
        <v>2</v>
      </c>
      <c r="F258" s="11">
        <f>VLOOKUP(C258:C543,进价表!C:F,4,FALSE)</f>
        <v>19</v>
      </c>
      <c r="G258" s="11">
        <f t="shared" si="12"/>
        <v>38</v>
      </c>
      <c r="H258" s="11">
        <f t="shared" si="13"/>
        <v>24.415</v>
      </c>
      <c r="I258" s="14">
        <f t="shared" si="14"/>
        <v>0.00210474137931034</v>
      </c>
      <c r="J258" s="15">
        <f t="shared" si="15"/>
        <v>0.004883</v>
      </c>
      <c r="K258" s="11" t="s">
        <v>599</v>
      </c>
    </row>
    <row r="259" spans="1:11">
      <c r="A259" s="9" t="s">
        <v>606</v>
      </c>
      <c r="B259" s="10" t="s">
        <v>202</v>
      </c>
      <c r="C259" s="10" t="s">
        <v>203</v>
      </c>
      <c r="D259" s="11" t="s">
        <v>8</v>
      </c>
      <c r="E259" s="11">
        <v>2</v>
      </c>
      <c r="F259" s="11">
        <f>VLOOKUP(C259:C544,进价表!C:F,4,FALSE)</f>
        <v>21.8484</v>
      </c>
      <c r="G259" s="11">
        <f t="shared" si="12"/>
        <v>43.6968</v>
      </c>
      <c r="H259" s="11">
        <f t="shared" si="13"/>
        <v>28.075194</v>
      </c>
      <c r="I259" s="14">
        <f t="shared" si="14"/>
        <v>0.00242027534482759</v>
      </c>
      <c r="J259" s="15">
        <f t="shared" si="15"/>
        <v>0.0056150388</v>
      </c>
      <c r="K259" s="11" t="s">
        <v>599</v>
      </c>
    </row>
    <row r="260" spans="1:11">
      <c r="A260" s="9" t="s">
        <v>606</v>
      </c>
      <c r="B260" s="10" t="s">
        <v>204</v>
      </c>
      <c r="C260" s="10" t="s">
        <v>205</v>
      </c>
      <c r="D260" s="11" t="s">
        <v>8</v>
      </c>
      <c r="E260" s="11">
        <v>1</v>
      </c>
      <c r="F260" s="11">
        <f>VLOOKUP(C260:C545,进价表!C:F,4,FALSE)</f>
        <v>97.902</v>
      </c>
      <c r="G260" s="11">
        <f t="shared" ref="G260:G288" si="16">E260*F260</f>
        <v>97.902</v>
      </c>
      <c r="H260" s="11">
        <f>F260*1.285</f>
        <v>125.80407</v>
      </c>
      <c r="I260" s="14">
        <f t="shared" ref="I260:I288" si="17">H260/1.16/10000</f>
        <v>0.0108451784482759</v>
      </c>
      <c r="J260" s="15">
        <f t="shared" ref="J260:J288" si="18">I260*1.16*E260</f>
        <v>0.012580407</v>
      </c>
      <c r="K260" s="11" t="s">
        <v>599</v>
      </c>
    </row>
    <row r="261" spans="1:11">
      <c r="A261" s="9" t="s">
        <v>606</v>
      </c>
      <c r="B261" s="10" t="s">
        <v>532</v>
      </c>
      <c r="C261" s="10" t="s">
        <v>533</v>
      </c>
      <c r="D261" s="11" t="s">
        <v>8</v>
      </c>
      <c r="E261" s="11">
        <v>1</v>
      </c>
      <c r="F261" s="11">
        <f>VLOOKUP(C261:C546,进价表!C:F,4,FALSE)</f>
        <v>30</v>
      </c>
      <c r="G261" s="11">
        <f t="shared" si="16"/>
        <v>30</v>
      </c>
      <c r="H261" s="11">
        <f>F261*1.285</f>
        <v>38.55</v>
      </c>
      <c r="I261" s="14">
        <f t="shared" si="17"/>
        <v>0.00332327586206897</v>
      </c>
      <c r="J261" s="15">
        <f t="shared" si="18"/>
        <v>0.003855</v>
      </c>
      <c r="K261" s="11" t="s">
        <v>599</v>
      </c>
    </row>
    <row r="262" spans="1:11">
      <c r="A262" s="9" t="s">
        <v>606</v>
      </c>
      <c r="B262" s="10" t="s">
        <v>438</v>
      </c>
      <c r="C262" s="10" t="s">
        <v>439</v>
      </c>
      <c r="D262" s="11" t="s">
        <v>8</v>
      </c>
      <c r="E262" s="11">
        <v>1</v>
      </c>
      <c r="F262" s="11">
        <f>VLOOKUP(C262:C547,进价表!C:F,4,FALSE)</f>
        <v>170</v>
      </c>
      <c r="G262" s="11">
        <f t="shared" si="16"/>
        <v>170</v>
      </c>
      <c r="H262" s="11">
        <f>F262*1.285</f>
        <v>218.45</v>
      </c>
      <c r="I262" s="14">
        <f t="shared" si="17"/>
        <v>0.0188318965517241</v>
      </c>
      <c r="J262" s="15">
        <f t="shared" si="18"/>
        <v>0.021845</v>
      </c>
      <c r="K262" s="11" t="s">
        <v>595</v>
      </c>
    </row>
    <row r="263" spans="1:11">
      <c r="A263" s="9" t="s">
        <v>606</v>
      </c>
      <c r="B263" s="10" t="s">
        <v>570</v>
      </c>
      <c r="C263" s="10" t="s">
        <v>571</v>
      </c>
      <c r="D263" s="11" t="s">
        <v>8</v>
      </c>
      <c r="E263" s="11">
        <v>1</v>
      </c>
      <c r="F263" s="11">
        <f>VLOOKUP(C263:C548,进价表!C:F,4,FALSE)</f>
        <v>45</v>
      </c>
      <c r="G263" s="11">
        <f t="shared" si="16"/>
        <v>45</v>
      </c>
      <c r="H263" s="11">
        <f>F263*1.285</f>
        <v>57.825</v>
      </c>
      <c r="I263" s="14">
        <f t="shared" si="17"/>
        <v>0.00498491379310345</v>
      </c>
      <c r="J263" s="15">
        <f t="shared" si="18"/>
        <v>0.0057825</v>
      </c>
      <c r="K263" s="11" t="s">
        <v>599</v>
      </c>
    </row>
    <row r="264" ht="26" spans="1:11">
      <c r="A264" s="9" t="s">
        <v>606</v>
      </c>
      <c r="B264" s="10" t="s">
        <v>506</v>
      </c>
      <c r="C264" s="10" t="s">
        <v>507</v>
      </c>
      <c r="D264" s="11" t="s">
        <v>8</v>
      </c>
      <c r="E264" s="11">
        <v>1</v>
      </c>
      <c r="F264" s="11">
        <f>VLOOKUP(C264:C549,进价表!C:F,4,FALSE)</f>
        <v>167.7564</v>
      </c>
      <c r="G264" s="11">
        <f t="shared" si="16"/>
        <v>167.7564</v>
      </c>
      <c r="H264" s="11">
        <f>F264*1.285</f>
        <v>215.566974</v>
      </c>
      <c r="I264" s="14">
        <f t="shared" si="17"/>
        <v>0.0185833598275862</v>
      </c>
      <c r="J264" s="15">
        <f t="shared" si="18"/>
        <v>0.0215566974</v>
      </c>
      <c r="K264" s="11" t="s">
        <v>599</v>
      </c>
    </row>
    <row r="265" spans="1:11">
      <c r="A265" s="9" t="s">
        <v>606</v>
      </c>
      <c r="B265" s="10" t="s">
        <v>304</v>
      </c>
      <c r="C265" s="10" t="s">
        <v>305</v>
      </c>
      <c r="D265" s="11" t="s">
        <v>8</v>
      </c>
      <c r="E265" s="11">
        <v>1</v>
      </c>
      <c r="F265" s="11">
        <f>VLOOKUP(C265:C550,进价表!C:F,4,FALSE)</f>
        <v>7.8288</v>
      </c>
      <c r="G265" s="11">
        <f t="shared" si="16"/>
        <v>7.8288</v>
      </c>
      <c r="H265" s="11">
        <f>F265*1.285</f>
        <v>10.060008</v>
      </c>
      <c r="I265" s="14">
        <f t="shared" si="17"/>
        <v>0.000867242068965517</v>
      </c>
      <c r="J265" s="15">
        <f t="shared" si="18"/>
        <v>0.0010060008</v>
      </c>
      <c r="K265" s="11" t="s">
        <v>595</v>
      </c>
    </row>
    <row r="266" spans="1:11">
      <c r="A266" s="9" t="s">
        <v>606</v>
      </c>
      <c r="B266" s="10" t="s">
        <v>264</v>
      </c>
      <c r="C266" s="10" t="s">
        <v>265</v>
      </c>
      <c r="D266" s="11" t="s">
        <v>8</v>
      </c>
      <c r="E266" s="11">
        <v>1</v>
      </c>
      <c r="F266" s="11">
        <f>VLOOKUP(C266:C551,进价表!C:F,4,FALSE)</f>
        <v>7.7112</v>
      </c>
      <c r="G266" s="11">
        <f t="shared" si="16"/>
        <v>7.7112</v>
      </c>
      <c r="H266" s="11">
        <f>F266*1.285</f>
        <v>9.908892</v>
      </c>
      <c r="I266" s="14">
        <f t="shared" si="17"/>
        <v>0.000854214827586207</v>
      </c>
      <c r="J266" s="15">
        <f t="shared" si="18"/>
        <v>0.0009908892</v>
      </c>
      <c r="K266" s="11" t="s">
        <v>601</v>
      </c>
    </row>
    <row r="267" spans="1:11">
      <c r="A267" s="9" t="s">
        <v>606</v>
      </c>
      <c r="B267" s="10" t="s">
        <v>198</v>
      </c>
      <c r="C267" s="10" t="s">
        <v>199</v>
      </c>
      <c r="D267" s="11" t="s">
        <v>8</v>
      </c>
      <c r="E267" s="11">
        <v>1</v>
      </c>
      <c r="F267" s="11">
        <f>VLOOKUP(C267:C552,进价表!C:F,4,FALSE)</f>
        <v>49.2156</v>
      </c>
      <c r="G267" s="11">
        <f t="shared" si="16"/>
        <v>49.2156</v>
      </c>
      <c r="H267" s="11">
        <f>F267*1.285</f>
        <v>63.242046</v>
      </c>
      <c r="I267" s="14">
        <f t="shared" si="17"/>
        <v>0.00545190051724138</v>
      </c>
      <c r="J267" s="15">
        <f t="shared" si="18"/>
        <v>0.0063242046</v>
      </c>
      <c r="K267" s="11" t="s">
        <v>599</v>
      </c>
    </row>
    <row r="268" ht="26" spans="1:11">
      <c r="A268" s="9" t="s">
        <v>606</v>
      </c>
      <c r="B268" s="10" t="s">
        <v>492</v>
      </c>
      <c r="C268" s="10" t="s">
        <v>493</v>
      </c>
      <c r="D268" s="11" t="s">
        <v>8</v>
      </c>
      <c r="E268" s="11">
        <v>1</v>
      </c>
      <c r="F268" s="11">
        <f>VLOOKUP(C268:C553,进价表!C:F,4,FALSE)</f>
        <v>136.9872</v>
      </c>
      <c r="G268" s="11">
        <f t="shared" si="16"/>
        <v>136.9872</v>
      </c>
      <c r="H268" s="11">
        <f>F268*1.285</f>
        <v>176.028552</v>
      </c>
      <c r="I268" s="14">
        <f t="shared" si="17"/>
        <v>0.0151748751724138</v>
      </c>
      <c r="J268" s="15">
        <f t="shared" si="18"/>
        <v>0.0176028552</v>
      </c>
      <c r="K268" s="11" t="s">
        <v>599</v>
      </c>
    </row>
    <row r="269" ht="26" spans="1:11">
      <c r="A269" s="9" t="s">
        <v>606</v>
      </c>
      <c r="B269" s="10" t="s">
        <v>470</v>
      </c>
      <c r="C269" s="10" t="s">
        <v>471</v>
      </c>
      <c r="D269" s="11" t="s">
        <v>8</v>
      </c>
      <c r="E269" s="11">
        <v>1</v>
      </c>
      <c r="F269" s="11">
        <f>VLOOKUP(C269:C554,进价表!C:F,4,FALSE)</f>
        <v>39.69</v>
      </c>
      <c r="G269" s="11">
        <f t="shared" si="16"/>
        <v>39.69</v>
      </c>
      <c r="H269" s="11">
        <f>F269*1.285</f>
        <v>51.00165</v>
      </c>
      <c r="I269" s="14">
        <f t="shared" si="17"/>
        <v>0.00439669396551724</v>
      </c>
      <c r="J269" s="15">
        <f t="shared" si="18"/>
        <v>0.005100165</v>
      </c>
      <c r="K269" s="11" t="s">
        <v>599</v>
      </c>
    </row>
    <row r="270" spans="1:11">
      <c r="A270" s="9" t="s">
        <v>606</v>
      </c>
      <c r="B270" s="10" t="s">
        <v>358</v>
      </c>
      <c r="C270" s="10" t="s">
        <v>359</v>
      </c>
      <c r="D270" s="11" t="s">
        <v>31</v>
      </c>
      <c r="E270" s="11">
        <v>1</v>
      </c>
      <c r="F270" s="11">
        <f>VLOOKUP(C270:C555,进价表!C:F,4,FALSE)</f>
        <v>30.24</v>
      </c>
      <c r="G270" s="11">
        <f t="shared" si="16"/>
        <v>30.24</v>
      </c>
      <c r="H270" s="11">
        <f>F270*1.285</f>
        <v>38.8584</v>
      </c>
      <c r="I270" s="14">
        <f t="shared" si="17"/>
        <v>0.00334986206896552</v>
      </c>
      <c r="J270" s="15">
        <f t="shared" si="18"/>
        <v>0.00388584</v>
      </c>
      <c r="K270" s="11" t="s">
        <v>599</v>
      </c>
    </row>
    <row r="271" spans="1:11">
      <c r="A271" s="9" t="s">
        <v>606</v>
      </c>
      <c r="B271" s="10" t="s">
        <v>316</v>
      </c>
      <c r="C271" s="10" t="s">
        <v>317</v>
      </c>
      <c r="D271" s="11" t="s">
        <v>8</v>
      </c>
      <c r="E271" s="11">
        <v>1</v>
      </c>
      <c r="F271" s="11">
        <f>VLOOKUP(C271:C556,进价表!C:F,4,FALSE)</f>
        <v>3.6</v>
      </c>
      <c r="G271" s="11">
        <f t="shared" si="16"/>
        <v>3.6</v>
      </c>
      <c r="H271" s="11">
        <f>F271*1.285</f>
        <v>4.626</v>
      </c>
      <c r="I271" s="14">
        <f t="shared" si="17"/>
        <v>0.000398793103448276</v>
      </c>
      <c r="J271" s="15">
        <f t="shared" si="18"/>
        <v>0.0004626</v>
      </c>
      <c r="K271" s="11" t="s">
        <v>595</v>
      </c>
    </row>
    <row r="272" spans="1:11">
      <c r="A272" s="9" t="s">
        <v>606</v>
      </c>
      <c r="B272" s="10" t="s">
        <v>196</v>
      </c>
      <c r="C272" s="10" t="s">
        <v>197</v>
      </c>
      <c r="D272" s="11" t="s">
        <v>8</v>
      </c>
      <c r="E272" s="11">
        <v>1</v>
      </c>
      <c r="F272" s="11">
        <f>VLOOKUP(C272:C557,进价表!C:F,4,FALSE)</f>
        <v>98.8848</v>
      </c>
      <c r="G272" s="11">
        <f t="shared" si="16"/>
        <v>98.8848</v>
      </c>
      <c r="H272" s="11">
        <f>F272*1.285</f>
        <v>127.066968</v>
      </c>
      <c r="I272" s="14">
        <f t="shared" si="17"/>
        <v>0.0109540489655172</v>
      </c>
      <c r="J272" s="15">
        <f t="shared" si="18"/>
        <v>0.0127066968</v>
      </c>
      <c r="K272" s="11" t="s">
        <v>599</v>
      </c>
    </row>
    <row r="273" spans="1:11">
      <c r="A273" s="9" t="s">
        <v>606</v>
      </c>
      <c r="B273" s="10" t="s">
        <v>572</v>
      </c>
      <c r="C273" s="10" t="s">
        <v>573</v>
      </c>
      <c r="D273" s="11" t="s">
        <v>8</v>
      </c>
      <c r="E273" s="11">
        <v>1</v>
      </c>
      <c r="F273" s="11">
        <f>VLOOKUP(C273:C558,进价表!C:F,4,FALSE)</f>
        <v>45</v>
      </c>
      <c r="G273" s="11">
        <f t="shared" si="16"/>
        <v>45</v>
      </c>
      <c r="H273" s="11">
        <f>F273*1.285</f>
        <v>57.825</v>
      </c>
      <c r="I273" s="14">
        <f t="shared" si="17"/>
        <v>0.00498491379310345</v>
      </c>
      <c r="J273" s="15">
        <f t="shared" si="18"/>
        <v>0.0057825</v>
      </c>
      <c r="K273" s="11" t="s">
        <v>599</v>
      </c>
    </row>
    <row r="274" spans="1:11">
      <c r="A274" s="9" t="s">
        <v>606</v>
      </c>
      <c r="B274" s="10" t="s">
        <v>250</v>
      </c>
      <c r="C274" s="10" t="s">
        <v>251</v>
      </c>
      <c r="D274" s="11" t="s">
        <v>8</v>
      </c>
      <c r="E274" s="11">
        <v>1</v>
      </c>
      <c r="F274" s="11">
        <f>VLOOKUP(C274:C559,进价表!C:F,4,FALSE)</f>
        <v>14.2128</v>
      </c>
      <c r="G274" s="11">
        <f t="shared" si="16"/>
        <v>14.2128</v>
      </c>
      <c r="H274" s="11">
        <f>F274*1.285</f>
        <v>18.263448</v>
      </c>
      <c r="I274" s="14">
        <f t="shared" si="17"/>
        <v>0.00157443517241379</v>
      </c>
      <c r="J274" s="15">
        <f t="shared" si="18"/>
        <v>0.0018263448</v>
      </c>
      <c r="K274" s="11" t="s">
        <v>595</v>
      </c>
    </row>
    <row r="275" ht="26" spans="1:11">
      <c r="A275" s="9" t="s">
        <v>606</v>
      </c>
      <c r="B275" s="10" t="s">
        <v>500</v>
      </c>
      <c r="C275" s="10" t="s">
        <v>501</v>
      </c>
      <c r="D275" s="11" t="s">
        <v>8</v>
      </c>
      <c r="E275" s="11">
        <v>1</v>
      </c>
      <c r="F275" s="11">
        <f>VLOOKUP(C275:C560,进价表!C:F,4,FALSE)</f>
        <v>51.9372</v>
      </c>
      <c r="G275" s="11">
        <f t="shared" si="16"/>
        <v>51.9372</v>
      </c>
      <c r="H275" s="11">
        <f>F275*1.285</f>
        <v>66.739302</v>
      </c>
      <c r="I275" s="14">
        <f t="shared" si="17"/>
        <v>0.00575338810344828</v>
      </c>
      <c r="J275" s="15">
        <f t="shared" si="18"/>
        <v>0.0066739302</v>
      </c>
      <c r="K275" s="11" t="s">
        <v>599</v>
      </c>
    </row>
    <row r="276" spans="1:11">
      <c r="A276" s="9" t="s">
        <v>606</v>
      </c>
      <c r="B276" s="10" t="s">
        <v>200</v>
      </c>
      <c r="C276" s="10" t="s">
        <v>201</v>
      </c>
      <c r="D276" s="11" t="s">
        <v>8</v>
      </c>
      <c r="E276" s="11">
        <v>1</v>
      </c>
      <c r="F276" s="11">
        <f>VLOOKUP(C276:C561,进价表!C:F,4,FALSE)</f>
        <v>26.6112</v>
      </c>
      <c r="G276" s="11">
        <f t="shared" si="16"/>
        <v>26.6112</v>
      </c>
      <c r="H276" s="11">
        <f>F276*1.285</f>
        <v>34.195392</v>
      </c>
      <c r="I276" s="14">
        <f t="shared" si="17"/>
        <v>0.00294787862068966</v>
      </c>
      <c r="J276" s="15">
        <f t="shared" si="18"/>
        <v>0.0034195392</v>
      </c>
      <c r="K276" s="11" t="s">
        <v>599</v>
      </c>
    </row>
    <row r="277" ht="26" spans="1:11">
      <c r="A277" s="9" t="s">
        <v>606</v>
      </c>
      <c r="B277" s="10" t="s">
        <v>468</v>
      </c>
      <c r="C277" s="10" t="s">
        <v>469</v>
      </c>
      <c r="D277" s="11" t="s">
        <v>8</v>
      </c>
      <c r="E277" s="11">
        <v>1</v>
      </c>
      <c r="F277" s="11">
        <f>VLOOKUP(C277:C562,进价表!C:F,4,FALSE)</f>
        <v>36.2124</v>
      </c>
      <c r="G277" s="11">
        <f t="shared" si="16"/>
        <v>36.2124</v>
      </c>
      <c r="H277" s="11">
        <f>F277*1.285</f>
        <v>46.532934</v>
      </c>
      <c r="I277" s="14">
        <f t="shared" si="17"/>
        <v>0.00401145982758621</v>
      </c>
      <c r="J277" s="15">
        <f t="shared" si="18"/>
        <v>0.0046532934</v>
      </c>
      <c r="K277" s="11" t="s">
        <v>599</v>
      </c>
    </row>
    <row r="278" ht="26" spans="1:11">
      <c r="A278" s="9" t="s">
        <v>606</v>
      </c>
      <c r="B278" s="10" t="s">
        <v>494</v>
      </c>
      <c r="C278" s="10" t="s">
        <v>495</v>
      </c>
      <c r="D278" s="11" t="s">
        <v>8</v>
      </c>
      <c r="E278" s="11">
        <v>1</v>
      </c>
      <c r="F278" s="11">
        <f>VLOOKUP(C278:C563,进价表!C:F,4,FALSE)</f>
        <v>132.3</v>
      </c>
      <c r="G278" s="11">
        <f t="shared" si="16"/>
        <v>132.3</v>
      </c>
      <c r="H278" s="11">
        <f>F278*1.285</f>
        <v>170.0055</v>
      </c>
      <c r="I278" s="14">
        <f t="shared" si="17"/>
        <v>0.0146556465517241</v>
      </c>
      <c r="J278" s="15">
        <f t="shared" si="18"/>
        <v>0.01700055</v>
      </c>
      <c r="K278" s="11" t="s">
        <v>599</v>
      </c>
    </row>
    <row r="279" spans="1:11">
      <c r="A279" s="9" t="s">
        <v>606</v>
      </c>
      <c r="B279" s="10" t="s">
        <v>356</v>
      </c>
      <c r="C279" s="10" t="s">
        <v>357</v>
      </c>
      <c r="D279" s="11" t="s">
        <v>8</v>
      </c>
      <c r="E279" s="11">
        <v>1</v>
      </c>
      <c r="F279" s="11">
        <f>VLOOKUP(C279:C564,进价表!C:F,4,FALSE)</f>
        <v>207.2952</v>
      </c>
      <c r="G279" s="11">
        <f t="shared" si="16"/>
        <v>207.2952</v>
      </c>
      <c r="H279" s="11">
        <f>F279*1.285</f>
        <v>266.374332</v>
      </c>
      <c r="I279" s="14">
        <f t="shared" si="17"/>
        <v>0.0229633044827586</v>
      </c>
      <c r="J279" s="15">
        <f t="shared" si="18"/>
        <v>0.0266374332</v>
      </c>
      <c r="K279" s="11" t="s">
        <v>599</v>
      </c>
    </row>
    <row r="280" spans="1:11">
      <c r="A280" s="9" t="s">
        <v>606</v>
      </c>
      <c r="B280" s="10" t="s">
        <v>434</v>
      </c>
      <c r="C280" s="10" t="s">
        <v>435</v>
      </c>
      <c r="D280" s="11" t="s">
        <v>8</v>
      </c>
      <c r="E280" s="11">
        <v>1</v>
      </c>
      <c r="F280" s="11">
        <f>VLOOKUP(C280:C565,进价表!C:F,4,FALSE)</f>
        <v>115</v>
      </c>
      <c r="G280" s="11">
        <f t="shared" si="16"/>
        <v>115</v>
      </c>
      <c r="H280" s="11">
        <f>F280*1.285</f>
        <v>147.775</v>
      </c>
      <c r="I280" s="14">
        <f t="shared" si="17"/>
        <v>0.012739224137931</v>
      </c>
      <c r="J280" s="15">
        <f t="shared" si="18"/>
        <v>0.0147775</v>
      </c>
      <c r="K280" s="11" t="s">
        <v>595</v>
      </c>
    </row>
    <row r="281" spans="1:11">
      <c r="A281" s="9" t="s">
        <v>606</v>
      </c>
      <c r="B281" s="10" t="s">
        <v>184</v>
      </c>
      <c r="C281" s="10" t="s">
        <v>185</v>
      </c>
      <c r="D281" s="11" t="s">
        <v>8</v>
      </c>
      <c r="E281" s="11">
        <v>1</v>
      </c>
      <c r="F281" s="11">
        <f>VLOOKUP(C281:C566,进价表!C:F,4,FALSE)</f>
        <v>150</v>
      </c>
      <c r="G281" s="11">
        <f t="shared" si="16"/>
        <v>150</v>
      </c>
      <c r="H281" s="11">
        <f>F281*1.285</f>
        <v>192.75</v>
      </c>
      <c r="I281" s="14">
        <f t="shared" si="17"/>
        <v>0.0166163793103448</v>
      </c>
      <c r="J281" s="15">
        <f t="shared" si="18"/>
        <v>0.019275</v>
      </c>
      <c r="K281" s="11" t="s">
        <v>599</v>
      </c>
    </row>
    <row r="282" spans="1:11">
      <c r="A282" s="9" t="s">
        <v>606</v>
      </c>
      <c r="B282" s="10" t="s">
        <v>262</v>
      </c>
      <c r="C282" s="10" t="s">
        <v>263</v>
      </c>
      <c r="D282" s="11" t="s">
        <v>8</v>
      </c>
      <c r="E282" s="11">
        <v>1</v>
      </c>
      <c r="F282" s="11">
        <f>VLOOKUP(C282:C567,进价表!C:F,4,FALSE)</f>
        <v>5.1072</v>
      </c>
      <c r="G282" s="11">
        <f t="shared" si="16"/>
        <v>5.1072</v>
      </c>
      <c r="H282" s="11">
        <f>F282*1.285</f>
        <v>6.562752</v>
      </c>
      <c r="I282" s="14">
        <f t="shared" si="17"/>
        <v>0.000565754482758621</v>
      </c>
      <c r="J282" s="15">
        <f t="shared" si="18"/>
        <v>0.0006562752</v>
      </c>
      <c r="K282" s="11" t="s">
        <v>598</v>
      </c>
    </row>
    <row r="283" spans="1:11">
      <c r="A283" s="9" t="s">
        <v>606</v>
      </c>
      <c r="B283" s="10" t="s">
        <v>260</v>
      </c>
      <c r="C283" s="10" t="s">
        <v>261</v>
      </c>
      <c r="D283" s="11" t="s">
        <v>8</v>
      </c>
      <c r="E283" s="11">
        <v>1</v>
      </c>
      <c r="F283" s="11">
        <f>VLOOKUP(C283:C568,进价表!C:F,4,FALSE)</f>
        <v>4.4016</v>
      </c>
      <c r="G283" s="11">
        <f t="shared" si="16"/>
        <v>4.4016</v>
      </c>
      <c r="H283" s="11">
        <f>F283*1.285</f>
        <v>5.656056</v>
      </c>
      <c r="I283" s="14">
        <f t="shared" si="17"/>
        <v>0.000487591034482759</v>
      </c>
      <c r="J283" s="15">
        <f t="shared" si="18"/>
        <v>0.0005656056</v>
      </c>
      <c r="K283" s="11" t="s">
        <v>595</v>
      </c>
    </row>
    <row r="284" spans="1:11">
      <c r="A284" s="9" t="s">
        <v>606</v>
      </c>
      <c r="B284" s="10" t="s">
        <v>454</v>
      </c>
      <c r="C284" s="10" t="s">
        <v>455</v>
      </c>
      <c r="D284" s="11" t="s">
        <v>8</v>
      </c>
      <c r="E284" s="11">
        <v>1</v>
      </c>
      <c r="F284" s="11">
        <f>VLOOKUP(C284:C569,进价表!C:F,4,FALSE)</f>
        <v>69.6276</v>
      </c>
      <c r="G284" s="11">
        <f t="shared" si="16"/>
        <v>69.6276</v>
      </c>
      <c r="H284" s="11">
        <f>F284*1.285</f>
        <v>89.471466</v>
      </c>
      <c r="I284" s="14">
        <f t="shared" si="17"/>
        <v>0.0077130574137931</v>
      </c>
      <c r="J284" s="15">
        <f t="shared" si="18"/>
        <v>0.0089471466</v>
      </c>
      <c r="K284" s="11" t="s">
        <v>599</v>
      </c>
    </row>
    <row r="285" ht="26" spans="1:11">
      <c r="A285" s="9" t="s">
        <v>606</v>
      </c>
      <c r="B285" s="10" t="s">
        <v>502</v>
      </c>
      <c r="C285" s="10" t="s">
        <v>503</v>
      </c>
      <c r="D285" s="11" t="s">
        <v>8</v>
      </c>
      <c r="E285" s="11">
        <v>1</v>
      </c>
      <c r="F285" s="11">
        <f>VLOOKUP(C285:C570,进价表!C:F,4,FALSE)</f>
        <v>51.9372</v>
      </c>
      <c r="G285" s="11">
        <f t="shared" si="16"/>
        <v>51.9372</v>
      </c>
      <c r="H285" s="11">
        <f>F285*1.285</f>
        <v>66.739302</v>
      </c>
      <c r="I285" s="14">
        <f t="shared" si="17"/>
        <v>0.00575338810344828</v>
      </c>
      <c r="J285" s="15">
        <f t="shared" si="18"/>
        <v>0.0066739302</v>
      </c>
      <c r="K285" s="11" t="s">
        <v>599</v>
      </c>
    </row>
    <row r="286" spans="1:11">
      <c r="A286" s="9" t="s">
        <v>606</v>
      </c>
      <c r="B286" s="10" t="s">
        <v>380</v>
      </c>
      <c r="C286" s="10" t="s">
        <v>381</v>
      </c>
      <c r="D286" s="11" t="s">
        <v>8</v>
      </c>
      <c r="E286" s="11">
        <v>1</v>
      </c>
      <c r="F286" s="11">
        <f>VLOOKUP(C286:C571,进价表!C:F,4,FALSE)</f>
        <v>38.178</v>
      </c>
      <c r="G286" s="11">
        <f t="shared" si="16"/>
        <v>38.178</v>
      </c>
      <c r="H286" s="11">
        <f>F286*1.285</f>
        <v>49.05873</v>
      </c>
      <c r="I286" s="14">
        <f t="shared" si="17"/>
        <v>0.00422920086206896</v>
      </c>
      <c r="J286" s="15">
        <f t="shared" si="18"/>
        <v>0.004905873</v>
      </c>
      <c r="K286" s="11" t="s">
        <v>599</v>
      </c>
    </row>
    <row r="287" ht="26" spans="1:11">
      <c r="A287" s="9" t="s">
        <v>606</v>
      </c>
      <c r="B287" s="10" t="s">
        <v>490</v>
      </c>
      <c r="C287" s="10" t="s">
        <v>491</v>
      </c>
      <c r="D287" s="11" t="s">
        <v>8</v>
      </c>
      <c r="E287" s="11">
        <v>1</v>
      </c>
      <c r="F287" s="11">
        <f>VLOOKUP(C287:C572,进价表!C:F,4,FALSE)</f>
        <v>132.3</v>
      </c>
      <c r="G287" s="11">
        <f t="shared" si="16"/>
        <v>132.3</v>
      </c>
      <c r="H287" s="11">
        <f>F287*1.285</f>
        <v>170.0055</v>
      </c>
      <c r="I287" s="14">
        <f t="shared" si="17"/>
        <v>0.0146556465517241</v>
      </c>
      <c r="J287" s="15">
        <f t="shared" si="18"/>
        <v>0.01700055</v>
      </c>
      <c r="K287" s="11" t="s">
        <v>599</v>
      </c>
    </row>
    <row r="288" spans="1:11">
      <c r="A288" s="16" t="s">
        <v>606</v>
      </c>
      <c r="B288" s="17" t="s">
        <v>80</v>
      </c>
      <c r="C288" s="17" t="s">
        <v>81</v>
      </c>
      <c r="D288" s="18" t="s">
        <v>82</v>
      </c>
      <c r="E288" s="18">
        <v>15495</v>
      </c>
      <c r="F288" s="11">
        <f>VLOOKUP(C288:C573,进价表!C:F,4,FALSE)</f>
        <v>0.7</v>
      </c>
      <c r="G288" s="18">
        <f t="shared" si="16"/>
        <v>10846.5</v>
      </c>
      <c r="H288" s="11">
        <f>F288*1.285</f>
        <v>0.8995</v>
      </c>
      <c r="I288" s="14">
        <f t="shared" si="17"/>
        <v>7.75431034482759e-5</v>
      </c>
      <c r="J288" s="15">
        <f t="shared" si="18"/>
        <v>1.39377525</v>
      </c>
      <c r="K288" s="18" t="s">
        <v>596</v>
      </c>
    </row>
    <row r="289" ht="23" customHeight="1" spans="1:11">
      <c r="A289" s="19"/>
      <c r="B289" s="20"/>
      <c r="C289" s="20"/>
      <c r="D289" s="19"/>
      <c r="E289" s="19"/>
      <c r="F289" s="19"/>
      <c r="G289" s="19">
        <f>SUM(G3:G288)</f>
        <v>11781155.2056</v>
      </c>
      <c r="H289" s="11"/>
      <c r="I289" s="14"/>
      <c r="J289" s="19">
        <f>SUM(J3:J288)</f>
        <v>1513.8784439196</v>
      </c>
      <c r="K289" s="19"/>
    </row>
    <row r="291" spans="10:10">
      <c r="J291" s="1">
        <f>G289*1.285/10000</f>
        <v>1513.8784439196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82" activePane="bottomRight" state="frozen"/>
      <selection/>
      <selection pane="topRight"/>
      <selection pane="bottomLeft"/>
      <selection pane="bottomRight" activeCell="F287" sqref="F287"/>
    </sheetView>
  </sheetViews>
  <sheetFormatPr defaultColWidth="8.89090909090909" defaultRowHeight="14"/>
  <cols>
    <col min="1" max="1" width="10" style="1"/>
    <col min="2" max="2" width="35.3363636363636" style="2" hidden="1" customWidth="1"/>
    <col min="3" max="3" width="38.7818181818182" style="2" customWidth="1"/>
    <col min="4" max="4" width="6" style="1"/>
    <col min="5" max="5" width="10.6636363636364" style="1"/>
    <col min="6" max="8" width="11.3363636363636" style="1" customWidth="1"/>
    <col min="9" max="9" width="14" style="3" customWidth="1"/>
    <col min="10" max="10" width="16.7818181818182" style="1" customWidth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6" t="s">
        <v>1</v>
      </c>
      <c r="C2" s="6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6" t="s">
        <v>607</v>
      </c>
      <c r="I2" s="12" t="s">
        <v>591</v>
      </c>
      <c r="J2" s="6" t="s">
        <v>592</v>
      </c>
      <c r="K2" s="13" t="s">
        <v>593</v>
      </c>
    </row>
    <row r="3" spans="1:11">
      <c r="A3" s="9" t="s">
        <v>608</v>
      </c>
      <c r="B3" s="10" t="s">
        <v>21</v>
      </c>
      <c r="C3" s="10" t="s">
        <v>22</v>
      </c>
      <c r="D3" s="11" t="s">
        <v>8</v>
      </c>
      <c r="E3" s="11">
        <v>83510</v>
      </c>
      <c r="F3" s="11">
        <f>VLOOKUP(C3:C288,进价表!C:F,4,FALSE)</f>
        <v>31</v>
      </c>
      <c r="G3" s="11">
        <f>E3*F3</f>
        <v>2588810</v>
      </c>
      <c r="H3" s="11">
        <f>F3*1.29</f>
        <v>39.99</v>
      </c>
      <c r="I3" s="14">
        <f>H3/1.16/10000</f>
        <v>0.00344741379310345</v>
      </c>
      <c r="J3" s="15">
        <f>I3*1.16*E3</f>
        <v>333.95649</v>
      </c>
      <c r="K3" s="11" t="s">
        <v>595</v>
      </c>
    </row>
    <row r="4" spans="1:11">
      <c r="A4" s="9" t="s">
        <v>608</v>
      </c>
      <c r="B4" s="10" t="s">
        <v>17</v>
      </c>
      <c r="C4" s="10" t="s">
        <v>18</v>
      </c>
      <c r="D4" s="11" t="s">
        <v>8</v>
      </c>
      <c r="E4" s="11">
        <v>54388</v>
      </c>
      <c r="F4" s="11">
        <f>VLOOKUP(C4:C289,进价表!C:F,4,FALSE)</f>
        <v>3.6</v>
      </c>
      <c r="G4" s="11">
        <f t="shared" ref="G4:G67" si="0">E4*F4</f>
        <v>195796.8</v>
      </c>
      <c r="H4" s="11">
        <f t="shared" ref="H4:H67" si="1">F4*1.29</f>
        <v>4.644</v>
      </c>
      <c r="I4" s="14">
        <f t="shared" ref="I4:I67" si="2">H4/1.16/10000</f>
        <v>0.000400344827586207</v>
      </c>
      <c r="J4" s="15">
        <f t="shared" ref="J4:J67" si="3">I4*1.16*E4</f>
        <v>25.2577872</v>
      </c>
      <c r="K4" s="11" t="s">
        <v>595</v>
      </c>
    </row>
    <row r="5" spans="1:11">
      <c r="A5" s="9" t="s">
        <v>608</v>
      </c>
      <c r="B5" s="10" t="s">
        <v>46</v>
      </c>
      <c r="C5" s="10" t="s">
        <v>47</v>
      </c>
      <c r="D5" s="11" t="s">
        <v>31</v>
      </c>
      <c r="E5" s="11">
        <v>53028</v>
      </c>
      <c r="F5" s="11">
        <f>VLOOKUP(C5:C290,进价表!C:F,4,FALSE)</f>
        <v>4.6</v>
      </c>
      <c r="G5" s="11">
        <f t="shared" si="0"/>
        <v>243928.8</v>
      </c>
      <c r="H5" s="11">
        <f t="shared" si="1"/>
        <v>5.934</v>
      </c>
      <c r="I5" s="14">
        <f t="shared" si="2"/>
        <v>0.000511551724137931</v>
      </c>
      <c r="J5" s="15">
        <f t="shared" si="3"/>
        <v>31.4668152</v>
      </c>
      <c r="K5" s="11" t="s">
        <v>596</v>
      </c>
    </row>
    <row r="6" spans="1:11">
      <c r="A6" s="9" t="s">
        <v>608</v>
      </c>
      <c r="B6" s="10" t="s">
        <v>32</v>
      </c>
      <c r="C6" s="10" t="s">
        <v>33</v>
      </c>
      <c r="D6" s="11" t="s">
        <v>31</v>
      </c>
      <c r="E6" s="11">
        <v>49349</v>
      </c>
      <c r="F6" s="11">
        <f>VLOOKUP(C6:C291,进价表!C:F,4,FALSE)</f>
        <v>2.8</v>
      </c>
      <c r="G6" s="11">
        <f t="shared" si="0"/>
        <v>138177.2</v>
      </c>
      <c r="H6" s="11">
        <f t="shared" si="1"/>
        <v>3.612</v>
      </c>
      <c r="I6" s="14">
        <f t="shared" si="2"/>
        <v>0.000311379310344828</v>
      </c>
      <c r="J6" s="15">
        <f t="shared" si="3"/>
        <v>17.8248588</v>
      </c>
      <c r="K6" s="11" t="s">
        <v>596</v>
      </c>
    </row>
    <row r="7" spans="1:11">
      <c r="A7" s="9" t="s">
        <v>608</v>
      </c>
      <c r="B7" s="10" t="s">
        <v>11</v>
      </c>
      <c r="C7" s="10" t="s">
        <v>12</v>
      </c>
      <c r="D7" s="11" t="s">
        <v>8</v>
      </c>
      <c r="E7" s="11">
        <v>46405</v>
      </c>
      <c r="F7" s="11">
        <f>VLOOKUP(C7:C292,进价表!C:F,4,FALSE)</f>
        <v>8.5</v>
      </c>
      <c r="G7" s="11">
        <f t="shared" si="0"/>
        <v>394442.5</v>
      </c>
      <c r="H7" s="11">
        <f t="shared" si="1"/>
        <v>10.965</v>
      </c>
      <c r="I7" s="14">
        <f t="shared" si="2"/>
        <v>0.000945258620689655</v>
      </c>
      <c r="J7" s="15">
        <f t="shared" si="3"/>
        <v>50.8830825</v>
      </c>
      <c r="K7" s="11" t="s">
        <v>596</v>
      </c>
    </row>
    <row r="8" spans="1:11">
      <c r="A8" s="9" t="s">
        <v>608</v>
      </c>
      <c r="B8" s="10" t="s">
        <v>58</v>
      </c>
      <c r="C8" s="10" t="s">
        <v>59</v>
      </c>
      <c r="D8" s="11" t="s">
        <v>31</v>
      </c>
      <c r="E8" s="11">
        <v>45197</v>
      </c>
      <c r="F8" s="11">
        <f>VLOOKUP(C8:C293,进价表!C:F,4,FALSE)</f>
        <v>5.5</v>
      </c>
      <c r="G8" s="11">
        <f t="shared" si="0"/>
        <v>248583.5</v>
      </c>
      <c r="H8" s="11">
        <f t="shared" si="1"/>
        <v>7.095</v>
      </c>
      <c r="I8" s="14">
        <f t="shared" si="2"/>
        <v>0.000611637931034483</v>
      </c>
      <c r="J8" s="15">
        <f t="shared" si="3"/>
        <v>32.0672715</v>
      </c>
      <c r="K8" s="11" t="s">
        <v>596</v>
      </c>
    </row>
    <row r="9" spans="1:11">
      <c r="A9" s="9" t="s">
        <v>608</v>
      </c>
      <c r="B9" s="10" t="s">
        <v>40</v>
      </c>
      <c r="C9" s="10" t="s">
        <v>41</v>
      </c>
      <c r="D9" s="11" t="s">
        <v>31</v>
      </c>
      <c r="E9" s="11">
        <v>40296</v>
      </c>
      <c r="F9" s="11">
        <f>VLOOKUP(C9:C294,进价表!C:F,4,FALSE)</f>
        <v>4</v>
      </c>
      <c r="G9" s="11">
        <f t="shared" si="0"/>
        <v>161184</v>
      </c>
      <c r="H9" s="11">
        <f t="shared" si="1"/>
        <v>5.16</v>
      </c>
      <c r="I9" s="14">
        <f t="shared" si="2"/>
        <v>0.000444827586206897</v>
      </c>
      <c r="J9" s="15">
        <f t="shared" si="3"/>
        <v>20.792736</v>
      </c>
      <c r="K9" s="11" t="s">
        <v>596</v>
      </c>
    </row>
    <row r="10" spans="1:11">
      <c r="A10" s="9" t="s">
        <v>608</v>
      </c>
      <c r="B10" s="10" t="s">
        <v>19</v>
      </c>
      <c r="C10" s="10" t="s">
        <v>20</v>
      </c>
      <c r="D10" s="11" t="s">
        <v>8</v>
      </c>
      <c r="E10" s="11">
        <v>36048</v>
      </c>
      <c r="F10" s="11">
        <f>VLOOKUP(C10:C295,进价表!C:F,4,FALSE)</f>
        <v>17</v>
      </c>
      <c r="G10" s="11">
        <f t="shared" si="0"/>
        <v>612816</v>
      </c>
      <c r="H10" s="11">
        <f t="shared" si="1"/>
        <v>21.93</v>
      </c>
      <c r="I10" s="14">
        <f t="shared" si="2"/>
        <v>0.00189051724137931</v>
      </c>
      <c r="J10" s="15">
        <f t="shared" si="3"/>
        <v>79.053264</v>
      </c>
      <c r="K10" s="11" t="s">
        <v>595</v>
      </c>
    </row>
    <row r="11" spans="1:11">
      <c r="A11" s="9" t="s">
        <v>608</v>
      </c>
      <c r="B11" s="10" t="s">
        <v>36</v>
      </c>
      <c r="C11" s="10" t="s">
        <v>37</v>
      </c>
      <c r="D11" s="11" t="s">
        <v>8</v>
      </c>
      <c r="E11" s="11">
        <v>34217</v>
      </c>
      <c r="F11" s="11">
        <f>VLOOKUP(C11:C296,进价表!C:F,4,FALSE)</f>
        <v>14</v>
      </c>
      <c r="G11" s="11">
        <f t="shared" si="0"/>
        <v>479038</v>
      </c>
      <c r="H11" s="11">
        <f t="shared" si="1"/>
        <v>18.06</v>
      </c>
      <c r="I11" s="14">
        <f t="shared" si="2"/>
        <v>0.00155689655172414</v>
      </c>
      <c r="J11" s="15">
        <f t="shared" si="3"/>
        <v>61.795902</v>
      </c>
      <c r="K11" s="11" t="s">
        <v>596</v>
      </c>
    </row>
    <row r="12" spans="1:11">
      <c r="A12" s="9" t="s">
        <v>608</v>
      </c>
      <c r="B12" s="10" t="s">
        <v>396</v>
      </c>
      <c r="C12" s="10" t="s">
        <v>397</v>
      </c>
      <c r="D12" s="11" t="s">
        <v>8</v>
      </c>
      <c r="E12" s="11">
        <v>33451</v>
      </c>
      <c r="F12" s="11">
        <f>VLOOKUP(C12:C297,进价表!C:F,4,FALSE)</f>
        <v>26</v>
      </c>
      <c r="G12" s="11">
        <f t="shared" si="0"/>
        <v>869726</v>
      </c>
      <c r="H12" s="11">
        <f t="shared" si="1"/>
        <v>33.54</v>
      </c>
      <c r="I12" s="14">
        <f t="shared" si="2"/>
        <v>0.00289137931034483</v>
      </c>
      <c r="J12" s="15">
        <f t="shared" si="3"/>
        <v>112.194654</v>
      </c>
      <c r="K12" s="11" t="s">
        <v>597</v>
      </c>
    </row>
    <row r="13" spans="1:11">
      <c r="A13" s="9" t="s">
        <v>608</v>
      </c>
      <c r="B13" s="10" t="s">
        <v>324</v>
      </c>
      <c r="C13" s="10" t="s">
        <v>325</v>
      </c>
      <c r="D13" s="11" t="s">
        <v>8</v>
      </c>
      <c r="E13" s="11">
        <v>32734</v>
      </c>
      <c r="F13" s="11">
        <f>VLOOKUP(C13:C298,进价表!C:F,4,FALSE)</f>
        <v>5.5</v>
      </c>
      <c r="G13" s="11">
        <f t="shared" si="0"/>
        <v>180037</v>
      </c>
      <c r="H13" s="11">
        <f t="shared" si="1"/>
        <v>7.095</v>
      </c>
      <c r="I13" s="14">
        <f t="shared" si="2"/>
        <v>0.000611637931034483</v>
      </c>
      <c r="J13" s="15">
        <f t="shared" si="3"/>
        <v>23.224773</v>
      </c>
      <c r="K13" s="11" t="s">
        <v>595</v>
      </c>
    </row>
    <row r="14" spans="1:11">
      <c r="A14" s="9" t="s">
        <v>608</v>
      </c>
      <c r="B14" s="10" t="s">
        <v>122</v>
      </c>
      <c r="C14" s="10" t="s">
        <v>123</v>
      </c>
      <c r="D14" s="11" t="s">
        <v>31</v>
      </c>
      <c r="E14" s="11">
        <v>32281</v>
      </c>
      <c r="F14" s="11">
        <f>VLOOKUP(C14:C299,进价表!C:F,4,FALSE)</f>
        <v>6</v>
      </c>
      <c r="G14" s="11">
        <f t="shared" si="0"/>
        <v>193686</v>
      </c>
      <c r="H14" s="11">
        <f t="shared" si="1"/>
        <v>7.74</v>
      </c>
      <c r="I14" s="14">
        <f t="shared" si="2"/>
        <v>0.000667241379310345</v>
      </c>
      <c r="J14" s="15">
        <f t="shared" si="3"/>
        <v>24.985494</v>
      </c>
      <c r="K14" s="11" t="s">
        <v>596</v>
      </c>
    </row>
    <row r="15" spans="1:11">
      <c r="A15" s="9" t="s">
        <v>608</v>
      </c>
      <c r="B15" s="10" t="s">
        <v>394</v>
      </c>
      <c r="C15" s="10" t="s">
        <v>395</v>
      </c>
      <c r="D15" s="11" t="s">
        <v>8</v>
      </c>
      <c r="E15" s="11">
        <v>28874</v>
      </c>
      <c r="F15" s="11">
        <f>VLOOKUP(C15:C300,进价表!C:F,4,FALSE)</f>
        <v>20</v>
      </c>
      <c r="G15" s="11">
        <f t="shared" si="0"/>
        <v>577480</v>
      </c>
      <c r="H15" s="11">
        <f t="shared" si="1"/>
        <v>25.8</v>
      </c>
      <c r="I15" s="14">
        <f t="shared" si="2"/>
        <v>0.00222413793103448</v>
      </c>
      <c r="J15" s="15">
        <f t="shared" si="3"/>
        <v>74.49492</v>
      </c>
      <c r="K15" s="11" t="s">
        <v>597</v>
      </c>
    </row>
    <row r="16" spans="1:11">
      <c r="A16" s="9" t="s">
        <v>608</v>
      </c>
      <c r="B16" s="10" t="s">
        <v>236</v>
      </c>
      <c r="C16" s="10" t="s">
        <v>237</v>
      </c>
      <c r="D16" s="11" t="s">
        <v>8</v>
      </c>
      <c r="E16" s="11">
        <v>22488</v>
      </c>
      <c r="F16" s="11">
        <f>VLOOKUP(C16:C301,进价表!C:F,4,FALSE)</f>
        <v>5.8</v>
      </c>
      <c r="G16" s="11">
        <f t="shared" si="0"/>
        <v>130430.4</v>
      </c>
      <c r="H16" s="11">
        <f t="shared" si="1"/>
        <v>7.482</v>
      </c>
      <c r="I16" s="14">
        <f t="shared" si="2"/>
        <v>0.000645</v>
      </c>
      <c r="J16" s="15">
        <f t="shared" si="3"/>
        <v>16.8255216</v>
      </c>
      <c r="K16" s="11" t="s">
        <v>595</v>
      </c>
    </row>
    <row r="17" spans="1:11">
      <c r="A17" s="9" t="s">
        <v>608</v>
      </c>
      <c r="B17" s="10" t="s">
        <v>242</v>
      </c>
      <c r="C17" s="10" t="s">
        <v>243</v>
      </c>
      <c r="D17" s="11" t="s">
        <v>8</v>
      </c>
      <c r="E17" s="11">
        <v>21507</v>
      </c>
      <c r="F17" s="11">
        <f>VLOOKUP(C17:C302,进价表!C:F,4,FALSE)</f>
        <v>4</v>
      </c>
      <c r="G17" s="11">
        <f t="shared" si="0"/>
        <v>86028</v>
      </c>
      <c r="H17" s="11">
        <f t="shared" si="1"/>
        <v>5.16</v>
      </c>
      <c r="I17" s="14">
        <f t="shared" si="2"/>
        <v>0.000444827586206897</v>
      </c>
      <c r="J17" s="15">
        <f t="shared" si="3"/>
        <v>11.097612</v>
      </c>
      <c r="K17" s="11" t="s">
        <v>595</v>
      </c>
    </row>
    <row r="18" spans="1:11">
      <c r="A18" s="9" t="s">
        <v>608</v>
      </c>
      <c r="B18" s="10" t="s">
        <v>50</v>
      </c>
      <c r="C18" s="10" t="s">
        <v>51</v>
      </c>
      <c r="D18" s="11" t="s">
        <v>31</v>
      </c>
      <c r="E18" s="11">
        <v>19285</v>
      </c>
      <c r="F18" s="11">
        <f>VLOOKUP(C18:C303,进价表!C:F,4,FALSE)</f>
        <v>6.5</v>
      </c>
      <c r="G18" s="11">
        <f t="shared" si="0"/>
        <v>125352.5</v>
      </c>
      <c r="H18" s="11">
        <f t="shared" si="1"/>
        <v>8.385</v>
      </c>
      <c r="I18" s="14">
        <f t="shared" si="2"/>
        <v>0.000722844827586207</v>
      </c>
      <c r="J18" s="15">
        <f t="shared" si="3"/>
        <v>16.1704725</v>
      </c>
      <c r="K18" s="11" t="s">
        <v>596</v>
      </c>
    </row>
    <row r="19" spans="1:11">
      <c r="A19" s="9" t="s">
        <v>608</v>
      </c>
      <c r="B19" s="10" t="s">
        <v>48</v>
      </c>
      <c r="C19" s="10" t="s">
        <v>49</v>
      </c>
      <c r="D19" s="11" t="s">
        <v>31</v>
      </c>
      <c r="E19" s="11">
        <v>18629</v>
      </c>
      <c r="F19" s="11">
        <f>VLOOKUP(C19:C304,进价表!C:F,4,FALSE)</f>
        <v>2.3</v>
      </c>
      <c r="G19" s="11">
        <f t="shared" si="0"/>
        <v>42846.7</v>
      </c>
      <c r="H19" s="11">
        <f t="shared" si="1"/>
        <v>2.967</v>
      </c>
      <c r="I19" s="14">
        <f t="shared" si="2"/>
        <v>0.000255775862068965</v>
      </c>
      <c r="J19" s="15">
        <f t="shared" si="3"/>
        <v>5.5272243</v>
      </c>
      <c r="K19" s="11" t="s">
        <v>596</v>
      </c>
    </row>
    <row r="20" spans="1:11">
      <c r="A20" s="9" t="s">
        <v>608</v>
      </c>
      <c r="B20" s="10" t="s">
        <v>140</v>
      </c>
      <c r="C20" s="10" t="s">
        <v>141</v>
      </c>
      <c r="D20" s="11" t="s">
        <v>8</v>
      </c>
      <c r="E20" s="11">
        <v>17886</v>
      </c>
      <c r="F20" s="11">
        <f>VLOOKUP(C20:C305,进价表!C:F,4,FALSE)</f>
        <v>2.5</v>
      </c>
      <c r="G20" s="11">
        <f t="shared" si="0"/>
        <v>44715</v>
      </c>
      <c r="H20" s="11">
        <f t="shared" si="1"/>
        <v>3.225</v>
      </c>
      <c r="I20" s="14">
        <f t="shared" si="2"/>
        <v>0.00027801724137931</v>
      </c>
      <c r="J20" s="15">
        <f t="shared" si="3"/>
        <v>5.768235</v>
      </c>
      <c r="K20" s="11" t="s">
        <v>595</v>
      </c>
    </row>
    <row r="21" spans="1:11">
      <c r="A21" s="9" t="s">
        <v>608</v>
      </c>
      <c r="B21" s="10" t="s">
        <v>344</v>
      </c>
      <c r="C21" s="10" t="s">
        <v>345</v>
      </c>
      <c r="D21" s="11" t="s">
        <v>8</v>
      </c>
      <c r="E21" s="11">
        <v>17431</v>
      </c>
      <c r="F21" s="11">
        <f>VLOOKUP(C21:C306,进价表!C:F,4,FALSE)</f>
        <v>4.9</v>
      </c>
      <c r="G21" s="11">
        <f t="shared" si="0"/>
        <v>85411.9</v>
      </c>
      <c r="H21" s="11">
        <f t="shared" si="1"/>
        <v>6.321</v>
      </c>
      <c r="I21" s="14">
        <f t="shared" si="2"/>
        <v>0.000544913793103448</v>
      </c>
      <c r="J21" s="15">
        <f t="shared" si="3"/>
        <v>11.0181351</v>
      </c>
      <c r="K21" s="11" t="s">
        <v>595</v>
      </c>
    </row>
    <row r="22" spans="1:11">
      <c r="A22" s="9" t="s">
        <v>608</v>
      </c>
      <c r="B22" s="10" t="s">
        <v>56</v>
      </c>
      <c r="C22" s="10" t="s">
        <v>57</v>
      </c>
      <c r="D22" s="11" t="s">
        <v>31</v>
      </c>
      <c r="E22" s="11">
        <v>17387</v>
      </c>
      <c r="F22" s="11">
        <f>VLOOKUP(C22:C307,进价表!C:F,4,FALSE)</f>
        <v>3.3</v>
      </c>
      <c r="G22" s="11">
        <f t="shared" si="0"/>
        <v>57377.1</v>
      </c>
      <c r="H22" s="11">
        <f t="shared" si="1"/>
        <v>4.257</v>
      </c>
      <c r="I22" s="14">
        <f t="shared" si="2"/>
        <v>0.00036698275862069</v>
      </c>
      <c r="J22" s="15">
        <f t="shared" si="3"/>
        <v>7.4016459</v>
      </c>
      <c r="K22" s="11" t="s">
        <v>596</v>
      </c>
    </row>
    <row r="23" spans="1:11">
      <c r="A23" s="9" t="s">
        <v>608</v>
      </c>
      <c r="B23" s="10" t="s">
        <v>54</v>
      </c>
      <c r="C23" s="10" t="s">
        <v>55</v>
      </c>
      <c r="D23" s="11" t="s">
        <v>31</v>
      </c>
      <c r="E23" s="11">
        <v>14956</v>
      </c>
      <c r="F23" s="11">
        <f>VLOOKUP(C23:C308,进价表!C:F,4,FALSE)</f>
        <v>4.4</v>
      </c>
      <c r="G23" s="11">
        <f t="shared" si="0"/>
        <v>65806.4</v>
      </c>
      <c r="H23" s="11">
        <f t="shared" si="1"/>
        <v>5.676</v>
      </c>
      <c r="I23" s="14">
        <f t="shared" si="2"/>
        <v>0.000489310344827586</v>
      </c>
      <c r="J23" s="15">
        <f t="shared" si="3"/>
        <v>8.4890256</v>
      </c>
      <c r="K23" s="11" t="s">
        <v>596</v>
      </c>
    </row>
    <row r="24" spans="1:11">
      <c r="A24" s="9" t="s">
        <v>608</v>
      </c>
      <c r="B24" s="10" t="s">
        <v>328</v>
      </c>
      <c r="C24" s="10" t="s">
        <v>329</v>
      </c>
      <c r="D24" s="11" t="s">
        <v>8</v>
      </c>
      <c r="E24" s="11">
        <v>14022</v>
      </c>
      <c r="F24" s="11">
        <f>VLOOKUP(C24:C309,进价表!C:F,4,FALSE)</f>
        <v>13</v>
      </c>
      <c r="G24" s="11">
        <f t="shared" si="0"/>
        <v>182286</v>
      </c>
      <c r="H24" s="11">
        <f t="shared" si="1"/>
        <v>16.77</v>
      </c>
      <c r="I24" s="14">
        <f t="shared" si="2"/>
        <v>0.00144568965517241</v>
      </c>
      <c r="J24" s="15">
        <f t="shared" si="3"/>
        <v>23.514894</v>
      </c>
      <c r="K24" s="11" t="s">
        <v>595</v>
      </c>
    </row>
    <row r="25" spans="1:11">
      <c r="A25" s="9" t="s">
        <v>608</v>
      </c>
      <c r="B25" s="10" t="s">
        <v>23</v>
      </c>
      <c r="C25" s="10" t="s">
        <v>24</v>
      </c>
      <c r="D25" s="11" t="s">
        <v>8</v>
      </c>
      <c r="E25" s="11">
        <v>13837</v>
      </c>
      <c r="F25" s="11">
        <f>VLOOKUP(C25:C310,进价表!C:F,4,FALSE)</f>
        <v>19</v>
      </c>
      <c r="G25" s="11">
        <f t="shared" si="0"/>
        <v>262903</v>
      </c>
      <c r="H25" s="11">
        <f t="shared" si="1"/>
        <v>24.51</v>
      </c>
      <c r="I25" s="14">
        <f t="shared" si="2"/>
        <v>0.00211293103448276</v>
      </c>
      <c r="J25" s="15">
        <f t="shared" si="3"/>
        <v>33.914487</v>
      </c>
      <c r="K25" s="11" t="s">
        <v>596</v>
      </c>
    </row>
    <row r="26" spans="1:11">
      <c r="A26" s="9" t="s">
        <v>608</v>
      </c>
      <c r="B26" s="10" t="s">
        <v>29</v>
      </c>
      <c r="C26" s="10" t="s">
        <v>30</v>
      </c>
      <c r="D26" s="11" t="s">
        <v>31</v>
      </c>
      <c r="E26" s="11">
        <v>13686</v>
      </c>
      <c r="F26" s="11">
        <f>VLOOKUP(C26:C311,进价表!C:F,4,FALSE)</f>
        <v>1.8</v>
      </c>
      <c r="G26" s="11">
        <f t="shared" si="0"/>
        <v>24634.8</v>
      </c>
      <c r="H26" s="11">
        <f t="shared" si="1"/>
        <v>2.322</v>
      </c>
      <c r="I26" s="14">
        <f t="shared" si="2"/>
        <v>0.000200172413793103</v>
      </c>
      <c r="J26" s="15">
        <f t="shared" si="3"/>
        <v>3.1778892</v>
      </c>
      <c r="K26" s="11" t="s">
        <v>596</v>
      </c>
    </row>
    <row r="27" spans="1:11">
      <c r="A27" s="9" t="s">
        <v>608</v>
      </c>
      <c r="B27" s="10" t="s">
        <v>414</v>
      </c>
      <c r="C27" s="10" t="s">
        <v>415</v>
      </c>
      <c r="D27" s="11" t="s">
        <v>8</v>
      </c>
      <c r="E27" s="11">
        <v>13573</v>
      </c>
      <c r="F27" s="11">
        <f>VLOOKUP(C27:C312,进价表!C:F,4,FALSE)</f>
        <v>18</v>
      </c>
      <c r="G27" s="11">
        <f t="shared" si="0"/>
        <v>244314</v>
      </c>
      <c r="H27" s="11">
        <f t="shared" si="1"/>
        <v>23.22</v>
      </c>
      <c r="I27" s="14">
        <f t="shared" si="2"/>
        <v>0.00200172413793103</v>
      </c>
      <c r="J27" s="15">
        <f t="shared" si="3"/>
        <v>31.516506</v>
      </c>
      <c r="K27" s="11" t="s">
        <v>597</v>
      </c>
    </row>
    <row r="28" spans="1:11">
      <c r="A28" s="9" t="s">
        <v>608</v>
      </c>
      <c r="B28" s="10" t="s">
        <v>112</v>
      </c>
      <c r="C28" s="10" t="s">
        <v>113</v>
      </c>
      <c r="D28" s="11" t="s">
        <v>31</v>
      </c>
      <c r="E28" s="11">
        <v>12808</v>
      </c>
      <c r="F28" s="11">
        <f>VLOOKUP(C28:C313,进价表!C:F,4,FALSE)</f>
        <v>3</v>
      </c>
      <c r="G28" s="11">
        <f t="shared" si="0"/>
        <v>38424</v>
      </c>
      <c r="H28" s="11">
        <f t="shared" si="1"/>
        <v>3.87</v>
      </c>
      <c r="I28" s="14">
        <f t="shared" si="2"/>
        <v>0.000333620689655172</v>
      </c>
      <c r="J28" s="15">
        <f t="shared" si="3"/>
        <v>4.956696</v>
      </c>
      <c r="K28" s="11" t="s">
        <v>596</v>
      </c>
    </row>
    <row r="29" spans="1:11">
      <c r="A29" s="9" t="s">
        <v>608</v>
      </c>
      <c r="B29" s="10" t="s">
        <v>52</v>
      </c>
      <c r="C29" s="10" t="s">
        <v>53</v>
      </c>
      <c r="D29" s="11" t="s">
        <v>31</v>
      </c>
      <c r="E29" s="11">
        <v>12692</v>
      </c>
      <c r="F29" s="11">
        <f>VLOOKUP(C29:C314,进价表!C:F,4,FALSE)</f>
        <v>7.5</v>
      </c>
      <c r="G29" s="11">
        <f t="shared" si="0"/>
        <v>95190</v>
      </c>
      <c r="H29" s="11">
        <f t="shared" si="1"/>
        <v>9.675</v>
      </c>
      <c r="I29" s="14">
        <f t="shared" si="2"/>
        <v>0.000834051724137931</v>
      </c>
      <c r="J29" s="15">
        <f t="shared" si="3"/>
        <v>12.27951</v>
      </c>
      <c r="K29" s="11" t="s">
        <v>596</v>
      </c>
    </row>
    <row r="30" spans="1:11">
      <c r="A30" s="9" t="s">
        <v>608</v>
      </c>
      <c r="B30" s="10" t="s">
        <v>34</v>
      </c>
      <c r="C30" s="10" t="s">
        <v>35</v>
      </c>
      <c r="D30" s="11" t="s">
        <v>31</v>
      </c>
      <c r="E30" s="11">
        <v>9662</v>
      </c>
      <c r="F30" s="11">
        <f>VLOOKUP(C30:C315,进价表!C:F,4,FALSE)</f>
        <v>3.8</v>
      </c>
      <c r="G30" s="11">
        <f t="shared" si="0"/>
        <v>36715.6</v>
      </c>
      <c r="H30" s="11">
        <f t="shared" si="1"/>
        <v>4.902</v>
      </c>
      <c r="I30" s="14">
        <f t="shared" si="2"/>
        <v>0.000422586206896552</v>
      </c>
      <c r="J30" s="15">
        <f t="shared" si="3"/>
        <v>4.7363124</v>
      </c>
      <c r="K30" s="11" t="s">
        <v>596</v>
      </c>
    </row>
    <row r="31" spans="1:11">
      <c r="A31" s="9" t="s">
        <v>608</v>
      </c>
      <c r="B31" s="10" t="s">
        <v>108</v>
      </c>
      <c r="C31" s="10" t="s">
        <v>109</v>
      </c>
      <c r="D31" s="11" t="s">
        <v>31</v>
      </c>
      <c r="E31" s="11">
        <v>9110</v>
      </c>
      <c r="F31" s="11">
        <f>VLOOKUP(C31:C316,进价表!C:F,4,FALSE)</f>
        <v>4.2</v>
      </c>
      <c r="G31" s="11">
        <f t="shared" si="0"/>
        <v>38262</v>
      </c>
      <c r="H31" s="11">
        <f t="shared" si="1"/>
        <v>5.418</v>
      </c>
      <c r="I31" s="14">
        <f t="shared" si="2"/>
        <v>0.000467068965517241</v>
      </c>
      <c r="J31" s="15">
        <f t="shared" si="3"/>
        <v>4.935798</v>
      </c>
      <c r="K31" s="11" t="s">
        <v>596</v>
      </c>
    </row>
    <row r="32" spans="1:11">
      <c r="A32" s="9" t="s">
        <v>608</v>
      </c>
      <c r="B32" s="10" t="s">
        <v>27</v>
      </c>
      <c r="C32" s="10" t="s">
        <v>28</v>
      </c>
      <c r="D32" s="11" t="s">
        <v>8</v>
      </c>
      <c r="E32" s="11">
        <v>8383</v>
      </c>
      <c r="F32" s="11">
        <f>VLOOKUP(C32:C317,进价表!C:F,4,FALSE)</f>
        <v>7.5</v>
      </c>
      <c r="G32" s="11">
        <f t="shared" si="0"/>
        <v>62872.5</v>
      </c>
      <c r="H32" s="11">
        <f t="shared" si="1"/>
        <v>9.675</v>
      </c>
      <c r="I32" s="14">
        <f t="shared" si="2"/>
        <v>0.000834051724137931</v>
      </c>
      <c r="J32" s="15">
        <f t="shared" si="3"/>
        <v>8.1105525</v>
      </c>
      <c r="K32" s="11" t="s">
        <v>596</v>
      </c>
    </row>
    <row r="33" spans="1:11">
      <c r="A33" s="9" t="s">
        <v>608</v>
      </c>
      <c r="B33" s="10" t="s">
        <v>74</v>
      </c>
      <c r="C33" s="10" t="s">
        <v>75</v>
      </c>
      <c r="D33" s="11" t="s">
        <v>8</v>
      </c>
      <c r="E33" s="11">
        <v>7464</v>
      </c>
      <c r="F33" s="11">
        <f>VLOOKUP(C33:C318,进价表!C:F,4,FALSE)</f>
        <v>31</v>
      </c>
      <c r="G33" s="11">
        <f t="shared" si="0"/>
        <v>231384</v>
      </c>
      <c r="H33" s="11">
        <f t="shared" si="1"/>
        <v>39.99</v>
      </c>
      <c r="I33" s="14">
        <f t="shared" si="2"/>
        <v>0.00344741379310345</v>
      </c>
      <c r="J33" s="15">
        <f t="shared" si="3"/>
        <v>29.848536</v>
      </c>
      <c r="K33" s="11" t="s">
        <v>596</v>
      </c>
    </row>
    <row r="34" spans="1:11">
      <c r="A34" s="9" t="s">
        <v>608</v>
      </c>
      <c r="B34" s="10" t="s">
        <v>392</v>
      </c>
      <c r="C34" s="10" t="s">
        <v>393</v>
      </c>
      <c r="D34" s="11" t="s">
        <v>8</v>
      </c>
      <c r="E34" s="11">
        <v>7414</v>
      </c>
      <c r="F34" s="11">
        <f>VLOOKUP(C34:C319,进价表!C:F,4,FALSE)</f>
        <v>26</v>
      </c>
      <c r="G34" s="11">
        <f t="shared" si="0"/>
        <v>192764</v>
      </c>
      <c r="H34" s="11">
        <f t="shared" si="1"/>
        <v>33.54</v>
      </c>
      <c r="I34" s="14">
        <f t="shared" si="2"/>
        <v>0.00289137931034483</v>
      </c>
      <c r="J34" s="15">
        <f t="shared" si="3"/>
        <v>24.866556</v>
      </c>
      <c r="K34" s="11" t="s">
        <v>597</v>
      </c>
    </row>
    <row r="35" spans="1:11">
      <c r="A35" s="9" t="s">
        <v>608</v>
      </c>
      <c r="B35" s="10" t="s">
        <v>9</v>
      </c>
      <c r="C35" s="10" t="s">
        <v>10</v>
      </c>
      <c r="D35" s="11" t="s">
        <v>8</v>
      </c>
      <c r="E35" s="11">
        <v>6980</v>
      </c>
      <c r="F35" s="11">
        <f>VLOOKUP(C35:C320,进价表!C:F,4,FALSE)</f>
        <v>8.5</v>
      </c>
      <c r="G35" s="11">
        <f t="shared" si="0"/>
        <v>59330</v>
      </c>
      <c r="H35" s="11">
        <f t="shared" si="1"/>
        <v>10.965</v>
      </c>
      <c r="I35" s="14">
        <f t="shared" si="2"/>
        <v>0.000945258620689655</v>
      </c>
      <c r="J35" s="15">
        <f t="shared" si="3"/>
        <v>7.65357</v>
      </c>
      <c r="K35" s="11" t="s">
        <v>596</v>
      </c>
    </row>
    <row r="36" spans="1:11">
      <c r="A36" s="9" t="s">
        <v>608</v>
      </c>
      <c r="B36" s="10" t="s">
        <v>38</v>
      </c>
      <c r="C36" s="10" t="s">
        <v>39</v>
      </c>
      <c r="D36" s="11" t="s">
        <v>8</v>
      </c>
      <c r="E36" s="11">
        <v>6403</v>
      </c>
      <c r="F36" s="11">
        <f>VLOOKUP(C36:C321,进价表!C:F,4,FALSE)</f>
        <v>23</v>
      </c>
      <c r="G36" s="11">
        <f t="shared" si="0"/>
        <v>147269</v>
      </c>
      <c r="H36" s="11">
        <f t="shared" si="1"/>
        <v>29.67</v>
      </c>
      <c r="I36" s="14">
        <f t="shared" si="2"/>
        <v>0.00255775862068966</v>
      </c>
      <c r="J36" s="15">
        <f t="shared" si="3"/>
        <v>18.997701</v>
      </c>
      <c r="K36" s="11" t="s">
        <v>596</v>
      </c>
    </row>
    <row r="37" spans="1:11">
      <c r="A37" s="9" t="s">
        <v>608</v>
      </c>
      <c r="B37" s="10" t="s">
        <v>320</v>
      </c>
      <c r="C37" s="10" t="s">
        <v>321</v>
      </c>
      <c r="D37" s="11" t="s">
        <v>8</v>
      </c>
      <c r="E37" s="11">
        <v>6343</v>
      </c>
      <c r="F37" s="11">
        <f>VLOOKUP(C37:C322,进价表!C:F,4,FALSE)</f>
        <v>3.6</v>
      </c>
      <c r="G37" s="11">
        <f t="shared" si="0"/>
        <v>22834.8</v>
      </c>
      <c r="H37" s="11">
        <f t="shared" si="1"/>
        <v>4.644</v>
      </c>
      <c r="I37" s="14">
        <f t="shared" si="2"/>
        <v>0.000400344827586207</v>
      </c>
      <c r="J37" s="15">
        <f t="shared" si="3"/>
        <v>2.9456892</v>
      </c>
      <c r="K37" s="11" t="s">
        <v>595</v>
      </c>
    </row>
    <row r="38" spans="1:11">
      <c r="A38" s="9" t="s">
        <v>608</v>
      </c>
      <c r="B38" s="10" t="s">
        <v>228</v>
      </c>
      <c r="C38" s="10" t="s">
        <v>229</v>
      </c>
      <c r="D38" s="11" t="s">
        <v>8</v>
      </c>
      <c r="E38" s="11">
        <v>6340</v>
      </c>
      <c r="F38" s="11">
        <f>VLOOKUP(C38:C323,进价表!C:F,4,FALSE)</f>
        <v>9</v>
      </c>
      <c r="G38" s="11">
        <f t="shared" si="0"/>
        <v>57060</v>
      </c>
      <c r="H38" s="11">
        <f t="shared" si="1"/>
        <v>11.61</v>
      </c>
      <c r="I38" s="14">
        <f t="shared" si="2"/>
        <v>0.00100086206896552</v>
      </c>
      <c r="J38" s="15">
        <f t="shared" si="3"/>
        <v>7.36074</v>
      </c>
      <c r="K38" s="11" t="s">
        <v>595</v>
      </c>
    </row>
    <row r="39" spans="1:11">
      <c r="A39" s="9" t="s">
        <v>608</v>
      </c>
      <c r="B39" s="10" t="s">
        <v>230</v>
      </c>
      <c r="C39" s="10" t="s">
        <v>231</v>
      </c>
      <c r="D39" s="11" t="s">
        <v>8</v>
      </c>
      <c r="E39" s="11">
        <v>5048</v>
      </c>
      <c r="F39" s="11">
        <f>VLOOKUP(C39:C324,进价表!C:F,4,FALSE)</f>
        <v>12.5</v>
      </c>
      <c r="G39" s="11">
        <f t="shared" si="0"/>
        <v>63100</v>
      </c>
      <c r="H39" s="11">
        <f t="shared" si="1"/>
        <v>16.125</v>
      </c>
      <c r="I39" s="14">
        <f t="shared" si="2"/>
        <v>0.00139008620689655</v>
      </c>
      <c r="J39" s="15">
        <f t="shared" si="3"/>
        <v>8.1399</v>
      </c>
      <c r="K39" s="11" t="s">
        <v>595</v>
      </c>
    </row>
    <row r="40" spans="1:11">
      <c r="A40" s="9" t="s">
        <v>608</v>
      </c>
      <c r="B40" s="10" t="s">
        <v>404</v>
      </c>
      <c r="C40" s="10" t="s">
        <v>405</v>
      </c>
      <c r="D40" s="11" t="s">
        <v>8</v>
      </c>
      <c r="E40" s="11">
        <v>4984</v>
      </c>
      <c r="F40" s="11">
        <f>VLOOKUP(C40:C325,进价表!C:F,4,FALSE)</f>
        <v>20</v>
      </c>
      <c r="G40" s="11">
        <f t="shared" si="0"/>
        <v>99680</v>
      </c>
      <c r="H40" s="11">
        <f t="shared" si="1"/>
        <v>25.8</v>
      </c>
      <c r="I40" s="14">
        <f t="shared" si="2"/>
        <v>0.00222413793103448</v>
      </c>
      <c r="J40" s="15">
        <f t="shared" si="3"/>
        <v>12.85872</v>
      </c>
      <c r="K40" s="11" t="s">
        <v>595</v>
      </c>
    </row>
    <row r="41" spans="1:11">
      <c r="A41" s="9" t="s">
        <v>608</v>
      </c>
      <c r="B41" s="10" t="s">
        <v>85</v>
      </c>
      <c r="C41" s="10" t="s">
        <v>86</v>
      </c>
      <c r="D41" s="11" t="s">
        <v>8</v>
      </c>
      <c r="E41" s="11">
        <v>4622</v>
      </c>
      <c r="F41" s="11">
        <f>VLOOKUP(C41:C326,进价表!C:F,4,FALSE)</f>
        <v>22</v>
      </c>
      <c r="G41" s="11">
        <f t="shared" si="0"/>
        <v>101684</v>
      </c>
      <c r="H41" s="11">
        <f t="shared" si="1"/>
        <v>28.38</v>
      </c>
      <c r="I41" s="14">
        <f t="shared" si="2"/>
        <v>0.00244655172413793</v>
      </c>
      <c r="J41" s="15">
        <f t="shared" si="3"/>
        <v>13.117236</v>
      </c>
      <c r="K41" s="11" t="s">
        <v>596</v>
      </c>
    </row>
    <row r="42" spans="1:11">
      <c r="A42" s="9" t="s">
        <v>608</v>
      </c>
      <c r="B42" s="10" t="s">
        <v>138</v>
      </c>
      <c r="C42" s="10" t="s">
        <v>139</v>
      </c>
      <c r="D42" s="11" t="s">
        <v>8</v>
      </c>
      <c r="E42" s="11">
        <v>4581</v>
      </c>
      <c r="F42" s="11">
        <f>VLOOKUP(C42:C327,进价表!C:F,4,FALSE)</f>
        <v>17</v>
      </c>
      <c r="G42" s="11">
        <f t="shared" si="0"/>
        <v>77877</v>
      </c>
      <c r="H42" s="11">
        <f t="shared" si="1"/>
        <v>21.93</v>
      </c>
      <c r="I42" s="14">
        <f t="shared" si="2"/>
        <v>0.00189051724137931</v>
      </c>
      <c r="J42" s="15">
        <f t="shared" si="3"/>
        <v>10.046133</v>
      </c>
      <c r="K42" s="11" t="s">
        <v>596</v>
      </c>
    </row>
    <row r="43" spans="1:11">
      <c r="A43" s="9" t="s">
        <v>608</v>
      </c>
      <c r="B43" s="10" t="s">
        <v>406</v>
      </c>
      <c r="C43" s="10" t="s">
        <v>407</v>
      </c>
      <c r="D43" s="11" t="s">
        <v>8</v>
      </c>
      <c r="E43" s="11">
        <v>4575</v>
      </c>
      <c r="F43" s="11">
        <f>VLOOKUP(C43:C328,进价表!C:F,4,FALSE)</f>
        <v>12</v>
      </c>
      <c r="G43" s="11">
        <f t="shared" si="0"/>
        <v>54900</v>
      </c>
      <c r="H43" s="11">
        <f t="shared" si="1"/>
        <v>15.48</v>
      </c>
      <c r="I43" s="14">
        <f t="shared" si="2"/>
        <v>0.00133448275862069</v>
      </c>
      <c r="J43" s="15">
        <f t="shared" si="3"/>
        <v>7.0821</v>
      </c>
      <c r="K43" s="11" t="s">
        <v>597</v>
      </c>
    </row>
    <row r="44" spans="1:11">
      <c r="A44" s="9" t="s">
        <v>608</v>
      </c>
      <c r="B44" s="10" t="s">
        <v>44</v>
      </c>
      <c r="C44" s="10" t="s">
        <v>45</v>
      </c>
      <c r="D44" s="11" t="s">
        <v>31</v>
      </c>
      <c r="E44" s="11">
        <v>4529</v>
      </c>
      <c r="F44" s="11">
        <f>VLOOKUP(C44:C329,进价表!C:F,4,FALSE)</f>
        <v>5.6</v>
      </c>
      <c r="G44" s="11">
        <f t="shared" si="0"/>
        <v>25362.4</v>
      </c>
      <c r="H44" s="11">
        <f t="shared" si="1"/>
        <v>7.224</v>
      </c>
      <c r="I44" s="14">
        <f t="shared" si="2"/>
        <v>0.000622758620689655</v>
      </c>
      <c r="J44" s="15">
        <f t="shared" si="3"/>
        <v>3.2717496</v>
      </c>
      <c r="K44" s="11" t="s">
        <v>596</v>
      </c>
    </row>
    <row r="45" spans="1:11">
      <c r="A45" s="9" t="s">
        <v>608</v>
      </c>
      <c r="B45" s="10" t="s">
        <v>97</v>
      </c>
      <c r="C45" s="10" t="s">
        <v>98</v>
      </c>
      <c r="D45" s="11" t="s">
        <v>31</v>
      </c>
      <c r="E45" s="11">
        <v>4380</v>
      </c>
      <c r="F45" s="11">
        <f>VLOOKUP(C45:C330,进价表!C:F,4,FALSE)</f>
        <v>6</v>
      </c>
      <c r="G45" s="11">
        <f t="shared" si="0"/>
        <v>26280</v>
      </c>
      <c r="H45" s="11">
        <f t="shared" si="1"/>
        <v>7.74</v>
      </c>
      <c r="I45" s="14">
        <f t="shared" si="2"/>
        <v>0.000667241379310345</v>
      </c>
      <c r="J45" s="15">
        <f t="shared" si="3"/>
        <v>3.39012</v>
      </c>
      <c r="K45" s="11" t="s">
        <v>596</v>
      </c>
    </row>
    <row r="46" spans="1:11">
      <c r="A46" s="9" t="s">
        <v>608</v>
      </c>
      <c r="B46" s="10" t="s">
        <v>308</v>
      </c>
      <c r="C46" s="10" t="s">
        <v>309</v>
      </c>
      <c r="D46" s="11" t="s">
        <v>8</v>
      </c>
      <c r="E46" s="11">
        <v>4256</v>
      </c>
      <c r="F46" s="11">
        <f>VLOOKUP(C46:C331,进价表!C:F,4,FALSE)</f>
        <v>17</v>
      </c>
      <c r="G46" s="11">
        <f t="shared" si="0"/>
        <v>72352</v>
      </c>
      <c r="H46" s="11">
        <f t="shared" si="1"/>
        <v>21.93</v>
      </c>
      <c r="I46" s="14">
        <f t="shared" si="2"/>
        <v>0.00189051724137931</v>
      </c>
      <c r="J46" s="15">
        <f t="shared" si="3"/>
        <v>9.333408</v>
      </c>
      <c r="K46" s="11" t="s">
        <v>597</v>
      </c>
    </row>
    <row r="47" spans="1:11">
      <c r="A47" s="9" t="s">
        <v>608</v>
      </c>
      <c r="B47" s="10" t="s">
        <v>120</v>
      </c>
      <c r="C47" s="10" t="s">
        <v>121</v>
      </c>
      <c r="D47" s="11" t="s">
        <v>31</v>
      </c>
      <c r="E47" s="11">
        <v>4142</v>
      </c>
      <c r="F47" s="11">
        <f>VLOOKUP(C47:C332,进价表!C:F,4,FALSE)</f>
        <v>7.6</v>
      </c>
      <c r="G47" s="11">
        <f t="shared" si="0"/>
        <v>31479.2</v>
      </c>
      <c r="H47" s="11">
        <f t="shared" si="1"/>
        <v>9.804</v>
      </c>
      <c r="I47" s="14">
        <f t="shared" si="2"/>
        <v>0.000845172413793104</v>
      </c>
      <c r="J47" s="15">
        <f t="shared" si="3"/>
        <v>4.0608168</v>
      </c>
      <c r="K47" s="11" t="s">
        <v>596</v>
      </c>
    </row>
    <row r="48" ht="26" spans="1:11">
      <c r="A48" s="9" t="s">
        <v>608</v>
      </c>
      <c r="B48" s="10" t="s">
        <v>13</v>
      </c>
      <c r="C48" s="10" t="s">
        <v>14</v>
      </c>
      <c r="D48" s="11" t="s">
        <v>8</v>
      </c>
      <c r="E48" s="11">
        <v>4106</v>
      </c>
      <c r="F48" s="11">
        <f>VLOOKUP(C48:C333,进价表!C:F,4,FALSE)</f>
        <v>18</v>
      </c>
      <c r="G48" s="11">
        <f t="shared" si="0"/>
        <v>73908</v>
      </c>
      <c r="H48" s="11">
        <f t="shared" si="1"/>
        <v>23.22</v>
      </c>
      <c r="I48" s="14">
        <f t="shared" si="2"/>
        <v>0.00200172413793103</v>
      </c>
      <c r="J48" s="15">
        <f t="shared" si="3"/>
        <v>9.534132</v>
      </c>
      <c r="K48" s="11" t="s">
        <v>596</v>
      </c>
    </row>
    <row r="49" spans="1:11">
      <c r="A49" s="9" t="s">
        <v>608</v>
      </c>
      <c r="B49" s="10" t="s">
        <v>408</v>
      </c>
      <c r="C49" s="10" t="s">
        <v>409</v>
      </c>
      <c r="D49" s="11" t="s">
        <v>8</v>
      </c>
      <c r="E49" s="11">
        <v>3632</v>
      </c>
      <c r="F49" s="11">
        <f>VLOOKUP(C49:C334,进价表!C:F,4,FALSE)</f>
        <v>26</v>
      </c>
      <c r="G49" s="11">
        <f t="shared" si="0"/>
        <v>94432</v>
      </c>
      <c r="H49" s="11">
        <f t="shared" si="1"/>
        <v>33.54</v>
      </c>
      <c r="I49" s="14">
        <f t="shared" si="2"/>
        <v>0.00289137931034483</v>
      </c>
      <c r="J49" s="15">
        <f t="shared" si="3"/>
        <v>12.181728</v>
      </c>
      <c r="K49" s="11" t="s">
        <v>595</v>
      </c>
    </row>
    <row r="50" spans="1:11">
      <c r="A50" s="9" t="s">
        <v>608</v>
      </c>
      <c r="B50" s="10" t="s">
        <v>226</v>
      </c>
      <c r="C50" s="10" t="s">
        <v>227</v>
      </c>
      <c r="D50" s="11" t="s">
        <v>8</v>
      </c>
      <c r="E50" s="11">
        <v>3348</v>
      </c>
      <c r="F50" s="11">
        <f>VLOOKUP(C50:C335,进价表!C:F,4,FALSE)</f>
        <v>5.8</v>
      </c>
      <c r="G50" s="11">
        <f t="shared" si="0"/>
        <v>19418.4</v>
      </c>
      <c r="H50" s="11">
        <f t="shared" si="1"/>
        <v>7.482</v>
      </c>
      <c r="I50" s="14">
        <f t="shared" si="2"/>
        <v>0.000645</v>
      </c>
      <c r="J50" s="15">
        <f t="shared" si="3"/>
        <v>2.5049736</v>
      </c>
      <c r="K50" s="11" t="s">
        <v>595</v>
      </c>
    </row>
    <row r="51" spans="1:11">
      <c r="A51" s="9" t="s">
        <v>608</v>
      </c>
      <c r="B51" s="10" t="s">
        <v>70</v>
      </c>
      <c r="C51" s="10" t="s">
        <v>71</v>
      </c>
      <c r="D51" s="11" t="s">
        <v>8</v>
      </c>
      <c r="E51" s="11">
        <v>3326</v>
      </c>
      <c r="F51" s="11">
        <f>VLOOKUP(C51:C336,进价表!C:F,4,FALSE)</f>
        <v>24.5</v>
      </c>
      <c r="G51" s="11">
        <f t="shared" si="0"/>
        <v>81487</v>
      </c>
      <c r="H51" s="11">
        <f t="shared" si="1"/>
        <v>31.605</v>
      </c>
      <c r="I51" s="14">
        <f t="shared" si="2"/>
        <v>0.00272456896551724</v>
      </c>
      <c r="J51" s="15">
        <f t="shared" si="3"/>
        <v>10.511823</v>
      </c>
      <c r="K51" s="11" t="s">
        <v>596</v>
      </c>
    </row>
    <row r="52" spans="1:11">
      <c r="A52" s="9" t="s">
        <v>608</v>
      </c>
      <c r="B52" s="10" t="s">
        <v>416</v>
      </c>
      <c r="C52" s="10" t="s">
        <v>417</v>
      </c>
      <c r="D52" s="11" t="s">
        <v>8</v>
      </c>
      <c r="E52" s="11">
        <v>3160</v>
      </c>
      <c r="F52" s="11">
        <f>VLOOKUP(C52:C337,进价表!C:F,4,FALSE)</f>
        <v>24.5</v>
      </c>
      <c r="G52" s="11">
        <f t="shared" si="0"/>
        <v>77420</v>
      </c>
      <c r="H52" s="11">
        <f t="shared" si="1"/>
        <v>31.605</v>
      </c>
      <c r="I52" s="14">
        <f t="shared" si="2"/>
        <v>0.00272456896551724</v>
      </c>
      <c r="J52" s="15">
        <f t="shared" si="3"/>
        <v>9.98718</v>
      </c>
      <c r="K52" s="11" t="s">
        <v>598</v>
      </c>
    </row>
    <row r="53" spans="1:11">
      <c r="A53" s="9" t="s">
        <v>608</v>
      </c>
      <c r="B53" s="10" t="s">
        <v>340</v>
      </c>
      <c r="C53" s="10" t="s">
        <v>341</v>
      </c>
      <c r="D53" s="11" t="s">
        <v>8</v>
      </c>
      <c r="E53" s="11">
        <v>3055</v>
      </c>
      <c r="F53" s="11">
        <f>VLOOKUP(C53:C338,进价表!C:F,4,FALSE)</f>
        <v>20.412</v>
      </c>
      <c r="G53" s="11">
        <f t="shared" si="0"/>
        <v>62358.66</v>
      </c>
      <c r="H53" s="11">
        <f t="shared" si="1"/>
        <v>26.33148</v>
      </c>
      <c r="I53" s="14">
        <f t="shared" si="2"/>
        <v>0.00226995517241379</v>
      </c>
      <c r="J53" s="15">
        <f t="shared" si="3"/>
        <v>8.04426714</v>
      </c>
      <c r="K53" s="11" t="s">
        <v>595</v>
      </c>
    </row>
    <row r="54" spans="1:11">
      <c r="A54" s="9" t="s">
        <v>608</v>
      </c>
      <c r="B54" s="10" t="s">
        <v>110</v>
      </c>
      <c r="C54" s="10" t="s">
        <v>111</v>
      </c>
      <c r="D54" s="11" t="s">
        <v>31</v>
      </c>
      <c r="E54" s="11">
        <v>3028</v>
      </c>
      <c r="F54" s="11">
        <f>VLOOKUP(C54:C339,进价表!C:F,4,FALSE)</f>
        <v>3.1</v>
      </c>
      <c r="G54" s="11">
        <f t="shared" si="0"/>
        <v>9386.8</v>
      </c>
      <c r="H54" s="11">
        <f t="shared" si="1"/>
        <v>3.999</v>
      </c>
      <c r="I54" s="14">
        <f t="shared" si="2"/>
        <v>0.000344741379310345</v>
      </c>
      <c r="J54" s="15">
        <f t="shared" si="3"/>
        <v>1.2108972</v>
      </c>
      <c r="K54" s="11" t="s">
        <v>596</v>
      </c>
    </row>
    <row r="55" spans="1:11">
      <c r="A55" s="9" t="s">
        <v>608</v>
      </c>
      <c r="B55" s="10" t="s">
        <v>322</v>
      </c>
      <c r="C55" s="10" t="s">
        <v>323</v>
      </c>
      <c r="D55" s="11" t="s">
        <v>8</v>
      </c>
      <c r="E55" s="11">
        <v>2942</v>
      </c>
      <c r="F55" s="11">
        <f>VLOOKUP(C55:C340,进价表!C:F,4,FALSE)</f>
        <v>3.6</v>
      </c>
      <c r="G55" s="11">
        <f t="shared" si="0"/>
        <v>10591.2</v>
      </c>
      <c r="H55" s="11">
        <f t="shared" si="1"/>
        <v>4.644</v>
      </c>
      <c r="I55" s="14">
        <f t="shared" si="2"/>
        <v>0.000400344827586207</v>
      </c>
      <c r="J55" s="15">
        <f t="shared" si="3"/>
        <v>1.3662648</v>
      </c>
      <c r="K55" s="11" t="s">
        <v>595</v>
      </c>
    </row>
    <row r="56" spans="1:11">
      <c r="A56" s="9" t="s">
        <v>608</v>
      </c>
      <c r="B56" s="10" t="s">
        <v>448</v>
      </c>
      <c r="C56" s="10" t="s">
        <v>449</v>
      </c>
      <c r="D56" s="11" t="s">
        <v>8</v>
      </c>
      <c r="E56" s="11">
        <v>2767</v>
      </c>
      <c r="F56" s="11">
        <f>VLOOKUP(C56:C341,进价表!C:F,4,FALSE)</f>
        <v>6.5856</v>
      </c>
      <c r="G56" s="11">
        <f t="shared" si="0"/>
        <v>18222.3552</v>
      </c>
      <c r="H56" s="11">
        <f t="shared" si="1"/>
        <v>8.495424</v>
      </c>
      <c r="I56" s="14">
        <f t="shared" si="2"/>
        <v>0.000732364137931035</v>
      </c>
      <c r="J56" s="15">
        <f t="shared" si="3"/>
        <v>2.3506838208</v>
      </c>
      <c r="K56" s="11" t="s">
        <v>597</v>
      </c>
    </row>
    <row r="57" spans="1:11">
      <c r="A57" s="9" t="s">
        <v>608</v>
      </c>
      <c r="B57" s="10" t="s">
        <v>510</v>
      </c>
      <c r="C57" s="10" t="s">
        <v>511</v>
      </c>
      <c r="D57" s="11" t="s">
        <v>8</v>
      </c>
      <c r="E57" s="11">
        <v>2664</v>
      </c>
      <c r="F57" s="11">
        <f>VLOOKUP(C57:C342,进价表!C:F,4,FALSE)</f>
        <v>13.5</v>
      </c>
      <c r="G57" s="11">
        <f t="shared" si="0"/>
        <v>35964</v>
      </c>
      <c r="H57" s="11">
        <f t="shared" si="1"/>
        <v>17.415</v>
      </c>
      <c r="I57" s="14">
        <f t="shared" si="2"/>
        <v>0.00150129310344828</v>
      </c>
      <c r="J57" s="15">
        <f t="shared" si="3"/>
        <v>4.639356</v>
      </c>
      <c r="K57" s="11" t="s">
        <v>599</v>
      </c>
    </row>
    <row r="58" spans="1:11">
      <c r="A58" s="9" t="s">
        <v>608</v>
      </c>
      <c r="B58" s="10" t="s">
        <v>95</v>
      </c>
      <c r="C58" s="10" t="s">
        <v>96</v>
      </c>
      <c r="D58" s="11" t="s">
        <v>8</v>
      </c>
      <c r="E58" s="11">
        <v>2627</v>
      </c>
      <c r="F58" s="11">
        <f>VLOOKUP(C58:C343,进价表!C:F,4,FALSE)</f>
        <v>8.2</v>
      </c>
      <c r="G58" s="11">
        <f t="shared" si="0"/>
        <v>21541.4</v>
      </c>
      <c r="H58" s="11">
        <f t="shared" si="1"/>
        <v>10.578</v>
      </c>
      <c r="I58" s="14">
        <f t="shared" si="2"/>
        <v>0.000911896551724138</v>
      </c>
      <c r="J58" s="15">
        <f t="shared" si="3"/>
        <v>2.7788406</v>
      </c>
      <c r="K58" s="11" t="s">
        <v>596</v>
      </c>
    </row>
    <row r="59" spans="1:11">
      <c r="A59" s="9" t="s">
        <v>608</v>
      </c>
      <c r="B59" s="10" t="s">
        <v>558</v>
      </c>
      <c r="C59" s="10" t="s">
        <v>559</v>
      </c>
      <c r="D59" s="11" t="s">
        <v>8</v>
      </c>
      <c r="E59" s="11">
        <v>2595</v>
      </c>
      <c r="F59" s="11">
        <f>VLOOKUP(C59:C344,进价表!C:F,4,FALSE)</f>
        <v>15</v>
      </c>
      <c r="G59" s="11">
        <f t="shared" si="0"/>
        <v>38925</v>
      </c>
      <c r="H59" s="11">
        <f t="shared" si="1"/>
        <v>19.35</v>
      </c>
      <c r="I59" s="14">
        <f t="shared" si="2"/>
        <v>0.00166810344827586</v>
      </c>
      <c r="J59" s="15">
        <f t="shared" si="3"/>
        <v>5.021325</v>
      </c>
      <c r="K59" s="11" t="s">
        <v>598</v>
      </c>
    </row>
    <row r="60" spans="1:11">
      <c r="A60" s="9" t="s">
        <v>608</v>
      </c>
      <c r="B60" s="10" t="s">
        <v>130</v>
      </c>
      <c r="C60" s="10" t="s">
        <v>131</v>
      </c>
      <c r="D60" s="11" t="s">
        <v>8</v>
      </c>
      <c r="E60" s="11">
        <v>2537</v>
      </c>
      <c r="F60" s="11">
        <f>VLOOKUP(C60:C345,进价表!C:F,4,FALSE)</f>
        <v>20</v>
      </c>
      <c r="G60" s="11">
        <f t="shared" si="0"/>
        <v>50740</v>
      </c>
      <c r="H60" s="11">
        <f t="shared" si="1"/>
        <v>25.8</v>
      </c>
      <c r="I60" s="14">
        <f t="shared" si="2"/>
        <v>0.00222413793103448</v>
      </c>
      <c r="J60" s="15">
        <f t="shared" si="3"/>
        <v>6.54546</v>
      </c>
      <c r="K60" s="11" t="s">
        <v>596</v>
      </c>
    </row>
    <row r="61" spans="1:11">
      <c r="A61" s="9" t="s">
        <v>608</v>
      </c>
      <c r="B61" s="10" t="s">
        <v>148</v>
      </c>
      <c r="C61" s="10" t="s">
        <v>149</v>
      </c>
      <c r="D61" s="11" t="s">
        <v>31</v>
      </c>
      <c r="E61" s="11">
        <v>2532</v>
      </c>
      <c r="F61" s="11">
        <f>VLOOKUP(C61:C346,进价表!C:F,4,FALSE)</f>
        <v>5.5</v>
      </c>
      <c r="G61" s="11">
        <f t="shared" si="0"/>
        <v>13926</v>
      </c>
      <c r="H61" s="11">
        <f t="shared" si="1"/>
        <v>7.095</v>
      </c>
      <c r="I61" s="14">
        <f t="shared" si="2"/>
        <v>0.000611637931034483</v>
      </c>
      <c r="J61" s="15">
        <f t="shared" si="3"/>
        <v>1.796454</v>
      </c>
      <c r="K61" s="11" t="s">
        <v>595</v>
      </c>
    </row>
    <row r="62" spans="1:11">
      <c r="A62" s="9" t="s">
        <v>608</v>
      </c>
      <c r="B62" s="10" t="s">
        <v>68</v>
      </c>
      <c r="C62" s="10" t="s">
        <v>69</v>
      </c>
      <c r="D62" s="11" t="s">
        <v>8</v>
      </c>
      <c r="E62" s="11">
        <v>2459</v>
      </c>
      <c r="F62" s="11">
        <f>VLOOKUP(C62:C347,进价表!C:F,4,FALSE)</f>
        <v>18</v>
      </c>
      <c r="G62" s="11">
        <f t="shared" si="0"/>
        <v>44262</v>
      </c>
      <c r="H62" s="11">
        <f t="shared" si="1"/>
        <v>23.22</v>
      </c>
      <c r="I62" s="14">
        <f t="shared" si="2"/>
        <v>0.00200172413793103</v>
      </c>
      <c r="J62" s="15">
        <f t="shared" si="3"/>
        <v>5.709798</v>
      </c>
      <c r="K62" s="11" t="s">
        <v>596</v>
      </c>
    </row>
    <row r="63" spans="1:11">
      <c r="A63" s="9" t="s">
        <v>608</v>
      </c>
      <c r="B63" s="10" t="s">
        <v>91</v>
      </c>
      <c r="C63" s="10" t="s">
        <v>92</v>
      </c>
      <c r="D63" s="11" t="s">
        <v>8</v>
      </c>
      <c r="E63" s="11">
        <v>2416</v>
      </c>
      <c r="F63" s="11">
        <f>VLOOKUP(C63:C348,进价表!C:F,4,FALSE)</f>
        <v>13.5</v>
      </c>
      <c r="G63" s="11">
        <f t="shared" si="0"/>
        <v>32616</v>
      </c>
      <c r="H63" s="11">
        <f t="shared" si="1"/>
        <v>17.415</v>
      </c>
      <c r="I63" s="14">
        <f t="shared" si="2"/>
        <v>0.00150129310344828</v>
      </c>
      <c r="J63" s="15">
        <f t="shared" si="3"/>
        <v>4.207464</v>
      </c>
      <c r="K63" s="11" t="s">
        <v>596</v>
      </c>
    </row>
    <row r="64" spans="1:11">
      <c r="A64" s="9" t="s">
        <v>608</v>
      </c>
      <c r="B64" s="10" t="s">
        <v>418</v>
      </c>
      <c r="C64" s="10" t="s">
        <v>419</v>
      </c>
      <c r="D64" s="11" t="s">
        <v>8</v>
      </c>
      <c r="E64" s="11">
        <v>2339</v>
      </c>
      <c r="F64" s="11">
        <f>VLOOKUP(C64:C349,进价表!C:F,4,FALSE)</f>
        <v>34.5744</v>
      </c>
      <c r="G64" s="11">
        <f t="shared" si="0"/>
        <v>80869.5216</v>
      </c>
      <c r="H64" s="11">
        <f t="shared" si="1"/>
        <v>44.600976</v>
      </c>
      <c r="I64" s="14">
        <f t="shared" si="2"/>
        <v>0.00384491172413793</v>
      </c>
      <c r="J64" s="15">
        <f t="shared" si="3"/>
        <v>10.4321682864</v>
      </c>
      <c r="K64" s="11" t="s">
        <v>597</v>
      </c>
    </row>
    <row r="65" spans="1:11">
      <c r="A65" s="9" t="s">
        <v>608</v>
      </c>
      <c r="B65" s="10" t="s">
        <v>25</v>
      </c>
      <c r="C65" s="10" t="s">
        <v>26</v>
      </c>
      <c r="D65" s="11" t="s">
        <v>8</v>
      </c>
      <c r="E65" s="11">
        <v>2234</v>
      </c>
      <c r="F65" s="11">
        <f>VLOOKUP(C65:C350,进价表!C:F,4,FALSE)</f>
        <v>32</v>
      </c>
      <c r="G65" s="11">
        <f t="shared" si="0"/>
        <v>71488</v>
      </c>
      <c r="H65" s="11">
        <f t="shared" si="1"/>
        <v>41.28</v>
      </c>
      <c r="I65" s="14">
        <f t="shared" si="2"/>
        <v>0.00355862068965517</v>
      </c>
      <c r="J65" s="15">
        <f t="shared" si="3"/>
        <v>9.221952</v>
      </c>
      <c r="K65" s="11" t="s">
        <v>596</v>
      </c>
    </row>
    <row r="66" spans="1:11">
      <c r="A66" s="9" t="s">
        <v>608</v>
      </c>
      <c r="B66" s="10" t="s">
        <v>420</v>
      </c>
      <c r="C66" s="10" t="s">
        <v>421</v>
      </c>
      <c r="D66" s="11" t="s">
        <v>8</v>
      </c>
      <c r="E66" s="11">
        <v>2122</v>
      </c>
      <c r="F66" s="11">
        <f>VLOOKUP(C66:C351,进价表!C:F,4,FALSE)</f>
        <v>39.5388</v>
      </c>
      <c r="G66" s="11">
        <f t="shared" si="0"/>
        <v>83901.3336</v>
      </c>
      <c r="H66" s="11">
        <f t="shared" si="1"/>
        <v>51.005052</v>
      </c>
      <c r="I66" s="14">
        <f t="shared" si="2"/>
        <v>0.00439698724137931</v>
      </c>
      <c r="J66" s="15">
        <f t="shared" si="3"/>
        <v>10.8232720344</v>
      </c>
      <c r="K66" s="11" t="s">
        <v>597</v>
      </c>
    </row>
    <row r="67" spans="1:11">
      <c r="A67" s="9" t="s">
        <v>608</v>
      </c>
      <c r="B67" s="10" t="s">
        <v>150</v>
      </c>
      <c r="C67" s="10" t="s">
        <v>151</v>
      </c>
      <c r="D67" s="11" t="s">
        <v>8</v>
      </c>
      <c r="E67" s="11">
        <v>2079</v>
      </c>
      <c r="F67" s="11">
        <f>VLOOKUP(C67:C352,进价表!C:F,4,FALSE)</f>
        <v>13.5</v>
      </c>
      <c r="G67" s="11">
        <f t="shared" si="0"/>
        <v>28066.5</v>
      </c>
      <c r="H67" s="11">
        <f t="shared" si="1"/>
        <v>17.415</v>
      </c>
      <c r="I67" s="14">
        <f t="shared" si="2"/>
        <v>0.00150129310344828</v>
      </c>
      <c r="J67" s="15">
        <f t="shared" si="3"/>
        <v>3.6205785</v>
      </c>
      <c r="K67" s="11" t="s">
        <v>599</v>
      </c>
    </row>
    <row r="68" spans="1:11">
      <c r="A68" s="9" t="s">
        <v>608</v>
      </c>
      <c r="B68" s="10" t="s">
        <v>346</v>
      </c>
      <c r="C68" s="10" t="s">
        <v>347</v>
      </c>
      <c r="D68" s="11" t="s">
        <v>31</v>
      </c>
      <c r="E68" s="11">
        <v>2037</v>
      </c>
      <c r="F68" s="11">
        <f>VLOOKUP(C68:C353,进价表!C:F,4,FALSE)</f>
        <v>18</v>
      </c>
      <c r="G68" s="11">
        <f t="shared" ref="G68:G131" si="4">E68*F68</f>
        <v>36666</v>
      </c>
      <c r="H68" s="11">
        <f t="shared" ref="H68:H131" si="5">F68*1.29</f>
        <v>23.22</v>
      </c>
      <c r="I68" s="14">
        <f t="shared" ref="I68:I131" si="6">H68/1.16/10000</f>
        <v>0.00200172413793103</v>
      </c>
      <c r="J68" s="15">
        <f t="shared" ref="J68:J131" si="7">I68*1.16*E68</f>
        <v>4.729914</v>
      </c>
      <c r="K68" s="11" t="s">
        <v>595</v>
      </c>
    </row>
    <row r="69" spans="1:11">
      <c r="A69" s="9" t="s">
        <v>608</v>
      </c>
      <c r="B69" s="10" t="s">
        <v>348</v>
      </c>
      <c r="C69" s="10" t="s">
        <v>349</v>
      </c>
      <c r="D69" s="11" t="s">
        <v>31</v>
      </c>
      <c r="E69" s="11">
        <v>2037</v>
      </c>
      <c r="F69" s="11">
        <f>VLOOKUP(C69:C354,进价表!C:F,4,FALSE)</f>
        <v>4.8</v>
      </c>
      <c r="G69" s="11">
        <f t="shared" si="4"/>
        <v>9777.6</v>
      </c>
      <c r="H69" s="11">
        <f t="shared" si="5"/>
        <v>6.192</v>
      </c>
      <c r="I69" s="14">
        <f t="shared" si="6"/>
        <v>0.000533793103448276</v>
      </c>
      <c r="J69" s="15">
        <f t="shared" si="7"/>
        <v>1.2613104</v>
      </c>
      <c r="K69" s="11" t="s">
        <v>595</v>
      </c>
    </row>
    <row r="70" spans="1:11">
      <c r="A70" s="9" t="s">
        <v>608</v>
      </c>
      <c r="B70" s="10" t="s">
        <v>83</v>
      </c>
      <c r="C70" s="10" t="s">
        <v>84</v>
      </c>
      <c r="D70" s="11" t="s">
        <v>8</v>
      </c>
      <c r="E70" s="11">
        <v>1998</v>
      </c>
      <c r="F70" s="11">
        <f>VLOOKUP(C70:C355,进价表!C:F,4,FALSE)</f>
        <v>14</v>
      </c>
      <c r="G70" s="11">
        <f t="shared" si="4"/>
        <v>27972</v>
      </c>
      <c r="H70" s="11">
        <f t="shared" si="5"/>
        <v>18.06</v>
      </c>
      <c r="I70" s="14">
        <f t="shared" si="6"/>
        <v>0.00155689655172414</v>
      </c>
      <c r="J70" s="15">
        <f t="shared" si="7"/>
        <v>3.608388</v>
      </c>
      <c r="K70" s="11" t="s">
        <v>596</v>
      </c>
    </row>
    <row r="71" spans="1:11">
      <c r="A71" s="9" t="s">
        <v>608</v>
      </c>
      <c r="B71" s="10" t="s">
        <v>332</v>
      </c>
      <c r="C71" s="10" t="s">
        <v>333</v>
      </c>
      <c r="D71" s="11" t="s">
        <v>8</v>
      </c>
      <c r="E71" s="11">
        <v>1935</v>
      </c>
      <c r="F71" s="11">
        <f>VLOOKUP(C71:C356,进价表!C:F,4,FALSE)</f>
        <v>30</v>
      </c>
      <c r="G71" s="11">
        <f t="shared" si="4"/>
        <v>58050</v>
      </c>
      <c r="H71" s="11">
        <f t="shared" si="5"/>
        <v>38.7</v>
      </c>
      <c r="I71" s="14">
        <f t="shared" si="6"/>
        <v>0.00333620689655172</v>
      </c>
      <c r="J71" s="15">
        <f t="shared" si="7"/>
        <v>7.48845</v>
      </c>
      <c r="K71" s="11" t="s">
        <v>595</v>
      </c>
    </row>
    <row r="72" spans="1:11">
      <c r="A72" s="9" t="s">
        <v>608</v>
      </c>
      <c r="B72" s="10" t="s">
        <v>6</v>
      </c>
      <c r="C72" s="10" t="s">
        <v>7</v>
      </c>
      <c r="D72" s="11" t="s">
        <v>8</v>
      </c>
      <c r="E72" s="11">
        <v>1856</v>
      </c>
      <c r="F72" s="11">
        <f>VLOOKUP(C72:C357,进价表!C:F,4,FALSE)</f>
        <v>6.8</v>
      </c>
      <c r="G72" s="11">
        <f t="shared" si="4"/>
        <v>12620.8</v>
      </c>
      <c r="H72" s="11">
        <f t="shared" si="5"/>
        <v>8.772</v>
      </c>
      <c r="I72" s="14">
        <f t="shared" si="6"/>
        <v>0.000756206896551724</v>
      </c>
      <c r="J72" s="15">
        <f t="shared" si="7"/>
        <v>1.6280832</v>
      </c>
      <c r="K72" s="11" t="s">
        <v>596</v>
      </c>
    </row>
    <row r="73" spans="1:11">
      <c r="A73" s="9" t="s">
        <v>608</v>
      </c>
      <c r="B73" s="10" t="s">
        <v>258</v>
      </c>
      <c r="C73" s="10" t="s">
        <v>259</v>
      </c>
      <c r="D73" s="11" t="s">
        <v>8</v>
      </c>
      <c r="E73" s="11">
        <v>1812</v>
      </c>
      <c r="F73" s="11">
        <f>VLOOKUP(C73:C358,进价表!C:F,4,FALSE)</f>
        <v>46.3428</v>
      </c>
      <c r="G73" s="11">
        <f t="shared" si="4"/>
        <v>83973.1536</v>
      </c>
      <c r="H73" s="11">
        <f t="shared" si="5"/>
        <v>59.782212</v>
      </c>
      <c r="I73" s="14">
        <f t="shared" si="6"/>
        <v>0.00515363896551724</v>
      </c>
      <c r="J73" s="15">
        <f t="shared" si="7"/>
        <v>10.8325368144</v>
      </c>
      <c r="K73" s="11" t="s">
        <v>597</v>
      </c>
    </row>
    <row r="74" spans="1:11">
      <c r="A74" s="9" t="s">
        <v>608</v>
      </c>
      <c r="B74" s="10" t="s">
        <v>534</v>
      </c>
      <c r="C74" s="10" t="s">
        <v>535</v>
      </c>
      <c r="D74" s="11" t="s">
        <v>8</v>
      </c>
      <c r="E74" s="11">
        <v>1560</v>
      </c>
      <c r="F74" s="11">
        <f>VLOOKUP(C74:C359,进价表!C:F,4,FALSE)</f>
        <v>7</v>
      </c>
      <c r="G74" s="11">
        <f t="shared" si="4"/>
        <v>10920</v>
      </c>
      <c r="H74" s="11">
        <f t="shared" si="5"/>
        <v>9.03</v>
      </c>
      <c r="I74" s="14">
        <f t="shared" si="6"/>
        <v>0.000778448275862069</v>
      </c>
      <c r="J74" s="15">
        <f t="shared" si="7"/>
        <v>1.40868</v>
      </c>
      <c r="K74" s="11" t="s">
        <v>597</v>
      </c>
    </row>
    <row r="75" spans="1:11">
      <c r="A75" s="9" t="s">
        <v>608</v>
      </c>
      <c r="B75" s="10" t="s">
        <v>306</v>
      </c>
      <c r="C75" s="10" t="s">
        <v>307</v>
      </c>
      <c r="D75" s="11" t="s">
        <v>8</v>
      </c>
      <c r="E75" s="11">
        <v>1554</v>
      </c>
      <c r="F75" s="11">
        <f>VLOOKUP(C75:C360,进价表!C:F,4,FALSE)</f>
        <v>11.5</v>
      </c>
      <c r="G75" s="11">
        <f t="shared" si="4"/>
        <v>17871</v>
      </c>
      <c r="H75" s="11">
        <f t="shared" si="5"/>
        <v>14.835</v>
      </c>
      <c r="I75" s="14">
        <f t="shared" si="6"/>
        <v>0.00127887931034483</v>
      </c>
      <c r="J75" s="15">
        <f t="shared" si="7"/>
        <v>2.305359</v>
      </c>
      <c r="K75" s="11" t="s">
        <v>597</v>
      </c>
    </row>
    <row r="76" spans="1:11">
      <c r="A76" s="9" t="s">
        <v>608</v>
      </c>
      <c r="B76" s="10" t="s">
        <v>166</v>
      </c>
      <c r="C76" s="10" t="s">
        <v>167</v>
      </c>
      <c r="D76" s="11" t="s">
        <v>8</v>
      </c>
      <c r="E76" s="11">
        <v>1430</v>
      </c>
      <c r="F76" s="11">
        <f>VLOOKUP(C76:C361,进价表!C:F,4,FALSE)</f>
        <v>21</v>
      </c>
      <c r="G76" s="11">
        <f t="shared" si="4"/>
        <v>30030</v>
      </c>
      <c r="H76" s="11">
        <f t="shared" si="5"/>
        <v>27.09</v>
      </c>
      <c r="I76" s="14">
        <f t="shared" si="6"/>
        <v>0.00233534482758621</v>
      </c>
      <c r="J76" s="15">
        <f t="shared" si="7"/>
        <v>3.87387</v>
      </c>
      <c r="K76" s="11" t="s">
        <v>597</v>
      </c>
    </row>
    <row r="77" ht="26" spans="1:11">
      <c r="A77" s="9" t="s">
        <v>608</v>
      </c>
      <c r="B77" s="10" t="s">
        <v>286</v>
      </c>
      <c r="C77" s="10" t="s">
        <v>287</v>
      </c>
      <c r="D77" s="11" t="s">
        <v>8</v>
      </c>
      <c r="E77" s="11">
        <v>1394</v>
      </c>
      <c r="F77" s="11">
        <f>VLOOKUP(C77:C362,进价表!C:F,4,FALSE)</f>
        <v>8.5</v>
      </c>
      <c r="G77" s="11">
        <f t="shared" si="4"/>
        <v>11849</v>
      </c>
      <c r="H77" s="11">
        <f t="shared" si="5"/>
        <v>10.965</v>
      </c>
      <c r="I77" s="14">
        <f t="shared" si="6"/>
        <v>0.000945258620689655</v>
      </c>
      <c r="J77" s="15">
        <f t="shared" si="7"/>
        <v>1.528521</v>
      </c>
      <c r="K77" s="11" t="s">
        <v>598</v>
      </c>
    </row>
    <row r="78" spans="1:11">
      <c r="A78" s="9" t="s">
        <v>608</v>
      </c>
      <c r="B78" s="10" t="s">
        <v>78</v>
      </c>
      <c r="C78" s="10" t="s">
        <v>79</v>
      </c>
      <c r="D78" s="11" t="s">
        <v>8</v>
      </c>
      <c r="E78" s="11">
        <v>1385</v>
      </c>
      <c r="F78" s="11">
        <f>VLOOKUP(C78:C363,进价表!C:F,4,FALSE)</f>
        <v>22</v>
      </c>
      <c r="G78" s="11">
        <f t="shared" si="4"/>
        <v>30470</v>
      </c>
      <c r="H78" s="11">
        <f t="shared" si="5"/>
        <v>28.38</v>
      </c>
      <c r="I78" s="14">
        <f t="shared" si="6"/>
        <v>0.00244655172413793</v>
      </c>
      <c r="J78" s="15">
        <f t="shared" si="7"/>
        <v>3.93063</v>
      </c>
      <c r="K78" s="11" t="s">
        <v>596</v>
      </c>
    </row>
    <row r="79" spans="1:11">
      <c r="A79" s="9" t="s">
        <v>608</v>
      </c>
      <c r="B79" s="10" t="s">
        <v>556</v>
      </c>
      <c r="C79" s="10" t="s">
        <v>557</v>
      </c>
      <c r="D79" s="11" t="s">
        <v>8</v>
      </c>
      <c r="E79" s="11">
        <v>1347</v>
      </c>
      <c r="F79" s="11">
        <f>VLOOKUP(C79:C364,进价表!C:F,4,FALSE)</f>
        <v>15</v>
      </c>
      <c r="G79" s="11">
        <f t="shared" si="4"/>
        <v>20205</v>
      </c>
      <c r="H79" s="11">
        <f t="shared" si="5"/>
        <v>19.35</v>
      </c>
      <c r="I79" s="14">
        <f t="shared" si="6"/>
        <v>0.00166810344827586</v>
      </c>
      <c r="J79" s="15">
        <f t="shared" si="7"/>
        <v>2.606445</v>
      </c>
      <c r="K79" s="11" t="s">
        <v>599</v>
      </c>
    </row>
    <row r="80" spans="1:11">
      <c r="A80" s="9" t="s">
        <v>608</v>
      </c>
      <c r="B80" s="10" t="s">
        <v>144</v>
      </c>
      <c r="C80" s="10" t="s">
        <v>145</v>
      </c>
      <c r="D80" s="11" t="s">
        <v>31</v>
      </c>
      <c r="E80" s="11">
        <v>1301</v>
      </c>
      <c r="F80" s="11">
        <f>VLOOKUP(C80:C365,进价表!C:F,4,FALSE)</f>
        <v>20</v>
      </c>
      <c r="G80" s="11">
        <f t="shared" si="4"/>
        <v>26020</v>
      </c>
      <c r="H80" s="11">
        <f t="shared" si="5"/>
        <v>25.8</v>
      </c>
      <c r="I80" s="14">
        <f t="shared" si="6"/>
        <v>0.00222413793103448</v>
      </c>
      <c r="J80" s="15">
        <f t="shared" si="7"/>
        <v>3.35658</v>
      </c>
      <c r="K80" s="11" t="s">
        <v>596</v>
      </c>
    </row>
    <row r="81" spans="1:11">
      <c r="A81" s="9" t="s">
        <v>608</v>
      </c>
      <c r="B81" s="10" t="s">
        <v>76</v>
      </c>
      <c r="C81" s="10" t="s">
        <v>77</v>
      </c>
      <c r="D81" s="11" t="s">
        <v>8</v>
      </c>
      <c r="E81" s="11">
        <v>1268</v>
      </c>
      <c r="F81" s="11">
        <f>VLOOKUP(C81:C366,进价表!C:F,4,FALSE)</f>
        <v>20</v>
      </c>
      <c r="G81" s="11">
        <f t="shared" si="4"/>
        <v>25360</v>
      </c>
      <c r="H81" s="11">
        <f t="shared" si="5"/>
        <v>25.8</v>
      </c>
      <c r="I81" s="14">
        <f t="shared" si="6"/>
        <v>0.00222413793103448</v>
      </c>
      <c r="J81" s="15">
        <f t="shared" si="7"/>
        <v>3.27144</v>
      </c>
      <c r="K81" s="11" t="s">
        <v>596</v>
      </c>
    </row>
    <row r="82" spans="1:11">
      <c r="A82" s="9" t="s">
        <v>608</v>
      </c>
      <c r="B82" s="10" t="s">
        <v>292</v>
      </c>
      <c r="C82" s="10" t="s">
        <v>293</v>
      </c>
      <c r="D82" s="11" t="s">
        <v>8</v>
      </c>
      <c r="E82" s="11">
        <v>1260</v>
      </c>
      <c r="F82" s="11">
        <f>VLOOKUP(C82:C367,进价表!C:F,4,FALSE)</f>
        <v>16</v>
      </c>
      <c r="G82" s="11">
        <f t="shared" si="4"/>
        <v>20160</v>
      </c>
      <c r="H82" s="11">
        <f t="shared" si="5"/>
        <v>20.64</v>
      </c>
      <c r="I82" s="14">
        <f t="shared" si="6"/>
        <v>0.00177931034482759</v>
      </c>
      <c r="J82" s="15">
        <f t="shared" si="7"/>
        <v>2.60064</v>
      </c>
      <c r="K82" s="11" t="s">
        <v>596</v>
      </c>
    </row>
    <row r="83" spans="1:11">
      <c r="A83" s="9" t="s">
        <v>608</v>
      </c>
      <c r="B83" s="10" t="s">
        <v>164</v>
      </c>
      <c r="C83" s="10" t="s">
        <v>165</v>
      </c>
      <c r="D83" s="11" t="s">
        <v>8</v>
      </c>
      <c r="E83" s="11">
        <v>1259</v>
      </c>
      <c r="F83" s="11">
        <f>VLOOKUP(C83:C368,进价表!C:F,4,FALSE)</f>
        <v>21</v>
      </c>
      <c r="G83" s="11">
        <f t="shared" si="4"/>
        <v>26439</v>
      </c>
      <c r="H83" s="11">
        <f t="shared" si="5"/>
        <v>27.09</v>
      </c>
      <c r="I83" s="14">
        <f t="shared" si="6"/>
        <v>0.00233534482758621</v>
      </c>
      <c r="J83" s="15">
        <f t="shared" si="7"/>
        <v>3.410631</v>
      </c>
      <c r="K83" s="11" t="s">
        <v>598</v>
      </c>
    </row>
    <row r="84" spans="1:11">
      <c r="A84" s="9" t="s">
        <v>608</v>
      </c>
      <c r="B84" s="10" t="s">
        <v>310</v>
      </c>
      <c r="C84" s="10" t="s">
        <v>311</v>
      </c>
      <c r="D84" s="11" t="s">
        <v>8</v>
      </c>
      <c r="E84" s="11">
        <v>1174</v>
      </c>
      <c r="F84" s="11">
        <f>VLOOKUP(C84:C369,进价表!C:F,4,FALSE)</f>
        <v>5.6</v>
      </c>
      <c r="G84" s="11">
        <f t="shared" si="4"/>
        <v>6574.4</v>
      </c>
      <c r="H84" s="11">
        <f t="shared" si="5"/>
        <v>7.224</v>
      </c>
      <c r="I84" s="14">
        <f t="shared" si="6"/>
        <v>0.000622758620689655</v>
      </c>
      <c r="J84" s="15">
        <f t="shared" si="7"/>
        <v>0.8480976</v>
      </c>
      <c r="K84" s="11" t="s">
        <v>597</v>
      </c>
    </row>
    <row r="85" ht="26" spans="1:11">
      <c r="A85" s="9" t="s">
        <v>608</v>
      </c>
      <c r="B85" s="10" t="s">
        <v>518</v>
      </c>
      <c r="C85" s="10" t="s">
        <v>519</v>
      </c>
      <c r="D85" s="11" t="s">
        <v>8</v>
      </c>
      <c r="E85" s="11">
        <v>1109</v>
      </c>
      <c r="F85" s="11">
        <f>VLOOKUP(C85:C370,进价表!C:F,4,FALSE)</f>
        <v>13</v>
      </c>
      <c r="G85" s="11">
        <f t="shared" si="4"/>
        <v>14417</v>
      </c>
      <c r="H85" s="11">
        <f t="shared" si="5"/>
        <v>16.77</v>
      </c>
      <c r="I85" s="14">
        <f t="shared" si="6"/>
        <v>0.00144568965517241</v>
      </c>
      <c r="J85" s="15">
        <f t="shared" si="7"/>
        <v>1.859793</v>
      </c>
      <c r="K85" s="11" t="s">
        <v>597</v>
      </c>
    </row>
    <row r="86" spans="1:11">
      <c r="A86" s="9" t="s">
        <v>608</v>
      </c>
      <c r="B86" s="10" t="s">
        <v>116</v>
      </c>
      <c r="C86" s="10" t="s">
        <v>117</v>
      </c>
      <c r="D86" s="11" t="s">
        <v>31</v>
      </c>
      <c r="E86" s="11">
        <v>1065</v>
      </c>
      <c r="F86" s="11">
        <f>VLOOKUP(C86:C371,进价表!C:F,4,FALSE)</f>
        <v>5.5</v>
      </c>
      <c r="G86" s="11">
        <f t="shared" si="4"/>
        <v>5857.5</v>
      </c>
      <c r="H86" s="11">
        <f t="shared" si="5"/>
        <v>7.095</v>
      </c>
      <c r="I86" s="14">
        <f t="shared" si="6"/>
        <v>0.000611637931034483</v>
      </c>
      <c r="J86" s="15">
        <f t="shared" si="7"/>
        <v>0.7556175</v>
      </c>
      <c r="K86" s="11" t="s">
        <v>596</v>
      </c>
    </row>
    <row r="87" spans="1:11">
      <c r="A87" s="9" t="s">
        <v>608</v>
      </c>
      <c r="B87" s="10" t="s">
        <v>146</v>
      </c>
      <c r="C87" s="10" t="s">
        <v>147</v>
      </c>
      <c r="D87" s="11" t="s">
        <v>31</v>
      </c>
      <c r="E87" s="11">
        <v>1055</v>
      </c>
      <c r="F87" s="11">
        <f>VLOOKUP(C87:C372,进价表!C:F,4,FALSE)</f>
        <v>6.2</v>
      </c>
      <c r="G87" s="11">
        <f t="shared" si="4"/>
        <v>6541</v>
      </c>
      <c r="H87" s="11">
        <f t="shared" si="5"/>
        <v>7.998</v>
      </c>
      <c r="I87" s="14">
        <f t="shared" si="6"/>
        <v>0.00068948275862069</v>
      </c>
      <c r="J87" s="15">
        <f t="shared" si="7"/>
        <v>0.843789</v>
      </c>
      <c r="K87" s="11" t="s">
        <v>596</v>
      </c>
    </row>
    <row r="88" ht="26" spans="1:11">
      <c r="A88" s="9" t="s">
        <v>608</v>
      </c>
      <c r="B88" s="10" t="s">
        <v>520</v>
      </c>
      <c r="C88" s="10" t="s">
        <v>521</v>
      </c>
      <c r="D88" s="11" t="s">
        <v>8</v>
      </c>
      <c r="E88" s="11">
        <v>1045</v>
      </c>
      <c r="F88" s="11">
        <f>VLOOKUP(C88:C373,进价表!C:F,4,FALSE)</f>
        <v>15</v>
      </c>
      <c r="G88" s="11">
        <f t="shared" si="4"/>
        <v>15675</v>
      </c>
      <c r="H88" s="11">
        <f t="shared" si="5"/>
        <v>19.35</v>
      </c>
      <c r="I88" s="14">
        <f t="shared" si="6"/>
        <v>0.00166810344827586</v>
      </c>
      <c r="J88" s="15">
        <f t="shared" si="7"/>
        <v>2.022075</v>
      </c>
      <c r="K88" s="11" t="s">
        <v>597</v>
      </c>
    </row>
    <row r="89" spans="1:11">
      <c r="A89" s="9" t="s">
        <v>608</v>
      </c>
      <c r="B89" s="10" t="s">
        <v>106</v>
      </c>
      <c r="C89" s="10" t="s">
        <v>107</v>
      </c>
      <c r="D89" s="11" t="s">
        <v>31</v>
      </c>
      <c r="E89" s="11">
        <v>1022</v>
      </c>
      <c r="F89" s="11">
        <f>VLOOKUP(C89:C374,进价表!C:F,4,FALSE)</f>
        <v>8.6</v>
      </c>
      <c r="G89" s="11">
        <f t="shared" si="4"/>
        <v>8789.2</v>
      </c>
      <c r="H89" s="11">
        <f t="shared" si="5"/>
        <v>11.094</v>
      </c>
      <c r="I89" s="14">
        <f t="shared" si="6"/>
        <v>0.000956379310344828</v>
      </c>
      <c r="J89" s="15">
        <f t="shared" si="7"/>
        <v>1.1338068</v>
      </c>
      <c r="K89" s="11" t="s">
        <v>596</v>
      </c>
    </row>
    <row r="90" spans="1:11">
      <c r="A90" s="9" t="s">
        <v>608</v>
      </c>
      <c r="B90" s="10" t="s">
        <v>296</v>
      </c>
      <c r="C90" s="10" t="s">
        <v>297</v>
      </c>
      <c r="D90" s="11" t="s">
        <v>8</v>
      </c>
      <c r="E90" s="11">
        <v>1005</v>
      </c>
      <c r="F90" s="11">
        <f>VLOOKUP(C90:C375,进价表!C:F,4,FALSE)</f>
        <v>20</v>
      </c>
      <c r="G90" s="11">
        <f t="shared" si="4"/>
        <v>20100</v>
      </c>
      <c r="H90" s="11">
        <f t="shared" si="5"/>
        <v>25.8</v>
      </c>
      <c r="I90" s="14">
        <f t="shared" si="6"/>
        <v>0.00222413793103448</v>
      </c>
      <c r="J90" s="15">
        <f t="shared" si="7"/>
        <v>2.5929</v>
      </c>
      <c r="K90" s="11" t="s">
        <v>597</v>
      </c>
    </row>
    <row r="91" spans="1:11">
      <c r="A91" s="9" t="s">
        <v>608</v>
      </c>
      <c r="B91" s="10" t="s">
        <v>64</v>
      </c>
      <c r="C91" s="10" t="s">
        <v>65</v>
      </c>
      <c r="D91" s="11" t="s">
        <v>8</v>
      </c>
      <c r="E91" s="11">
        <v>974</v>
      </c>
      <c r="F91" s="11">
        <f>VLOOKUP(C91:C376,进价表!C:F,4,FALSE)</f>
        <v>35</v>
      </c>
      <c r="G91" s="11">
        <f t="shared" si="4"/>
        <v>34090</v>
      </c>
      <c r="H91" s="11">
        <f t="shared" si="5"/>
        <v>45.15</v>
      </c>
      <c r="I91" s="14">
        <f t="shared" si="6"/>
        <v>0.00389224137931035</v>
      </c>
      <c r="J91" s="15">
        <f t="shared" si="7"/>
        <v>4.39761</v>
      </c>
      <c r="K91" s="11" t="s">
        <v>596</v>
      </c>
    </row>
    <row r="92" spans="1:11">
      <c r="A92" s="9" t="s">
        <v>608</v>
      </c>
      <c r="B92" s="10" t="s">
        <v>158</v>
      </c>
      <c r="C92" s="10" t="s">
        <v>159</v>
      </c>
      <c r="D92" s="11" t="s">
        <v>8</v>
      </c>
      <c r="E92" s="11">
        <v>958</v>
      </c>
      <c r="F92" s="11">
        <f>VLOOKUP(C92:C377,进价表!C:F,4,FALSE)</f>
        <v>16</v>
      </c>
      <c r="G92" s="11">
        <f t="shared" si="4"/>
        <v>15328</v>
      </c>
      <c r="H92" s="11">
        <f t="shared" si="5"/>
        <v>20.64</v>
      </c>
      <c r="I92" s="14">
        <f t="shared" si="6"/>
        <v>0.00177931034482759</v>
      </c>
      <c r="J92" s="15">
        <f t="shared" si="7"/>
        <v>1.977312</v>
      </c>
      <c r="K92" s="11" t="s">
        <v>598</v>
      </c>
    </row>
    <row r="93" spans="1:11">
      <c r="A93" s="9" t="s">
        <v>608</v>
      </c>
      <c r="B93" s="10" t="s">
        <v>93</v>
      </c>
      <c r="C93" s="10" t="s">
        <v>94</v>
      </c>
      <c r="D93" s="11" t="s">
        <v>8</v>
      </c>
      <c r="E93" s="11">
        <v>918</v>
      </c>
      <c r="F93" s="11">
        <f>VLOOKUP(C93:C378,进价表!C:F,4,FALSE)</f>
        <v>27</v>
      </c>
      <c r="G93" s="11">
        <f t="shared" si="4"/>
        <v>24786</v>
      </c>
      <c r="H93" s="11">
        <f t="shared" si="5"/>
        <v>34.83</v>
      </c>
      <c r="I93" s="14">
        <f t="shared" si="6"/>
        <v>0.00300258620689655</v>
      </c>
      <c r="J93" s="15">
        <f t="shared" si="7"/>
        <v>3.197394</v>
      </c>
      <c r="K93" s="11" t="s">
        <v>596</v>
      </c>
    </row>
    <row r="94" spans="1:11">
      <c r="A94" s="9" t="s">
        <v>608</v>
      </c>
      <c r="B94" s="10" t="s">
        <v>252</v>
      </c>
      <c r="C94" s="10" t="s">
        <v>253</v>
      </c>
      <c r="D94" s="11" t="s">
        <v>8</v>
      </c>
      <c r="E94" s="11">
        <v>887</v>
      </c>
      <c r="F94" s="11">
        <f>VLOOKUP(C94:C379,进价表!C:F,4,FALSE)</f>
        <v>32.886</v>
      </c>
      <c r="G94" s="11">
        <f t="shared" si="4"/>
        <v>29169.882</v>
      </c>
      <c r="H94" s="11">
        <f t="shared" si="5"/>
        <v>42.42294</v>
      </c>
      <c r="I94" s="14">
        <f t="shared" si="6"/>
        <v>0.00365715</v>
      </c>
      <c r="J94" s="15">
        <f t="shared" si="7"/>
        <v>3.762914778</v>
      </c>
      <c r="K94" s="11" t="s">
        <v>595</v>
      </c>
    </row>
    <row r="95" spans="1:11">
      <c r="A95" s="9" t="s">
        <v>608</v>
      </c>
      <c r="B95" s="10" t="s">
        <v>398</v>
      </c>
      <c r="C95" s="10" t="s">
        <v>399</v>
      </c>
      <c r="D95" s="11" t="s">
        <v>8</v>
      </c>
      <c r="E95" s="11">
        <v>821</v>
      </c>
      <c r="F95" s="11">
        <f>VLOOKUP(C95:C380,进价表!C:F,4,FALSE)</f>
        <v>20</v>
      </c>
      <c r="G95" s="11">
        <f t="shared" si="4"/>
        <v>16420</v>
      </c>
      <c r="H95" s="11">
        <f t="shared" si="5"/>
        <v>25.8</v>
      </c>
      <c r="I95" s="14">
        <f t="shared" si="6"/>
        <v>0.00222413793103448</v>
      </c>
      <c r="J95" s="15">
        <f t="shared" si="7"/>
        <v>2.11818</v>
      </c>
      <c r="K95" s="11" t="s">
        <v>595</v>
      </c>
    </row>
    <row r="96" ht="26" spans="1:11">
      <c r="A96" s="9" t="s">
        <v>608</v>
      </c>
      <c r="B96" s="10" t="s">
        <v>522</v>
      </c>
      <c r="C96" s="10" t="s">
        <v>523</v>
      </c>
      <c r="D96" s="11" t="s">
        <v>8</v>
      </c>
      <c r="E96" s="11">
        <v>795</v>
      </c>
      <c r="F96" s="11">
        <f>VLOOKUP(C96:C381,进价表!C:F,4,FALSE)</f>
        <v>15</v>
      </c>
      <c r="G96" s="11">
        <f t="shared" si="4"/>
        <v>11925</v>
      </c>
      <c r="H96" s="11">
        <f t="shared" si="5"/>
        <v>19.35</v>
      </c>
      <c r="I96" s="14">
        <f t="shared" si="6"/>
        <v>0.00166810344827586</v>
      </c>
      <c r="J96" s="15">
        <f t="shared" si="7"/>
        <v>1.538325</v>
      </c>
      <c r="K96" s="11" t="s">
        <v>597</v>
      </c>
    </row>
    <row r="97" spans="1:11">
      <c r="A97" s="9" t="s">
        <v>608</v>
      </c>
      <c r="B97" s="10" t="s">
        <v>160</v>
      </c>
      <c r="C97" s="10" t="s">
        <v>161</v>
      </c>
      <c r="D97" s="11" t="s">
        <v>8</v>
      </c>
      <c r="E97" s="11">
        <v>777</v>
      </c>
      <c r="F97" s="11">
        <f>VLOOKUP(C97:C382,进价表!C:F,4,FALSE)</f>
        <v>16</v>
      </c>
      <c r="G97" s="11">
        <f t="shared" si="4"/>
        <v>12432</v>
      </c>
      <c r="H97" s="11">
        <f t="shared" si="5"/>
        <v>20.64</v>
      </c>
      <c r="I97" s="14">
        <f t="shared" si="6"/>
        <v>0.00177931034482759</v>
      </c>
      <c r="J97" s="15">
        <f t="shared" si="7"/>
        <v>1.603728</v>
      </c>
      <c r="K97" s="11" t="s">
        <v>597</v>
      </c>
    </row>
    <row r="98" spans="1:11">
      <c r="A98" s="9" t="s">
        <v>608</v>
      </c>
      <c r="B98" s="10" t="s">
        <v>62</v>
      </c>
      <c r="C98" s="10" t="s">
        <v>63</v>
      </c>
      <c r="D98" s="11" t="s">
        <v>8</v>
      </c>
      <c r="E98" s="11">
        <v>735</v>
      </c>
      <c r="F98" s="11">
        <f>VLOOKUP(C98:C383,进价表!C:F,4,FALSE)</f>
        <v>27</v>
      </c>
      <c r="G98" s="11">
        <f t="shared" si="4"/>
        <v>19845</v>
      </c>
      <c r="H98" s="11">
        <f t="shared" si="5"/>
        <v>34.83</v>
      </c>
      <c r="I98" s="14">
        <f t="shared" si="6"/>
        <v>0.00300258620689655</v>
      </c>
      <c r="J98" s="15">
        <f t="shared" si="7"/>
        <v>2.560005</v>
      </c>
      <c r="K98" s="11" t="s">
        <v>596</v>
      </c>
    </row>
    <row r="99" ht="26" spans="1:11">
      <c r="A99" s="9" t="s">
        <v>608</v>
      </c>
      <c r="B99" s="10" t="s">
        <v>284</v>
      </c>
      <c r="C99" s="10" t="s">
        <v>285</v>
      </c>
      <c r="D99" s="11" t="s">
        <v>8</v>
      </c>
      <c r="E99" s="11">
        <v>658</v>
      </c>
      <c r="F99" s="11">
        <f>VLOOKUP(C99:C384,进价表!C:F,4,FALSE)</f>
        <v>11</v>
      </c>
      <c r="G99" s="11">
        <f t="shared" si="4"/>
        <v>7238</v>
      </c>
      <c r="H99" s="11">
        <f t="shared" si="5"/>
        <v>14.19</v>
      </c>
      <c r="I99" s="14">
        <f t="shared" si="6"/>
        <v>0.00122327586206897</v>
      </c>
      <c r="J99" s="15">
        <f t="shared" si="7"/>
        <v>0.933702</v>
      </c>
      <c r="K99" s="11" t="s">
        <v>597</v>
      </c>
    </row>
    <row r="100" spans="1:11">
      <c r="A100" s="9" t="s">
        <v>608</v>
      </c>
      <c r="B100" s="10" t="s">
        <v>330</v>
      </c>
      <c r="C100" s="10" t="s">
        <v>331</v>
      </c>
      <c r="D100" s="11" t="s">
        <v>8</v>
      </c>
      <c r="E100" s="11">
        <v>657</v>
      </c>
      <c r="F100" s="11">
        <f>VLOOKUP(C100:C385,进价表!C:F,4,FALSE)</f>
        <v>30</v>
      </c>
      <c r="G100" s="11">
        <f t="shared" si="4"/>
        <v>19710</v>
      </c>
      <c r="H100" s="11">
        <f t="shared" si="5"/>
        <v>38.7</v>
      </c>
      <c r="I100" s="14">
        <f t="shared" si="6"/>
        <v>0.00333620689655172</v>
      </c>
      <c r="J100" s="15">
        <f t="shared" si="7"/>
        <v>2.54259</v>
      </c>
      <c r="K100" s="11" t="s">
        <v>595</v>
      </c>
    </row>
    <row r="101" spans="1:11">
      <c r="A101" s="9" t="s">
        <v>608</v>
      </c>
      <c r="B101" s="10" t="s">
        <v>174</v>
      </c>
      <c r="C101" s="10" t="s">
        <v>175</v>
      </c>
      <c r="D101" s="11" t="s">
        <v>8</v>
      </c>
      <c r="E101" s="11">
        <v>651</v>
      </c>
      <c r="F101" s="11">
        <f>VLOOKUP(C101:C386,进价表!C:F,4,FALSE)</f>
        <v>18</v>
      </c>
      <c r="G101" s="11">
        <f t="shared" si="4"/>
        <v>11718</v>
      </c>
      <c r="H101" s="11">
        <f t="shared" si="5"/>
        <v>23.22</v>
      </c>
      <c r="I101" s="14">
        <f t="shared" si="6"/>
        <v>0.00200172413793103</v>
      </c>
      <c r="J101" s="15">
        <f t="shared" si="7"/>
        <v>1.511622</v>
      </c>
      <c r="K101" s="11" t="s">
        <v>597</v>
      </c>
    </row>
    <row r="102" spans="1:11">
      <c r="A102" s="9" t="s">
        <v>608</v>
      </c>
      <c r="B102" s="10" t="s">
        <v>186</v>
      </c>
      <c r="C102" s="10" t="s">
        <v>187</v>
      </c>
      <c r="D102" s="11" t="s">
        <v>188</v>
      </c>
      <c r="E102" s="11">
        <v>7</v>
      </c>
      <c r="F102" s="11">
        <f>VLOOKUP(C102:C387,进价表!C:F,4,FALSE)</f>
        <v>68</v>
      </c>
      <c r="G102" s="11">
        <f t="shared" si="4"/>
        <v>476</v>
      </c>
      <c r="H102" s="11">
        <f t="shared" si="5"/>
        <v>87.72</v>
      </c>
      <c r="I102" s="14">
        <f t="shared" si="6"/>
        <v>0.00756206896551724</v>
      </c>
      <c r="J102" s="15">
        <f t="shared" si="7"/>
        <v>0.061404</v>
      </c>
      <c r="K102" s="11" t="s">
        <v>602</v>
      </c>
    </row>
    <row r="103" ht="26" spans="1:11">
      <c r="A103" s="9" t="s">
        <v>608</v>
      </c>
      <c r="B103" s="10" t="s">
        <v>472</v>
      </c>
      <c r="C103" s="10" t="s">
        <v>473</v>
      </c>
      <c r="D103" s="11" t="s">
        <v>8</v>
      </c>
      <c r="E103" s="11">
        <v>7</v>
      </c>
      <c r="F103" s="11">
        <f>VLOOKUP(C103:C388,进价表!C:F,4,FALSE)</f>
        <v>44.226</v>
      </c>
      <c r="G103" s="11">
        <f t="shared" si="4"/>
        <v>309.582</v>
      </c>
      <c r="H103" s="11">
        <f t="shared" si="5"/>
        <v>57.05154</v>
      </c>
      <c r="I103" s="14">
        <f t="shared" si="6"/>
        <v>0.00491823620689655</v>
      </c>
      <c r="J103" s="15">
        <f t="shared" si="7"/>
        <v>0.039936078</v>
      </c>
      <c r="K103" s="11" t="s">
        <v>599</v>
      </c>
    </row>
    <row r="104" spans="1:11">
      <c r="A104" s="9" t="s">
        <v>608</v>
      </c>
      <c r="B104" s="10" t="s">
        <v>364</v>
      </c>
      <c r="C104" s="10" t="s">
        <v>365</v>
      </c>
      <c r="D104" s="11" t="s">
        <v>31</v>
      </c>
      <c r="E104" s="11">
        <v>7</v>
      </c>
      <c r="F104" s="11">
        <f>VLOOKUP(C104:C389,进价表!C:F,4,FALSE)</f>
        <v>99.792</v>
      </c>
      <c r="G104" s="11">
        <f t="shared" si="4"/>
        <v>698.544</v>
      </c>
      <c r="H104" s="11">
        <f t="shared" si="5"/>
        <v>128.73168</v>
      </c>
      <c r="I104" s="14">
        <f t="shared" si="6"/>
        <v>0.0110975586206897</v>
      </c>
      <c r="J104" s="15">
        <f t="shared" si="7"/>
        <v>0.090112176</v>
      </c>
      <c r="K104" s="11" t="s">
        <v>599</v>
      </c>
    </row>
    <row r="105" spans="1:11">
      <c r="A105" s="9" t="s">
        <v>608</v>
      </c>
      <c r="B105" s="10" t="s">
        <v>354</v>
      </c>
      <c r="C105" s="10" t="s">
        <v>355</v>
      </c>
      <c r="D105" s="11" t="s">
        <v>8</v>
      </c>
      <c r="E105" s="11">
        <v>6</v>
      </c>
      <c r="F105" s="11">
        <f>VLOOKUP(C105:C390,进价表!C:F,4,FALSE)</f>
        <v>172.8972</v>
      </c>
      <c r="G105" s="11">
        <f t="shared" si="4"/>
        <v>1037.3832</v>
      </c>
      <c r="H105" s="11">
        <f t="shared" si="5"/>
        <v>223.037388</v>
      </c>
      <c r="I105" s="14">
        <f t="shared" si="6"/>
        <v>0.0192273610344828</v>
      </c>
      <c r="J105" s="15">
        <f t="shared" si="7"/>
        <v>0.1338224328</v>
      </c>
      <c r="K105" s="11" t="s">
        <v>599</v>
      </c>
    </row>
    <row r="106" spans="1:11">
      <c r="A106" s="9" t="s">
        <v>608</v>
      </c>
      <c r="B106" s="10" t="s">
        <v>582</v>
      </c>
      <c r="C106" s="10" t="s">
        <v>583</v>
      </c>
      <c r="D106" s="11" t="s">
        <v>8</v>
      </c>
      <c r="E106" s="11">
        <v>6</v>
      </c>
      <c r="F106" s="11">
        <f>VLOOKUP(C106:C391,进价表!C:F,4,FALSE)</f>
        <v>130.3344</v>
      </c>
      <c r="G106" s="11">
        <f t="shared" si="4"/>
        <v>782.0064</v>
      </c>
      <c r="H106" s="11">
        <f t="shared" si="5"/>
        <v>168.131376</v>
      </c>
      <c r="I106" s="14">
        <f t="shared" si="6"/>
        <v>0.014494084137931</v>
      </c>
      <c r="J106" s="15">
        <f t="shared" si="7"/>
        <v>0.1008788256</v>
      </c>
      <c r="K106" s="11" t="s">
        <v>595</v>
      </c>
    </row>
    <row r="107" spans="1:11">
      <c r="A107" s="9" t="s">
        <v>608</v>
      </c>
      <c r="B107" s="10" t="s">
        <v>580</v>
      </c>
      <c r="C107" s="10" t="s">
        <v>581</v>
      </c>
      <c r="D107" s="11" t="s">
        <v>8</v>
      </c>
      <c r="E107" s="11">
        <v>6</v>
      </c>
      <c r="F107" s="11">
        <f>VLOOKUP(C107:C392,进价表!C:F,4,FALSE)</f>
        <v>55</v>
      </c>
      <c r="G107" s="11">
        <f t="shared" si="4"/>
        <v>330</v>
      </c>
      <c r="H107" s="11">
        <f t="shared" si="5"/>
        <v>70.95</v>
      </c>
      <c r="I107" s="14">
        <f t="shared" si="6"/>
        <v>0.00611637931034483</v>
      </c>
      <c r="J107" s="15">
        <f t="shared" si="7"/>
        <v>0.04257</v>
      </c>
      <c r="K107" s="11" t="s">
        <v>595</v>
      </c>
    </row>
    <row r="108" spans="1:11">
      <c r="A108" s="9" t="s">
        <v>608</v>
      </c>
      <c r="B108" s="10" t="s">
        <v>578</v>
      </c>
      <c r="C108" s="10" t="s">
        <v>579</v>
      </c>
      <c r="D108" s="11" t="s">
        <v>8</v>
      </c>
      <c r="E108" s="11">
        <v>6</v>
      </c>
      <c r="F108" s="11">
        <f>VLOOKUP(C108:C393,进价表!C:F,4,FALSE)</f>
        <v>42</v>
      </c>
      <c r="G108" s="11">
        <f t="shared" si="4"/>
        <v>252</v>
      </c>
      <c r="H108" s="11">
        <f t="shared" si="5"/>
        <v>54.18</v>
      </c>
      <c r="I108" s="14">
        <f t="shared" si="6"/>
        <v>0.00467068965517241</v>
      </c>
      <c r="J108" s="15">
        <f t="shared" si="7"/>
        <v>0.032508</v>
      </c>
      <c r="K108" s="11" t="s">
        <v>595</v>
      </c>
    </row>
    <row r="109" spans="1:11">
      <c r="A109" s="9" t="s">
        <v>608</v>
      </c>
      <c r="B109" s="10" t="s">
        <v>360</v>
      </c>
      <c r="C109" s="10" t="s">
        <v>361</v>
      </c>
      <c r="D109" s="11" t="s">
        <v>31</v>
      </c>
      <c r="E109" s="11">
        <v>6</v>
      </c>
      <c r="F109" s="11">
        <f>VLOOKUP(C109:C394,进价表!C:F,4,FALSE)</f>
        <v>57.456</v>
      </c>
      <c r="G109" s="11">
        <f t="shared" si="4"/>
        <v>344.736</v>
      </c>
      <c r="H109" s="11">
        <f t="shared" si="5"/>
        <v>74.11824</v>
      </c>
      <c r="I109" s="14">
        <f t="shared" si="6"/>
        <v>0.00638950344827586</v>
      </c>
      <c r="J109" s="15">
        <f t="shared" si="7"/>
        <v>0.044470944</v>
      </c>
      <c r="K109" s="11" t="s">
        <v>599</v>
      </c>
    </row>
    <row r="110" ht="26" spans="1:11">
      <c r="A110" s="9" t="s">
        <v>608</v>
      </c>
      <c r="B110" s="10" t="s">
        <v>524</v>
      </c>
      <c r="C110" s="10" t="s">
        <v>525</v>
      </c>
      <c r="D110" s="11" t="s">
        <v>8</v>
      </c>
      <c r="E110" s="11">
        <v>5</v>
      </c>
      <c r="F110" s="11">
        <f>VLOOKUP(C110:C395,进价表!C:F,4,FALSE)</f>
        <v>15</v>
      </c>
      <c r="G110" s="11">
        <f t="shared" si="4"/>
        <v>75</v>
      </c>
      <c r="H110" s="11">
        <f t="shared" si="5"/>
        <v>19.35</v>
      </c>
      <c r="I110" s="14">
        <f t="shared" si="6"/>
        <v>0.00166810344827586</v>
      </c>
      <c r="J110" s="15">
        <f t="shared" si="7"/>
        <v>0.009675</v>
      </c>
      <c r="K110" s="11" t="s">
        <v>599</v>
      </c>
    </row>
    <row r="111" spans="1:11">
      <c r="A111" s="9" t="s">
        <v>608</v>
      </c>
      <c r="B111" s="10" t="s">
        <v>548</v>
      </c>
      <c r="C111" s="10" t="s">
        <v>549</v>
      </c>
      <c r="D111" s="11" t="s">
        <v>8</v>
      </c>
      <c r="E111" s="11">
        <v>5</v>
      </c>
      <c r="F111" s="11">
        <f>VLOOKUP(C111:C396,进价表!C:F,4,FALSE)</f>
        <v>10</v>
      </c>
      <c r="G111" s="11">
        <f t="shared" si="4"/>
        <v>50</v>
      </c>
      <c r="H111" s="11">
        <f t="shared" si="5"/>
        <v>12.9</v>
      </c>
      <c r="I111" s="14">
        <f t="shared" si="6"/>
        <v>0.00111206896551724</v>
      </c>
      <c r="J111" s="15">
        <f t="shared" si="7"/>
        <v>0.00645</v>
      </c>
      <c r="K111" s="11" t="s">
        <v>599</v>
      </c>
    </row>
    <row r="112" spans="1:11">
      <c r="A112" s="9" t="s">
        <v>608</v>
      </c>
      <c r="B112" s="10" t="s">
        <v>208</v>
      </c>
      <c r="C112" s="10" t="s">
        <v>209</v>
      </c>
      <c r="D112" s="11" t="s">
        <v>8</v>
      </c>
      <c r="E112" s="11">
        <v>4</v>
      </c>
      <c r="F112" s="11">
        <f>VLOOKUP(C112:C397,进价表!C:F,4,FALSE)</f>
        <v>245.9268</v>
      </c>
      <c r="G112" s="11">
        <f t="shared" si="4"/>
        <v>983.7072</v>
      </c>
      <c r="H112" s="11">
        <f t="shared" si="5"/>
        <v>317.245572</v>
      </c>
      <c r="I112" s="14">
        <f t="shared" si="6"/>
        <v>0.0273487562068966</v>
      </c>
      <c r="J112" s="15">
        <f t="shared" si="7"/>
        <v>0.1268982288</v>
      </c>
      <c r="K112" s="11" t="s">
        <v>599</v>
      </c>
    </row>
    <row r="113" ht="26" spans="1:11">
      <c r="A113" s="9" t="s">
        <v>608</v>
      </c>
      <c r="B113" s="10" t="s">
        <v>496</v>
      </c>
      <c r="C113" s="10" t="s">
        <v>497</v>
      </c>
      <c r="D113" s="11" t="s">
        <v>8</v>
      </c>
      <c r="E113" s="11">
        <v>4</v>
      </c>
      <c r="F113" s="11">
        <f>VLOOKUP(C113:C398,进价表!C:F,4,FALSE)</f>
        <v>136.9872</v>
      </c>
      <c r="G113" s="11">
        <f t="shared" si="4"/>
        <v>547.9488</v>
      </c>
      <c r="H113" s="11">
        <f t="shared" si="5"/>
        <v>176.713488</v>
      </c>
      <c r="I113" s="14">
        <f t="shared" si="6"/>
        <v>0.0152339213793103</v>
      </c>
      <c r="J113" s="15">
        <f t="shared" si="7"/>
        <v>0.0706853952</v>
      </c>
      <c r="K113" s="11" t="s">
        <v>599</v>
      </c>
    </row>
    <row r="114" ht="26" spans="1:11">
      <c r="A114" s="9" t="s">
        <v>608</v>
      </c>
      <c r="B114" s="10" t="s">
        <v>530</v>
      </c>
      <c r="C114" s="10" t="s">
        <v>531</v>
      </c>
      <c r="D114" s="11" t="s">
        <v>8</v>
      </c>
      <c r="E114" s="11">
        <v>4</v>
      </c>
      <c r="F114" s="11">
        <f>VLOOKUP(C114:C399,进价表!C:F,4,FALSE)</f>
        <v>25</v>
      </c>
      <c r="G114" s="11">
        <f t="shared" si="4"/>
        <v>100</v>
      </c>
      <c r="H114" s="11">
        <f t="shared" si="5"/>
        <v>32.25</v>
      </c>
      <c r="I114" s="14">
        <f t="shared" si="6"/>
        <v>0.0027801724137931</v>
      </c>
      <c r="J114" s="15">
        <f t="shared" si="7"/>
        <v>0.0129</v>
      </c>
      <c r="K114" s="11" t="s">
        <v>599</v>
      </c>
    </row>
    <row r="115" ht="26" spans="1:11">
      <c r="A115" s="9" t="s">
        <v>608</v>
      </c>
      <c r="B115" s="10" t="s">
        <v>498</v>
      </c>
      <c r="C115" s="10" t="s">
        <v>499</v>
      </c>
      <c r="D115" s="11" t="s">
        <v>8</v>
      </c>
      <c r="E115" s="11">
        <v>4</v>
      </c>
      <c r="F115" s="11">
        <f>VLOOKUP(C115:C400,进价表!C:F,4,FALSE)</f>
        <v>51.9372</v>
      </c>
      <c r="G115" s="11">
        <f t="shared" si="4"/>
        <v>207.7488</v>
      </c>
      <c r="H115" s="11">
        <f t="shared" si="5"/>
        <v>66.998988</v>
      </c>
      <c r="I115" s="14">
        <f t="shared" si="6"/>
        <v>0.00577577482758621</v>
      </c>
      <c r="J115" s="15">
        <f t="shared" si="7"/>
        <v>0.0267995952</v>
      </c>
      <c r="K115" s="11" t="s">
        <v>599</v>
      </c>
    </row>
    <row r="116" spans="1:11">
      <c r="A116" s="9" t="s">
        <v>608</v>
      </c>
      <c r="B116" s="10" t="s">
        <v>424</v>
      </c>
      <c r="C116" s="10" t="s">
        <v>425</v>
      </c>
      <c r="D116" s="11" t="s">
        <v>8</v>
      </c>
      <c r="E116" s="11">
        <v>4</v>
      </c>
      <c r="F116" s="11">
        <f>VLOOKUP(C116:C401,进价表!C:F,4,FALSE)</f>
        <v>45</v>
      </c>
      <c r="G116" s="11">
        <f t="shared" si="4"/>
        <v>180</v>
      </c>
      <c r="H116" s="11">
        <f t="shared" si="5"/>
        <v>58.05</v>
      </c>
      <c r="I116" s="14">
        <f t="shared" si="6"/>
        <v>0.00500431034482759</v>
      </c>
      <c r="J116" s="15">
        <f t="shared" si="7"/>
        <v>0.02322</v>
      </c>
      <c r="K116" s="11" t="s">
        <v>595</v>
      </c>
    </row>
    <row r="117" spans="1:11">
      <c r="A117" s="9" t="s">
        <v>608</v>
      </c>
      <c r="B117" s="10" t="s">
        <v>154</v>
      </c>
      <c r="C117" s="10" t="s">
        <v>155</v>
      </c>
      <c r="D117" s="11" t="s">
        <v>8</v>
      </c>
      <c r="E117" s="11">
        <v>4</v>
      </c>
      <c r="F117" s="11">
        <f>VLOOKUP(C117:C402,进价表!C:F,4,FALSE)</f>
        <v>34.5492</v>
      </c>
      <c r="G117" s="11">
        <f t="shared" si="4"/>
        <v>138.1968</v>
      </c>
      <c r="H117" s="11">
        <f t="shared" si="5"/>
        <v>44.568468</v>
      </c>
      <c r="I117" s="14">
        <f t="shared" si="6"/>
        <v>0.00384210931034483</v>
      </c>
      <c r="J117" s="15">
        <f t="shared" si="7"/>
        <v>0.0178273872</v>
      </c>
      <c r="K117" s="11" t="s">
        <v>599</v>
      </c>
    </row>
    <row r="118" spans="1:11">
      <c r="A118" s="9" t="s">
        <v>608</v>
      </c>
      <c r="B118" s="10" t="s">
        <v>172</v>
      </c>
      <c r="C118" s="10" t="s">
        <v>173</v>
      </c>
      <c r="D118" s="11" t="s">
        <v>8</v>
      </c>
      <c r="E118" s="11">
        <v>4</v>
      </c>
      <c r="F118" s="11">
        <f>VLOOKUP(C118:C403,进价表!C:F,4,FALSE)</f>
        <v>85</v>
      </c>
      <c r="G118" s="11">
        <f t="shared" si="4"/>
        <v>340</v>
      </c>
      <c r="H118" s="11">
        <f t="shared" si="5"/>
        <v>109.65</v>
      </c>
      <c r="I118" s="14">
        <f t="shared" si="6"/>
        <v>0.00945258620689655</v>
      </c>
      <c r="J118" s="15">
        <f t="shared" si="7"/>
        <v>0.04386</v>
      </c>
      <c r="K118" s="11" t="s">
        <v>599</v>
      </c>
    </row>
    <row r="119" spans="1:11">
      <c r="A119" s="9" t="s">
        <v>608</v>
      </c>
      <c r="B119" s="10" t="s">
        <v>376</v>
      </c>
      <c r="C119" s="10" t="s">
        <v>377</v>
      </c>
      <c r="D119" s="11" t="s">
        <v>8</v>
      </c>
      <c r="E119" s="11">
        <v>4</v>
      </c>
      <c r="F119" s="11">
        <f>VLOOKUP(C119:C404,进价表!C:F,4,FALSE)</f>
        <v>227.7072</v>
      </c>
      <c r="G119" s="11">
        <f t="shared" si="4"/>
        <v>910.8288</v>
      </c>
      <c r="H119" s="11">
        <f t="shared" si="5"/>
        <v>293.742288</v>
      </c>
      <c r="I119" s="14">
        <f t="shared" si="6"/>
        <v>0.0253226110344828</v>
      </c>
      <c r="J119" s="15">
        <f t="shared" si="7"/>
        <v>0.1174969152</v>
      </c>
      <c r="K119" s="11" t="s">
        <v>599</v>
      </c>
    </row>
    <row r="120" spans="1:11">
      <c r="A120" s="9" t="s">
        <v>608</v>
      </c>
      <c r="B120" s="10" t="s">
        <v>214</v>
      </c>
      <c r="C120" s="10" t="s">
        <v>215</v>
      </c>
      <c r="D120" s="11" t="s">
        <v>105</v>
      </c>
      <c r="E120" s="11">
        <v>4</v>
      </c>
      <c r="F120" s="11">
        <f>VLOOKUP(C120:C405,进价表!C:F,4,FALSE)</f>
        <v>28.5012</v>
      </c>
      <c r="G120" s="11">
        <f t="shared" si="4"/>
        <v>114.0048</v>
      </c>
      <c r="H120" s="11">
        <f t="shared" si="5"/>
        <v>36.766548</v>
      </c>
      <c r="I120" s="14">
        <f t="shared" si="6"/>
        <v>0.00316953</v>
      </c>
      <c r="J120" s="15">
        <f t="shared" si="7"/>
        <v>0.0147066192</v>
      </c>
      <c r="K120" s="11" t="s">
        <v>599</v>
      </c>
    </row>
    <row r="121" spans="1:11">
      <c r="A121" s="9" t="s">
        <v>608</v>
      </c>
      <c r="B121" s="10" t="s">
        <v>428</v>
      </c>
      <c r="C121" s="10" t="s">
        <v>429</v>
      </c>
      <c r="D121" s="11" t="s">
        <v>8</v>
      </c>
      <c r="E121" s="11">
        <v>3</v>
      </c>
      <c r="F121" s="11">
        <f>VLOOKUP(C121:C406,进价表!C:F,4,FALSE)</f>
        <v>55</v>
      </c>
      <c r="G121" s="11">
        <f t="shared" si="4"/>
        <v>165</v>
      </c>
      <c r="H121" s="11">
        <f t="shared" si="5"/>
        <v>70.95</v>
      </c>
      <c r="I121" s="14">
        <f t="shared" si="6"/>
        <v>0.00611637931034483</v>
      </c>
      <c r="J121" s="15">
        <f t="shared" si="7"/>
        <v>0.021285</v>
      </c>
      <c r="K121" s="11" t="s">
        <v>595</v>
      </c>
    </row>
    <row r="122" spans="1:11">
      <c r="A122" s="9" t="s">
        <v>608</v>
      </c>
      <c r="B122" s="10" t="s">
        <v>542</v>
      </c>
      <c r="C122" s="10" t="s">
        <v>543</v>
      </c>
      <c r="D122" s="11" t="s">
        <v>8</v>
      </c>
      <c r="E122" s="11">
        <v>3</v>
      </c>
      <c r="F122" s="11">
        <f>VLOOKUP(C122:C407,进价表!C:F,4,FALSE)</f>
        <v>150</v>
      </c>
      <c r="G122" s="11">
        <f t="shared" si="4"/>
        <v>450</v>
      </c>
      <c r="H122" s="11">
        <f t="shared" si="5"/>
        <v>193.5</v>
      </c>
      <c r="I122" s="14">
        <f t="shared" si="6"/>
        <v>0.0166810344827586</v>
      </c>
      <c r="J122" s="15">
        <f t="shared" si="7"/>
        <v>0.05805</v>
      </c>
      <c r="K122" s="11" t="s">
        <v>599</v>
      </c>
    </row>
    <row r="123" ht="26" spans="1:11">
      <c r="A123" s="9" t="s">
        <v>608</v>
      </c>
      <c r="B123" s="10" t="s">
        <v>474</v>
      </c>
      <c r="C123" s="10" t="s">
        <v>475</v>
      </c>
      <c r="D123" s="11" t="s">
        <v>8</v>
      </c>
      <c r="E123" s="11">
        <v>3</v>
      </c>
      <c r="F123" s="11">
        <f>VLOOKUP(C123:C408,进价表!C:F,4,FALSE)</f>
        <v>50.274</v>
      </c>
      <c r="G123" s="11">
        <f t="shared" si="4"/>
        <v>150.822</v>
      </c>
      <c r="H123" s="11">
        <f t="shared" si="5"/>
        <v>64.85346</v>
      </c>
      <c r="I123" s="14">
        <f t="shared" si="6"/>
        <v>0.00559081551724138</v>
      </c>
      <c r="J123" s="15">
        <f t="shared" si="7"/>
        <v>0.019456038</v>
      </c>
      <c r="K123" s="11" t="s">
        <v>599</v>
      </c>
    </row>
    <row r="124" spans="1:11">
      <c r="A124" s="9" t="s">
        <v>608</v>
      </c>
      <c r="B124" s="10" t="s">
        <v>564</v>
      </c>
      <c r="C124" s="10" t="s">
        <v>565</v>
      </c>
      <c r="D124" s="11" t="s">
        <v>8</v>
      </c>
      <c r="E124" s="11">
        <v>3</v>
      </c>
      <c r="F124" s="11">
        <f>VLOOKUP(C124:C409,进价表!C:F,4,FALSE)</f>
        <v>19</v>
      </c>
      <c r="G124" s="11">
        <f t="shared" si="4"/>
        <v>57</v>
      </c>
      <c r="H124" s="11">
        <f t="shared" si="5"/>
        <v>24.51</v>
      </c>
      <c r="I124" s="14">
        <f t="shared" si="6"/>
        <v>0.00211293103448276</v>
      </c>
      <c r="J124" s="15">
        <f t="shared" si="7"/>
        <v>0.007353</v>
      </c>
      <c r="K124" s="11" t="s">
        <v>599</v>
      </c>
    </row>
    <row r="125" spans="1:11">
      <c r="A125" s="9" t="s">
        <v>608</v>
      </c>
      <c r="B125" s="10" t="s">
        <v>432</v>
      </c>
      <c r="C125" s="10" t="s">
        <v>433</v>
      </c>
      <c r="D125" s="11" t="s">
        <v>8</v>
      </c>
      <c r="E125" s="11">
        <v>3</v>
      </c>
      <c r="F125" s="11">
        <f>VLOOKUP(C125:C410,进价表!C:F,4,FALSE)</f>
        <v>75</v>
      </c>
      <c r="G125" s="11">
        <f t="shared" si="4"/>
        <v>225</v>
      </c>
      <c r="H125" s="11">
        <f t="shared" si="5"/>
        <v>96.75</v>
      </c>
      <c r="I125" s="14">
        <f t="shared" si="6"/>
        <v>0.00834051724137931</v>
      </c>
      <c r="J125" s="15">
        <f t="shared" si="7"/>
        <v>0.029025</v>
      </c>
      <c r="K125" s="11" t="s">
        <v>595</v>
      </c>
    </row>
    <row r="126" spans="1:11">
      <c r="A126" s="9" t="s">
        <v>608</v>
      </c>
      <c r="B126" s="10" t="s">
        <v>312</v>
      </c>
      <c r="C126" s="10" t="s">
        <v>313</v>
      </c>
      <c r="D126" s="11" t="s">
        <v>8</v>
      </c>
      <c r="E126" s="11">
        <v>617</v>
      </c>
      <c r="F126" s="11">
        <f>VLOOKUP(C126:C411,进价表!C:F,4,FALSE)</f>
        <v>10</v>
      </c>
      <c r="G126" s="11">
        <f t="shared" si="4"/>
        <v>6170</v>
      </c>
      <c r="H126" s="11">
        <f t="shared" si="5"/>
        <v>12.9</v>
      </c>
      <c r="I126" s="14">
        <f t="shared" si="6"/>
        <v>0.00111206896551724</v>
      </c>
      <c r="J126" s="15">
        <f t="shared" si="7"/>
        <v>0.79593</v>
      </c>
      <c r="K126" s="11" t="s">
        <v>597</v>
      </c>
    </row>
    <row r="127" ht="26" spans="1:11">
      <c r="A127" s="9" t="s">
        <v>608</v>
      </c>
      <c r="B127" s="10" t="s">
        <v>282</v>
      </c>
      <c r="C127" s="10" t="s">
        <v>283</v>
      </c>
      <c r="D127" s="11" t="s">
        <v>8</v>
      </c>
      <c r="E127" s="11">
        <v>616</v>
      </c>
      <c r="F127" s="11">
        <f>VLOOKUP(C127:C412,进价表!C:F,4,FALSE)</f>
        <v>13</v>
      </c>
      <c r="G127" s="11">
        <f t="shared" si="4"/>
        <v>8008</v>
      </c>
      <c r="H127" s="11">
        <f t="shared" si="5"/>
        <v>16.77</v>
      </c>
      <c r="I127" s="14">
        <f t="shared" si="6"/>
        <v>0.00144568965517241</v>
      </c>
      <c r="J127" s="15">
        <f t="shared" si="7"/>
        <v>1.033032</v>
      </c>
      <c r="K127" s="11" t="s">
        <v>597</v>
      </c>
    </row>
    <row r="128" spans="1:11">
      <c r="A128" s="9" t="s">
        <v>608</v>
      </c>
      <c r="B128" s="10" t="s">
        <v>390</v>
      </c>
      <c r="C128" s="10" t="s">
        <v>391</v>
      </c>
      <c r="D128" s="11" t="s">
        <v>8</v>
      </c>
      <c r="E128" s="11">
        <v>600</v>
      </c>
      <c r="F128" s="11">
        <f>VLOOKUP(C128:C413,进价表!C:F,4,FALSE)</f>
        <v>65</v>
      </c>
      <c r="G128" s="11">
        <f t="shared" si="4"/>
        <v>39000</v>
      </c>
      <c r="H128" s="11">
        <f t="shared" si="5"/>
        <v>83.85</v>
      </c>
      <c r="I128" s="14">
        <f t="shared" si="6"/>
        <v>0.00722844827586207</v>
      </c>
      <c r="J128" s="15">
        <f t="shared" si="7"/>
        <v>5.031</v>
      </c>
      <c r="K128" s="11" t="s">
        <v>595</v>
      </c>
    </row>
    <row r="129" spans="1:11">
      <c r="A129" s="9" t="s">
        <v>608</v>
      </c>
      <c r="B129" s="10" t="s">
        <v>246</v>
      </c>
      <c r="C129" s="10" t="s">
        <v>247</v>
      </c>
      <c r="D129" s="11" t="s">
        <v>8</v>
      </c>
      <c r="E129" s="11">
        <v>577</v>
      </c>
      <c r="F129" s="11">
        <f>VLOOKUP(C129:C414,进价表!C:F,4,FALSE)</f>
        <v>10.7352</v>
      </c>
      <c r="G129" s="11">
        <f t="shared" si="4"/>
        <v>6194.2104</v>
      </c>
      <c r="H129" s="11">
        <f t="shared" si="5"/>
        <v>13.848408</v>
      </c>
      <c r="I129" s="14">
        <f t="shared" si="6"/>
        <v>0.00119382827586207</v>
      </c>
      <c r="J129" s="15">
        <f t="shared" si="7"/>
        <v>0.7990531416</v>
      </c>
      <c r="K129" s="11" t="s">
        <v>595</v>
      </c>
    </row>
    <row r="130" spans="1:11">
      <c r="A130" s="9" t="s">
        <v>608</v>
      </c>
      <c r="B130" s="10" t="s">
        <v>440</v>
      </c>
      <c r="C130" s="10" t="s">
        <v>441</v>
      </c>
      <c r="D130" s="11" t="s">
        <v>8</v>
      </c>
      <c r="E130" s="11">
        <v>539</v>
      </c>
      <c r="F130" s="11">
        <f>VLOOKUP(C130:C415,进价表!C:F,4,FALSE)</f>
        <v>74.2392</v>
      </c>
      <c r="G130" s="11">
        <f t="shared" si="4"/>
        <v>40014.9288</v>
      </c>
      <c r="H130" s="11">
        <f t="shared" si="5"/>
        <v>95.768568</v>
      </c>
      <c r="I130" s="14">
        <f t="shared" si="6"/>
        <v>0.00825591103448276</v>
      </c>
      <c r="J130" s="15">
        <f t="shared" si="7"/>
        <v>5.1619258152</v>
      </c>
      <c r="K130" s="11" t="s">
        <v>597</v>
      </c>
    </row>
    <row r="131" ht="26" spans="1:11">
      <c r="A131" s="9" t="s">
        <v>608</v>
      </c>
      <c r="B131" s="10" t="s">
        <v>280</v>
      </c>
      <c r="C131" s="10" t="s">
        <v>281</v>
      </c>
      <c r="D131" s="11" t="s">
        <v>8</v>
      </c>
      <c r="E131" s="11">
        <v>464</v>
      </c>
      <c r="F131" s="11">
        <f>VLOOKUP(C131:C416,进价表!C:F,4,FALSE)</f>
        <v>13</v>
      </c>
      <c r="G131" s="11">
        <f t="shared" si="4"/>
        <v>6032</v>
      </c>
      <c r="H131" s="11">
        <f t="shared" si="5"/>
        <v>16.77</v>
      </c>
      <c r="I131" s="14">
        <f t="shared" si="6"/>
        <v>0.00144568965517241</v>
      </c>
      <c r="J131" s="15">
        <f t="shared" si="7"/>
        <v>0.778128</v>
      </c>
      <c r="K131" s="11" t="s">
        <v>597</v>
      </c>
    </row>
    <row r="132" spans="1:11">
      <c r="A132" s="9" t="s">
        <v>608</v>
      </c>
      <c r="B132" s="10" t="s">
        <v>89</v>
      </c>
      <c r="C132" s="10" t="s">
        <v>90</v>
      </c>
      <c r="D132" s="11" t="s">
        <v>8</v>
      </c>
      <c r="E132" s="11">
        <v>406</v>
      </c>
      <c r="F132" s="11">
        <f>VLOOKUP(C132:C417,进价表!C:F,4,FALSE)</f>
        <v>7.5</v>
      </c>
      <c r="G132" s="11">
        <f t="shared" ref="G132:G195" si="8">E132*F132</f>
        <v>3045</v>
      </c>
      <c r="H132" s="11">
        <f t="shared" ref="H132:H195" si="9">F132*1.29</f>
        <v>9.675</v>
      </c>
      <c r="I132" s="14">
        <f t="shared" ref="I132:I195" si="10">H132/1.16/10000</f>
        <v>0.000834051724137931</v>
      </c>
      <c r="J132" s="15">
        <f t="shared" ref="J132:J195" si="11">I132*1.16*E132</f>
        <v>0.392805</v>
      </c>
      <c r="K132" s="11" t="s">
        <v>596</v>
      </c>
    </row>
    <row r="133" spans="1:11">
      <c r="A133" s="9" t="s">
        <v>608</v>
      </c>
      <c r="B133" s="10" t="s">
        <v>326</v>
      </c>
      <c r="C133" s="10" t="s">
        <v>327</v>
      </c>
      <c r="D133" s="11" t="s">
        <v>8</v>
      </c>
      <c r="E133" s="11">
        <v>393</v>
      </c>
      <c r="F133" s="11">
        <f>VLOOKUP(C133:C418,进价表!C:F,4,FALSE)</f>
        <v>3.6</v>
      </c>
      <c r="G133" s="11">
        <f t="shared" si="8"/>
        <v>1414.8</v>
      </c>
      <c r="H133" s="11">
        <f t="shared" si="9"/>
        <v>4.644</v>
      </c>
      <c r="I133" s="14">
        <f t="shared" si="10"/>
        <v>0.000400344827586207</v>
      </c>
      <c r="J133" s="15">
        <f t="shared" si="11"/>
        <v>0.1825092</v>
      </c>
      <c r="K133" s="11" t="s">
        <v>595</v>
      </c>
    </row>
    <row r="134" spans="1:11">
      <c r="A134" s="9" t="s">
        <v>608</v>
      </c>
      <c r="B134" s="10" t="s">
        <v>134</v>
      </c>
      <c r="C134" s="10" t="s">
        <v>135</v>
      </c>
      <c r="D134" s="11" t="s">
        <v>8</v>
      </c>
      <c r="E134" s="11">
        <v>376</v>
      </c>
      <c r="F134" s="11">
        <f>VLOOKUP(C134:C419,进价表!C:F,4,FALSE)</f>
        <v>23</v>
      </c>
      <c r="G134" s="11">
        <f t="shared" si="8"/>
        <v>8648</v>
      </c>
      <c r="H134" s="11">
        <f t="shared" si="9"/>
        <v>29.67</v>
      </c>
      <c r="I134" s="14">
        <f t="shared" si="10"/>
        <v>0.00255775862068966</v>
      </c>
      <c r="J134" s="15">
        <f t="shared" si="11"/>
        <v>1.115592</v>
      </c>
      <c r="K134" s="11" t="s">
        <v>596</v>
      </c>
    </row>
    <row r="135" spans="1:11">
      <c r="A135" s="9" t="s">
        <v>608</v>
      </c>
      <c r="B135" s="10" t="s">
        <v>314</v>
      </c>
      <c r="C135" s="10" t="s">
        <v>315</v>
      </c>
      <c r="D135" s="11" t="s">
        <v>8</v>
      </c>
      <c r="E135" s="11">
        <v>356</v>
      </c>
      <c r="F135" s="11">
        <f>VLOOKUP(C135:C420,进价表!C:F,4,FALSE)</f>
        <v>3.6</v>
      </c>
      <c r="G135" s="11">
        <f t="shared" si="8"/>
        <v>1281.6</v>
      </c>
      <c r="H135" s="11">
        <f t="shared" si="9"/>
        <v>4.644</v>
      </c>
      <c r="I135" s="14">
        <f t="shared" si="10"/>
        <v>0.000400344827586207</v>
      </c>
      <c r="J135" s="15">
        <f t="shared" si="11"/>
        <v>0.1653264</v>
      </c>
      <c r="K135" s="11" t="s">
        <v>595</v>
      </c>
    </row>
    <row r="136" spans="1:11">
      <c r="A136" s="9" t="s">
        <v>608</v>
      </c>
      <c r="B136" s="10" t="s">
        <v>238</v>
      </c>
      <c r="C136" s="10" t="s">
        <v>239</v>
      </c>
      <c r="D136" s="11" t="s">
        <v>8</v>
      </c>
      <c r="E136" s="11">
        <v>344</v>
      </c>
      <c r="F136" s="11">
        <f>VLOOKUP(C136:C421,进价表!C:F,4,FALSE)</f>
        <v>12.6252</v>
      </c>
      <c r="G136" s="11">
        <f t="shared" si="8"/>
        <v>4343.0688</v>
      </c>
      <c r="H136" s="11">
        <f t="shared" si="9"/>
        <v>16.286508</v>
      </c>
      <c r="I136" s="14">
        <f t="shared" si="10"/>
        <v>0.00140400931034483</v>
      </c>
      <c r="J136" s="15">
        <f t="shared" si="11"/>
        <v>0.5602558752</v>
      </c>
      <c r="K136" s="11" t="s">
        <v>595</v>
      </c>
    </row>
    <row r="137" ht="26" spans="1:11">
      <c r="A137" s="9" t="s">
        <v>608</v>
      </c>
      <c r="B137" s="10" t="s">
        <v>191</v>
      </c>
      <c r="C137" s="10" t="s">
        <v>192</v>
      </c>
      <c r="D137" s="11" t="s">
        <v>193</v>
      </c>
      <c r="E137" s="11">
        <v>338</v>
      </c>
      <c r="F137" s="11">
        <f>VLOOKUP(C137:C422,进价表!C:F,4,FALSE)</f>
        <v>45.738</v>
      </c>
      <c r="G137" s="11">
        <f t="shared" si="8"/>
        <v>15459.444</v>
      </c>
      <c r="H137" s="11">
        <f t="shared" si="9"/>
        <v>59.00202</v>
      </c>
      <c r="I137" s="14">
        <f t="shared" si="10"/>
        <v>0.00508638103448276</v>
      </c>
      <c r="J137" s="15">
        <f t="shared" si="11"/>
        <v>1.994268276</v>
      </c>
      <c r="K137" s="11" t="s">
        <v>595</v>
      </c>
    </row>
    <row r="138" spans="1:11">
      <c r="A138" s="9" t="s">
        <v>608</v>
      </c>
      <c r="B138" s="10" t="s">
        <v>118</v>
      </c>
      <c r="C138" s="10" t="s">
        <v>119</v>
      </c>
      <c r="D138" s="11" t="s">
        <v>31</v>
      </c>
      <c r="E138" s="11">
        <v>326</v>
      </c>
      <c r="F138" s="11">
        <f>VLOOKUP(C138:C423,进价表!C:F,4,FALSE)</f>
        <v>9.5</v>
      </c>
      <c r="G138" s="11">
        <f t="shared" si="8"/>
        <v>3097</v>
      </c>
      <c r="H138" s="11">
        <f t="shared" si="9"/>
        <v>12.255</v>
      </c>
      <c r="I138" s="14">
        <f t="shared" si="10"/>
        <v>0.00105646551724138</v>
      </c>
      <c r="J138" s="15">
        <f t="shared" si="11"/>
        <v>0.399513</v>
      </c>
      <c r="K138" s="11" t="s">
        <v>596</v>
      </c>
    </row>
    <row r="139" spans="1:11">
      <c r="A139" s="9" t="s">
        <v>608</v>
      </c>
      <c r="B139" s="10" t="s">
        <v>410</v>
      </c>
      <c r="C139" s="10" t="s">
        <v>411</v>
      </c>
      <c r="D139" s="11" t="s">
        <v>8</v>
      </c>
      <c r="E139" s="11">
        <v>315</v>
      </c>
      <c r="F139" s="11">
        <f>VLOOKUP(C139:C424,进价表!C:F,4,FALSE)</f>
        <v>12</v>
      </c>
      <c r="G139" s="11">
        <f t="shared" si="8"/>
        <v>3780</v>
      </c>
      <c r="H139" s="11">
        <f t="shared" si="9"/>
        <v>15.48</v>
      </c>
      <c r="I139" s="14">
        <f t="shared" si="10"/>
        <v>0.00133448275862069</v>
      </c>
      <c r="J139" s="15">
        <f t="shared" si="11"/>
        <v>0.48762</v>
      </c>
      <c r="K139" s="11" t="s">
        <v>595</v>
      </c>
    </row>
    <row r="140" spans="1:11">
      <c r="A140" s="9" t="s">
        <v>608</v>
      </c>
      <c r="B140" s="10" t="s">
        <v>218</v>
      </c>
      <c r="C140" s="10" t="s">
        <v>219</v>
      </c>
      <c r="D140" s="11" t="s">
        <v>105</v>
      </c>
      <c r="E140" s="11">
        <v>292</v>
      </c>
      <c r="F140" s="11">
        <f>VLOOKUP(C140:C425,进价表!C:F,4,FALSE)</f>
        <v>5.1072</v>
      </c>
      <c r="G140" s="11">
        <f t="shared" si="8"/>
        <v>1491.3024</v>
      </c>
      <c r="H140" s="11">
        <f t="shared" si="9"/>
        <v>6.588288</v>
      </c>
      <c r="I140" s="14">
        <f t="shared" si="10"/>
        <v>0.000567955862068966</v>
      </c>
      <c r="J140" s="15">
        <f t="shared" si="11"/>
        <v>0.1923780096</v>
      </c>
      <c r="K140" s="11" t="s">
        <v>599</v>
      </c>
    </row>
    <row r="141" spans="1:11">
      <c r="A141" s="9" t="s">
        <v>608</v>
      </c>
      <c r="B141" s="10" t="s">
        <v>136</v>
      </c>
      <c r="C141" s="10" t="s">
        <v>137</v>
      </c>
      <c r="D141" s="11" t="s">
        <v>8</v>
      </c>
      <c r="E141" s="11">
        <v>277</v>
      </c>
      <c r="F141" s="11">
        <f>VLOOKUP(C141:C426,进价表!C:F,4,FALSE)</f>
        <v>6</v>
      </c>
      <c r="G141" s="11">
        <f t="shared" si="8"/>
        <v>1662</v>
      </c>
      <c r="H141" s="11">
        <f t="shared" si="9"/>
        <v>7.74</v>
      </c>
      <c r="I141" s="14">
        <f t="shared" si="10"/>
        <v>0.000667241379310345</v>
      </c>
      <c r="J141" s="15">
        <f t="shared" si="11"/>
        <v>0.214398</v>
      </c>
      <c r="K141" s="11" t="s">
        <v>596</v>
      </c>
    </row>
    <row r="142" spans="1:11">
      <c r="A142" s="9" t="s">
        <v>608</v>
      </c>
      <c r="B142" s="10" t="s">
        <v>318</v>
      </c>
      <c r="C142" s="10" t="s">
        <v>319</v>
      </c>
      <c r="D142" s="11" t="s">
        <v>8</v>
      </c>
      <c r="E142" s="11">
        <v>246</v>
      </c>
      <c r="F142" s="11">
        <f>VLOOKUP(C142:C427,进价表!C:F,4,FALSE)</f>
        <v>3.6</v>
      </c>
      <c r="G142" s="11">
        <f t="shared" si="8"/>
        <v>885.6</v>
      </c>
      <c r="H142" s="11">
        <f t="shared" si="9"/>
        <v>4.644</v>
      </c>
      <c r="I142" s="14">
        <f t="shared" si="10"/>
        <v>0.000400344827586207</v>
      </c>
      <c r="J142" s="15">
        <f t="shared" si="11"/>
        <v>0.1142424</v>
      </c>
      <c r="K142" s="11" t="s">
        <v>595</v>
      </c>
    </row>
    <row r="143" spans="1:11">
      <c r="A143" s="9" t="s">
        <v>608</v>
      </c>
      <c r="B143" s="10" t="s">
        <v>254</v>
      </c>
      <c r="C143" s="10" t="s">
        <v>255</v>
      </c>
      <c r="D143" s="11" t="s">
        <v>8</v>
      </c>
      <c r="E143" s="11">
        <v>230</v>
      </c>
      <c r="F143" s="11">
        <f>VLOOKUP(C143:C428,进价表!C:F,4,FALSE)</f>
        <v>43.848</v>
      </c>
      <c r="G143" s="11">
        <f t="shared" si="8"/>
        <v>10085.04</v>
      </c>
      <c r="H143" s="11">
        <f t="shared" si="9"/>
        <v>56.56392</v>
      </c>
      <c r="I143" s="14">
        <f t="shared" si="10"/>
        <v>0.0048762</v>
      </c>
      <c r="J143" s="15">
        <f t="shared" si="11"/>
        <v>1.30097016</v>
      </c>
      <c r="K143" s="11" t="s">
        <v>595</v>
      </c>
    </row>
    <row r="144" ht="39" spans="1:11">
      <c r="A144" s="9" t="s">
        <v>608</v>
      </c>
      <c r="B144" s="10" t="s">
        <v>288</v>
      </c>
      <c r="C144" s="10" t="s">
        <v>289</v>
      </c>
      <c r="D144" s="11" t="s">
        <v>8</v>
      </c>
      <c r="E144" s="11">
        <v>226</v>
      </c>
      <c r="F144" s="11">
        <f>VLOOKUP(C144:C429,进价表!C:F,4,FALSE)</f>
        <v>13</v>
      </c>
      <c r="G144" s="11">
        <f t="shared" si="8"/>
        <v>2938</v>
      </c>
      <c r="H144" s="11">
        <f t="shared" si="9"/>
        <v>16.77</v>
      </c>
      <c r="I144" s="14">
        <f t="shared" si="10"/>
        <v>0.00144568965517241</v>
      </c>
      <c r="J144" s="15">
        <f t="shared" si="11"/>
        <v>0.379002</v>
      </c>
      <c r="K144" s="11" t="s">
        <v>597</v>
      </c>
    </row>
    <row r="145" ht="26" spans="1:11">
      <c r="A145" s="9" t="s">
        <v>608</v>
      </c>
      <c r="B145" s="10" t="s">
        <v>516</v>
      </c>
      <c r="C145" s="10" t="s">
        <v>517</v>
      </c>
      <c r="D145" s="11" t="s">
        <v>8</v>
      </c>
      <c r="E145" s="11">
        <v>224</v>
      </c>
      <c r="F145" s="11">
        <f>VLOOKUP(C145:C430,进价表!C:F,4,FALSE)</f>
        <v>13</v>
      </c>
      <c r="G145" s="11">
        <f t="shared" si="8"/>
        <v>2912</v>
      </c>
      <c r="H145" s="11">
        <f t="shared" si="9"/>
        <v>16.77</v>
      </c>
      <c r="I145" s="14">
        <f t="shared" si="10"/>
        <v>0.00144568965517241</v>
      </c>
      <c r="J145" s="15">
        <f t="shared" si="11"/>
        <v>0.375648</v>
      </c>
      <c r="K145" s="11" t="s">
        <v>597</v>
      </c>
    </row>
    <row r="146" spans="1:11">
      <c r="A146" s="9" t="s">
        <v>608</v>
      </c>
      <c r="B146" s="10" t="s">
        <v>342</v>
      </c>
      <c r="C146" s="10" t="s">
        <v>343</v>
      </c>
      <c r="D146" s="11" t="s">
        <v>8</v>
      </c>
      <c r="E146" s="11">
        <v>224</v>
      </c>
      <c r="F146" s="11">
        <f>VLOOKUP(C146:C431,进价表!C:F,4,FALSE)</f>
        <v>14.9688</v>
      </c>
      <c r="G146" s="11">
        <f t="shared" si="8"/>
        <v>3353.0112</v>
      </c>
      <c r="H146" s="11">
        <f t="shared" si="9"/>
        <v>19.309752</v>
      </c>
      <c r="I146" s="14">
        <f t="shared" si="10"/>
        <v>0.00166463379310345</v>
      </c>
      <c r="J146" s="15">
        <f t="shared" si="11"/>
        <v>0.4325384448</v>
      </c>
      <c r="K146" s="11" t="s">
        <v>595</v>
      </c>
    </row>
    <row r="147" spans="1:11">
      <c r="A147" s="9" t="s">
        <v>608</v>
      </c>
      <c r="B147" s="10" t="s">
        <v>128</v>
      </c>
      <c r="C147" s="10" t="s">
        <v>129</v>
      </c>
      <c r="D147" s="11" t="s">
        <v>8</v>
      </c>
      <c r="E147" s="11">
        <v>219</v>
      </c>
      <c r="F147" s="11">
        <f>VLOOKUP(C147:C432,进价表!C:F,4,FALSE)</f>
        <v>27</v>
      </c>
      <c r="G147" s="11">
        <f t="shared" si="8"/>
        <v>5913</v>
      </c>
      <c r="H147" s="11">
        <f t="shared" si="9"/>
        <v>34.83</v>
      </c>
      <c r="I147" s="14">
        <f t="shared" si="10"/>
        <v>0.00300258620689655</v>
      </c>
      <c r="J147" s="15">
        <f t="shared" si="11"/>
        <v>0.762777</v>
      </c>
      <c r="K147" s="11" t="s">
        <v>596</v>
      </c>
    </row>
    <row r="148" spans="1:11">
      <c r="A148" s="9" t="s">
        <v>608</v>
      </c>
      <c r="B148" s="10" t="s">
        <v>444</v>
      </c>
      <c r="C148" s="10" t="s">
        <v>445</v>
      </c>
      <c r="D148" s="11" t="s">
        <v>8</v>
      </c>
      <c r="E148" s="11">
        <v>193</v>
      </c>
      <c r="F148" s="11">
        <f>VLOOKUP(C148:C433,进价表!C:F,4,FALSE)</f>
        <v>2.9316</v>
      </c>
      <c r="G148" s="11">
        <f t="shared" si="8"/>
        <v>565.7988</v>
      </c>
      <c r="H148" s="11">
        <f t="shared" si="9"/>
        <v>3.781764</v>
      </c>
      <c r="I148" s="14">
        <f t="shared" si="10"/>
        <v>0.000326014137931034</v>
      </c>
      <c r="J148" s="15">
        <f t="shared" si="11"/>
        <v>0.0729880452</v>
      </c>
      <c r="K148" s="11" t="s">
        <v>597</v>
      </c>
    </row>
    <row r="149" spans="1:11">
      <c r="A149" s="9" t="s">
        <v>608</v>
      </c>
      <c r="B149" s="10" t="s">
        <v>142</v>
      </c>
      <c r="C149" s="10" t="s">
        <v>143</v>
      </c>
      <c r="D149" s="11" t="s">
        <v>8</v>
      </c>
      <c r="E149" s="11">
        <v>184</v>
      </c>
      <c r="F149" s="11">
        <f>VLOOKUP(C149:C434,进价表!C:F,4,FALSE)</f>
        <v>6</v>
      </c>
      <c r="G149" s="11">
        <f t="shared" si="8"/>
        <v>1104</v>
      </c>
      <c r="H149" s="11">
        <f t="shared" si="9"/>
        <v>7.74</v>
      </c>
      <c r="I149" s="14">
        <f t="shared" si="10"/>
        <v>0.000667241379310345</v>
      </c>
      <c r="J149" s="15">
        <f t="shared" si="11"/>
        <v>0.142416</v>
      </c>
      <c r="K149" s="11" t="s">
        <v>595</v>
      </c>
    </row>
    <row r="150" spans="1:11">
      <c r="A150" s="9" t="s">
        <v>608</v>
      </c>
      <c r="B150" s="10" t="s">
        <v>126</v>
      </c>
      <c r="C150" s="10" t="s">
        <v>127</v>
      </c>
      <c r="D150" s="11" t="s">
        <v>8</v>
      </c>
      <c r="E150" s="11">
        <v>182</v>
      </c>
      <c r="F150" s="11">
        <f>VLOOKUP(C150:C435,进价表!C:F,4,FALSE)</f>
        <v>20</v>
      </c>
      <c r="G150" s="11">
        <f t="shared" si="8"/>
        <v>3640</v>
      </c>
      <c r="H150" s="11">
        <f t="shared" si="9"/>
        <v>25.8</v>
      </c>
      <c r="I150" s="14">
        <f t="shared" si="10"/>
        <v>0.00222413793103448</v>
      </c>
      <c r="J150" s="15">
        <f t="shared" si="11"/>
        <v>0.46956</v>
      </c>
      <c r="K150" s="11" t="s">
        <v>596</v>
      </c>
    </row>
    <row r="151" spans="1:11">
      <c r="A151" s="9" t="s">
        <v>608</v>
      </c>
      <c r="B151" s="10" t="s">
        <v>256</v>
      </c>
      <c r="C151" s="10" t="s">
        <v>257</v>
      </c>
      <c r="D151" s="11" t="s">
        <v>8</v>
      </c>
      <c r="E151" s="11">
        <v>177</v>
      </c>
      <c r="F151" s="11">
        <f>VLOOKUP(C151:C436,进价表!C:F,4,FALSE)</f>
        <v>54.2052</v>
      </c>
      <c r="G151" s="11">
        <f t="shared" si="8"/>
        <v>9594.3204</v>
      </c>
      <c r="H151" s="11">
        <f t="shared" si="9"/>
        <v>69.924708</v>
      </c>
      <c r="I151" s="14">
        <f t="shared" si="10"/>
        <v>0.00602799206896552</v>
      </c>
      <c r="J151" s="15">
        <f t="shared" si="11"/>
        <v>1.2376673316</v>
      </c>
      <c r="K151" s="11" t="s">
        <v>597</v>
      </c>
    </row>
    <row r="152" spans="1:11">
      <c r="A152" s="9" t="s">
        <v>608</v>
      </c>
      <c r="B152" s="10" t="s">
        <v>224</v>
      </c>
      <c r="C152" s="10" t="s">
        <v>225</v>
      </c>
      <c r="D152" s="11" t="s">
        <v>8</v>
      </c>
      <c r="E152" s="11">
        <v>176</v>
      </c>
      <c r="F152" s="11">
        <f>VLOOKUP(C152:C437,进价表!C:F,4,FALSE)</f>
        <v>3.3</v>
      </c>
      <c r="G152" s="11">
        <f t="shared" si="8"/>
        <v>580.8</v>
      </c>
      <c r="H152" s="11">
        <f t="shared" si="9"/>
        <v>4.257</v>
      </c>
      <c r="I152" s="14">
        <f t="shared" si="10"/>
        <v>0.00036698275862069</v>
      </c>
      <c r="J152" s="15">
        <f t="shared" si="11"/>
        <v>0.0749232</v>
      </c>
      <c r="K152" s="11" t="s">
        <v>595</v>
      </c>
    </row>
    <row r="153" spans="1:11">
      <c r="A153" s="9" t="s">
        <v>608</v>
      </c>
      <c r="B153" s="10" t="s">
        <v>15</v>
      </c>
      <c r="C153" s="10" t="s">
        <v>16</v>
      </c>
      <c r="D153" s="11" t="s">
        <v>8</v>
      </c>
      <c r="E153" s="11">
        <v>176</v>
      </c>
      <c r="F153" s="11">
        <f>VLOOKUP(C153:C438,进价表!C:F,4,FALSE)</f>
        <v>18</v>
      </c>
      <c r="G153" s="11">
        <f t="shared" si="8"/>
        <v>3168</v>
      </c>
      <c r="H153" s="11">
        <f t="shared" si="9"/>
        <v>23.22</v>
      </c>
      <c r="I153" s="14">
        <f t="shared" si="10"/>
        <v>0.00200172413793103</v>
      </c>
      <c r="J153" s="15">
        <f t="shared" si="11"/>
        <v>0.408672</v>
      </c>
      <c r="K153" s="11" t="s">
        <v>596</v>
      </c>
    </row>
    <row r="154" spans="1:11">
      <c r="A154" s="9" t="s">
        <v>608</v>
      </c>
      <c r="B154" s="10" t="s">
        <v>66</v>
      </c>
      <c r="C154" s="10" t="s">
        <v>67</v>
      </c>
      <c r="D154" s="11" t="s">
        <v>8</v>
      </c>
      <c r="E154" s="11">
        <v>160</v>
      </c>
      <c r="F154" s="11">
        <f>VLOOKUP(C154:C439,进价表!C:F,4,FALSE)</f>
        <v>14</v>
      </c>
      <c r="G154" s="11">
        <f t="shared" si="8"/>
        <v>2240</v>
      </c>
      <c r="H154" s="11">
        <f t="shared" si="9"/>
        <v>18.06</v>
      </c>
      <c r="I154" s="14">
        <f t="shared" si="10"/>
        <v>0.00155689655172414</v>
      </c>
      <c r="J154" s="15">
        <f t="shared" si="11"/>
        <v>0.28896</v>
      </c>
      <c r="K154" s="11" t="s">
        <v>596</v>
      </c>
    </row>
    <row r="155" ht="26" spans="1:11">
      <c r="A155" s="9" t="s">
        <v>608</v>
      </c>
      <c r="B155" s="10" t="s">
        <v>512</v>
      </c>
      <c r="C155" s="10" t="s">
        <v>513</v>
      </c>
      <c r="D155" s="11" t="s">
        <v>8</v>
      </c>
      <c r="E155" s="11">
        <v>160</v>
      </c>
      <c r="F155" s="11">
        <f>VLOOKUP(C155:C440,进价表!C:F,4,FALSE)</f>
        <v>12</v>
      </c>
      <c r="G155" s="11">
        <f t="shared" si="8"/>
        <v>1920</v>
      </c>
      <c r="H155" s="11">
        <f t="shared" si="9"/>
        <v>15.48</v>
      </c>
      <c r="I155" s="14">
        <f t="shared" si="10"/>
        <v>0.00133448275862069</v>
      </c>
      <c r="J155" s="15">
        <f t="shared" si="11"/>
        <v>0.24768</v>
      </c>
      <c r="K155" s="11" t="s">
        <v>597</v>
      </c>
    </row>
    <row r="156" spans="1:11">
      <c r="A156" s="9" t="s">
        <v>608</v>
      </c>
      <c r="B156" s="10" t="s">
        <v>99</v>
      </c>
      <c r="C156" s="10" t="s">
        <v>100</v>
      </c>
      <c r="D156" s="11" t="s">
        <v>31</v>
      </c>
      <c r="E156" s="11">
        <v>158</v>
      </c>
      <c r="F156" s="11">
        <f>VLOOKUP(C156:C441,进价表!C:F,4,FALSE)</f>
        <v>8.6</v>
      </c>
      <c r="G156" s="11">
        <f t="shared" si="8"/>
        <v>1358.8</v>
      </c>
      <c r="H156" s="11">
        <f t="shared" si="9"/>
        <v>11.094</v>
      </c>
      <c r="I156" s="14">
        <f t="shared" si="10"/>
        <v>0.000956379310344828</v>
      </c>
      <c r="J156" s="15">
        <f t="shared" si="11"/>
        <v>0.1752852</v>
      </c>
      <c r="K156" s="11" t="s">
        <v>596</v>
      </c>
    </row>
    <row r="157" spans="1:11">
      <c r="A157" s="9" t="s">
        <v>608</v>
      </c>
      <c r="B157" s="10" t="s">
        <v>60</v>
      </c>
      <c r="C157" s="10" t="s">
        <v>61</v>
      </c>
      <c r="D157" s="11" t="s">
        <v>8</v>
      </c>
      <c r="E157" s="11">
        <v>151</v>
      </c>
      <c r="F157" s="11">
        <f>VLOOKUP(C157:C442,进价表!C:F,4,FALSE)</f>
        <v>19</v>
      </c>
      <c r="G157" s="11">
        <f t="shared" si="8"/>
        <v>2869</v>
      </c>
      <c r="H157" s="11">
        <f t="shared" si="9"/>
        <v>24.51</v>
      </c>
      <c r="I157" s="14">
        <f t="shared" si="10"/>
        <v>0.00211293103448276</v>
      </c>
      <c r="J157" s="15">
        <f t="shared" si="11"/>
        <v>0.370101</v>
      </c>
      <c r="K157" s="11" t="s">
        <v>596</v>
      </c>
    </row>
    <row r="158" spans="1:11">
      <c r="A158" s="9" t="s">
        <v>608</v>
      </c>
      <c r="B158" s="10" t="s">
        <v>244</v>
      </c>
      <c r="C158" s="10" t="s">
        <v>245</v>
      </c>
      <c r="D158" s="11" t="s">
        <v>8</v>
      </c>
      <c r="E158" s="11">
        <v>138</v>
      </c>
      <c r="F158" s="11">
        <f>VLOOKUP(C158:C443,进价表!C:F,4,FALSE)</f>
        <v>5.0484</v>
      </c>
      <c r="G158" s="11">
        <f t="shared" si="8"/>
        <v>696.6792</v>
      </c>
      <c r="H158" s="11">
        <f t="shared" si="9"/>
        <v>6.512436</v>
      </c>
      <c r="I158" s="14">
        <f t="shared" si="10"/>
        <v>0.000561416896551724</v>
      </c>
      <c r="J158" s="15">
        <f t="shared" si="11"/>
        <v>0.0898716168</v>
      </c>
      <c r="K158" s="11" t="s">
        <v>595</v>
      </c>
    </row>
    <row r="159" ht="26" spans="1:11">
      <c r="A159" s="9" t="s">
        <v>608</v>
      </c>
      <c r="B159" s="10" t="s">
        <v>528</v>
      </c>
      <c r="C159" s="10" t="s">
        <v>529</v>
      </c>
      <c r="D159" s="11" t="s">
        <v>8</v>
      </c>
      <c r="E159" s="11">
        <v>131</v>
      </c>
      <c r="F159" s="11">
        <f>VLOOKUP(C159:C444,进价表!C:F,4,FALSE)</f>
        <v>25</v>
      </c>
      <c r="G159" s="11">
        <f t="shared" si="8"/>
        <v>3275</v>
      </c>
      <c r="H159" s="11">
        <f t="shared" si="9"/>
        <v>32.25</v>
      </c>
      <c r="I159" s="14">
        <f t="shared" si="10"/>
        <v>0.0027801724137931</v>
      </c>
      <c r="J159" s="15">
        <f t="shared" si="11"/>
        <v>0.422475</v>
      </c>
      <c r="K159" s="11" t="s">
        <v>599</v>
      </c>
    </row>
    <row r="160" ht="26" spans="1:11">
      <c r="A160" s="9" t="s">
        <v>608</v>
      </c>
      <c r="B160" s="10" t="s">
        <v>514</v>
      </c>
      <c r="C160" s="10" t="s">
        <v>515</v>
      </c>
      <c r="D160" s="11" t="s">
        <v>8</v>
      </c>
      <c r="E160" s="11">
        <v>122</v>
      </c>
      <c r="F160" s="11">
        <f>VLOOKUP(C160:C445,进价表!C:F,4,FALSE)</f>
        <v>12</v>
      </c>
      <c r="G160" s="11">
        <f t="shared" si="8"/>
        <v>1464</v>
      </c>
      <c r="H160" s="11">
        <f t="shared" si="9"/>
        <v>15.48</v>
      </c>
      <c r="I160" s="14">
        <f t="shared" si="10"/>
        <v>0.00133448275862069</v>
      </c>
      <c r="J160" s="15">
        <f t="shared" si="11"/>
        <v>0.188856</v>
      </c>
      <c r="K160" s="11" t="s">
        <v>597</v>
      </c>
    </row>
    <row r="161" spans="1:11">
      <c r="A161" s="9" t="s">
        <v>608</v>
      </c>
      <c r="B161" s="10" t="s">
        <v>103</v>
      </c>
      <c r="C161" s="10" t="s">
        <v>104</v>
      </c>
      <c r="D161" s="11" t="s">
        <v>105</v>
      </c>
      <c r="E161" s="11">
        <v>119</v>
      </c>
      <c r="F161" s="11">
        <f>VLOOKUP(C161:C446,进价表!C:F,4,FALSE)</f>
        <v>25</v>
      </c>
      <c r="G161" s="11">
        <f t="shared" si="8"/>
        <v>2975</v>
      </c>
      <c r="H161" s="11">
        <f t="shared" si="9"/>
        <v>32.25</v>
      </c>
      <c r="I161" s="14">
        <f t="shared" si="10"/>
        <v>0.0027801724137931</v>
      </c>
      <c r="J161" s="15">
        <f t="shared" si="11"/>
        <v>0.383775</v>
      </c>
      <c r="K161" s="11" t="s">
        <v>596</v>
      </c>
    </row>
    <row r="162" spans="1:11">
      <c r="A162" s="9" t="s">
        <v>608</v>
      </c>
      <c r="B162" s="10" t="s">
        <v>550</v>
      </c>
      <c r="C162" s="10" t="s">
        <v>551</v>
      </c>
      <c r="D162" s="11" t="s">
        <v>8</v>
      </c>
      <c r="E162" s="11">
        <v>111</v>
      </c>
      <c r="F162" s="11">
        <f>VLOOKUP(C162:C447,进价表!C:F,4,FALSE)</f>
        <v>10</v>
      </c>
      <c r="G162" s="11">
        <f t="shared" si="8"/>
        <v>1110</v>
      </c>
      <c r="H162" s="11">
        <f t="shared" si="9"/>
        <v>12.9</v>
      </c>
      <c r="I162" s="14">
        <f t="shared" si="10"/>
        <v>0.00111206896551724</v>
      </c>
      <c r="J162" s="15">
        <f t="shared" si="11"/>
        <v>0.14319</v>
      </c>
      <c r="K162" s="11" t="s">
        <v>599</v>
      </c>
    </row>
    <row r="163" spans="1:11">
      <c r="A163" s="9" t="s">
        <v>608</v>
      </c>
      <c r="B163" s="10" t="s">
        <v>402</v>
      </c>
      <c r="C163" s="10" t="s">
        <v>403</v>
      </c>
      <c r="D163" s="11" t="s">
        <v>8</v>
      </c>
      <c r="E163" s="11">
        <v>98</v>
      </c>
      <c r="F163" s="11">
        <f>VLOOKUP(C163:C448,进价表!C:F,4,FALSE)</f>
        <v>12</v>
      </c>
      <c r="G163" s="11">
        <f t="shared" si="8"/>
        <v>1176</v>
      </c>
      <c r="H163" s="11">
        <f t="shared" si="9"/>
        <v>15.48</v>
      </c>
      <c r="I163" s="14">
        <f t="shared" si="10"/>
        <v>0.00133448275862069</v>
      </c>
      <c r="J163" s="15">
        <f t="shared" si="11"/>
        <v>0.151704</v>
      </c>
      <c r="K163" s="11" t="s">
        <v>597</v>
      </c>
    </row>
    <row r="164" spans="1:11">
      <c r="A164" s="9" t="s">
        <v>608</v>
      </c>
      <c r="B164" s="10" t="s">
        <v>302</v>
      </c>
      <c r="C164" s="10" t="s">
        <v>303</v>
      </c>
      <c r="D164" s="11" t="s">
        <v>8</v>
      </c>
      <c r="E164" s="11">
        <v>96</v>
      </c>
      <c r="F164" s="11">
        <f>VLOOKUP(C164:C449,进价表!C:F,4,FALSE)</f>
        <v>17.2368</v>
      </c>
      <c r="G164" s="11">
        <f t="shared" si="8"/>
        <v>1654.7328</v>
      </c>
      <c r="H164" s="11">
        <f t="shared" si="9"/>
        <v>22.235472</v>
      </c>
      <c r="I164" s="14">
        <f t="shared" si="10"/>
        <v>0.00191685103448276</v>
      </c>
      <c r="J164" s="15">
        <f t="shared" si="11"/>
        <v>0.2134605312</v>
      </c>
      <c r="K164" s="11" t="s">
        <v>595</v>
      </c>
    </row>
    <row r="165" spans="1:11">
      <c r="A165" s="9" t="s">
        <v>608</v>
      </c>
      <c r="B165" s="10" t="s">
        <v>338</v>
      </c>
      <c r="C165" s="10" t="s">
        <v>339</v>
      </c>
      <c r="D165" s="11" t="s">
        <v>8</v>
      </c>
      <c r="E165" s="11">
        <v>94</v>
      </c>
      <c r="F165" s="11">
        <f>VLOOKUP(C165:C450,进价表!C:F,4,FALSE)</f>
        <v>20.412</v>
      </c>
      <c r="G165" s="11">
        <f t="shared" si="8"/>
        <v>1918.728</v>
      </c>
      <c r="H165" s="11">
        <f t="shared" si="9"/>
        <v>26.33148</v>
      </c>
      <c r="I165" s="14">
        <f t="shared" si="10"/>
        <v>0.00226995517241379</v>
      </c>
      <c r="J165" s="15">
        <f t="shared" si="11"/>
        <v>0.247515912</v>
      </c>
      <c r="K165" s="11" t="s">
        <v>595</v>
      </c>
    </row>
    <row r="166" spans="1:11">
      <c r="A166" s="9" t="s">
        <v>608</v>
      </c>
      <c r="B166" s="10" t="s">
        <v>72</v>
      </c>
      <c r="C166" s="10" t="s">
        <v>73</v>
      </c>
      <c r="D166" s="11" t="s">
        <v>8</v>
      </c>
      <c r="E166" s="11">
        <v>90</v>
      </c>
      <c r="F166" s="11">
        <f>VLOOKUP(C166:C451,进价表!C:F,4,FALSE)</f>
        <v>23</v>
      </c>
      <c r="G166" s="11">
        <f t="shared" si="8"/>
        <v>2070</v>
      </c>
      <c r="H166" s="11">
        <f t="shared" si="9"/>
        <v>29.67</v>
      </c>
      <c r="I166" s="14">
        <f t="shared" si="10"/>
        <v>0.00255775862068966</v>
      </c>
      <c r="J166" s="15">
        <f t="shared" si="11"/>
        <v>0.26703</v>
      </c>
      <c r="K166" s="11" t="s">
        <v>596</v>
      </c>
    </row>
    <row r="167" spans="1:11">
      <c r="A167" s="9" t="s">
        <v>608</v>
      </c>
      <c r="B167" s="10" t="s">
        <v>124</v>
      </c>
      <c r="C167" s="10" t="s">
        <v>125</v>
      </c>
      <c r="D167" s="11" t="s">
        <v>8</v>
      </c>
      <c r="E167" s="11">
        <v>87</v>
      </c>
      <c r="F167" s="11">
        <f>VLOOKUP(C167:C452,进价表!C:F,4,FALSE)</f>
        <v>15</v>
      </c>
      <c r="G167" s="11">
        <f t="shared" si="8"/>
        <v>1305</v>
      </c>
      <c r="H167" s="11">
        <f t="shared" si="9"/>
        <v>19.35</v>
      </c>
      <c r="I167" s="14">
        <f t="shared" si="10"/>
        <v>0.00166810344827586</v>
      </c>
      <c r="J167" s="15">
        <f t="shared" si="11"/>
        <v>0.168345</v>
      </c>
      <c r="K167" s="11" t="s">
        <v>596</v>
      </c>
    </row>
    <row r="168" spans="1:11">
      <c r="A168" s="9" t="s">
        <v>608</v>
      </c>
      <c r="B168" s="10" t="s">
        <v>388</v>
      </c>
      <c r="C168" s="10" t="s">
        <v>389</v>
      </c>
      <c r="D168" s="11" t="s">
        <v>8</v>
      </c>
      <c r="E168" s="11">
        <v>86</v>
      </c>
      <c r="F168" s="11">
        <f>VLOOKUP(C168:C453,进价表!C:F,4,FALSE)</f>
        <v>45.738</v>
      </c>
      <c r="G168" s="11">
        <f t="shared" si="8"/>
        <v>3933.468</v>
      </c>
      <c r="H168" s="11">
        <f t="shared" si="9"/>
        <v>59.00202</v>
      </c>
      <c r="I168" s="14">
        <f t="shared" si="10"/>
        <v>0.00508638103448276</v>
      </c>
      <c r="J168" s="15">
        <f t="shared" si="11"/>
        <v>0.507417372</v>
      </c>
      <c r="K168" s="11" t="s">
        <v>599</v>
      </c>
    </row>
    <row r="169" spans="1:11">
      <c r="A169" s="9" t="s">
        <v>608</v>
      </c>
      <c r="B169" s="10" t="s">
        <v>162</v>
      </c>
      <c r="C169" s="10" t="s">
        <v>163</v>
      </c>
      <c r="D169" s="11" t="s">
        <v>8</v>
      </c>
      <c r="E169" s="11">
        <v>82</v>
      </c>
      <c r="F169" s="11">
        <f>VLOOKUP(C169:C454,进价表!C:F,4,FALSE)</f>
        <v>19</v>
      </c>
      <c r="G169" s="11">
        <f t="shared" si="8"/>
        <v>1558</v>
      </c>
      <c r="H169" s="11">
        <f t="shared" si="9"/>
        <v>24.51</v>
      </c>
      <c r="I169" s="14">
        <f t="shared" si="10"/>
        <v>0.00211293103448276</v>
      </c>
      <c r="J169" s="15">
        <f t="shared" si="11"/>
        <v>0.200982</v>
      </c>
      <c r="K169" s="11" t="s">
        <v>598</v>
      </c>
    </row>
    <row r="170" ht="26" spans="1:11">
      <c r="A170" s="9" t="s">
        <v>608</v>
      </c>
      <c r="B170" s="10" t="s">
        <v>526</v>
      </c>
      <c r="C170" s="10" t="s">
        <v>527</v>
      </c>
      <c r="D170" s="11" t="s">
        <v>8</v>
      </c>
      <c r="E170" s="11">
        <v>78</v>
      </c>
      <c r="F170" s="11">
        <f>VLOOKUP(C170:C455,进价表!C:F,4,FALSE)</f>
        <v>25</v>
      </c>
      <c r="G170" s="11">
        <f t="shared" si="8"/>
        <v>1950</v>
      </c>
      <c r="H170" s="11">
        <f t="shared" si="9"/>
        <v>32.25</v>
      </c>
      <c r="I170" s="14">
        <f t="shared" si="10"/>
        <v>0.0027801724137931</v>
      </c>
      <c r="J170" s="15">
        <f t="shared" si="11"/>
        <v>0.25155</v>
      </c>
      <c r="K170" s="11" t="s">
        <v>599</v>
      </c>
    </row>
    <row r="171" spans="1:11">
      <c r="A171" s="9" t="s">
        <v>608</v>
      </c>
      <c r="B171" s="10" t="s">
        <v>400</v>
      </c>
      <c r="C171" s="10" t="s">
        <v>401</v>
      </c>
      <c r="D171" s="11" t="s">
        <v>8</v>
      </c>
      <c r="E171" s="11">
        <v>75</v>
      </c>
      <c r="F171" s="11">
        <f>VLOOKUP(C171:C456,进价表!C:F,4,FALSE)</f>
        <v>12</v>
      </c>
      <c r="G171" s="11">
        <f t="shared" si="8"/>
        <v>900</v>
      </c>
      <c r="H171" s="11">
        <f t="shared" si="9"/>
        <v>15.48</v>
      </c>
      <c r="I171" s="14">
        <f t="shared" si="10"/>
        <v>0.00133448275862069</v>
      </c>
      <c r="J171" s="15">
        <f t="shared" si="11"/>
        <v>0.1161</v>
      </c>
      <c r="K171" s="11" t="s">
        <v>597</v>
      </c>
    </row>
    <row r="172" spans="1:11">
      <c r="A172" s="9" t="s">
        <v>608</v>
      </c>
      <c r="B172" s="10" t="s">
        <v>412</v>
      </c>
      <c r="C172" s="10" t="s">
        <v>413</v>
      </c>
      <c r="D172" s="11" t="s">
        <v>8</v>
      </c>
      <c r="E172" s="11">
        <v>71</v>
      </c>
      <c r="F172" s="11">
        <f>VLOOKUP(C172:C457,进价表!C:F,4,FALSE)</f>
        <v>12.5</v>
      </c>
      <c r="G172" s="11">
        <f t="shared" si="8"/>
        <v>887.5</v>
      </c>
      <c r="H172" s="11">
        <f t="shared" si="9"/>
        <v>16.125</v>
      </c>
      <c r="I172" s="14">
        <f t="shared" si="10"/>
        <v>0.00139008620689655</v>
      </c>
      <c r="J172" s="15">
        <f t="shared" si="11"/>
        <v>0.1144875</v>
      </c>
      <c r="K172" s="11" t="s">
        <v>596</v>
      </c>
    </row>
    <row r="173" spans="1:11">
      <c r="A173" s="9" t="s">
        <v>608</v>
      </c>
      <c r="B173" s="10" t="s">
        <v>87</v>
      </c>
      <c r="C173" s="10" t="s">
        <v>88</v>
      </c>
      <c r="D173" s="11" t="s">
        <v>8</v>
      </c>
      <c r="E173" s="11">
        <v>65</v>
      </c>
      <c r="F173" s="11">
        <f>VLOOKUP(C173:C458,进价表!C:F,4,FALSE)</f>
        <v>7</v>
      </c>
      <c r="G173" s="11">
        <f t="shared" si="8"/>
        <v>455</v>
      </c>
      <c r="H173" s="11">
        <f t="shared" si="9"/>
        <v>9.03</v>
      </c>
      <c r="I173" s="14">
        <f t="shared" si="10"/>
        <v>0.000778448275862069</v>
      </c>
      <c r="J173" s="15">
        <f t="shared" si="11"/>
        <v>0.058695</v>
      </c>
      <c r="K173" s="11" t="s">
        <v>596</v>
      </c>
    </row>
    <row r="174" spans="1:11">
      <c r="A174" s="9" t="s">
        <v>608</v>
      </c>
      <c r="B174" s="10" t="s">
        <v>132</v>
      </c>
      <c r="C174" s="10" t="s">
        <v>133</v>
      </c>
      <c r="D174" s="11" t="s">
        <v>8</v>
      </c>
      <c r="E174" s="11">
        <v>61</v>
      </c>
      <c r="F174" s="11">
        <f>VLOOKUP(C174:C459,进价表!C:F,4,FALSE)</f>
        <v>20</v>
      </c>
      <c r="G174" s="11">
        <f t="shared" si="8"/>
        <v>1220</v>
      </c>
      <c r="H174" s="11">
        <f t="shared" si="9"/>
        <v>25.8</v>
      </c>
      <c r="I174" s="14">
        <f t="shared" si="10"/>
        <v>0.00222413793103448</v>
      </c>
      <c r="J174" s="15">
        <f t="shared" si="11"/>
        <v>0.15738</v>
      </c>
      <c r="K174" s="11" t="s">
        <v>596</v>
      </c>
    </row>
    <row r="175" spans="1:11">
      <c r="A175" s="9" t="s">
        <v>608</v>
      </c>
      <c r="B175" s="10" t="s">
        <v>248</v>
      </c>
      <c r="C175" s="10" t="s">
        <v>249</v>
      </c>
      <c r="D175" s="11" t="s">
        <v>8</v>
      </c>
      <c r="E175" s="11">
        <v>54</v>
      </c>
      <c r="F175" s="11">
        <f>VLOOKUP(C175:C460,进价表!C:F,4,FALSE)</f>
        <v>15.7248</v>
      </c>
      <c r="G175" s="11">
        <f t="shared" si="8"/>
        <v>849.1392</v>
      </c>
      <c r="H175" s="11">
        <f t="shared" si="9"/>
        <v>20.284992</v>
      </c>
      <c r="I175" s="14">
        <f t="shared" si="10"/>
        <v>0.00174870620689655</v>
      </c>
      <c r="J175" s="15">
        <f t="shared" si="11"/>
        <v>0.1095389568</v>
      </c>
      <c r="K175" s="11" t="s">
        <v>595</v>
      </c>
    </row>
    <row r="176" spans="1:11">
      <c r="A176" s="9" t="s">
        <v>608</v>
      </c>
      <c r="B176" s="10" t="s">
        <v>386</v>
      </c>
      <c r="C176" s="10" t="s">
        <v>387</v>
      </c>
      <c r="D176" s="11" t="s">
        <v>8</v>
      </c>
      <c r="E176" s="11">
        <v>54</v>
      </c>
      <c r="F176" s="11">
        <f>VLOOKUP(C176:C461,进价表!C:F,4,FALSE)</f>
        <v>37.422</v>
      </c>
      <c r="G176" s="11">
        <f t="shared" si="8"/>
        <v>2020.788</v>
      </c>
      <c r="H176" s="11">
        <f t="shared" si="9"/>
        <v>48.27438</v>
      </c>
      <c r="I176" s="14">
        <f t="shared" si="10"/>
        <v>0.00416158448275862</v>
      </c>
      <c r="J176" s="15">
        <f t="shared" si="11"/>
        <v>0.260681652</v>
      </c>
      <c r="K176" s="11" t="s">
        <v>600</v>
      </c>
    </row>
    <row r="177" spans="1:11">
      <c r="A177" s="9" t="s">
        <v>608</v>
      </c>
      <c r="B177" s="10" t="s">
        <v>216</v>
      </c>
      <c r="C177" s="10" t="s">
        <v>217</v>
      </c>
      <c r="D177" s="11" t="s">
        <v>105</v>
      </c>
      <c r="E177" s="11">
        <v>48</v>
      </c>
      <c r="F177" s="11">
        <f>VLOOKUP(C177:C462,进价表!C:F,4,FALSE)</f>
        <v>45.36</v>
      </c>
      <c r="G177" s="11">
        <f t="shared" si="8"/>
        <v>2177.28</v>
      </c>
      <c r="H177" s="11">
        <f t="shared" si="9"/>
        <v>58.5144</v>
      </c>
      <c r="I177" s="14">
        <f t="shared" si="10"/>
        <v>0.00504434482758621</v>
      </c>
      <c r="J177" s="15">
        <f t="shared" si="11"/>
        <v>0.28086912</v>
      </c>
      <c r="K177" s="11" t="s">
        <v>599</v>
      </c>
    </row>
    <row r="178" ht="26" spans="1:11">
      <c r="A178" s="9" t="s">
        <v>608</v>
      </c>
      <c r="B178" s="10" t="s">
        <v>442</v>
      </c>
      <c r="C178" s="10" t="s">
        <v>443</v>
      </c>
      <c r="D178" s="11" t="s">
        <v>8</v>
      </c>
      <c r="E178" s="11">
        <v>45</v>
      </c>
      <c r="F178" s="11">
        <f>VLOOKUP(C178:C463,进价表!C:F,4,FALSE)</f>
        <v>124.8912</v>
      </c>
      <c r="G178" s="11">
        <f t="shared" si="8"/>
        <v>5620.104</v>
      </c>
      <c r="H178" s="11">
        <f t="shared" si="9"/>
        <v>161.109648</v>
      </c>
      <c r="I178" s="14">
        <f t="shared" si="10"/>
        <v>0.0138887627586207</v>
      </c>
      <c r="J178" s="15">
        <f t="shared" si="11"/>
        <v>0.724993416</v>
      </c>
      <c r="K178" s="11" t="s">
        <v>599</v>
      </c>
    </row>
    <row r="179" spans="1:11">
      <c r="A179" s="9" t="s">
        <v>608</v>
      </c>
      <c r="B179" s="10" t="s">
        <v>334</v>
      </c>
      <c r="C179" s="10" t="s">
        <v>335</v>
      </c>
      <c r="D179" s="11" t="s">
        <v>8</v>
      </c>
      <c r="E179" s="11">
        <v>43</v>
      </c>
      <c r="F179" s="11">
        <f>VLOOKUP(C179:C464,进价表!C:F,4,FALSE)</f>
        <v>19.4292</v>
      </c>
      <c r="G179" s="11">
        <f t="shared" si="8"/>
        <v>835.4556</v>
      </c>
      <c r="H179" s="11">
        <f t="shared" si="9"/>
        <v>25.063668</v>
      </c>
      <c r="I179" s="14">
        <f t="shared" si="10"/>
        <v>0.00216066103448276</v>
      </c>
      <c r="J179" s="15">
        <f t="shared" si="11"/>
        <v>0.1077737724</v>
      </c>
      <c r="K179" s="11" t="s">
        <v>595</v>
      </c>
    </row>
    <row r="180" spans="1:11">
      <c r="A180" s="9" t="s">
        <v>608</v>
      </c>
      <c r="B180" s="10" t="s">
        <v>42</v>
      </c>
      <c r="C180" s="10" t="s">
        <v>43</v>
      </c>
      <c r="D180" s="11" t="s">
        <v>31</v>
      </c>
      <c r="E180" s="11">
        <v>42</v>
      </c>
      <c r="F180" s="11">
        <f>VLOOKUP(C180:C465,进价表!C:F,4,FALSE)</f>
        <v>5.8</v>
      </c>
      <c r="G180" s="11">
        <f t="shared" si="8"/>
        <v>243.6</v>
      </c>
      <c r="H180" s="11">
        <f t="shared" si="9"/>
        <v>7.482</v>
      </c>
      <c r="I180" s="14">
        <f t="shared" si="10"/>
        <v>0.000645</v>
      </c>
      <c r="J180" s="15">
        <f t="shared" si="11"/>
        <v>0.0314244</v>
      </c>
      <c r="K180" s="11" t="s">
        <v>596</v>
      </c>
    </row>
    <row r="181" spans="1:11">
      <c r="A181" s="9" t="s">
        <v>608</v>
      </c>
      <c r="B181" s="10" t="s">
        <v>426</v>
      </c>
      <c r="C181" s="10" t="s">
        <v>427</v>
      </c>
      <c r="D181" s="11" t="s">
        <v>8</v>
      </c>
      <c r="E181" s="11">
        <v>42</v>
      </c>
      <c r="F181" s="11">
        <f>VLOOKUP(C181:C466,进价表!C:F,4,FALSE)</f>
        <v>55</v>
      </c>
      <c r="G181" s="11">
        <f t="shared" si="8"/>
        <v>2310</v>
      </c>
      <c r="H181" s="11">
        <f t="shared" si="9"/>
        <v>70.95</v>
      </c>
      <c r="I181" s="14">
        <f t="shared" si="10"/>
        <v>0.00611637931034483</v>
      </c>
      <c r="J181" s="15">
        <f t="shared" si="11"/>
        <v>0.29799</v>
      </c>
      <c r="K181" s="11" t="s">
        <v>595</v>
      </c>
    </row>
    <row r="182" spans="1:11">
      <c r="A182" s="9" t="s">
        <v>608</v>
      </c>
      <c r="B182" s="10" t="s">
        <v>546</v>
      </c>
      <c r="C182" s="10" t="s">
        <v>547</v>
      </c>
      <c r="D182" s="11" t="s">
        <v>8</v>
      </c>
      <c r="E182" s="11">
        <v>40</v>
      </c>
      <c r="F182" s="11">
        <f>VLOOKUP(C182:C467,进价表!C:F,4,FALSE)</f>
        <v>10</v>
      </c>
      <c r="G182" s="11">
        <f t="shared" si="8"/>
        <v>400</v>
      </c>
      <c r="H182" s="11">
        <f t="shared" si="9"/>
        <v>12.9</v>
      </c>
      <c r="I182" s="14">
        <f t="shared" si="10"/>
        <v>0.00111206896551724</v>
      </c>
      <c r="J182" s="15">
        <f t="shared" si="11"/>
        <v>0.0516</v>
      </c>
      <c r="K182" s="11" t="s">
        <v>599</v>
      </c>
    </row>
    <row r="183" spans="1:11">
      <c r="A183" s="9" t="s">
        <v>608</v>
      </c>
      <c r="B183" s="10" t="s">
        <v>298</v>
      </c>
      <c r="C183" s="10" t="s">
        <v>299</v>
      </c>
      <c r="D183" s="11" t="s">
        <v>8</v>
      </c>
      <c r="E183" s="11">
        <v>40</v>
      </c>
      <c r="F183" s="11">
        <f>VLOOKUP(C183:C468,进价表!C:F,4,FALSE)</f>
        <v>18</v>
      </c>
      <c r="G183" s="11">
        <f t="shared" si="8"/>
        <v>720</v>
      </c>
      <c r="H183" s="11">
        <f t="shared" si="9"/>
        <v>23.22</v>
      </c>
      <c r="I183" s="14">
        <f t="shared" si="10"/>
        <v>0.00200172413793103</v>
      </c>
      <c r="J183" s="15">
        <f t="shared" si="11"/>
        <v>0.09288</v>
      </c>
      <c r="K183" s="11" t="s">
        <v>597</v>
      </c>
    </row>
    <row r="184" spans="1:11">
      <c r="A184" s="9" t="s">
        <v>608</v>
      </c>
      <c r="B184" s="10" t="s">
        <v>560</v>
      </c>
      <c r="C184" s="10" t="s">
        <v>561</v>
      </c>
      <c r="D184" s="11" t="s">
        <v>8</v>
      </c>
      <c r="E184" s="11">
        <v>39</v>
      </c>
      <c r="F184" s="11">
        <f>VLOOKUP(C184:C469,进价表!C:F,4,FALSE)</f>
        <v>15</v>
      </c>
      <c r="G184" s="11">
        <f t="shared" si="8"/>
        <v>585</v>
      </c>
      <c r="H184" s="11">
        <f t="shared" si="9"/>
        <v>19.35</v>
      </c>
      <c r="I184" s="14">
        <f t="shared" si="10"/>
        <v>0.00166810344827586</v>
      </c>
      <c r="J184" s="15">
        <f t="shared" si="11"/>
        <v>0.075465</v>
      </c>
      <c r="K184" s="11" t="s">
        <v>599</v>
      </c>
    </row>
    <row r="185" spans="1:11">
      <c r="A185" s="9" t="s">
        <v>608</v>
      </c>
      <c r="B185" s="10" t="s">
        <v>538</v>
      </c>
      <c r="C185" s="10" t="s">
        <v>539</v>
      </c>
      <c r="D185" s="11" t="s">
        <v>8</v>
      </c>
      <c r="E185" s="11">
        <v>39</v>
      </c>
      <c r="F185" s="11">
        <f>VLOOKUP(C185:C470,进价表!C:F,4,FALSE)</f>
        <v>4</v>
      </c>
      <c r="G185" s="11">
        <f t="shared" si="8"/>
        <v>156</v>
      </c>
      <c r="H185" s="11">
        <f t="shared" si="9"/>
        <v>5.16</v>
      </c>
      <c r="I185" s="14">
        <f t="shared" si="10"/>
        <v>0.000444827586206897</v>
      </c>
      <c r="J185" s="15">
        <f t="shared" si="11"/>
        <v>0.020124</v>
      </c>
      <c r="K185" s="11" t="s">
        <v>599</v>
      </c>
    </row>
    <row r="186" spans="1:11">
      <c r="A186" s="9" t="s">
        <v>608</v>
      </c>
      <c r="B186" s="10" t="s">
        <v>300</v>
      </c>
      <c r="C186" s="10" t="s">
        <v>301</v>
      </c>
      <c r="D186" s="11" t="s">
        <v>8</v>
      </c>
      <c r="E186" s="11">
        <v>37</v>
      </c>
      <c r="F186" s="11">
        <f>VLOOKUP(C186:C471,进价表!C:F,4,FALSE)</f>
        <v>10.9536</v>
      </c>
      <c r="G186" s="11">
        <f t="shared" si="8"/>
        <v>405.2832</v>
      </c>
      <c r="H186" s="11">
        <f t="shared" si="9"/>
        <v>14.130144</v>
      </c>
      <c r="I186" s="14">
        <f t="shared" si="10"/>
        <v>0.00121811586206897</v>
      </c>
      <c r="J186" s="15">
        <f t="shared" si="11"/>
        <v>0.0522815328</v>
      </c>
      <c r="K186" s="11" t="s">
        <v>597</v>
      </c>
    </row>
    <row r="187" spans="1:11">
      <c r="A187" s="9" t="s">
        <v>608</v>
      </c>
      <c r="B187" s="10" t="s">
        <v>422</v>
      </c>
      <c r="C187" s="10" t="s">
        <v>423</v>
      </c>
      <c r="D187" s="11" t="s">
        <v>8</v>
      </c>
      <c r="E187" s="11">
        <v>35</v>
      </c>
      <c r="F187" s="11">
        <f>VLOOKUP(C187:C472,进价表!C:F,4,FALSE)</f>
        <v>45</v>
      </c>
      <c r="G187" s="11">
        <f t="shared" si="8"/>
        <v>1575</v>
      </c>
      <c r="H187" s="11">
        <f t="shared" si="9"/>
        <v>58.05</v>
      </c>
      <c r="I187" s="14">
        <f t="shared" si="10"/>
        <v>0.00500431034482759</v>
      </c>
      <c r="J187" s="15">
        <f t="shared" si="11"/>
        <v>0.203175</v>
      </c>
      <c r="K187" s="11" t="s">
        <v>595</v>
      </c>
    </row>
    <row r="188" ht="26" spans="1:11">
      <c r="A188" s="9" t="s">
        <v>608</v>
      </c>
      <c r="B188" s="10" t="s">
        <v>488</v>
      </c>
      <c r="C188" s="10" t="s">
        <v>489</v>
      </c>
      <c r="D188" s="11" t="s">
        <v>8</v>
      </c>
      <c r="E188" s="11">
        <v>35</v>
      </c>
      <c r="F188" s="11">
        <f>VLOOKUP(C188:C473,进价表!C:F,4,FALSE)</f>
        <v>136.9872</v>
      </c>
      <c r="G188" s="11">
        <f t="shared" si="8"/>
        <v>4794.552</v>
      </c>
      <c r="H188" s="11">
        <f t="shared" si="9"/>
        <v>176.713488</v>
      </c>
      <c r="I188" s="14">
        <f t="shared" si="10"/>
        <v>0.0152339213793103</v>
      </c>
      <c r="J188" s="15">
        <f t="shared" si="11"/>
        <v>0.618497208</v>
      </c>
      <c r="K188" s="11" t="s">
        <v>599</v>
      </c>
    </row>
    <row r="189" spans="1:11">
      <c r="A189" s="9" t="s">
        <v>608</v>
      </c>
      <c r="B189" s="10" t="s">
        <v>554</v>
      </c>
      <c r="C189" s="10" t="s">
        <v>555</v>
      </c>
      <c r="D189" s="11" t="s">
        <v>8</v>
      </c>
      <c r="E189" s="11">
        <v>33</v>
      </c>
      <c r="F189" s="11">
        <f>VLOOKUP(C189:C474,进价表!C:F,4,FALSE)</f>
        <v>11</v>
      </c>
      <c r="G189" s="11">
        <f t="shared" si="8"/>
        <v>363</v>
      </c>
      <c r="H189" s="11">
        <f t="shared" si="9"/>
        <v>14.19</v>
      </c>
      <c r="I189" s="14">
        <f t="shared" si="10"/>
        <v>0.00122327586206897</v>
      </c>
      <c r="J189" s="15">
        <f t="shared" si="11"/>
        <v>0.046827</v>
      </c>
      <c r="K189" s="11" t="s">
        <v>599</v>
      </c>
    </row>
    <row r="190" spans="1:11">
      <c r="A190" s="9" t="s">
        <v>608</v>
      </c>
      <c r="B190" s="10" t="s">
        <v>114</v>
      </c>
      <c r="C190" s="10" t="s">
        <v>115</v>
      </c>
      <c r="D190" s="11" t="s">
        <v>105</v>
      </c>
      <c r="E190" s="11">
        <v>33</v>
      </c>
      <c r="F190" s="11">
        <f>VLOOKUP(C190:C475,进价表!C:F,4,FALSE)</f>
        <v>16.5</v>
      </c>
      <c r="G190" s="11">
        <f t="shared" si="8"/>
        <v>544.5</v>
      </c>
      <c r="H190" s="11">
        <f t="shared" si="9"/>
        <v>21.285</v>
      </c>
      <c r="I190" s="14">
        <f t="shared" si="10"/>
        <v>0.00183491379310345</v>
      </c>
      <c r="J190" s="15">
        <f t="shared" si="11"/>
        <v>0.0702405</v>
      </c>
      <c r="K190" s="11" t="s">
        <v>596</v>
      </c>
    </row>
    <row r="191" spans="1:11">
      <c r="A191" s="9" t="s">
        <v>608</v>
      </c>
      <c r="B191" s="10" t="s">
        <v>430</v>
      </c>
      <c r="C191" s="10" t="s">
        <v>431</v>
      </c>
      <c r="D191" s="11" t="s">
        <v>8</v>
      </c>
      <c r="E191" s="11">
        <v>33</v>
      </c>
      <c r="F191" s="11">
        <f>VLOOKUP(C191:C476,进价表!C:F,4,FALSE)</f>
        <v>75</v>
      </c>
      <c r="G191" s="11">
        <f t="shared" si="8"/>
        <v>2475</v>
      </c>
      <c r="H191" s="11">
        <f t="shared" si="9"/>
        <v>96.75</v>
      </c>
      <c r="I191" s="14">
        <f t="shared" si="10"/>
        <v>0.00834051724137931</v>
      </c>
      <c r="J191" s="15">
        <f t="shared" si="11"/>
        <v>0.319275</v>
      </c>
      <c r="K191" s="11" t="s">
        <v>595</v>
      </c>
    </row>
    <row r="192" spans="1:11">
      <c r="A192" s="9" t="s">
        <v>608</v>
      </c>
      <c r="B192" s="10" t="s">
        <v>336</v>
      </c>
      <c r="C192" s="10" t="s">
        <v>337</v>
      </c>
      <c r="D192" s="11" t="s">
        <v>8</v>
      </c>
      <c r="E192" s="11">
        <v>33</v>
      </c>
      <c r="F192" s="11">
        <f>VLOOKUP(C192:C477,进价表!C:F,4,FALSE)</f>
        <v>64.26</v>
      </c>
      <c r="G192" s="11">
        <f t="shared" si="8"/>
        <v>2120.58</v>
      </c>
      <c r="H192" s="11">
        <f t="shared" si="9"/>
        <v>82.8954</v>
      </c>
      <c r="I192" s="14">
        <f t="shared" si="10"/>
        <v>0.00714615517241379</v>
      </c>
      <c r="J192" s="15">
        <f t="shared" si="11"/>
        <v>0.27355482</v>
      </c>
      <c r="K192" s="11" t="s">
        <v>595</v>
      </c>
    </row>
    <row r="193" ht="26" spans="1:11">
      <c r="A193" s="9" t="s">
        <v>608</v>
      </c>
      <c r="B193" s="10" t="s">
        <v>276</v>
      </c>
      <c r="C193" s="10" t="s">
        <v>277</v>
      </c>
      <c r="D193" s="11" t="s">
        <v>8</v>
      </c>
      <c r="E193" s="11">
        <v>33</v>
      </c>
      <c r="F193" s="11">
        <f>VLOOKUP(C193:C478,进价表!C:F,4,FALSE)</f>
        <v>26</v>
      </c>
      <c r="G193" s="11">
        <f t="shared" si="8"/>
        <v>858</v>
      </c>
      <c r="H193" s="11">
        <f t="shared" si="9"/>
        <v>33.54</v>
      </c>
      <c r="I193" s="14">
        <f t="shared" si="10"/>
        <v>0.00289137931034483</v>
      </c>
      <c r="J193" s="15">
        <f t="shared" si="11"/>
        <v>0.110682</v>
      </c>
      <c r="K193" s="11" t="s">
        <v>601</v>
      </c>
    </row>
    <row r="194" ht="26" spans="1:11">
      <c r="A194" s="9" t="s">
        <v>608</v>
      </c>
      <c r="B194" s="10" t="s">
        <v>456</v>
      </c>
      <c r="C194" s="10" t="s">
        <v>457</v>
      </c>
      <c r="D194" s="11" t="s">
        <v>8</v>
      </c>
      <c r="E194" s="11">
        <v>32</v>
      </c>
      <c r="F194" s="11">
        <f>VLOOKUP(C194:C479,进价表!C:F,4,FALSE)</f>
        <v>242.7516</v>
      </c>
      <c r="G194" s="11">
        <f t="shared" si="8"/>
        <v>7768.0512</v>
      </c>
      <c r="H194" s="11">
        <f t="shared" si="9"/>
        <v>313.149564</v>
      </c>
      <c r="I194" s="14">
        <f t="shared" si="10"/>
        <v>0.0269956520689655</v>
      </c>
      <c r="J194" s="15">
        <f t="shared" si="11"/>
        <v>1.0020786048</v>
      </c>
      <c r="K194" s="11" t="s">
        <v>599</v>
      </c>
    </row>
    <row r="195" spans="1:11">
      <c r="A195" s="9" t="s">
        <v>608</v>
      </c>
      <c r="B195" s="10" t="s">
        <v>446</v>
      </c>
      <c r="C195" s="10" t="s">
        <v>447</v>
      </c>
      <c r="D195" s="11" t="s">
        <v>8</v>
      </c>
      <c r="E195" s="11">
        <v>29</v>
      </c>
      <c r="F195" s="11">
        <f>VLOOKUP(C195:C480,进价表!C:F,4,FALSE)</f>
        <v>7.2996</v>
      </c>
      <c r="G195" s="11">
        <f t="shared" si="8"/>
        <v>211.6884</v>
      </c>
      <c r="H195" s="11">
        <f t="shared" si="9"/>
        <v>9.416484</v>
      </c>
      <c r="I195" s="14">
        <f t="shared" si="10"/>
        <v>0.000811765862068966</v>
      </c>
      <c r="J195" s="15">
        <f t="shared" si="11"/>
        <v>0.0273078036</v>
      </c>
      <c r="K195" s="11" t="s">
        <v>597</v>
      </c>
    </row>
    <row r="196" spans="1:11">
      <c r="A196" s="9" t="s">
        <v>608</v>
      </c>
      <c r="B196" s="10" t="s">
        <v>101</v>
      </c>
      <c r="C196" s="10" t="s">
        <v>102</v>
      </c>
      <c r="D196" s="11" t="s">
        <v>31</v>
      </c>
      <c r="E196" s="11">
        <v>29</v>
      </c>
      <c r="F196" s="11">
        <f>VLOOKUP(C196:C481,进价表!C:F,4,FALSE)</f>
        <v>8.6</v>
      </c>
      <c r="G196" s="11">
        <f t="shared" ref="G196:G259" si="12">E196*F196</f>
        <v>249.4</v>
      </c>
      <c r="H196" s="11">
        <f t="shared" ref="H196:H259" si="13">F196*1.29</f>
        <v>11.094</v>
      </c>
      <c r="I196" s="14">
        <f t="shared" ref="I196:I259" si="14">H196/1.16/10000</f>
        <v>0.000956379310344828</v>
      </c>
      <c r="J196" s="15">
        <f t="shared" ref="J196:J259" si="15">I196*1.16*E196</f>
        <v>0.0321726</v>
      </c>
      <c r="K196" s="11" t="s">
        <v>596</v>
      </c>
    </row>
    <row r="197" spans="1:11">
      <c r="A197" s="9" t="s">
        <v>608</v>
      </c>
      <c r="B197" s="10" t="s">
        <v>294</v>
      </c>
      <c r="C197" s="10" t="s">
        <v>295</v>
      </c>
      <c r="D197" s="11" t="s">
        <v>8</v>
      </c>
      <c r="E197" s="11">
        <v>29</v>
      </c>
      <c r="F197" s="11">
        <f>VLOOKUP(C197:C482,进价表!C:F,4,FALSE)</f>
        <v>20</v>
      </c>
      <c r="G197" s="11">
        <f t="shared" si="12"/>
        <v>580</v>
      </c>
      <c r="H197" s="11">
        <f t="shared" si="13"/>
        <v>25.8</v>
      </c>
      <c r="I197" s="14">
        <f t="shared" si="14"/>
        <v>0.00222413793103448</v>
      </c>
      <c r="J197" s="15">
        <f t="shared" si="15"/>
        <v>0.07482</v>
      </c>
      <c r="K197" s="11" t="s">
        <v>597</v>
      </c>
    </row>
    <row r="198" spans="1:11">
      <c r="A198" s="9" t="s">
        <v>608</v>
      </c>
      <c r="B198" s="10" t="s">
        <v>232</v>
      </c>
      <c r="C198" s="10" t="s">
        <v>233</v>
      </c>
      <c r="D198" s="11" t="s">
        <v>8</v>
      </c>
      <c r="E198" s="11">
        <v>29</v>
      </c>
      <c r="F198" s="11">
        <f>VLOOKUP(C198:C483,进价表!C:F,4,FALSE)</f>
        <v>42</v>
      </c>
      <c r="G198" s="11">
        <f t="shared" si="12"/>
        <v>1218</v>
      </c>
      <c r="H198" s="11">
        <f t="shared" si="13"/>
        <v>54.18</v>
      </c>
      <c r="I198" s="14">
        <f t="shared" si="14"/>
        <v>0.00467068965517241</v>
      </c>
      <c r="J198" s="15">
        <f t="shared" si="15"/>
        <v>0.157122</v>
      </c>
      <c r="K198" s="11" t="s">
        <v>595</v>
      </c>
    </row>
    <row r="199" spans="1:11">
      <c r="A199" s="9" t="s">
        <v>608</v>
      </c>
      <c r="B199" s="10" t="s">
        <v>450</v>
      </c>
      <c r="C199" s="10" t="s">
        <v>451</v>
      </c>
      <c r="D199" s="11" t="s">
        <v>8</v>
      </c>
      <c r="E199" s="11">
        <v>26</v>
      </c>
      <c r="F199" s="11">
        <f>VLOOKUP(C199:C484,进价表!C:F,4,FALSE)</f>
        <v>124.8912</v>
      </c>
      <c r="G199" s="11">
        <f t="shared" si="12"/>
        <v>3247.1712</v>
      </c>
      <c r="H199" s="11">
        <f t="shared" si="13"/>
        <v>161.109648</v>
      </c>
      <c r="I199" s="14">
        <f t="shared" si="14"/>
        <v>0.0138887627586207</v>
      </c>
      <c r="J199" s="15">
        <f t="shared" si="15"/>
        <v>0.4188850848</v>
      </c>
      <c r="K199" s="11" t="s">
        <v>595</v>
      </c>
    </row>
    <row r="200" spans="1:11">
      <c r="A200" s="9" t="s">
        <v>608</v>
      </c>
      <c r="B200" s="10" t="s">
        <v>234</v>
      </c>
      <c r="C200" s="10" t="s">
        <v>235</v>
      </c>
      <c r="D200" s="11" t="s">
        <v>8</v>
      </c>
      <c r="E200" s="11">
        <v>23</v>
      </c>
      <c r="F200" s="11">
        <f>VLOOKUP(C200:C485,进价表!C:F,4,FALSE)</f>
        <v>55</v>
      </c>
      <c r="G200" s="11">
        <f t="shared" si="12"/>
        <v>1265</v>
      </c>
      <c r="H200" s="11">
        <f t="shared" si="13"/>
        <v>70.95</v>
      </c>
      <c r="I200" s="14">
        <f t="shared" si="14"/>
        <v>0.00611637931034483</v>
      </c>
      <c r="J200" s="15">
        <f t="shared" si="15"/>
        <v>0.163185</v>
      </c>
      <c r="K200" s="11" t="s">
        <v>595</v>
      </c>
    </row>
    <row r="201" spans="1:11">
      <c r="A201" s="9" t="s">
        <v>608</v>
      </c>
      <c r="B201" s="10" t="s">
        <v>552</v>
      </c>
      <c r="C201" s="10" t="s">
        <v>553</v>
      </c>
      <c r="D201" s="11" t="s">
        <v>8</v>
      </c>
      <c r="E201" s="11">
        <v>23</v>
      </c>
      <c r="F201" s="11">
        <f>VLOOKUP(C201:C486,进价表!C:F,4,FALSE)</f>
        <v>10</v>
      </c>
      <c r="G201" s="11">
        <f t="shared" si="12"/>
        <v>230</v>
      </c>
      <c r="H201" s="11">
        <f t="shared" si="13"/>
        <v>12.9</v>
      </c>
      <c r="I201" s="14">
        <f t="shared" si="14"/>
        <v>0.00111206896551724</v>
      </c>
      <c r="J201" s="15">
        <f t="shared" si="15"/>
        <v>0.02967</v>
      </c>
      <c r="K201" s="11" t="s">
        <v>598</v>
      </c>
    </row>
    <row r="202" spans="1:11">
      <c r="A202" s="9" t="s">
        <v>608</v>
      </c>
      <c r="B202" s="10" t="s">
        <v>170</v>
      </c>
      <c r="C202" s="10" t="s">
        <v>171</v>
      </c>
      <c r="D202" s="11" t="s">
        <v>8</v>
      </c>
      <c r="E202" s="11">
        <v>23</v>
      </c>
      <c r="F202" s="11">
        <f>VLOOKUP(C202:C487,进价表!C:F,4,FALSE)</f>
        <v>43</v>
      </c>
      <c r="G202" s="11">
        <f t="shared" si="12"/>
        <v>989</v>
      </c>
      <c r="H202" s="11">
        <f t="shared" si="13"/>
        <v>55.47</v>
      </c>
      <c r="I202" s="14">
        <f t="shared" si="14"/>
        <v>0.00478189655172414</v>
      </c>
      <c r="J202" s="15">
        <f t="shared" si="15"/>
        <v>0.127581</v>
      </c>
      <c r="K202" s="11" t="s">
        <v>599</v>
      </c>
    </row>
    <row r="203" spans="1:11">
      <c r="A203" s="9" t="s">
        <v>608</v>
      </c>
      <c r="B203" s="10" t="s">
        <v>168</v>
      </c>
      <c r="C203" s="10" t="s">
        <v>169</v>
      </c>
      <c r="D203" s="11" t="s">
        <v>8</v>
      </c>
      <c r="E203" s="11">
        <v>21</v>
      </c>
      <c r="F203" s="11">
        <f>VLOOKUP(C203:C488,进价表!C:F,4,FALSE)</f>
        <v>19.5804</v>
      </c>
      <c r="G203" s="11">
        <f t="shared" si="12"/>
        <v>411.1884</v>
      </c>
      <c r="H203" s="11">
        <f t="shared" si="13"/>
        <v>25.258716</v>
      </c>
      <c r="I203" s="14">
        <f t="shared" si="14"/>
        <v>0.00217747551724138</v>
      </c>
      <c r="J203" s="15">
        <f t="shared" si="15"/>
        <v>0.0530433036</v>
      </c>
      <c r="K203" s="11" t="s">
        <v>599</v>
      </c>
    </row>
    <row r="204" ht="39" spans="1:11">
      <c r="A204" s="9" t="s">
        <v>608</v>
      </c>
      <c r="B204" s="10" t="s">
        <v>290</v>
      </c>
      <c r="C204" s="10" t="s">
        <v>291</v>
      </c>
      <c r="D204" s="11" t="s">
        <v>8</v>
      </c>
      <c r="E204" s="11">
        <v>21</v>
      </c>
      <c r="F204" s="11">
        <f>VLOOKUP(C204:C489,进价表!C:F,4,FALSE)</f>
        <v>28</v>
      </c>
      <c r="G204" s="11">
        <f t="shared" si="12"/>
        <v>588</v>
      </c>
      <c r="H204" s="11">
        <f t="shared" si="13"/>
        <v>36.12</v>
      </c>
      <c r="I204" s="14">
        <f t="shared" si="14"/>
        <v>0.00311379310344828</v>
      </c>
      <c r="J204" s="15">
        <f t="shared" si="15"/>
        <v>0.075852</v>
      </c>
      <c r="K204" s="11" t="s">
        <v>597</v>
      </c>
    </row>
    <row r="205" ht="26" spans="1:11">
      <c r="A205" s="9" t="s">
        <v>608</v>
      </c>
      <c r="B205" s="10" t="s">
        <v>458</v>
      </c>
      <c r="C205" s="10" t="s">
        <v>459</v>
      </c>
      <c r="D205" s="11" t="s">
        <v>8</v>
      </c>
      <c r="E205" s="11">
        <v>21</v>
      </c>
      <c r="F205" s="11">
        <f>VLOOKUP(C205:C490,进价表!C:F,4,FALSE)</f>
        <v>242.7516</v>
      </c>
      <c r="G205" s="11">
        <f t="shared" si="12"/>
        <v>5097.7836</v>
      </c>
      <c r="H205" s="11">
        <f t="shared" si="13"/>
        <v>313.149564</v>
      </c>
      <c r="I205" s="14">
        <f t="shared" si="14"/>
        <v>0.0269956520689655</v>
      </c>
      <c r="J205" s="15">
        <f t="shared" si="15"/>
        <v>0.6576140844</v>
      </c>
      <c r="K205" s="11" t="s">
        <v>599</v>
      </c>
    </row>
    <row r="206" spans="1:11">
      <c r="A206" s="9" t="s">
        <v>608</v>
      </c>
      <c r="B206" s="10" t="s">
        <v>576</v>
      </c>
      <c r="C206" s="10" t="s">
        <v>577</v>
      </c>
      <c r="D206" s="11" t="s">
        <v>8</v>
      </c>
      <c r="E206" s="11">
        <v>20</v>
      </c>
      <c r="F206" s="11">
        <f>VLOOKUP(C206:C491,进价表!C:F,4,FALSE)</f>
        <v>70</v>
      </c>
      <c r="G206" s="11">
        <f t="shared" si="12"/>
        <v>1400</v>
      </c>
      <c r="H206" s="11">
        <f t="shared" si="13"/>
        <v>90.3</v>
      </c>
      <c r="I206" s="14">
        <f t="shared" si="14"/>
        <v>0.00778448275862069</v>
      </c>
      <c r="J206" s="15">
        <f t="shared" si="15"/>
        <v>0.1806</v>
      </c>
      <c r="K206" s="11" t="s">
        <v>599</v>
      </c>
    </row>
    <row r="207" spans="1:11">
      <c r="A207" s="9" t="s">
        <v>608</v>
      </c>
      <c r="B207" s="10" t="s">
        <v>562</v>
      </c>
      <c r="C207" s="10" t="s">
        <v>563</v>
      </c>
      <c r="D207" s="11" t="s">
        <v>8</v>
      </c>
      <c r="E207" s="11">
        <v>18</v>
      </c>
      <c r="F207" s="11">
        <f>VLOOKUP(C207:C492,进价表!C:F,4,FALSE)</f>
        <v>19</v>
      </c>
      <c r="G207" s="11">
        <f t="shared" si="12"/>
        <v>342</v>
      </c>
      <c r="H207" s="11">
        <f t="shared" si="13"/>
        <v>24.51</v>
      </c>
      <c r="I207" s="14">
        <f t="shared" si="14"/>
        <v>0.00211293103448276</v>
      </c>
      <c r="J207" s="15">
        <f t="shared" si="15"/>
        <v>0.044118</v>
      </c>
      <c r="K207" s="11" t="s">
        <v>599</v>
      </c>
    </row>
    <row r="208" ht="26" spans="1:11">
      <c r="A208" s="9" t="s">
        <v>608</v>
      </c>
      <c r="B208" s="10" t="s">
        <v>504</v>
      </c>
      <c r="C208" s="10" t="s">
        <v>505</v>
      </c>
      <c r="D208" s="11" t="s">
        <v>8</v>
      </c>
      <c r="E208" s="11">
        <v>16</v>
      </c>
      <c r="F208" s="11">
        <f>VLOOKUP(C208:C493,进价表!C:F,4,FALSE)</f>
        <v>55.3392</v>
      </c>
      <c r="G208" s="11">
        <f t="shared" si="12"/>
        <v>885.4272</v>
      </c>
      <c r="H208" s="11">
        <f t="shared" si="13"/>
        <v>71.387568</v>
      </c>
      <c r="I208" s="14">
        <f t="shared" si="14"/>
        <v>0.00615410068965517</v>
      </c>
      <c r="J208" s="15">
        <f t="shared" si="15"/>
        <v>0.1142201088</v>
      </c>
      <c r="K208" s="11" t="s">
        <v>599</v>
      </c>
    </row>
    <row r="209" spans="1:11">
      <c r="A209" s="9" t="s">
        <v>608</v>
      </c>
      <c r="B209" s="10" t="s">
        <v>240</v>
      </c>
      <c r="C209" s="10" t="s">
        <v>241</v>
      </c>
      <c r="D209" s="11" t="s">
        <v>8</v>
      </c>
      <c r="E209" s="11">
        <v>16</v>
      </c>
      <c r="F209" s="11">
        <f>VLOOKUP(C209:C494,进价表!C:F,4,FALSE)</f>
        <v>11.6424</v>
      </c>
      <c r="G209" s="11">
        <f t="shared" si="12"/>
        <v>186.2784</v>
      </c>
      <c r="H209" s="11">
        <f t="shared" si="13"/>
        <v>15.018696</v>
      </c>
      <c r="I209" s="14">
        <f t="shared" si="14"/>
        <v>0.00129471517241379</v>
      </c>
      <c r="J209" s="15">
        <f t="shared" si="15"/>
        <v>0.0240299136</v>
      </c>
      <c r="K209" s="11" t="s">
        <v>595</v>
      </c>
    </row>
    <row r="210" spans="1:11">
      <c r="A210" s="9" t="s">
        <v>608</v>
      </c>
      <c r="B210" s="10" t="s">
        <v>436</v>
      </c>
      <c r="C210" s="10" t="s">
        <v>437</v>
      </c>
      <c r="D210" s="11" t="s">
        <v>8</v>
      </c>
      <c r="E210" s="11">
        <v>15</v>
      </c>
      <c r="F210" s="11">
        <f>VLOOKUP(C210:C495,进价表!C:F,4,FALSE)</f>
        <v>170</v>
      </c>
      <c r="G210" s="11">
        <f t="shared" si="12"/>
        <v>2550</v>
      </c>
      <c r="H210" s="11">
        <f t="shared" si="13"/>
        <v>219.3</v>
      </c>
      <c r="I210" s="14">
        <f t="shared" si="14"/>
        <v>0.0189051724137931</v>
      </c>
      <c r="J210" s="15">
        <f t="shared" si="15"/>
        <v>0.32895</v>
      </c>
      <c r="K210" s="11" t="s">
        <v>595</v>
      </c>
    </row>
    <row r="211" spans="1:11">
      <c r="A211" s="9" t="s">
        <v>608</v>
      </c>
      <c r="B211" s="10" t="s">
        <v>210</v>
      </c>
      <c r="C211" s="10" t="s">
        <v>211</v>
      </c>
      <c r="D211" s="11" t="s">
        <v>8</v>
      </c>
      <c r="E211" s="11">
        <v>12</v>
      </c>
      <c r="F211" s="11">
        <f>VLOOKUP(C211:C496,进价表!C:F,4,FALSE)</f>
        <v>338.688</v>
      </c>
      <c r="G211" s="11">
        <f t="shared" si="12"/>
        <v>4064.256</v>
      </c>
      <c r="H211" s="11">
        <f t="shared" si="13"/>
        <v>436.90752</v>
      </c>
      <c r="I211" s="14">
        <f t="shared" si="14"/>
        <v>0.0376644413793103</v>
      </c>
      <c r="J211" s="15">
        <f t="shared" si="15"/>
        <v>0.524289024</v>
      </c>
      <c r="K211" s="11" t="s">
        <v>599</v>
      </c>
    </row>
    <row r="212" spans="1:11">
      <c r="A212" s="9" t="s">
        <v>608</v>
      </c>
      <c r="B212" s="10" t="s">
        <v>212</v>
      </c>
      <c r="C212" s="10" t="s">
        <v>213</v>
      </c>
      <c r="D212" s="11" t="s">
        <v>8</v>
      </c>
      <c r="E212" s="11">
        <v>11</v>
      </c>
      <c r="F212" s="11">
        <f>VLOOKUP(C212:C497,进价表!C:F,4,FALSE)</f>
        <v>418.7484</v>
      </c>
      <c r="G212" s="11">
        <f t="shared" si="12"/>
        <v>4606.2324</v>
      </c>
      <c r="H212" s="11">
        <f t="shared" si="13"/>
        <v>540.185436</v>
      </c>
      <c r="I212" s="14">
        <f t="shared" si="14"/>
        <v>0.04656771</v>
      </c>
      <c r="J212" s="15">
        <f t="shared" si="15"/>
        <v>0.5942039796</v>
      </c>
      <c r="K212" s="11" t="s">
        <v>598</v>
      </c>
    </row>
    <row r="213" spans="1:11">
      <c r="A213" s="9" t="s">
        <v>608</v>
      </c>
      <c r="B213" s="10" t="s">
        <v>540</v>
      </c>
      <c r="C213" s="10" t="s">
        <v>541</v>
      </c>
      <c r="D213" s="11" t="s">
        <v>8</v>
      </c>
      <c r="E213" s="11">
        <v>10</v>
      </c>
      <c r="F213" s="11">
        <f>VLOOKUP(C213:C498,进价表!C:F,4,FALSE)</f>
        <v>7</v>
      </c>
      <c r="G213" s="11">
        <f t="shared" si="12"/>
        <v>70</v>
      </c>
      <c r="H213" s="11">
        <f t="shared" si="13"/>
        <v>9.03</v>
      </c>
      <c r="I213" s="14">
        <f t="shared" si="14"/>
        <v>0.000778448275862069</v>
      </c>
      <c r="J213" s="15">
        <f t="shared" si="15"/>
        <v>0.00903</v>
      </c>
      <c r="K213" s="11" t="s">
        <v>599</v>
      </c>
    </row>
    <row r="214" spans="1:11">
      <c r="A214" s="9" t="s">
        <v>608</v>
      </c>
      <c r="B214" s="10" t="s">
        <v>180</v>
      </c>
      <c r="C214" s="10" t="s">
        <v>181</v>
      </c>
      <c r="D214" s="11" t="s">
        <v>8</v>
      </c>
      <c r="E214" s="11">
        <v>10</v>
      </c>
      <c r="F214" s="11">
        <f>VLOOKUP(C214:C499,进价表!C:F,4,FALSE)</f>
        <v>88</v>
      </c>
      <c r="G214" s="11">
        <f t="shared" si="12"/>
        <v>880</v>
      </c>
      <c r="H214" s="11">
        <f t="shared" si="13"/>
        <v>113.52</v>
      </c>
      <c r="I214" s="14">
        <f t="shared" si="14"/>
        <v>0.00978620689655173</v>
      </c>
      <c r="J214" s="15">
        <f t="shared" si="15"/>
        <v>0.11352</v>
      </c>
      <c r="K214" s="11" t="s">
        <v>599</v>
      </c>
    </row>
    <row r="215" spans="1:11">
      <c r="A215" s="9" t="s">
        <v>608</v>
      </c>
      <c r="B215" s="10" t="s">
        <v>266</v>
      </c>
      <c r="C215" s="10" t="s">
        <v>267</v>
      </c>
      <c r="D215" s="11" t="s">
        <v>8</v>
      </c>
      <c r="E215" s="11">
        <v>10</v>
      </c>
      <c r="F215" s="11">
        <f>VLOOKUP(C215:C500,进价表!C:F,4,FALSE)</f>
        <v>11.5668</v>
      </c>
      <c r="G215" s="11">
        <f t="shared" si="12"/>
        <v>115.668</v>
      </c>
      <c r="H215" s="11">
        <f t="shared" si="13"/>
        <v>14.921172</v>
      </c>
      <c r="I215" s="14">
        <f t="shared" si="14"/>
        <v>0.00128630793103448</v>
      </c>
      <c r="J215" s="15">
        <f t="shared" si="15"/>
        <v>0.014921172</v>
      </c>
      <c r="K215" s="11" t="s">
        <v>595</v>
      </c>
    </row>
    <row r="216" spans="1:11">
      <c r="A216" s="9" t="s">
        <v>608</v>
      </c>
      <c r="B216" s="10" t="s">
        <v>272</v>
      </c>
      <c r="C216" s="10" t="s">
        <v>273</v>
      </c>
      <c r="D216" s="11" t="s">
        <v>8</v>
      </c>
      <c r="E216" s="11">
        <v>10</v>
      </c>
      <c r="F216" s="11">
        <f>VLOOKUP(C216:C501,进价表!C:F,4,FALSE)</f>
        <v>52.542</v>
      </c>
      <c r="G216" s="11">
        <f t="shared" si="12"/>
        <v>525.42</v>
      </c>
      <c r="H216" s="11">
        <f t="shared" si="13"/>
        <v>67.77918</v>
      </c>
      <c r="I216" s="14">
        <f t="shared" si="14"/>
        <v>0.00584303275862069</v>
      </c>
      <c r="J216" s="15">
        <f t="shared" si="15"/>
        <v>0.06777918</v>
      </c>
      <c r="K216" s="11" t="s">
        <v>595</v>
      </c>
    </row>
    <row r="217" spans="1:11">
      <c r="A217" s="9" t="s">
        <v>608</v>
      </c>
      <c r="B217" s="10" t="s">
        <v>568</v>
      </c>
      <c r="C217" s="10" t="s">
        <v>569</v>
      </c>
      <c r="D217" s="11" t="s">
        <v>8</v>
      </c>
      <c r="E217" s="11">
        <v>10</v>
      </c>
      <c r="F217" s="11">
        <f>VLOOKUP(C217:C502,进价表!C:F,4,FALSE)</f>
        <v>19</v>
      </c>
      <c r="G217" s="11">
        <f t="shared" si="12"/>
        <v>190</v>
      </c>
      <c r="H217" s="11">
        <f t="shared" si="13"/>
        <v>24.51</v>
      </c>
      <c r="I217" s="14">
        <f t="shared" si="14"/>
        <v>0.00211293103448276</v>
      </c>
      <c r="J217" s="15">
        <f t="shared" si="15"/>
        <v>0.02451</v>
      </c>
      <c r="K217" s="11" t="s">
        <v>599</v>
      </c>
    </row>
    <row r="218" spans="1:11">
      <c r="A218" s="9" t="s">
        <v>608</v>
      </c>
      <c r="B218" s="10" t="s">
        <v>220</v>
      </c>
      <c r="C218" s="10" t="s">
        <v>221</v>
      </c>
      <c r="D218" s="11" t="s">
        <v>105</v>
      </c>
      <c r="E218" s="11">
        <v>9</v>
      </c>
      <c r="F218" s="11">
        <f>VLOOKUP(C218:C503,进价表!C:F,4,FALSE)</f>
        <v>10.4328</v>
      </c>
      <c r="G218" s="11">
        <f t="shared" si="12"/>
        <v>93.8952</v>
      </c>
      <c r="H218" s="11">
        <f t="shared" si="13"/>
        <v>13.458312</v>
      </c>
      <c r="I218" s="14">
        <f t="shared" si="14"/>
        <v>0.00116019931034483</v>
      </c>
      <c r="J218" s="15">
        <f t="shared" si="15"/>
        <v>0.0121124808</v>
      </c>
      <c r="K218" s="11" t="s">
        <v>599</v>
      </c>
    </row>
    <row r="219" ht="26" spans="1:11">
      <c r="A219" s="9" t="s">
        <v>608</v>
      </c>
      <c r="B219" s="10" t="s">
        <v>278</v>
      </c>
      <c r="C219" s="10" t="s">
        <v>279</v>
      </c>
      <c r="D219" s="11" t="s">
        <v>8</v>
      </c>
      <c r="E219" s="11">
        <v>9</v>
      </c>
      <c r="F219" s="11">
        <f>VLOOKUP(C219:C504,进价表!C:F,4,FALSE)</f>
        <v>33</v>
      </c>
      <c r="G219" s="11">
        <f t="shared" si="12"/>
        <v>297</v>
      </c>
      <c r="H219" s="11">
        <f t="shared" si="13"/>
        <v>42.57</v>
      </c>
      <c r="I219" s="14">
        <f t="shared" si="14"/>
        <v>0.0036698275862069</v>
      </c>
      <c r="J219" s="15">
        <f t="shared" si="15"/>
        <v>0.038313</v>
      </c>
      <c r="K219" s="11" t="s">
        <v>601</v>
      </c>
    </row>
    <row r="220" ht="26" spans="1:11">
      <c r="A220" s="9" t="s">
        <v>608</v>
      </c>
      <c r="B220" s="10" t="s">
        <v>460</v>
      </c>
      <c r="C220" s="10" t="s">
        <v>461</v>
      </c>
      <c r="D220" s="11" t="s">
        <v>8</v>
      </c>
      <c r="E220" s="11">
        <v>9</v>
      </c>
      <c r="F220" s="11">
        <f>VLOOKUP(C220:C505,进价表!C:F,4,FALSE)</f>
        <v>36.2124</v>
      </c>
      <c r="G220" s="11">
        <f t="shared" si="12"/>
        <v>325.9116</v>
      </c>
      <c r="H220" s="11">
        <f t="shared" si="13"/>
        <v>46.713996</v>
      </c>
      <c r="I220" s="14">
        <f t="shared" si="14"/>
        <v>0.00402706862068966</v>
      </c>
      <c r="J220" s="15">
        <f t="shared" si="15"/>
        <v>0.0420425964</v>
      </c>
      <c r="K220" s="11" t="s">
        <v>599</v>
      </c>
    </row>
    <row r="221" ht="26" spans="1:11">
      <c r="A221" s="9" t="s">
        <v>608</v>
      </c>
      <c r="B221" s="10" t="s">
        <v>464</v>
      </c>
      <c r="C221" s="10" t="s">
        <v>465</v>
      </c>
      <c r="D221" s="11" t="s">
        <v>8</v>
      </c>
      <c r="E221" s="11">
        <v>8</v>
      </c>
      <c r="F221" s="11">
        <f>VLOOKUP(C221:C506,进价表!C:F,4,FALSE)</f>
        <v>36.2124</v>
      </c>
      <c r="G221" s="11">
        <f t="shared" si="12"/>
        <v>289.6992</v>
      </c>
      <c r="H221" s="11">
        <f t="shared" si="13"/>
        <v>46.713996</v>
      </c>
      <c r="I221" s="14">
        <f t="shared" si="14"/>
        <v>0.00402706862068966</v>
      </c>
      <c r="J221" s="15">
        <f t="shared" si="15"/>
        <v>0.0373711968</v>
      </c>
      <c r="K221" s="11" t="s">
        <v>599</v>
      </c>
    </row>
    <row r="222" spans="1:11">
      <c r="A222" s="9" t="s">
        <v>608</v>
      </c>
      <c r="B222" s="10" t="s">
        <v>178</v>
      </c>
      <c r="C222" s="10" t="s">
        <v>179</v>
      </c>
      <c r="D222" s="11" t="s">
        <v>8</v>
      </c>
      <c r="E222" s="11">
        <v>8</v>
      </c>
      <c r="F222" s="11">
        <f>VLOOKUP(C222:C507,进价表!C:F,4,FALSE)</f>
        <v>88</v>
      </c>
      <c r="G222" s="11">
        <f t="shared" si="12"/>
        <v>704</v>
      </c>
      <c r="H222" s="11">
        <f t="shared" si="13"/>
        <v>113.52</v>
      </c>
      <c r="I222" s="14">
        <f t="shared" si="14"/>
        <v>0.00978620689655173</v>
      </c>
      <c r="J222" s="15">
        <f t="shared" si="15"/>
        <v>0.090816</v>
      </c>
      <c r="K222" s="11" t="s">
        <v>599</v>
      </c>
    </row>
    <row r="223" spans="1:11">
      <c r="A223" s="9" t="s">
        <v>608</v>
      </c>
      <c r="B223" s="10" t="s">
        <v>268</v>
      </c>
      <c r="C223" s="10" t="s">
        <v>269</v>
      </c>
      <c r="D223" s="11" t="s">
        <v>8</v>
      </c>
      <c r="E223" s="11">
        <v>8</v>
      </c>
      <c r="F223" s="11">
        <f>VLOOKUP(C223:C508,进价表!C:F,4,FALSE)</f>
        <v>11.5668</v>
      </c>
      <c r="G223" s="11">
        <f t="shared" si="12"/>
        <v>92.5344</v>
      </c>
      <c r="H223" s="11">
        <f t="shared" si="13"/>
        <v>14.921172</v>
      </c>
      <c r="I223" s="14">
        <f t="shared" si="14"/>
        <v>0.00128630793103448</v>
      </c>
      <c r="J223" s="15">
        <f t="shared" si="15"/>
        <v>0.0119369376</v>
      </c>
      <c r="K223" s="11" t="s">
        <v>601</v>
      </c>
    </row>
    <row r="224" spans="1:11">
      <c r="A224" s="9" t="s">
        <v>608</v>
      </c>
      <c r="B224" s="10" t="s">
        <v>189</v>
      </c>
      <c r="C224" s="10" t="s">
        <v>190</v>
      </c>
      <c r="D224" s="11" t="s">
        <v>188</v>
      </c>
      <c r="E224" s="11">
        <v>8</v>
      </c>
      <c r="F224" s="11">
        <f>VLOOKUP(C224:C509,进价表!C:F,4,FALSE)</f>
        <v>88</v>
      </c>
      <c r="G224" s="11">
        <f t="shared" si="12"/>
        <v>704</v>
      </c>
      <c r="H224" s="11">
        <f t="shared" si="13"/>
        <v>113.52</v>
      </c>
      <c r="I224" s="14">
        <f t="shared" si="14"/>
        <v>0.00978620689655173</v>
      </c>
      <c r="J224" s="15">
        <f t="shared" si="15"/>
        <v>0.090816</v>
      </c>
      <c r="K224" s="11" t="s">
        <v>602</v>
      </c>
    </row>
    <row r="225" spans="1:11">
      <c r="A225" s="9" t="s">
        <v>608</v>
      </c>
      <c r="B225" s="10" t="s">
        <v>574</v>
      </c>
      <c r="C225" s="10" t="s">
        <v>575</v>
      </c>
      <c r="D225" s="11" t="s">
        <v>8</v>
      </c>
      <c r="E225" s="11">
        <v>3</v>
      </c>
      <c r="F225" s="11">
        <f>VLOOKUP(C225:C510,进价表!C:F,4,FALSE)</f>
        <v>45</v>
      </c>
      <c r="G225" s="11">
        <f t="shared" si="12"/>
        <v>135</v>
      </c>
      <c r="H225" s="11">
        <f t="shared" si="13"/>
        <v>58.05</v>
      </c>
      <c r="I225" s="14">
        <f t="shared" si="14"/>
        <v>0.00500431034482759</v>
      </c>
      <c r="J225" s="15">
        <f t="shared" si="15"/>
        <v>0.017415</v>
      </c>
      <c r="K225" s="11" t="s">
        <v>599</v>
      </c>
    </row>
    <row r="226" spans="1:11">
      <c r="A226" s="9" t="s">
        <v>608</v>
      </c>
      <c r="B226" s="10" t="s">
        <v>452</v>
      </c>
      <c r="C226" s="10" t="s">
        <v>453</v>
      </c>
      <c r="D226" s="11" t="s">
        <v>8</v>
      </c>
      <c r="E226" s="11">
        <v>3</v>
      </c>
      <c r="F226" s="11">
        <f>VLOOKUP(C226:C511,进价表!C:F,4,FALSE)</f>
        <v>152.4852</v>
      </c>
      <c r="G226" s="11">
        <f t="shared" si="12"/>
        <v>457.4556</v>
      </c>
      <c r="H226" s="11">
        <f t="shared" si="13"/>
        <v>196.705908</v>
      </c>
      <c r="I226" s="14">
        <f t="shared" si="14"/>
        <v>0.016957405862069</v>
      </c>
      <c r="J226" s="15">
        <f t="shared" si="15"/>
        <v>0.0590117724</v>
      </c>
      <c r="K226" s="11" t="s">
        <v>595</v>
      </c>
    </row>
    <row r="227" spans="1:11">
      <c r="A227" s="9" t="s">
        <v>608</v>
      </c>
      <c r="B227" s="10" t="s">
        <v>156</v>
      </c>
      <c r="C227" s="10" t="s">
        <v>157</v>
      </c>
      <c r="D227" s="11" t="s">
        <v>8</v>
      </c>
      <c r="E227" s="11">
        <v>3</v>
      </c>
      <c r="F227" s="11">
        <f>VLOOKUP(C227:C512,进价表!C:F,4,FALSE)</f>
        <v>55</v>
      </c>
      <c r="G227" s="11">
        <f t="shared" si="12"/>
        <v>165</v>
      </c>
      <c r="H227" s="11">
        <f t="shared" si="13"/>
        <v>70.95</v>
      </c>
      <c r="I227" s="14">
        <f t="shared" si="14"/>
        <v>0.00611637931034483</v>
      </c>
      <c r="J227" s="15">
        <f t="shared" si="15"/>
        <v>0.021285</v>
      </c>
      <c r="K227" s="11" t="s">
        <v>599</v>
      </c>
    </row>
    <row r="228" ht="26" spans="1:11">
      <c r="A228" s="9" t="s">
        <v>608</v>
      </c>
      <c r="B228" s="10" t="s">
        <v>462</v>
      </c>
      <c r="C228" s="10" t="s">
        <v>463</v>
      </c>
      <c r="D228" s="11" t="s">
        <v>8</v>
      </c>
      <c r="E228" s="11">
        <v>3</v>
      </c>
      <c r="F228" s="11">
        <f>VLOOKUP(C228:C513,进价表!C:F,4,FALSE)</f>
        <v>39.69</v>
      </c>
      <c r="G228" s="11">
        <f t="shared" si="12"/>
        <v>119.07</v>
      </c>
      <c r="H228" s="11">
        <f t="shared" si="13"/>
        <v>51.2001</v>
      </c>
      <c r="I228" s="14">
        <f t="shared" si="14"/>
        <v>0.00441380172413793</v>
      </c>
      <c r="J228" s="15">
        <f t="shared" si="15"/>
        <v>0.01536003</v>
      </c>
      <c r="K228" s="11" t="s">
        <v>599</v>
      </c>
    </row>
    <row r="229" spans="1:11">
      <c r="A229" s="9" t="s">
        <v>608</v>
      </c>
      <c r="B229" s="10" t="s">
        <v>222</v>
      </c>
      <c r="C229" s="10" t="s">
        <v>223</v>
      </c>
      <c r="D229" s="11" t="s">
        <v>105</v>
      </c>
      <c r="E229" s="11">
        <v>2</v>
      </c>
      <c r="F229" s="11">
        <f>VLOOKUP(C229:C514,进价表!C:F,4,FALSE)</f>
        <v>18.9756</v>
      </c>
      <c r="G229" s="11">
        <f t="shared" si="12"/>
        <v>37.9512</v>
      </c>
      <c r="H229" s="11">
        <f t="shared" si="13"/>
        <v>24.478524</v>
      </c>
      <c r="I229" s="14">
        <f t="shared" si="14"/>
        <v>0.0021102175862069</v>
      </c>
      <c r="J229" s="15">
        <f t="shared" si="15"/>
        <v>0.0048957048</v>
      </c>
      <c r="K229" s="11" t="s">
        <v>599</v>
      </c>
    </row>
    <row r="230" ht="26" spans="1:11">
      <c r="A230" s="9" t="s">
        <v>608</v>
      </c>
      <c r="B230" s="10" t="s">
        <v>508</v>
      </c>
      <c r="C230" s="10" t="s">
        <v>509</v>
      </c>
      <c r="D230" s="11" t="s">
        <v>8</v>
      </c>
      <c r="E230" s="11">
        <v>2</v>
      </c>
      <c r="F230" s="11">
        <f>VLOOKUP(C230:C515,进价表!C:F,4,FALSE)</f>
        <v>198.072</v>
      </c>
      <c r="G230" s="11">
        <f t="shared" si="12"/>
        <v>396.144</v>
      </c>
      <c r="H230" s="11">
        <f t="shared" si="13"/>
        <v>255.51288</v>
      </c>
      <c r="I230" s="14">
        <f t="shared" si="14"/>
        <v>0.0220269724137931</v>
      </c>
      <c r="J230" s="15">
        <f t="shared" si="15"/>
        <v>0.051102576</v>
      </c>
      <c r="K230" s="11" t="s">
        <v>599</v>
      </c>
    </row>
    <row r="231" ht="26" spans="1:11">
      <c r="A231" s="9" t="s">
        <v>608</v>
      </c>
      <c r="B231" s="10" t="s">
        <v>486</v>
      </c>
      <c r="C231" s="10" t="s">
        <v>487</v>
      </c>
      <c r="D231" s="11" t="s">
        <v>8</v>
      </c>
      <c r="E231" s="11">
        <v>2</v>
      </c>
      <c r="F231" s="11">
        <f>VLOOKUP(C231:C516,进价表!C:F,4,FALSE)</f>
        <v>132.3</v>
      </c>
      <c r="G231" s="11">
        <f t="shared" si="12"/>
        <v>264.6</v>
      </c>
      <c r="H231" s="11">
        <f t="shared" si="13"/>
        <v>170.667</v>
      </c>
      <c r="I231" s="14">
        <f t="shared" si="14"/>
        <v>0.0147126724137931</v>
      </c>
      <c r="J231" s="15">
        <f t="shared" si="15"/>
        <v>0.0341334</v>
      </c>
      <c r="K231" s="11" t="s">
        <v>599</v>
      </c>
    </row>
    <row r="232" spans="1:11">
      <c r="A232" s="9" t="s">
        <v>608</v>
      </c>
      <c r="B232" s="10" t="s">
        <v>152</v>
      </c>
      <c r="C232" s="10" t="s">
        <v>153</v>
      </c>
      <c r="D232" s="11" t="s">
        <v>8</v>
      </c>
      <c r="E232" s="11">
        <v>2</v>
      </c>
      <c r="F232" s="11">
        <f>VLOOKUP(C232:C517,进价表!C:F,4,FALSE)</f>
        <v>298.62</v>
      </c>
      <c r="G232" s="11">
        <f t="shared" si="12"/>
        <v>597.24</v>
      </c>
      <c r="H232" s="11">
        <f t="shared" si="13"/>
        <v>385.2198</v>
      </c>
      <c r="I232" s="14">
        <f t="shared" si="14"/>
        <v>0.0332086034482759</v>
      </c>
      <c r="J232" s="15">
        <f t="shared" si="15"/>
        <v>0.07704396</v>
      </c>
      <c r="K232" s="11" t="s">
        <v>599</v>
      </c>
    </row>
    <row r="233" ht="26" spans="1:11">
      <c r="A233" s="9" t="s">
        <v>608</v>
      </c>
      <c r="B233" s="10" t="s">
        <v>476</v>
      </c>
      <c r="C233" s="10" t="s">
        <v>477</v>
      </c>
      <c r="D233" s="11" t="s">
        <v>8</v>
      </c>
      <c r="E233" s="11">
        <v>2</v>
      </c>
      <c r="F233" s="11">
        <f>VLOOKUP(C233:C518,进价表!C:F,4,FALSE)</f>
        <v>44.226</v>
      </c>
      <c r="G233" s="11">
        <f t="shared" si="12"/>
        <v>88.452</v>
      </c>
      <c r="H233" s="11">
        <f t="shared" si="13"/>
        <v>57.05154</v>
      </c>
      <c r="I233" s="14">
        <f t="shared" si="14"/>
        <v>0.00491823620689655</v>
      </c>
      <c r="J233" s="15">
        <f t="shared" si="15"/>
        <v>0.011410308</v>
      </c>
      <c r="K233" s="11" t="s">
        <v>599</v>
      </c>
    </row>
    <row r="234" ht="26" spans="1:11">
      <c r="A234" s="9" t="s">
        <v>608</v>
      </c>
      <c r="B234" s="10" t="s">
        <v>176</v>
      </c>
      <c r="C234" s="10" t="s">
        <v>177</v>
      </c>
      <c r="D234" s="11" t="s">
        <v>8</v>
      </c>
      <c r="E234" s="11">
        <v>2</v>
      </c>
      <c r="F234" s="11">
        <f>VLOOKUP(C234:C519,进价表!C:F,4,FALSE)</f>
        <v>90</v>
      </c>
      <c r="G234" s="11">
        <f t="shared" si="12"/>
        <v>180</v>
      </c>
      <c r="H234" s="11">
        <f t="shared" si="13"/>
        <v>116.1</v>
      </c>
      <c r="I234" s="14">
        <f t="shared" si="14"/>
        <v>0.0100086206896552</v>
      </c>
      <c r="J234" s="15">
        <f t="shared" si="15"/>
        <v>0.02322</v>
      </c>
      <c r="K234" s="11" t="s">
        <v>599</v>
      </c>
    </row>
    <row r="235" ht="26" spans="1:11">
      <c r="A235" s="9" t="s">
        <v>608</v>
      </c>
      <c r="B235" s="10" t="s">
        <v>274</v>
      </c>
      <c r="C235" s="10" t="s">
        <v>275</v>
      </c>
      <c r="D235" s="11" t="s">
        <v>8</v>
      </c>
      <c r="E235" s="11">
        <v>2</v>
      </c>
      <c r="F235" s="11">
        <f>VLOOKUP(C235:C520,进价表!C:F,4,FALSE)</f>
        <v>22</v>
      </c>
      <c r="G235" s="11">
        <f t="shared" si="12"/>
        <v>44</v>
      </c>
      <c r="H235" s="11">
        <f t="shared" si="13"/>
        <v>28.38</v>
      </c>
      <c r="I235" s="14">
        <f t="shared" si="14"/>
        <v>0.00244655172413793</v>
      </c>
      <c r="J235" s="15">
        <f t="shared" si="15"/>
        <v>0.005676</v>
      </c>
      <c r="K235" s="11" t="s">
        <v>601</v>
      </c>
    </row>
    <row r="236" spans="1:11">
      <c r="A236" s="9" t="s">
        <v>608</v>
      </c>
      <c r="B236" s="10" t="s">
        <v>382</v>
      </c>
      <c r="C236" s="10" t="s">
        <v>383</v>
      </c>
      <c r="D236" s="11" t="s">
        <v>8</v>
      </c>
      <c r="E236" s="11">
        <v>2</v>
      </c>
      <c r="F236" s="11">
        <f>VLOOKUP(C236:C521,进价表!C:F,4,FALSE)</f>
        <v>38.178</v>
      </c>
      <c r="G236" s="11">
        <f t="shared" si="12"/>
        <v>76.356</v>
      </c>
      <c r="H236" s="11">
        <f t="shared" si="13"/>
        <v>49.24962</v>
      </c>
      <c r="I236" s="14">
        <f t="shared" si="14"/>
        <v>0.00424565689655172</v>
      </c>
      <c r="J236" s="15">
        <f t="shared" si="15"/>
        <v>0.009849924</v>
      </c>
      <c r="K236" s="11" t="s">
        <v>599</v>
      </c>
    </row>
    <row r="237" spans="1:11">
      <c r="A237" s="9" t="s">
        <v>608</v>
      </c>
      <c r="B237" s="10" t="s">
        <v>544</v>
      </c>
      <c r="C237" s="10" t="s">
        <v>545</v>
      </c>
      <c r="D237" s="11" t="s">
        <v>8</v>
      </c>
      <c r="E237" s="11">
        <v>2</v>
      </c>
      <c r="F237" s="11">
        <f>VLOOKUP(C237:C522,进价表!C:F,4,FALSE)</f>
        <v>8</v>
      </c>
      <c r="G237" s="11">
        <f t="shared" si="12"/>
        <v>16</v>
      </c>
      <c r="H237" s="11">
        <f t="shared" si="13"/>
        <v>10.32</v>
      </c>
      <c r="I237" s="14">
        <f t="shared" si="14"/>
        <v>0.000889655172413793</v>
      </c>
      <c r="J237" s="15">
        <f t="shared" si="15"/>
        <v>0.002064</v>
      </c>
      <c r="K237" s="11" t="s">
        <v>598</v>
      </c>
    </row>
    <row r="238" spans="1:11">
      <c r="A238" s="9" t="s">
        <v>608</v>
      </c>
      <c r="B238" s="10" t="s">
        <v>194</v>
      </c>
      <c r="C238" s="10" t="s">
        <v>195</v>
      </c>
      <c r="D238" s="11" t="s">
        <v>8</v>
      </c>
      <c r="E238" s="11">
        <v>2</v>
      </c>
      <c r="F238" s="11">
        <f>VLOOKUP(C238:C523,进价表!C:F,4,FALSE)</f>
        <v>90.4932</v>
      </c>
      <c r="G238" s="11">
        <f t="shared" si="12"/>
        <v>180.9864</v>
      </c>
      <c r="H238" s="11">
        <f t="shared" si="13"/>
        <v>116.736228</v>
      </c>
      <c r="I238" s="14">
        <f t="shared" si="14"/>
        <v>0.0100634679310345</v>
      </c>
      <c r="J238" s="15">
        <f t="shared" si="15"/>
        <v>0.0233472456</v>
      </c>
      <c r="K238" s="11" t="s">
        <v>599</v>
      </c>
    </row>
    <row r="239" ht="26" spans="1:11">
      <c r="A239" s="9" t="s">
        <v>608</v>
      </c>
      <c r="B239" s="10" t="s">
        <v>372</v>
      </c>
      <c r="C239" s="10" t="s">
        <v>373</v>
      </c>
      <c r="D239" s="11" t="s">
        <v>8</v>
      </c>
      <c r="E239" s="11">
        <v>2</v>
      </c>
      <c r="F239" s="11">
        <f>VLOOKUP(C239:C524,进价表!C:F,4,FALSE)</f>
        <v>1226.9124</v>
      </c>
      <c r="G239" s="11">
        <f t="shared" si="12"/>
        <v>2453.8248</v>
      </c>
      <c r="H239" s="11">
        <f t="shared" si="13"/>
        <v>1582.716996</v>
      </c>
      <c r="I239" s="14">
        <f t="shared" si="14"/>
        <v>0.136441120344828</v>
      </c>
      <c r="J239" s="15">
        <f t="shared" si="15"/>
        <v>0.3165433992</v>
      </c>
      <c r="K239" s="11" t="s">
        <v>599</v>
      </c>
    </row>
    <row r="240" ht="26" spans="1:11">
      <c r="A240" s="9" t="s">
        <v>608</v>
      </c>
      <c r="B240" s="10" t="s">
        <v>478</v>
      </c>
      <c r="C240" s="10" t="s">
        <v>479</v>
      </c>
      <c r="D240" s="11" t="s">
        <v>8</v>
      </c>
      <c r="E240" s="11">
        <v>2</v>
      </c>
      <c r="F240" s="11">
        <f>VLOOKUP(C240:C525,进价表!C:F,4,FALSE)</f>
        <v>44.226</v>
      </c>
      <c r="G240" s="11">
        <f t="shared" si="12"/>
        <v>88.452</v>
      </c>
      <c r="H240" s="11">
        <f t="shared" si="13"/>
        <v>57.05154</v>
      </c>
      <c r="I240" s="14">
        <f t="shared" si="14"/>
        <v>0.00491823620689655</v>
      </c>
      <c r="J240" s="15">
        <f t="shared" si="15"/>
        <v>0.011410308</v>
      </c>
      <c r="K240" s="11" t="s">
        <v>599</v>
      </c>
    </row>
    <row r="241" ht="26" spans="1:11">
      <c r="A241" s="9" t="s">
        <v>608</v>
      </c>
      <c r="B241" s="10" t="s">
        <v>480</v>
      </c>
      <c r="C241" s="10" t="s">
        <v>481</v>
      </c>
      <c r="D241" s="11" t="s">
        <v>8</v>
      </c>
      <c r="E241" s="11">
        <v>2</v>
      </c>
      <c r="F241" s="11">
        <f>VLOOKUP(C241:C526,进价表!C:F,4,FALSE)</f>
        <v>50.274</v>
      </c>
      <c r="G241" s="11">
        <f t="shared" si="12"/>
        <v>100.548</v>
      </c>
      <c r="H241" s="11">
        <f t="shared" si="13"/>
        <v>64.85346</v>
      </c>
      <c r="I241" s="14">
        <f t="shared" si="14"/>
        <v>0.00559081551724138</v>
      </c>
      <c r="J241" s="15">
        <f t="shared" si="15"/>
        <v>0.012970692</v>
      </c>
      <c r="K241" s="11" t="s">
        <v>599</v>
      </c>
    </row>
    <row r="242" spans="1:11">
      <c r="A242" s="9" t="s">
        <v>608</v>
      </c>
      <c r="B242" s="10" t="s">
        <v>270</v>
      </c>
      <c r="C242" s="10" t="s">
        <v>271</v>
      </c>
      <c r="D242" s="11" t="s">
        <v>8</v>
      </c>
      <c r="E242" s="11">
        <v>2</v>
      </c>
      <c r="F242" s="11">
        <f>VLOOKUP(C242:C527,进价表!C:F,4,FALSE)</f>
        <v>17.766</v>
      </c>
      <c r="G242" s="11">
        <f t="shared" si="12"/>
        <v>35.532</v>
      </c>
      <c r="H242" s="11">
        <f t="shared" si="13"/>
        <v>22.91814</v>
      </c>
      <c r="I242" s="14">
        <f t="shared" si="14"/>
        <v>0.00197570172413793</v>
      </c>
      <c r="J242" s="15">
        <f t="shared" si="15"/>
        <v>0.004583628</v>
      </c>
      <c r="K242" s="11" t="s">
        <v>601</v>
      </c>
    </row>
    <row r="243" spans="1:11">
      <c r="A243" s="9" t="s">
        <v>608</v>
      </c>
      <c r="B243" s="10" t="s">
        <v>380</v>
      </c>
      <c r="C243" s="10" t="s">
        <v>381</v>
      </c>
      <c r="D243" s="11" t="s">
        <v>8</v>
      </c>
      <c r="E243" s="11">
        <v>1</v>
      </c>
      <c r="F243" s="11">
        <f>VLOOKUP(C243:C528,进价表!C:F,4,FALSE)</f>
        <v>38.178</v>
      </c>
      <c r="G243" s="11">
        <f t="shared" si="12"/>
        <v>38.178</v>
      </c>
      <c r="H243" s="11">
        <f t="shared" si="13"/>
        <v>49.24962</v>
      </c>
      <c r="I243" s="14">
        <f t="shared" si="14"/>
        <v>0.00424565689655172</v>
      </c>
      <c r="J243" s="15">
        <f t="shared" si="15"/>
        <v>0.004924962</v>
      </c>
      <c r="K243" s="11" t="s">
        <v>599</v>
      </c>
    </row>
    <row r="244" spans="1:11">
      <c r="A244" s="9" t="s">
        <v>608</v>
      </c>
      <c r="B244" s="10" t="s">
        <v>204</v>
      </c>
      <c r="C244" s="10" t="s">
        <v>205</v>
      </c>
      <c r="D244" s="11" t="s">
        <v>8</v>
      </c>
      <c r="E244" s="11">
        <v>1</v>
      </c>
      <c r="F244" s="11">
        <f>VLOOKUP(C244:C529,进价表!C:F,4,FALSE)</f>
        <v>97.902</v>
      </c>
      <c r="G244" s="11">
        <f t="shared" si="12"/>
        <v>97.902</v>
      </c>
      <c r="H244" s="11">
        <f t="shared" si="13"/>
        <v>126.29358</v>
      </c>
      <c r="I244" s="14">
        <f t="shared" si="14"/>
        <v>0.0108873775862069</v>
      </c>
      <c r="J244" s="15">
        <f t="shared" si="15"/>
        <v>0.012629358</v>
      </c>
      <c r="K244" s="11" t="s">
        <v>599</v>
      </c>
    </row>
    <row r="245" ht="26" spans="1:11">
      <c r="A245" s="9" t="s">
        <v>608</v>
      </c>
      <c r="B245" s="10" t="s">
        <v>350</v>
      </c>
      <c r="C245" s="10" t="s">
        <v>351</v>
      </c>
      <c r="D245" s="11" t="s">
        <v>8</v>
      </c>
      <c r="E245" s="11">
        <v>1</v>
      </c>
      <c r="F245" s="11">
        <f>VLOOKUP(C245:C530,进价表!C:F,4,FALSE)</f>
        <v>110.8296</v>
      </c>
      <c r="G245" s="11">
        <f t="shared" si="12"/>
        <v>110.8296</v>
      </c>
      <c r="H245" s="11">
        <f t="shared" si="13"/>
        <v>142.970184</v>
      </c>
      <c r="I245" s="14">
        <f t="shared" si="14"/>
        <v>0.012325015862069</v>
      </c>
      <c r="J245" s="15">
        <f t="shared" si="15"/>
        <v>0.0142970184</v>
      </c>
      <c r="K245" s="11" t="s">
        <v>599</v>
      </c>
    </row>
    <row r="246" spans="1:11">
      <c r="A246" s="9" t="s">
        <v>608</v>
      </c>
      <c r="B246" s="10" t="s">
        <v>316</v>
      </c>
      <c r="C246" s="10" t="s">
        <v>317</v>
      </c>
      <c r="D246" s="11" t="s">
        <v>8</v>
      </c>
      <c r="E246" s="11">
        <v>1</v>
      </c>
      <c r="F246" s="11">
        <f>VLOOKUP(C246:C531,进价表!C:F,4,FALSE)</f>
        <v>3.6</v>
      </c>
      <c r="G246" s="11">
        <f t="shared" si="12"/>
        <v>3.6</v>
      </c>
      <c r="H246" s="11">
        <f t="shared" si="13"/>
        <v>4.644</v>
      </c>
      <c r="I246" s="14">
        <f t="shared" si="14"/>
        <v>0.000400344827586207</v>
      </c>
      <c r="J246" s="15">
        <f t="shared" si="15"/>
        <v>0.0004644</v>
      </c>
      <c r="K246" s="11" t="s">
        <v>595</v>
      </c>
    </row>
    <row r="247" spans="1:11">
      <c r="A247" s="9" t="s">
        <v>608</v>
      </c>
      <c r="B247" s="10" t="s">
        <v>182</v>
      </c>
      <c r="C247" s="10" t="s">
        <v>183</v>
      </c>
      <c r="D247" s="11" t="s">
        <v>8</v>
      </c>
      <c r="E247" s="11">
        <v>1</v>
      </c>
      <c r="F247" s="11">
        <f>VLOOKUP(C247:C532,进价表!C:F,4,FALSE)</f>
        <v>150</v>
      </c>
      <c r="G247" s="11">
        <f t="shared" si="12"/>
        <v>150</v>
      </c>
      <c r="H247" s="11">
        <f t="shared" si="13"/>
        <v>193.5</v>
      </c>
      <c r="I247" s="14">
        <f t="shared" si="14"/>
        <v>0.0166810344827586</v>
      </c>
      <c r="J247" s="15">
        <f t="shared" si="15"/>
        <v>0.01935</v>
      </c>
      <c r="K247" s="11" t="s">
        <v>599</v>
      </c>
    </row>
    <row r="248" ht="26" spans="1:11">
      <c r="A248" s="9" t="s">
        <v>608</v>
      </c>
      <c r="B248" s="10" t="s">
        <v>502</v>
      </c>
      <c r="C248" s="10" t="s">
        <v>503</v>
      </c>
      <c r="D248" s="11" t="s">
        <v>8</v>
      </c>
      <c r="E248" s="11">
        <v>1</v>
      </c>
      <c r="F248" s="11">
        <f>VLOOKUP(C248:C533,进价表!C:F,4,FALSE)</f>
        <v>51.9372</v>
      </c>
      <c r="G248" s="11">
        <f t="shared" si="12"/>
        <v>51.9372</v>
      </c>
      <c r="H248" s="11">
        <f t="shared" si="13"/>
        <v>66.998988</v>
      </c>
      <c r="I248" s="14">
        <f t="shared" si="14"/>
        <v>0.00577577482758621</v>
      </c>
      <c r="J248" s="15">
        <f t="shared" si="15"/>
        <v>0.0066998988</v>
      </c>
      <c r="K248" s="11" t="s">
        <v>599</v>
      </c>
    </row>
    <row r="249" spans="1:11">
      <c r="A249" s="9" t="s">
        <v>608</v>
      </c>
      <c r="B249" s="10" t="s">
        <v>438</v>
      </c>
      <c r="C249" s="10" t="s">
        <v>439</v>
      </c>
      <c r="D249" s="11" t="s">
        <v>8</v>
      </c>
      <c r="E249" s="11">
        <v>1</v>
      </c>
      <c r="F249" s="11">
        <f>VLOOKUP(C249:C534,进价表!C:F,4,FALSE)</f>
        <v>170</v>
      </c>
      <c r="G249" s="11">
        <f t="shared" si="12"/>
        <v>170</v>
      </c>
      <c r="H249" s="11">
        <f t="shared" si="13"/>
        <v>219.3</v>
      </c>
      <c r="I249" s="14">
        <f t="shared" si="14"/>
        <v>0.0189051724137931</v>
      </c>
      <c r="J249" s="15">
        <f t="shared" si="15"/>
        <v>0.02193</v>
      </c>
      <c r="K249" s="11" t="s">
        <v>595</v>
      </c>
    </row>
    <row r="250" ht="26" spans="1:11">
      <c r="A250" s="9" t="s">
        <v>608</v>
      </c>
      <c r="B250" s="10" t="s">
        <v>506</v>
      </c>
      <c r="C250" s="10" t="s">
        <v>507</v>
      </c>
      <c r="D250" s="11" t="s">
        <v>8</v>
      </c>
      <c r="E250" s="11">
        <v>1</v>
      </c>
      <c r="F250" s="11">
        <f>VLOOKUP(C250:C535,进价表!C:F,4,FALSE)</f>
        <v>167.7564</v>
      </c>
      <c r="G250" s="11">
        <f t="shared" si="12"/>
        <v>167.7564</v>
      </c>
      <c r="H250" s="11">
        <f t="shared" si="13"/>
        <v>216.405756</v>
      </c>
      <c r="I250" s="14">
        <f t="shared" si="14"/>
        <v>0.0186556686206897</v>
      </c>
      <c r="J250" s="15">
        <f t="shared" si="15"/>
        <v>0.0216405756</v>
      </c>
      <c r="K250" s="11" t="s">
        <v>599</v>
      </c>
    </row>
    <row r="251" spans="1:11">
      <c r="A251" s="9" t="s">
        <v>608</v>
      </c>
      <c r="B251" s="10" t="s">
        <v>262</v>
      </c>
      <c r="C251" s="10" t="s">
        <v>263</v>
      </c>
      <c r="D251" s="11" t="s">
        <v>8</v>
      </c>
      <c r="E251" s="11">
        <v>1</v>
      </c>
      <c r="F251" s="11">
        <f>VLOOKUP(C251:C536,进价表!C:F,4,FALSE)</f>
        <v>5.1072</v>
      </c>
      <c r="G251" s="11">
        <f t="shared" si="12"/>
        <v>5.1072</v>
      </c>
      <c r="H251" s="11">
        <f t="shared" si="13"/>
        <v>6.588288</v>
      </c>
      <c r="I251" s="14">
        <f t="shared" si="14"/>
        <v>0.000567955862068966</v>
      </c>
      <c r="J251" s="15">
        <f t="shared" si="15"/>
        <v>0.0006588288</v>
      </c>
      <c r="K251" s="11" t="s">
        <v>598</v>
      </c>
    </row>
    <row r="252" spans="1:11">
      <c r="A252" s="9" t="s">
        <v>608</v>
      </c>
      <c r="B252" s="10" t="s">
        <v>260</v>
      </c>
      <c r="C252" s="10" t="s">
        <v>261</v>
      </c>
      <c r="D252" s="11" t="s">
        <v>8</v>
      </c>
      <c r="E252" s="11">
        <v>1</v>
      </c>
      <c r="F252" s="11">
        <f>VLOOKUP(C252:C537,进价表!C:F,4,FALSE)</f>
        <v>4.4016</v>
      </c>
      <c r="G252" s="11">
        <f t="shared" si="12"/>
        <v>4.4016</v>
      </c>
      <c r="H252" s="11">
        <f t="shared" si="13"/>
        <v>5.678064</v>
      </c>
      <c r="I252" s="14">
        <f t="shared" si="14"/>
        <v>0.000489488275862069</v>
      </c>
      <c r="J252" s="15">
        <f t="shared" si="15"/>
        <v>0.0005678064</v>
      </c>
      <c r="K252" s="11" t="s">
        <v>595</v>
      </c>
    </row>
    <row r="253" spans="1:11">
      <c r="A253" s="9" t="s">
        <v>608</v>
      </c>
      <c r="B253" s="10" t="s">
        <v>434</v>
      </c>
      <c r="C253" s="10" t="s">
        <v>435</v>
      </c>
      <c r="D253" s="11" t="s">
        <v>8</v>
      </c>
      <c r="E253" s="11">
        <v>1</v>
      </c>
      <c r="F253" s="11">
        <f>VLOOKUP(C253:C538,进价表!C:F,4,FALSE)</f>
        <v>115</v>
      </c>
      <c r="G253" s="11">
        <f t="shared" si="12"/>
        <v>115</v>
      </c>
      <c r="H253" s="11">
        <f t="shared" si="13"/>
        <v>148.35</v>
      </c>
      <c r="I253" s="14">
        <f t="shared" si="14"/>
        <v>0.0127887931034483</v>
      </c>
      <c r="J253" s="15">
        <f t="shared" si="15"/>
        <v>0.014835</v>
      </c>
      <c r="K253" s="11" t="s">
        <v>595</v>
      </c>
    </row>
    <row r="254" spans="1:11">
      <c r="A254" s="9" t="s">
        <v>608</v>
      </c>
      <c r="B254" s="10" t="s">
        <v>184</v>
      </c>
      <c r="C254" s="10" t="s">
        <v>185</v>
      </c>
      <c r="D254" s="11" t="s">
        <v>8</v>
      </c>
      <c r="E254" s="11">
        <v>1</v>
      </c>
      <c r="F254" s="11">
        <f>VLOOKUP(C254:C539,进价表!C:F,4,FALSE)</f>
        <v>150</v>
      </c>
      <c r="G254" s="11">
        <f t="shared" si="12"/>
        <v>150</v>
      </c>
      <c r="H254" s="11">
        <f t="shared" si="13"/>
        <v>193.5</v>
      </c>
      <c r="I254" s="14">
        <f t="shared" si="14"/>
        <v>0.0166810344827586</v>
      </c>
      <c r="J254" s="15">
        <f t="shared" si="15"/>
        <v>0.01935</v>
      </c>
      <c r="K254" s="11" t="s">
        <v>599</v>
      </c>
    </row>
    <row r="255" spans="1:11">
      <c r="A255" s="9" t="s">
        <v>608</v>
      </c>
      <c r="B255" s="10" t="s">
        <v>250</v>
      </c>
      <c r="C255" s="10" t="s">
        <v>251</v>
      </c>
      <c r="D255" s="11" t="s">
        <v>8</v>
      </c>
      <c r="E255" s="11">
        <v>1</v>
      </c>
      <c r="F255" s="11">
        <f>VLOOKUP(C255:C540,进价表!C:F,4,FALSE)</f>
        <v>14.2128</v>
      </c>
      <c r="G255" s="11">
        <f t="shared" si="12"/>
        <v>14.2128</v>
      </c>
      <c r="H255" s="11">
        <f t="shared" si="13"/>
        <v>18.334512</v>
      </c>
      <c r="I255" s="14">
        <f t="shared" si="14"/>
        <v>0.00158056137931034</v>
      </c>
      <c r="J255" s="15">
        <f t="shared" si="15"/>
        <v>0.0018334512</v>
      </c>
      <c r="K255" s="11" t="s">
        <v>595</v>
      </c>
    </row>
    <row r="256" ht="26" spans="1:11">
      <c r="A256" s="9" t="s">
        <v>608</v>
      </c>
      <c r="B256" s="10" t="s">
        <v>500</v>
      </c>
      <c r="C256" s="10" t="s">
        <v>501</v>
      </c>
      <c r="D256" s="11" t="s">
        <v>8</v>
      </c>
      <c r="E256" s="11">
        <v>1</v>
      </c>
      <c r="F256" s="11">
        <f>VLOOKUP(C256:C541,进价表!C:F,4,FALSE)</f>
        <v>51.9372</v>
      </c>
      <c r="G256" s="11">
        <f t="shared" si="12"/>
        <v>51.9372</v>
      </c>
      <c r="H256" s="11">
        <f t="shared" si="13"/>
        <v>66.998988</v>
      </c>
      <c r="I256" s="14">
        <f t="shared" si="14"/>
        <v>0.00577577482758621</v>
      </c>
      <c r="J256" s="15">
        <f t="shared" si="15"/>
        <v>0.0066998988</v>
      </c>
      <c r="K256" s="11" t="s">
        <v>599</v>
      </c>
    </row>
    <row r="257" spans="1:11">
      <c r="A257" s="9" t="s">
        <v>608</v>
      </c>
      <c r="B257" s="10" t="s">
        <v>374</v>
      </c>
      <c r="C257" s="10" t="s">
        <v>375</v>
      </c>
      <c r="D257" s="11" t="s">
        <v>8</v>
      </c>
      <c r="E257" s="11">
        <v>1</v>
      </c>
      <c r="F257" s="11">
        <f>VLOOKUP(C257:C542,进价表!C:F,4,FALSE)</f>
        <v>116.2728</v>
      </c>
      <c r="G257" s="11">
        <f t="shared" si="12"/>
        <v>116.2728</v>
      </c>
      <c r="H257" s="11">
        <f t="shared" si="13"/>
        <v>149.991912</v>
      </c>
      <c r="I257" s="14">
        <f t="shared" si="14"/>
        <v>0.0129303372413793</v>
      </c>
      <c r="J257" s="15">
        <f t="shared" si="15"/>
        <v>0.0149991912</v>
      </c>
      <c r="K257" s="11" t="s">
        <v>599</v>
      </c>
    </row>
    <row r="258" spans="1:11">
      <c r="A258" s="9" t="s">
        <v>608</v>
      </c>
      <c r="B258" s="10" t="s">
        <v>198</v>
      </c>
      <c r="C258" s="10" t="s">
        <v>199</v>
      </c>
      <c r="D258" s="11" t="s">
        <v>8</v>
      </c>
      <c r="E258" s="11">
        <v>1</v>
      </c>
      <c r="F258" s="11">
        <f>VLOOKUP(C258:C543,进价表!C:F,4,FALSE)</f>
        <v>49.2156</v>
      </c>
      <c r="G258" s="11">
        <f t="shared" si="12"/>
        <v>49.2156</v>
      </c>
      <c r="H258" s="11">
        <f t="shared" si="13"/>
        <v>63.488124</v>
      </c>
      <c r="I258" s="14">
        <f t="shared" si="14"/>
        <v>0.00547311413793103</v>
      </c>
      <c r="J258" s="15">
        <f t="shared" si="15"/>
        <v>0.0063488124</v>
      </c>
      <c r="K258" s="11" t="s">
        <v>599</v>
      </c>
    </row>
    <row r="259" spans="1:11">
      <c r="A259" s="9" t="s">
        <v>608</v>
      </c>
      <c r="B259" s="10" t="s">
        <v>196</v>
      </c>
      <c r="C259" s="10" t="s">
        <v>197</v>
      </c>
      <c r="D259" s="11" t="s">
        <v>8</v>
      </c>
      <c r="E259" s="11">
        <v>1</v>
      </c>
      <c r="F259" s="11">
        <f>VLOOKUP(C259:C544,进价表!C:F,4,FALSE)</f>
        <v>98.8848</v>
      </c>
      <c r="G259" s="11">
        <f t="shared" si="12"/>
        <v>98.8848</v>
      </c>
      <c r="H259" s="11">
        <f t="shared" si="13"/>
        <v>127.561392</v>
      </c>
      <c r="I259" s="14">
        <f t="shared" si="14"/>
        <v>0.0109966717241379</v>
      </c>
      <c r="J259" s="15">
        <f t="shared" si="15"/>
        <v>0.0127561392</v>
      </c>
      <c r="K259" s="11" t="s">
        <v>599</v>
      </c>
    </row>
    <row r="260" spans="1:11">
      <c r="A260" s="9" t="s">
        <v>608</v>
      </c>
      <c r="B260" s="10" t="s">
        <v>206</v>
      </c>
      <c r="C260" s="10" t="s">
        <v>207</v>
      </c>
      <c r="D260" s="11" t="s">
        <v>8</v>
      </c>
      <c r="E260" s="11">
        <v>1</v>
      </c>
      <c r="F260" s="11">
        <f>VLOOKUP(C260:C545,进价表!C:F,4,FALSE)</f>
        <v>163.674</v>
      </c>
      <c r="G260" s="11">
        <f t="shared" ref="G260:G288" si="16">E260*F260</f>
        <v>163.674</v>
      </c>
      <c r="H260" s="11">
        <f>F260*1.29</f>
        <v>211.13946</v>
      </c>
      <c r="I260" s="14">
        <f t="shared" ref="I260:I288" si="17">H260/1.16/10000</f>
        <v>0.0182016775862069</v>
      </c>
      <c r="J260" s="15">
        <f t="shared" ref="J260:J288" si="18">I260*1.16*E260</f>
        <v>0.021113946</v>
      </c>
      <c r="K260" s="11" t="s">
        <v>598</v>
      </c>
    </row>
    <row r="261" spans="1:11">
      <c r="A261" s="9" t="s">
        <v>608</v>
      </c>
      <c r="B261" s="10" t="s">
        <v>352</v>
      </c>
      <c r="C261" s="10" t="s">
        <v>353</v>
      </c>
      <c r="D261" s="11" t="s">
        <v>8</v>
      </c>
      <c r="E261" s="11">
        <v>1</v>
      </c>
      <c r="F261" s="11">
        <f>VLOOKUP(C261:C546,进价表!C:F,4,FALSE)</f>
        <v>90.8712</v>
      </c>
      <c r="G261" s="11">
        <f t="shared" si="16"/>
        <v>90.8712</v>
      </c>
      <c r="H261" s="11">
        <f>F261*1.29</f>
        <v>117.223848</v>
      </c>
      <c r="I261" s="14">
        <f t="shared" si="17"/>
        <v>0.010105504137931</v>
      </c>
      <c r="J261" s="15">
        <f t="shared" si="18"/>
        <v>0.0117223848</v>
      </c>
      <c r="K261" s="11" t="s">
        <v>599</v>
      </c>
    </row>
    <row r="262" ht="26" spans="1:11">
      <c r="A262" s="9" t="s">
        <v>608</v>
      </c>
      <c r="B262" s="10" t="s">
        <v>454</v>
      </c>
      <c r="C262" s="10" t="s">
        <v>455</v>
      </c>
      <c r="D262" s="11" t="s">
        <v>8</v>
      </c>
      <c r="E262" s="11">
        <v>1</v>
      </c>
      <c r="F262" s="11">
        <f>VLOOKUP(C262:C547,进价表!C:F,4,FALSE)</f>
        <v>69.6276</v>
      </c>
      <c r="G262" s="11">
        <f t="shared" si="16"/>
        <v>69.6276</v>
      </c>
      <c r="H262" s="11">
        <f>F262*1.29</f>
        <v>89.819604</v>
      </c>
      <c r="I262" s="14">
        <f t="shared" si="17"/>
        <v>0.00774306931034483</v>
      </c>
      <c r="J262" s="15">
        <f t="shared" si="18"/>
        <v>0.0089819604</v>
      </c>
      <c r="K262" s="11" t="s">
        <v>599</v>
      </c>
    </row>
    <row r="263" ht="26" spans="1:11">
      <c r="A263" s="9" t="s">
        <v>608</v>
      </c>
      <c r="B263" s="10" t="s">
        <v>494</v>
      </c>
      <c r="C263" s="10" t="s">
        <v>495</v>
      </c>
      <c r="D263" s="11" t="s">
        <v>8</v>
      </c>
      <c r="E263" s="11">
        <v>1</v>
      </c>
      <c r="F263" s="11">
        <f>VLOOKUP(C263:C548,进价表!C:F,4,FALSE)</f>
        <v>132.3</v>
      </c>
      <c r="G263" s="11">
        <f t="shared" si="16"/>
        <v>132.3</v>
      </c>
      <c r="H263" s="11">
        <f>F263*1.29</f>
        <v>170.667</v>
      </c>
      <c r="I263" s="14">
        <f t="shared" si="17"/>
        <v>0.0147126724137931</v>
      </c>
      <c r="J263" s="15">
        <f t="shared" si="18"/>
        <v>0.0170667</v>
      </c>
      <c r="K263" s="11" t="s">
        <v>599</v>
      </c>
    </row>
    <row r="264" spans="1:11">
      <c r="A264" s="9" t="s">
        <v>608</v>
      </c>
      <c r="B264" s="10" t="s">
        <v>304</v>
      </c>
      <c r="C264" s="10" t="s">
        <v>305</v>
      </c>
      <c r="D264" s="11" t="s">
        <v>8</v>
      </c>
      <c r="E264" s="11">
        <v>1</v>
      </c>
      <c r="F264" s="11">
        <f>VLOOKUP(C264:C549,进价表!C:F,4,FALSE)</f>
        <v>7.8288</v>
      </c>
      <c r="G264" s="11">
        <f t="shared" si="16"/>
        <v>7.8288</v>
      </c>
      <c r="H264" s="11">
        <f>F264*1.29</f>
        <v>10.099152</v>
      </c>
      <c r="I264" s="14">
        <f t="shared" si="17"/>
        <v>0.000870616551724138</v>
      </c>
      <c r="J264" s="15">
        <f t="shared" si="18"/>
        <v>0.0010099152</v>
      </c>
      <c r="K264" s="11" t="s">
        <v>595</v>
      </c>
    </row>
    <row r="265" spans="1:11">
      <c r="A265" s="9" t="s">
        <v>608</v>
      </c>
      <c r="B265" s="10" t="s">
        <v>368</v>
      </c>
      <c r="C265" s="10" t="s">
        <v>369</v>
      </c>
      <c r="D265" s="11" t="s">
        <v>8</v>
      </c>
      <c r="E265" s="11">
        <v>1</v>
      </c>
      <c r="F265" s="11">
        <f>VLOOKUP(C265:C550,进价表!C:F,4,FALSE)</f>
        <v>665.28</v>
      </c>
      <c r="G265" s="11">
        <f t="shared" si="16"/>
        <v>665.28</v>
      </c>
      <c r="H265" s="11">
        <f>F265*1.29</f>
        <v>858.2112</v>
      </c>
      <c r="I265" s="14">
        <f t="shared" si="17"/>
        <v>0.073983724137931</v>
      </c>
      <c r="J265" s="15">
        <f t="shared" si="18"/>
        <v>0.08582112</v>
      </c>
      <c r="K265" s="11" t="s">
        <v>599</v>
      </c>
    </row>
    <row r="266" ht="26" spans="1:11">
      <c r="A266" s="9" t="s">
        <v>608</v>
      </c>
      <c r="B266" s="10" t="s">
        <v>470</v>
      </c>
      <c r="C266" s="10" t="s">
        <v>471</v>
      </c>
      <c r="D266" s="11" t="s">
        <v>8</v>
      </c>
      <c r="E266" s="11">
        <v>1</v>
      </c>
      <c r="F266" s="11">
        <f>VLOOKUP(C266:C551,进价表!C:F,4,FALSE)</f>
        <v>39.69</v>
      </c>
      <c r="G266" s="11">
        <f t="shared" si="16"/>
        <v>39.69</v>
      </c>
      <c r="H266" s="11">
        <f>F266*1.29</f>
        <v>51.2001</v>
      </c>
      <c r="I266" s="14">
        <f t="shared" si="17"/>
        <v>0.00441380172413793</v>
      </c>
      <c r="J266" s="15">
        <f t="shared" si="18"/>
        <v>0.00512001</v>
      </c>
      <c r="K266" s="11" t="s">
        <v>599</v>
      </c>
    </row>
    <row r="267" spans="1:11">
      <c r="A267" s="9" t="s">
        <v>608</v>
      </c>
      <c r="B267" s="10" t="s">
        <v>200</v>
      </c>
      <c r="C267" s="10" t="s">
        <v>201</v>
      </c>
      <c r="D267" s="11" t="s">
        <v>8</v>
      </c>
      <c r="E267" s="11">
        <v>1</v>
      </c>
      <c r="F267" s="11">
        <f>VLOOKUP(C267:C552,进价表!C:F,4,FALSE)</f>
        <v>26.6112</v>
      </c>
      <c r="G267" s="11">
        <f t="shared" si="16"/>
        <v>26.6112</v>
      </c>
      <c r="H267" s="11">
        <f>F267*1.29</f>
        <v>34.328448</v>
      </c>
      <c r="I267" s="14">
        <f t="shared" si="17"/>
        <v>0.00295934896551724</v>
      </c>
      <c r="J267" s="15">
        <f t="shared" si="18"/>
        <v>0.0034328448</v>
      </c>
      <c r="K267" s="11" t="s">
        <v>599</v>
      </c>
    </row>
    <row r="268" spans="1:11">
      <c r="A268" s="9" t="s">
        <v>608</v>
      </c>
      <c r="B268" s="10" t="s">
        <v>366</v>
      </c>
      <c r="C268" s="10" t="s">
        <v>367</v>
      </c>
      <c r="D268" s="11" t="s">
        <v>8</v>
      </c>
      <c r="E268" s="11">
        <v>1</v>
      </c>
      <c r="F268" s="11">
        <f>VLOOKUP(C268:C553,进价表!C:F,4,FALSE)</f>
        <v>1247.4</v>
      </c>
      <c r="G268" s="11">
        <f t="shared" si="16"/>
        <v>1247.4</v>
      </c>
      <c r="H268" s="11">
        <f>F268*1.29</f>
        <v>1609.146</v>
      </c>
      <c r="I268" s="14">
        <f t="shared" si="17"/>
        <v>0.138719482758621</v>
      </c>
      <c r="J268" s="15">
        <f t="shared" si="18"/>
        <v>0.1609146</v>
      </c>
      <c r="K268" s="11" t="s">
        <v>599</v>
      </c>
    </row>
    <row r="269" spans="1:11">
      <c r="A269" s="9" t="s">
        <v>608</v>
      </c>
      <c r="B269" s="10" t="s">
        <v>378</v>
      </c>
      <c r="C269" s="10" t="s">
        <v>379</v>
      </c>
      <c r="D269" s="11" t="s">
        <v>8</v>
      </c>
      <c r="E269" s="11">
        <v>1</v>
      </c>
      <c r="F269" s="11">
        <f>VLOOKUP(C269:C554,进价表!C:F,4,FALSE)</f>
        <v>216.1404</v>
      </c>
      <c r="G269" s="11">
        <f t="shared" si="16"/>
        <v>216.1404</v>
      </c>
      <c r="H269" s="11">
        <f>F269*1.29</f>
        <v>278.821116</v>
      </c>
      <c r="I269" s="14">
        <f t="shared" si="17"/>
        <v>0.0240363031034483</v>
      </c>
      <c r="J269" s="15">
        <f t="shared" si="18"/>
        <v>0.0278821116</v>
      </c>
      <c r="K269" s="11" t="s">
        <v>599</v>
      </c>
    </row>
    <row r="270" ht="26" spans="1:11">
      <c r="A270" s="9" t="s">
        <v>608</v>
      </c>
      <c r="B270" s="10" t="s">
        <v>532</v>
      </c>
      <c r="C270" s="10" t="s">
        <v>533</v>
      </c>
      <c r="D270" s="11" t="s">
        <v>8</v>
      </c>
      <c r="E270" s="11">
        <v>1</v>
      </c>
      <c r="F270" s="11">
        <f>VLOOKUP(C270:C555,进价表!C:F,4,FALSE)</f>
        <v>30</v>
      </c>
      <c r="G270" s="11">
        <f t="shared" si="16"/>
        <v>30</v>
      </c>
      <c r="H270" s="11">
        <f>F270*1.29</f>
        <v>38.7</v>
      </c>
      <c r="I270" s="14">
        <f t="shared" si="17"/>
        <v>0.00333620689655172</v>
      </c>
      <c r="J270" s="15">
        <f t="shared" si="18"/>
        <v>0.00387</v>
      </c>
      <c r="K270" s="11" t="s">
        <v>599</v>
      </c>
    </row>
    <row r="271" spans="1:11">
      <c r="A271" s="9" t="s">
        <v>608</v>
      </c>
      <c r="B271" s="10" t="s">
        <v>362</v>
      </c>
      <c r="C271" s="10" t="s">
        <v>363</v>
      </c>
      <c r="D271" s="11" t="s">
        <v>31</v>
      </c>
      <c r="E271" s="11">
        <v>1</v>
      </c>
      <c r="F271" s="11">
        <f>VLOOKUP(C271:C556,进价表!C:F,4,FALSE)</f>
        <v>299.9808</v>
      </c>
      <c r="G271" s="11">
        <f t="shared" si="16"/>
        <v>299.9808</v>
      </c>
      <c r="H271" s="11">
        <f>F271*1.29</f>
        <v>386.975232</v>
      </c>
      <c r="I271" s="14">
        <f t="shared" si="17"/>
        <v>0.0333599337931034</v>
      </c>
      <c r="J271" s="15">
        <f t="shared" si="18"/>
        <v>0.0386975232</v>
      </c>
      <c r="K271" s="11" t="s">
        <v>599</v>
      </c>
    </row>
    <row r="272" spans="1:11">
      <c r="A272" s="9" t="s">
        <v>608</v>
      </c>
      <c r="B272" s="10" t="s">
        <v>570</v>
      </c>
      <c r="C272" s="10" t="s">
        <v>571</v>
      </c>
      <c r="D272" s="11" t="s">
        <v>8</v>
      </c>
      <c r="E272" s="11">
        <v>1</v>
      </c>
      <c r="F272" s="11">
        <f>VLOOKUP(C272:C557,进价表!C:F,4,FALSE)</f>
        <v>45</v>
      </c>
      <c r="G272" s="11">
        <f t="shared" si="16"/>
        <v>45</v>
      </c>
      <c r="H272" s="11">
        <f>F272*1.29</f>
        <v>58.05</v>
      </c>
      <c r="I272" s="14">
        <f t="shared" si="17"/>
        <v>0.00500431034482759</v>
      </c>
      <c r="J272" s="15">
        <f t="shared" si="18"/>
        <v>0.005805</v>
      </c>
      <c r="K272" s="11" t="s">
        <v>599</v>
      </c>
    </row>
    <row r="273" spans="1:11">
      <c r="A273" s="9" t="s">
        <v>608</v>
      </c>
      <c r="B273" s="10" t="s">
        <v>572</v>
      </c>
      <c r="C273" s="10" t="s">
        <v>573</v>
      </c>
      <c r="D273" s="11" t="s">
        <v>8</v>
      </c>
      <c r="E273" s="11">
        <v>1</v>
      </c>
      <c r="F273" s="11">
        <f>VLOOKUP(C273:C558,进价表!C:F,4,FALSE)</f>
        <v>45</v>
      </c>
      <c r="G273" s="11">
        <f t="shared" si="16"/>
        <v>45</v>
      </c>
      <c r="H273" s="11">
        <f>F273*1.29</f>
        <v>58.05</v>
      </c>
      <c r="I273" s="14">
        <f t="shared" si="17"/>
        <v>0.00500431034482759</v>
      </c>
      <c r="J273" s="15">
        <f t="shared" si="18"/>
        <v>0.005805</v>
      </c>
      <c r="K273" s="11" t="s">
        <v>599</v>
      </c>
    </row>
    <row r="274" ht="26" spans="1:11">
      <c r="A274" s="9" t="s">
        <v>608</v>
      </c>
      <c r="B274" s="10" t="s">
        <v>370</v>
      </c>
      <c r="C274" s="10" t="s">
        <v>371</v>
      </c>
      <c r="D274" s="11" t="s">
        <v>8</v>
      </c>
      <c r="E274" s="11">
        <v>1</v>
      </c>
      <c r="F274" s="11">
        <f>VLOOKUP(C274:C559,进价表!C:F,4,FALSE)</f>
        <v>702.5508</v>
      </c>
      <c r="G274" s="11">
        <f t="shared" si="16"/>
        <v>702.5508</v>
      </c>
      <c r="H274" s="11">
        <f>F274*1.29</f>
        <v>906.290532</v>
      </c>
      <c r="I274" s="14">
        <f t="shared" si="17"/>
        <v>0.078128494137931</v>
      </c>
      <c r="J274" s="15">
        <f t="shared" si="18"/>
        <v>0.0906290532</v>
      </c>
      <c r="K274" s="11" t="s">
        <v>599</v>
      </c>
    </row>
    <row r="275" ht="26" spans="1:11">
      <c r="A275" s="9" t="s">
        <v>608</v>
      </c>
      <c r="B275" s="10" t="s">
        <v>492</v>
      </c>
      <c r="C275" s="10" t="s">
        <v>493</v>
      </c>
      <c r="D275" s="11" t="s">
        <v>8</v>
      </c>
      <c r="E275" s="11">
        <v>1</v>
      </c>
      <c r="F275" s="11">
        <f>VLOOKUP(C275:C560,进价表!C:F,4,FALSE)</f>
        <v>136.9872</v>
      </c>
      <c r="G275" s="11">
        <f t="shared" si="16"/>
        <v>136.9872</v>
      </c>
      <c r="H275" s="11">
        <f>F275*1.29</f>
        <v>176.713488</v>
      </c>
      <c r="I275" s="14">
        <f t="shared" si="17"/>
        <v>0.0152339213793103</v>
      </c>
      <c r="J275" s="15">
        <f t="shared" si="18"/>
        <v>0.0176713488</v>
      </c>
      <c r="K275" s="11" t="s">
        <v>599</v>
      </c>
    </row>
    <row r="276" ht="26" spans="1:11">
      <c r="A276" s="9" t="s">
        <v>608</v>
      </c>
      <c r="B276" s="10" t="s">
        <v>490</v>
      </c>
      <c r="C276" s="10" t="s">
        <v>491</v>
      </c>
      <c r="D276" s="11" t="s">
        <v>8</v>
      </c>
      <c r="E276" s="11">
        <v>1</v>
      </c>
      <c r="F276" s="11">
        <f>VLOOKUP(C276:C561,进价表!C:F,4,FALSE)</f>
        <v>132.3</v>
      </c>
      <c r="G276" s="11">
        <f t="shared" si="16"/>
        <v>132.3</v>
      </c>
      <c r="H276" s="11">
        <f>F276*1.29</f>
        <v>170.667</v>
      </c>
      <c r="I276" s="14">
        <f t="shared" si="17"/>
        <v>0.0147126724137931</v>
      </c>
      <c r="J276" s="15">
        <f t="shared" si="18"/>
        <v>0.0170667</v>
      </c>
      <c r="K276" s="11" t="s">
        <v>599</v>
      </c>
    </row>
    <row r="277" spans="1:11">
      <c r="A277" s="9" t="s">
        <v>608</v>
      </c>
      <c r="B277" s="10" t="s">
        <v>384</v>
      </c>
      <c r="C277" s="10" t="s">
        <v>385</v>
      </c>
      <c r="D277" s="11" t="s">
        <v>8</v>
      </c>
      <c r="E277" s="11">
        <v>1</v>
      </c>
      <c r="F277" s="11">
        <f>VLOOKUP(C277:C562,进价表!C:F,4,FALSE)</f>
        <v>57.456</v>
      </c>
      <c r="G277" s="11">
        <f t="shared" si="16"/>
        <v>57.456</v>
      </c>
      <c r="H277" s="11">
        <f>F277*1.29</f>
        <v>74.11824</v>
      </c>
      <c r="I277" s="14">
        <f t="shared" si="17"/>
        <v>0.00638950344827586</v>
      </c>
      <c r="J277" s="15">
        <f t="shared" si="18"/>
        <v>0.007411824</v>
      </c>
      <c r="K277" s="11" t="s">
        <v>599</v>
      </c>
    </row>
    <row r="278" spans="1:11">
      <c r="A278" s="9" t="s">
        <v>608</v>
      </c>
      <c r="B278" s="10" t="s">
        <v>264</v>
      </c>
      <c r="C278" s="10" t="s">
        <v>265</v>
      </c>
      <c r="D278" s="11" t="s">
        <v>8</v>
      </c>
      <c r="E278" s="11">
        <v>1</v>
      </c>
      <c r="F278" s="11">
        <f>VLOOKUP(C278:C563,进价表!C:F,4,FALSE)</f>
        <v>7.7112</v>
      </c>
      <c r="G278" s="11">
        <f t="shared" si="16"/>
        <v>7.7112</v>
      </c>
      <c r="H278" s="11">
        <f>F278*1.29</f>
        <v>9.947448</v>
      </c>
      <c r="I278" s="14">
        <f t="shared" si="17"/>
        <v>0.000857538620689655</v>
      </c>
      <c r="J278" s="15">
        <f t="shared" si="18"/>
        <v>0.0009947448</v>
      </c>
      <c r="K278" s="11" t="s">
        <v>601</v>
      </c>
    </row>
    <row r="279" ht="26" spans="1:11">
      <c r="A279" s="9" t="s">
        <v>608</v>
      </c>
      <c r="B279" s="10" t="s">
        <v>468</v>
      </c>
      <c r="C279" s="10" t="s">
        <v>469</v>
      </c>
      <c r="D279" s="11" t="s">
        <v>8</v>
      </c>
      <c r="E279" s="11">
        <v>1</v>
      </c>
      <c r="F279" s="11">
        <f>VLOOKUP(C279:C564,进价表!C:F,4,FALSE)</f>
        <v>36.2124</v>
      </c>
      <c r="G279" s="11">
        <f t="shared" si="16"/>
        <v>36.2124</v>
      </c>
      <c r="H279" s="11">
        <f>F279*1.29</f>
        <v>46.713996</v>
      </c>
      <c r="I279" s="14">
        <f t="shared" si="17"/>
        <v>0.00402706862068966</v>
      </c>
      <c r="J279" s="15">
        <f t="shared" si="18"/>
        <v>0.0046713996</v>
      </c>
      <c r="K279" s="11" t="s">
        <v>599</v>
      </c>
    </row>
    <row r="280" spans="1:11">
      <c r="A280" s="9" t="s">
        <v>608</v>
      </c>
      <c r="B280" s="10" t="s">
        <v>356</v>
      </c>
      <c r="C280" s="10" t="s">
        <v>357</v>
      </c>
      <c r="D280" s="11" t="s">
        <v>8</v>
      </c>
      <c r="E280" s="11">
        <v>1</v>
      </c>
      <c r="F280" s="11">
        <f>VLOOKUP(C280:C565,进价表!C:F,4,FALSE)</f>
        <v>207.2952</v>
      </c>
      <c r="G280" s="11">
        <f t="shared" si="16"/>
        <v>207.2952</v>
      </c>
      <c r="H280" s="11">
        <f>F280*1.29</f>
        <v>267.410808</v>
      </c>
      <c r="I280" s="14">
        <f t="shared" si="17"/>
        <v>0.023052655862069</v>
      </c>
      <c r="J280" s="15">
        <f t="shared" si="18"/>
        <v>0.0267410808</v>
      </c>
      <c r="K280" s="11" t="s">
        <v>599</v>
      </c>
    </row>
    <row r="281" ht="26" spans="1:11">
      <c r="A281" s="9" t="s">
        <v>608</v>
      </c>
      <c r="B281" s="10" t="s">
        <v>466</v>
      </c>
      <c r="C281" s="10" t="s">
        <v>467</v>
      </c>
      <c r="D281" s="11" t="s">
        <v>8</v>
      </c>
      <c r="E281" s="11">
        <v>1</v>
      </c>
      <c r="F281" s="11">
        <f>VLOOKUP(C281:C566,进价表!C:F,4,FALSE)</f>
        <v>39.69</v>
      </c>
      <c r="G281" s="11">
        <f t="shared" si="16"/>
        <v>39.69</v>
      </c>
      <c r="H281" s="11">
        <f>F281*1.29</f>
        <v>51.2001</v>
      </c>
      <c r="I281" s="14">
        <f t="shared" si="17"/>
        <v>0.00441380172413793</v>
      </c>
      <c r="J281" s="15">
        <f t="shared" si="18"/>
        <v>0.00512001</v>
      </c>
      <c r="K281" s="11" t="s">
        <v>599</v>
      </c>
    </row>
    <row r="282" spans="1:11">
      <c r="A282" s="9" t="s">
        <v>608</v>
      </c>
      <c r="B282" s="10" t="s">
        <v>358</v>
      </c>
      <c r="C282" s="10" t="s">
        <v>359</v>
      </c>
      <c r="D282" s="11" t="s">
        <v>31</v>
      </c>
      <c r="E282" s="11">
        <v>1</v>
      </c>
      <c r="F282" s="11">
        <f>VLOOKUP(C282:C567,进价表!C:F,4,FALSE)</f>
        <v>30.24</v>
      </c>
      <c r="G282" s="11">
        <f t="shared" si="16"/>
        <v>30.24</v>
      </c>
      <c r="H282" s="11">
        <f>F282*1.29</f>
        <v>39.0096</v>
      </c>
      <c r="I282" s="14">
        <f t="shared" si="17"/>
        <v>0.00336289655172414</v>
      </c>
      <c r="J282" s="15">
        <f t="shared" si="18"/>
        <v>0.00390096</v>
      </c>
      <c r="K282" s="11" t="s">
        <v>599</v>
      </c>
    </row>
    <row r="283" ht="26" spans="1:11">
      <c r="A283" s="9" t="s">
        <v>608</v>
      </c>
      <c r="B283" s="10" t="s">
        <v>536</v>
      </c>
      <c r="C283" s="10" t="s">
        <v>537</v>
      </c>
      <c r="D283" s="11" t="s">
        <v>8</v>
      </c>
      <c r="E283" s="11">
        <v>1</v>
      </c>
      <c r="F283" s="11">
        <f>VLOOKUP(C283:C568,进价表!C:F,4,FALSE)</f>
        <v>48</v>
      </c>
      <c r="G283" s="11">
        <f t="shared" si="16"/>
        <v>48</v>
      </c>
      <c r="H283" s="11">
        <f>F283*1.29</f>
        <v>61.92</v>
      </c>
      <c r="I283" s="14">
        <f t="shared" si="17"/>
        <v>0.00533793103448276</v>
      </c>
      <c r="J283" s="15">
        <f t="shared" si="18"/>
        <v>0.006192</v>
      </c>
      <c r="K283" s="11" t="s">
        <v>599</v>
      </c>
    </row>
    <row r="284" spans="1:11">
      <c r="A284" s="9" t="s">
        <v>608</v>
      </c>
      <c r="B284" s="10" t="s">
        <v>80</v>
      </c>
      <c r="C284" s="10" t="s">
        <v>81</v>
      </c>
      <c r="D284" s="11" t="s">
        <v>82</v>
      </c>
      <c r="E284" s="11">
        <v>15495</v>
      </c>
      <c r="F284" s="11">
        <f>VLOOKUP(C284:C569,进价表!C:F,4,FALSE)</f>
        <v>0.7</v>
      </c>
      <c r="G284" s="11">
        <f t="shared" si="16"/>
        <v>10846.5</v>
      </c>
      <c r="H284" s="11">
        <f>F284*1.29</f>
        <v>0.903</v>
      </c>
      <c r="I284" s="14">
        <f t="shared" si="17"/>
        <v>7.78448275862069e-5</v>
      </c>
      <c r="J284" s="15">
        <f t="shared" si="18"/>
        <v>1.3991985</v>
      </c>
      <c r="K284" s="11" t="s">
        <v>596</v>
      </c>
    </row>
    <row r="285" spans="1:11">
      <c r="A285" s="9" t="s">
        <v>608</v>
      </c>
      <c r="B285" s="10" t="s">
        <v>202</v>
      </c>
      <c r="C285" s="10" t="s">
        <v>203</v>
      </c>
      <c r="D285" s="11" t="s">
        <v>8</v>
      </c>
      <c r="E285" s="11">
        <v>1</v>
      </c>
      <c r="F285" s="11">
        <f>VLOOKUP(C285:C570,进价表!C:F,4,FALSE)</f>
        <v>21.8484</v>
      </c>
      <c r="G285" s="11">
        <f t="shared" si="16"/>
        <v>21.8484</v>
      </c>
      <c r="H285" s="11">
        <f>F285*1.29</f>
        <v>28.184436</v>
      </c>
      <c r="I285" s="14">
        <f t="shared" si="17"/>
        <v>0.00242969275862069</v>
      </c>
      <c r="J285" s="15">
        <f t="shared" si="18"/>
        <v>0.0028184436</v>
      </c>
      <c r="K285" s="11" t="s">
        <v>599</v>
      </c>
    </row>
    <row r="286" ht="26" spans="1:11">
      <c r="A286" s="9" t="s">
        <v>608</v>
      </c>
      <c r="B286" s="10" t="s">
        <v>484</v>
      </c>
      <c r="C286" s="10" t="s">
        <v>485</v>
      </c>
      <c r="D286" s="11" t="s">
        <v>8</v>
      </c>
      <c r="E286" s="11">
        <v>1</v>
      </c>
      <c r="F286" s="11">
        <f>VLOOKUP(C286:C571,进价表!C:F,4,FALSE)</f>
        <v>71.82</v>
      </c>
      <c r="G286" s="11">
        <f t="shared" si="16"/>
        <v>71.82</v>
      </c>
      <c r="H286" s="11">
        <f>F286*1.29</f>
        <v>92.6478</v>
      </c>
      <c r="I286" s="14">
        <f t="shared" si="17"/>
        <v>0.00798687931034483</v>
      </c>
      <c r="J286" s="15">
        <f t="shared" si="18"/>
        <v>0.00926478</v>
      </c>
      <c r="K286" s="11" t="s">
        <v>599</v>
      </c>
    </row>
    <row r="287" ht="26" spans="1:11">
      <c r="A287" s="9" t="s">
        <v>608</v>
      </c>
      <c r="B287" s="10" t="s">
        <v>482</v>
      </c>
      <c r="C287" s="10" t="s">
        <v>483</v>
      </c>
      <c r="D287" s="11" t="s">
        <v>8</v>
      </c>
      <c r="E287" s="11">
        <v>1</v>
      </c>
      <c r="F287" s="11">
        <f>VLOOKUP(C287:C572,进价表!C:F,4,FALSE)</f>
        <v>71.82</v>
      </c>
      <c r="G287" s="11">
        <f t="shared" si="16"/>
        <v>71.82</v>
      </c>
      <c r="H287" s="11">
        <f>F287*1.29</f>
        <v>92.6478</v>
      </c>
      <c r="I287" s="14">
        <f t="shared" si="17"/>
        <v>0.00798687931034483</v>
      </c>
      <c r="J287" s="15">
        <f t="shared" si="18"/>
        <v>0.00926478</v>
      </c>
      <c r="K287" s="11" t="s">
        <v>599</v>
      </c>
    </row>
    <row r="288" spans="1:11">
      <c r="A288" s="16" t="s">
        <v>608</v>
      </c>
      <c r="B288" s="17" t="s">
        <v>566</v>
      </c>
      <c r="C288" s="17" t="s">
        <v>567</v>
      </c>
      <c r="D288" s="18" t="s">
        <v>8</v>
      </c>
      <c r="E288" s="18">
        <v>1</v>
      </c>
      <c r="F288" s="11">
        <f>VLOOKUP(C288:C573,进价表!C:F,4,FALSE)</f>
        <v>19</v>
      </c>
      <c r="G288" s="11">
        <f t="shared" si="16"/>
        <v>19</v>
      </c>
      <c r="H288" s="11">
        <f>F288*1.29</f>
        <v>24.51</v>
      </c>
      <c r="I288" s="14">
        <f t="shared" si="17"/>
        <v>0.00211293103448276</v>
      </c>
      <c r="J288" s="15">
        <f t="shared" si="18"/>
        <v>0.002451</v>
      </c>
      <c r="K288" s="18" t="s">
        <v>599</v>
      </c>
    </row>
    <row r="289" ht="24" customHeight="1" spans="1:11">
      <c r="A289" s="19"/>
      <c r="B289" s="20"/>
      <c r="C289" s="20"/>
      <c r="D289" s="19"/>
      <c r="E289" s="19"/>
      <c r="F289" s="19"/>
      <c r="G289" s="11">
        <f>SUM(G3:G288)</f>
        <v>11780970.7172</v>
      </c>
      <c r="H289" s="11"/>
      <c r="I289" s="14"/>
      <c r="J289" s="19">
        <f>SUM(J3:J288)</f>
        <v>1519.7452225188</v>
      </c>
      <c r="K289" s="19"/>
    </row>
    <row r="291" spans="10:10">
      <c r="J291" s="1">
        <f>G289*1.29/10000</f>
        <v>1519.7452225188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77" activePane="bottomRight" state="frozen"/>
      <selection/>
      <selection pane="topRight"/>
      <selection pane="bottomLeft"/>
      <selection pane="bottomRight" activeCell="F287" sqref="F287"/>
    </sheetView>
  </sheetViews>
  <sheetFormatPr defaultColWidth="8.89090909090909" defaultRowHeight="14"/>
  <cols>
    <col min="1" max="1" width="10" style="1"/>
    <col min="2" max="2" width="35.3363636363636" style="2" hidden="1" customWidth="1"/>
    <col min="3" max="3" width="35.3363636363636" style="2" customWidth="1"/>
    <col min="4" max="4" width="6" style="1"/>
    <col min="5" max="5" width="10.6636363636364" style="1"/>
    <col min="6" max="6" width="10.4454545454545" style="1" customWidth="1"/>
    <col min="7" max="7" width="17.3363636363636" style="1" customWidth="1"/>
    <col min="8" max="8" width="15" style="1"/>
    <col min="9" max="9" width="15" style="3"/>
    <col min="10" max="10" width="15" style="1"/>
    <col min="11" max="11" width="23.2181818181818" style="1" customWidth="1"/>
    <col min="12" max="16381" width="8.89090909090909" style="1"/>
  </cols>
  <sheetData>
    <row r="1" ht="14.75" spans="1:6">
      <c r="A1" s="4" t="s">
        <v>584</v>
      </c>
      <c r="C1" s="4" t="s">
        <v>585</v>
      </c>
      <c r="D1" s="5"/>
      <c r="E1" s="5"/>
      <c r="F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6" t="s">
        <v>609</v>
      </c>
      <c r="I2" s="12" t="s">
        <v>591</v>
      </c>
      <c r="J2" s="6" t="s">
        <v>592</v>
      </c>
      <c r="K2" s="13" t="s">
        <v>593</v>
      </c>
    </row>
    <row r="3" spans="1:11">
      <c r="A3" s="9" t="s">
        <v>610</v>
      </c>
      <c r="B3" s="10" t="s">
        <v>21</v>
      </c>
      <c r="C3" s="10" t="s">
        <v>22</v>
      </c>
      <c r="D3" s="11" t="s">
        <v>8</v>
      </c>
      <c r="E3" s="11">
        <v>55673</v>
      </c>
      <c r="F3" s="11">
        <f>VLOOKUP(C3:C288,进价表!C:F,4,FALSE)</f>
        <v>31</v>
      </c>
      <c r="G3" s="11">
        <f>E3*F3</f>
        <v>1725863</v>
      </c>
      <c r="H3" s="15">
        <f>F3*1.295</f>
        <v>40.145</v>
      </c>
      <c r="I3" s="14">
        <f>H3/1.16/10000</f>
        <v>0.00346077586206896</v>
      </c>
      <c r="J3" s="15">
        <f>I3*1.16*E3</f>
        <v>223.4992585</v>
      </c>
      <c r="K3" s="11" t="s">
        <v>595</v>
      </c>
    </row>
    <row r="4" spans="1:11">
      <c r="A4" s="9" t="s">
        <v>610</v>
      </c>
      <c r="B4" s="10" t="s">
        <v>17</v>
      </c>
      <c r="C4" s="10" t="s">
        <v>18</v>
      </c>
      <c r="D4" s="11" t="s">
        <v>8</v>
      </c>
      <c r="E4" s="11">
        <v>36259</v>
      </c>
      <c r="F4" s="11">
        <f>VLOOKUP(C4:C289,进价表!C:F,4,FALSE)</f>
        <v>3.6</v>
      </c>
      <c r="G4" s="11">
        <f t="shared" ref="G4:G67" si="0">E4*F4</f>
        <v>130532.4</v>
      </c>
      <c r="H4" s="15">
        <f t="shared" ref="H4:H67" si="1">F4*1.295</f>
        <v>4.662</v>
      </c>
      <c r="I4" s="14">
        <f t="shared" ref="I4:I67" si="2">H4/1.16/10000</f>
        <v>0.000401896551724138</v>
      </c>
      <c r="J4" s="15">
        <f t="shared" ref="J4:J67" si="3">I4*1.16*E4</f>
        <v>16.9039458</v>
      </c>
      <c r="K4" s="11" t="s">
        <v>595</v>
      </c>
    </row>
    <row r="5" spans="1:11">
      <c r="A5" s="9" t="s">
        <v>610</v>
      </c>
      <c r="B5" s="10" t="s">
        <v>46</v>
      </c>
      <c r="C5" s="10" t="s">
        <v>47</v>
      </c>
      <c r="D5" s="11" t="s">
        <v>31</v>
      </c>
      <c r="E5" s="11">
        <v>35352</v>
      </c>
      <c r="F5" s="11">
        <f>VLOOKUP(C5:C290,进价表!C:F,4,FALSE)</f>
        <v>4.6</v>
      </c>
      <c r="G5" s="11">
        <f t="shared" si="0"/>
        <v>162619.2</v>
      </c>
      <c r="H5" s="15">
        <f t="shared" si="1"/>
        <v>5.957</v>
      </c>
      <c r="I5" s="14">
        <f t="shared" si="2"/>
        <v>0.000513534482758621</v>
      </c>
      <c r="J5" s="15">
        <f t="shared" si="3"/>
        <v>21.0591864</v>
      </c>
      <c r="K5" s="11" t="s">
        <v>596</v>
      </c>
    </row>
    <row r="6" spans="1:11">
      <c r="A6" s="9" t="s">
        <v>610</v>
      </c>
      <c r="B6" s="10" t="s">
        <v>32</v>
      </c>
      <c r="C6" s="10" t="s">
        <v>33</v>
      </c>
      <c r="D6" s="11" t="s">
        <v>31</v>
      </c>
      <c r="E6" s="11">
        <v>32899</v>
      </c>
      <c r="F6" s="11">
        <f>VLOOKUP(C6:C291,进价表!C:F,4,FALSE)</f>
        <v>2.8</v>
      </c>
      <c r="G6" s="11">
        <f t="shared" si="0"/>
        <v>92117.2</v>
      </c>
      <c r="H6" s="15">
        <f t="shared" si="1"/>
        <v>3.626</v>
      </c>
      <c r="I6" s="14">
        <f t="shared" si="2"/>
        <v>0.000312586206896552</v>
      </c>
      <c r="J6" s="15">
        <f t="shared" si="3"/>
        <v>11.9291774</v>
      </c>
      <c r="K6" s="11" t="s">
        <v>596</v>
      </c>
    </row>
    <row r="7" spans="1:11">
      <c r="A7" s="9" t="s">
        <v>610</v>
      </c>
      <c r="B7" s="10" t="s">
        <v>11</v>
      </c>
      <c r="C7" s="10" t="s">
        <v>12</v>
      </c>
      <c r="D7" s="11" t="s">
        <v>8</v>
      </c>
      <c r="E7" s="11">
        <v>30936</v>
      </c>
      <c r="F7" s="11">
        <f>VLOOKUP(C7:C292,进价表!C:F,4,FALSE)</f>
        <v>8.5</v>
      </c>
      <c r="G7" s="11">
        <f t="shared" si="0"/>
        <v>262956</v>
      </c>
      <c r="H7" s="15">
        <f t="shared" si="1"/>
        <v>11.0075</v>
      </c>
      <c r="I7" s="14">
        <f t="shared" si="2"/>
        <v>0.000948922413793104</v>
      </c>
      <c r="J7" s="15">
        <f t="shared" si="3"/>
        <v>34.052802</v>
      </c>
      <c r="K7" s="11" t="s">
        <v>596</v>
      </c>
    </row>
    <row r="8" spans="1:11">
      <c r="A8" s="9" t="s">
        <v>610</v>
      </c>
      <c r="B8" s="10" t="s">
        <v>58</v>
      </c>
      <c r="C8" s="10" t="s">
        <v>59</v>
      </c>
      <c r="D8" s="11" t="s">
        <v>31</v>
      </c>
      <c r="E8" s="11">
        <v>30131</v>
      </c>
      <c r="F8" s="11">
        <f>VLOOKUP(C8:C293,进价表!C:F,4,FALSE)</f>
        <v>5.5</v>
      </c>
      <c r="G8" s="11">
        <f t="shared" si="0"/>
        <v>165720.5</v>
      </c>
      <c r="H8" s="15">
        <f t="shared" si="1"/>
        <v>7.1225</v>
      </c>
      <c r="I8" s="14">
        <f t="shared" si="2"/>
        <v>0.000614008620689655</v>
      </c>
      <c r="J8" s="15">
        <f t="shared" si="3"/>
        <v>21.46080475</v>
      </c>
      <c r="K8" s="11" t="s">
        <v>596</v>
      </c>
    </row>
    <row r="9" spans="1:11">
      <c r="A9" s="9" t="s">
        <v>610</v>
      </c>
      <c r="B9" s="10" t="s">
        <v>40</v>
      </c>
      <c r="C9" s="10" t="s">
        <v>41</v>
      </c>
      <c r="D9" s="11" t="s">
        <v>31</v>
      </c>
      <c r="E9" s="11">
        <v>26864</v>
      </c>
      <c r="F9" s="11">
        <f>VLOOKUP(C9:C294,进价表!C:F,4,FALSE)</f>
        <v>4</v>
      </c>
      <c r="G9" s="11">
        <f t="shared" si="0"/>
        <v>107456</v>
      </c>
      <c r="H9" s="15">
        <f t="shared" si="1"/>
        <v>5.18</v>
      </c>
      <c r="I9" s="14">
        <f t="shared" si="2"/>
        <v>0.000446551724137931</v>
      </c>
      <c r="J9" s="15">
        <f t="shared" si="3"/>
        <v>13.915552</v>
      </c>
      <c r="K9" s="11" t="s">
        <v>596</v>
      </c>
    </row>
    <row r="10" spans="1:11">
      <c r="A10" s="9" t="s">
        <v>610</v>
      </c>
      <c r="B10" s="10" t="s">
        <v>19</v>
      </c>
      <c r="C10" s="10" t="s">
        <v>20</v>
      </c>
      <c r="D10" s="11" t="s">
        <v>8</v>
      </c>
      <c r="E10" s="11">
        <v>24032</v>
      </c>
      <c r="F10" s="11">
        <f>VLOOKUP(C10:C295,进价表!C:F,4,FALSE)</f>
        <v>17</v>
      </c>
      <c r="G10" s="11">
        <f t="shared" si="0"/>
        <v>408544</v>
      </c>
      <c r="H10" s="15">
        <f t="shared" si="1"/>
        <v>22.015</v>
      </c>
      <c r="I10" s="14">
        <f t="shared" si="2"/>
        <v>0.00189784482758621</v>
      </c>
      <c r="J10" s="15">
        <f t="shared" si="3"/>
        <v>52.906448</v>
      </c>
      <c r="K10" s="11" t="s">
        <v>595</v>
      </c>
    </row>
    <row r="11" spans="1:11">
      <c r="A11" s="9" t="s">
        <v>610</v>
      </c>
      <c r="B11" s="10" t="s">
        <v>36</v>
      </c>
      <c r="C11" s="10" t="s">
        <v>37</v>
      </c>
      <c r="D11" s="11" t="s">
        <v>8</v>
      </c>
      <c r="E11" s="11">
        <v>22811</v>
      </c>
      <c r="F11" s="11">
        <f>VLOOKUP(C11:C296,进价表!C:F,4,FALSE)</f>
        <v>14</v>
      </c>
      <c r="G11" s="11">
        <f t="shared" si="0"/>
        <v>319354</v>
      </c>
      <c r="H11" s="15">
        <f t="shared" si="1"/>
        <v>18.13</v>
      </c>
      <c r="I11" s="14">
        <f t="shared" si="2"/>
        <v>0.00156293103448276</v>
      </c>
      <c r="J11" s="15">
        <f t="shared" si="3"/>
        <v>41.356343</v>
      </c>
      <c r="K11" s="11" t="s">
        <v>596</v>
      </c>
    </row>
    <row r="12" spans="1:11">
      <c r="A12" s="9" t="s">
        <v>610</v>
      </c>
      <c r="B12" s="10" t="s">
        <v>396</v>
      </c>
      <c r="C12" s="10" t="s">
        <v>397</v>
      </c>
      <c r="D12" s="11" t="s">
        <v>8</v>
      </c>
      <c r="E12" s="11">
        <v>22301</v>
      </c>
      <c r="F12" s="11">
        <f>VLOOKUP(C12:C297,进价表!C:F,4,FALSE)</f>
        <v>26</v>
      </c>
      <c r="G12" s="11">
        <f t="shared" si="0"/>
        <v>579826</v>
      </c>
      <c r="H12" s="15">
        <f t="shared" si="1"/>
        <v>33.67</v>
      </c>
      <c r="I12" s="14">
        <f t="shared" si="2"/>
        <v>0.00290258620689655</v>
      </c>
      <c r="J12" s="15">
        <f t="shared" si="3"/>
        <v>75.087467</v>
      </c>
      <c r="K12" s="11" t="s">
        <v>597</v>
      </c>
    </row>
    <row r="13" spans="1:11">
      <c r="A13" s="9" t="s">
        <v>610</v>
      </c>
      <c r="B13" s="10" t="s">
        <v>324</v>
      </c>
      <c r="C13" s="10" t="s">
        <v>325</v>
      </c>
      <c r="D13" s="11" t="s">
        <v>8</v>
      </c>
      <c r="E13" s="11">
        <v>21823</v>
      </c>
      <c r="F13" s="11">
        <f>VLOOKUP(C13:C298,进价表!C:F,4,FALSE)</f>
        <v>5.5</v>
      </c>
      <c r="G13" s="11">
        <f t="shared" si="0"/>
        <v>120026.5</v>
      </c>
      <c r="H13" s="15">
        <f t="shared" si="1"/>
        <v>7.1225</v>
      </c>
      <c r="I13" s="14">
        <f t="shared" si="2"/>
        <v>0.000614008620689655</v>
      </c>
      <c r="J13" s="15">
        <f t="shared" si="3"/>
        <v>15.54343175</v>
      </c>
      <c r="K13" s="11" t="s">
        <v>595</v>
      </c>
    </row>
    <row r="14" spans="1:11">
      <c r="A14" s="9" t="s">
        <v>610</v>
      </c>
      <c r="B14" s="10" t="s">
        <v>122</v>
      </c>
      <c r="C14" s="10" t="s">
        <v>123</v>
      </c>
      <c r="D14" s="11" t="s">
        <v>31</v>
      </c>
      <c r="E14" s="11">
        <v>21521</v>
      </c>
      <c r="F14" s="11">
        <f>VLOOKUP(C14:C299,进价表!C:F,4,FALSE)</f>
        <v>6</v>
      </c>
      <c r="G14" s="11">
        <f t="shared" si="0"/>
        <v>129126</v>
      </c>
      <c r="H14" s="15">
        <f t="shared" si="1"/>
        <v>7.77</v>
      </c>
      <c r="I14" s="14">
        <f t="shared" si="2"/>
        <v>0.000669827586206897</v>
      </c>
      <c r="J14" s="15">
        <f t="shared" si="3"/>
        <v>16.721817</v>
      </c>
      <c r="K14" s="11" t="s">
        <v>596</v>
      </c>
    </row>
    <row r="15" spans="1:11">
      <c r="A15" s="9" t="s">
        <v>610</v>
      </c>
      <c r="B15" s="10" t="s">
        <v>394</v>
      </c>
      <c r="C15" s="10" t="s">
        <v>395</v>
      </c>
      <c r="D15" s="11" t="s">
        <v>8</v>
      </c>
      <c r="E15" s="11">
        <v>19249</v>
      </c>
      <c r="F15" s="11">
        <f>VLOOKUP(C15:C300,进价表!C:F,4,FALSE)</f>
        <v>20</v>
      </c>
      <c r="G15" s="11">
        <f t="shared" si="0"/>
        <v>384980</v>
      </c>
      <c r="H15" s="15">
        <f t="shared" si="1"/>
        <v>25.9</v>
      </c>
      <c r="I15" s="14">
        <f t="shared" si="2"/>
        <v>0.00223275862068966</v>
      </c>
      <c r="J15" s="15">
        <f t="shared" si="3"/>
        <v>49.85491</v>
      </c>
      <c r="K15" s="11" t="s">
        <v>597</v>
      </c>
    </row>
    <row r="16" spans="1:11">
      <c r="A16" s="9" t="s">
        <v>610</v>
      </c>
      <c r="B16" s="10" t="s">
        <v>236</v>
      </c>
      <c r="C16" s="10" t="s">
        <v>237</v>
      </c>
      <c r="D16" s="11" t="s">
        <v>8</v>
      </c>
      <c r="E16" s="11">
        <v>14992</v>
      </c>
      <c r="F16" s="11">
        <f>VLOOKUP(C16:C301,进价表!C:F,4,FALSE)</f>
        <v>5.8</v>
      </c>
      <c r="G16" s="11">
        <f t="shared" si="0"/>
        <v>86953.6</v>
      </c>
      <c r="H16" s="15">
        <f t="shared" si="1"/>
        <v>7.511</v>
      </c>
      <c r="I16" s="14">
        <f t="shared" si="2"/>
        <v>0.0006475</v>
      </c>
      <c r="J16" s="15">
        <f t="shared" si="3"/>
        <v>11.2604912</v>
      </c>
      <c r="K16" s="11" t="s">
        <v>595</v>
      </c>
    </row>
    <row r="17" spans="1:11">
      <c r="A17" s="9" t="s">
        <v>610</v>
      </c>
      <c r="B17" s="10" t="s">
        <v>242</v>
      </c>
      <c r="C17" s="10" t="s">
        <v>243</v>
      </c>
      <c r="D17" s="11" t="s">
        <v>8</v>
      </c>
      <c r="E17" s="11">
        <v>14338</v>
      </c>
      <c r="F17" s="11">
        <f>VLOOKUP(C17:C302,进价表!C:F,4,FALSE)</f>
        <v>4</v>
      </c>
      <c r="G17" s="11">
        <f t="shared" si="0"/>
        <v>57352</v>
      </c>
      <c r="H17" s="15">
        <f t="shared" si="1"/>
        <v>5.18</v>
      </c>
      <c r="I17" s="14">
        <f t="shared" si="2"/>
        <v>0.000446551724137931</v>
      </c>
      <c r="J17" s="15">
        <f t="shared" si="3"/>
        <v>7.427084</v>
      </c>
      <c r="K17" s="11" t="s">
        <v>595</v>
      </c>
    </row>
    <row r="18" spans="1:11">
      <c r="A18" s="9" t="s">
        <v>610</v>
      </c>
      <c r="B18" s="10" t="s">
        <v>50</v>
      </c>
      <c r="C18" s="10" t="s">
        <v>51</v>
      </c>
      <c r="D18" s="11" t="s">
        <v>31</v>
      </c>
      <c r="E18" s="11">
        <v>12857</v>
      </c>
      <c r="F18" s="11">
        <f>VLOOKUP(C18:C303,进价表!C:F,4,FALSE)</f>
        <v>6.5</v>
      </c>
      <c r="G18" s="11">
        <f t="shared" si="0"/>
        <v>83570.5</v>
      </c>
      <c r="H18" s="15">
        <f t="shared" si="1"/>
        <v>8.4175</v>
      </c>
      <c r="I18" s="14">
        <f t="shared" si="2"/>
        <v>0.000725646551724138</v>
      </c>
      <c r="J18" s="15">
        <f t="shared" si="3"/>
        <v>10.82237975</v>
      </c>
      <c r="K18" s="11" t="s">
        <v>596</v>
      </c>
    </row>
    <row r="19" spans="1:11">
      <c r="A19" s="9" t="s">
        <v>610</v>
      </c>
      <c r="B19" s="10" t="s">
        <v>48</v>
      </c>
      <c r="C19" s="10" t="s">
        <v>49</v>
      </c>
      <c r="D19" s="11" t="s">
        <v>31</v>
      </c>
      <c r="E19" s="11">
        <v>12419</v>
      </c>
      <c r="F19" s="11">
        <f>VLOOKUP(C19:C304,进价表!C:F,4,FALSE)</f>
        <v>2.3</v>
      </c>
      <c r="G19" s="11">
        <f t="shared" si="0"/>
        <v>28563.7</v>
      </c>
      <c r="H19" s="15">
        <f t="shared" si="1"/>
        <v>2.9785</v>
      </c>
      <c r="I19" s="14">
        <f t="shared" si="2"/>
        <v>0.00025676724137931</v>
      </c>
      <c r="J19" s="15">
        <f t="shared" si="3"/>
        <v>3.69899915</v>
      </c>
      <c r="K19" s="11" t="s">
        <v>596</v>
      </c>
    </row>
    <row r="20" spans="1:11">
      <c r="A20" s="9" t="s">
        <v>610</v>
      </c>
      <c r="B20" s="10" t="s">
        <v>140</v>
      </c>
      <c r="C20" s="10" t="s">
        <v>141</v>
      </c>
      <c r="D20" s="11" t="s">
        <v>8</v>
      </c>
      <c r="E20" s="11">
        <v>11924</v>
      </c>
      <c r="F20" s="11">
        <f>VLOOKUP(C20:C305,进价表!C:F,4,FALSE)</f>
        <v>2.5</v>
      </c>
      <c r="G20" s="11">
        <f t="shared" si="0"/>
        <v>29810</v>
      </c>
      <c r="H20" s="15">
        <f t="shared" si="1"/>
        <v>3.2375</v>
      </c>
      <c r="I20" s="14">
        <f t="shared" si="2"/>
        <v>0.000279094827586207</v>
      </c>
      <c r="J20" s="15">
        <f t="shared" si="3"/>
        <v>3.860395</v>
      </c>
      <c r="K20" s="11" t="s">
        <v>595</v>
      </c>
    </row>
    <row r="21" spans="1:11">
      <c r="A21" s="9" t="s">
        <v>610</v>
      </c>
      <c r="B21" s="10" t="s">
        <v>344</v>
      </c>
      <c r="C21" s="10" t="s">
        <v>345</v>
      </c>
      <c r="D21" s="11" t="s">
        <v>8</v>
      </c>
      <c r="E21" s="11">
        <v>11620</v>
      </c>
      <c r="F21" s="11">
        <f>VLOOKUP(C21:C306,进价表!C:F,4,FALSE)</f>
        <v>4.9</v>
      </c>
      <c r="G21" s="11">
        <f t="shared" si="0"/>
        <v>56938</v>
      </c>
      <c r="H21" s="15">
        <f t="shared" si="1"/>
        <v>6.3455</v>
      </c>
      <c r="I21" s="14">
        <f t="shared" si="2"/>
        <v>0.000547025862068966</v>
      </c>
      <c r="J21" s="15">
        <f t="shared" si="3"/>
        <v>7.373471</v>
      </c>
      <c r="K21" s="11" t="s">
        <v>595</v>
      </c>
    </row>
    <row r="22" spans="1:11">
      <c r="A22" s="9" t="s">
        <v>610</v>
      </c>
      <c r="B22" s="10" t="s">
        <v>56</v>
      </c>
      <c r="C22" s="10" t="s">
        <v>57</v>
      </c>
      <c r="D22" s="11" t="s">
        <v>31</v>
      </c>
      <c r="E22" s="11">
        <v>11591</v>
      </c>
      <c r="F22" s="11">
        <f>VLOOKUP(C22:C307,进价表!C:F,4,FALSE)</f>
        <v>3.3</v>
      </c>
      <c r="G22" s="11">
        <f t="shared" si="0"/>
        <v>38250.3</v>
      </c>
      <c r="H22" s="15">
        <f t="shared" si="1"/>
        <v>4.2735</v>
      </c>
      <c r="I22" s="14">
        <f t="shared" si="2"/>
        <v>0.000368405172413793</v>
      </c>
      <c r="J22" s="15">
        <f t="shared" si="3"/>
        <v>4.95341385</v>
      </c>
      <c r="K22" s="11" t="s">
        <v>596</v>
      </c>
    </row>
    <row r="23" spans="1:11">
      <c r="A23" s="9" t="s">
        <v>610</v>
      </c>
      <c r="B23" s="10" t="s">
        <v>54</v>
      </c>
      <c r="C23" s="10" t="s">
        <v>55</v>
      </c>
      <c r="D23" s="11" t="s">
        <v>31</v>
      </c>
      <c r="E23" s="11">
        <v>9971</v>
      </c>
      <c r="F23" s="11">
        <f>VLOOKUP(C23:C308,进价表!C:F,4,FALSE)</f>
        <v>4.4</v>
      </c>
      <c r="G23" s="11">
        <f t="shared" si="0"/>
        <v>43872.4</v>
      </c>
      <c r="H23" s="15">
        <f t="shared" si="1"/>
        <v>5.698</v>
      </c>
      <c r="I23" s="14">
        <f t="shared" si="2"/>
        <v>0.000491206896551724</v>
      </c>
      <c r="J23" s="15">
        <f t="shared" si="3"/>
        <v>5.6814758</v>
      </c>
      <c r="K23" s="11" t="s">
        <v>596</v>
      </c>
    </row>
    <row r="24" spans="1:11">
      <c r="A24" s="9" t="s">
        <v>610</v>
      </c>
      <c r="B24" s="10" t="s">
        <v>328</v>
      </c>
      <c r="C24" s="10" t="s">
        <v>329</v>
      </c>
      <c r="D24" s="11" t="s">
        <v>8</v>
      </c>
      <c r="E24" s="11">
        <v>9348</v>
      </c>
      <c r="F24" s="11">
        <f>VLOOKUP(C24:C309,进价表!C:F,4,FALSE)</f>
        <v>13</v>
      </c>
      <c r="G24" s="11">
        <f t="shared" si="0"/>
        <v>121524</v>
      </c>
      <c r="H24" s="15">
        <f t="shared" si="1"/>
        <v>16.835</v>
      </c>
      <c r="I24" s="14">
        <f t="shared" si="2"/>
        <v>0.00145129310344828</v>
      </c>
      <c r="J24" s="15">
        <f t="shared" si="3"/>
        <v>15.737358</v>
      </c>
      <c r="K24" s="11" t="s">
        <v>595</v>
      </c>
    </row>
    <row r="25" spans="1:11">
      <c r="A25" s="9" t="s">
        <v>610</v>
      </c>
      <c r="B25" s="10" t="s">
        <v>23</v>
      </c>
      <c r="C25" s="10" t="s">
        <v>24</v>
      </c>
      <c r="D25" s="11" t="s">
        <v>8</v>
      </c>
      <c r="E25" s="11">
        <v>9225</v>
      </c>
      <c r="F25" s="11">
        <f>VLOOKUP(C25:C310,进价表!C:F,4,FALSE)</f>
        <v>19</v>
      </c>
      <c r="G25" s="11">
        <f t="shared" si="0"/>
        <v>175275</v>
      </c>
      <c r="H25" s="15">
        <f t="shared" si="1"/>
        <v>24.605</v>
      </c>
      <c r="I25" s="14">
        <f t="shared" si="2"/>
        <v>0.00212112068965517</v>
      </c>
      <c r="J25" s="15">
        <f t="shared" si="3"/>
        <v>22.6981125</v>
      </c>
      <c r="K25" s="11" t="s">
        <v>596</v>
      </c>
    </row>
    <row r="26" spans="1:11">
      <c r="A26" s="9" t="s">
        <v>610</v>
      </c>
      <c r="B26" s="10" t="s">
        <v>29</v>
      </c>
      <c r="C26" s="10" t="s">
        <v>30</v>
      </c>
      <c r="D26" s="11" t="s">
        <v>31</v>
      </c>
      <c r="E26" s="11">
        <v>9124</v>
      </c>
      <c r="F26" s="11">
        <f>VLOOKUP(C26:C311,进价表!C:F,4,FALSE)</f>
        <v>1.8</v>
      </c>
      <c r="G26" s="11">
        <f t="shared" si="0"/>
        <v>16423.2</v>
      </c>
      <c r="H26" s="15">
        <f t="shared" si="1"/>
        <v>2.331</v>
      </c>
      <c r="I26" s="14">
        <f t="shared" si="2"/>
        <v>0.000200948275862069</v>
      </c>
      <c r="J26" s="15">
        <f t="shared" si="3"/>
        <v>2.1268044</v>
      </c>
      <c r="K26" s="11" t="s">
        <v>596</v>
      </c>
    </row>
    <row r="27" spans="1:11">
      <c r="A27" s="9" t="s">
        <v>610</v>
      </c>
      <c r="B27" s="10" t="s">
        <v>414</v>
      </c>
      <c r="C27" s="10" t="s">
        <v>415</v>
      </c>
      <c r="D27" s="11" t="s">
        <v>8</v>
      </c>
      <c r="E27" s="11">
        <v>9049</v>
      </c>
      <c r="F27" s="11">
        <f>VLOOKUP(C27:C312,进价表!C:F,4,FALSE)</f>
        <v>18</v>
      </c>
      <c r="G27" s="11">
        <f t="shared" si="0"/>
        <v>162882</v>
      </c>
      <c r="H27" s="15">
        <f t="shared" si="1"/>
        <v>23.31</v>
      </c>
      <c r="I27" s="14">
        <f t="shared" si="2"/>
        <v>0.00200948275862069</v>
      </c>
      <c r="J27" s="15">
        <f t="shared" si="3"/>
        <v>21.093219</v>
      </c>
      <c r="K27" s="11" t="s">
        <v>597</v>
      </c>
    </row>
    <row r="28" spans="1:11">
      <c r="A28" s="9" t="s">
        <v>610</v>
      </c>
      <c r="B28" s="10" t="s">
        <v>112</v>
      </c>
      <c r="C28" s="10" t="s">
        <v>113</v>
      </c>
      <c r="D28" s="11" t="s">
        <v>31</v>
      </c>
      <c r="E28" s="11">
        <v>8539</v>
      </c>
      <c r="F28" s="11">
        <f>VLOOKUP(C28:C313,进价表!C:F,4,FALSE)</f>
        <v>3</v>
      </c>
      <c r="G28" s="11">
        <f t="shared" si="0"/>
        <v>25617</v>
      </c>
      <c r="H28" s="15">
        <f t="shared" si="1"/>
        <v>3.885</v>
      </c>
      <c r="I28" s="14">
        <f t="shared" si="2"/>
        <v>0.000334913793103448</v>
      </c>
      <c r="J28" s="15">
        <f t="shared" si="3"/>
        <v>3.3174015</v>
      </c>
      <c r="K28" s="11" t="s">
        <v>596</v>
      </c>
    </row>
    <row r="29" spans="1:11">
      <c r="A29" s="9" t="s">
        <v>610</v>
      </c>
      <c r="B29" s="10" t="s">
        <v>52</v>
      </c>
      <c r="C29" s="10" t="s">
        <v>53</v>
      </c>
      <c r="D29" s="11" t="s">
        <v>31</v>
      </c>
      <c r="E29" s="11">
        <v>8461</v>
      </c>
      <c r="F29" s="11">
        <f>VLOOKUP(C29:C314,进价表!C:F,4,FALSE)</f>
        <v>7.5</v>
      </c>
      <c r="G29" s="11">
        <f t="shared" si="0"/>
        <v>63457.5</v>
      </c>
      <c r="H29" s="15">
        <f t="shared" si="1"/>
        <v>9.7125</v>
      </c>
      <c r="I29" s="14">
        <f t="shared" si="2"/>
        <v>0.000837284482758621</v>
      </c>
      <c r="J29" s="15">
        <f t="shared" si="3"/>
        <v>8.21774625</v>
      </c>
      <c r="K29" s="11" t="s">
        <v>596</v>
      </c>
    </row>
    <row r="30" spans="1:11">
      <c r="A30" s="9" t="s">
        <v>610</v>
      </c>
      <c r="B30" s="10" t="s">
        <v>34</v>
      </c>
      <c r="C30" s="10" t="s">
        <v>35</v>
      </c>
      <c r="D30" s="11" t="s">
        <v>31</v>
      </c>
      <c r="E30" s="11">
        <v>6441</v>
      </c>
      <c r="F30" s="11">
        <f>VLOOKUP(C30:C315,进价表!C:F,4,FALSE)</f>
        <v>3.8</v>
      </c>
      <c r="G30" s="11">
        <f t="shared" si="0"/>
        <v>24475.8</v>
      </c>
      <c r="H30" s="15">
        <f t="shared" si="1"/>
        <v>4.921</v>
      </c>
      <c r="I30" s="14">
        <f t="shared" si="2"/>
        <v>0.000424224137931034</v>
      </c>
      <c r="J30" s="15">
        <f t="shared" si="3"/>
        <v>3.1696161</v>
      </c>
      <c r="K30" s="11" t="s">
        <v>596</v>
      </c>
    </row>
    <row r="31" spans="1:11">
      <c r="A31" s="9" t="s">
        <v>610</v>
      </c>
      <c r="B31" s="10" t="s">
        <v>108</v>
      </c>
      <c r="C31" s="10" t="s">
        <v>109</v>
      </c>
      <c r="D31" s="11" t="s">
        <v>31</v>
      </c>
      <c r="E31" s="11">
        <v>6074</v>
      </c>
      <c r="F31" s="11">
        <f>VLOOKUP(C31:C316,进价表!C:F,4,FALSE)</f>
        <v>4.2</v>
      </c>
      <c r="G31" s="11">
        <f t="shared" si="0"/>
        <v>25510.8</v>
      </c>
      <c r="H31" s="15">
        <f t="shared" si="1"/>
        <v>5.439</v>
      </c>
      <c r="I31" s="14">
        <f t="shared" si="2"/>
        <v>0.000468879310344828</v>
      </c>
      <c r="J31" s="15">
        <f t="shared" si="3"/>
        <v>3.3036486</v>
      </c>
      <c r="K31" s="11" t="s">
        <v>596</v>
      </c>
    </row>
    <row r="32" spans="1:11">
      <c r="A32" s="9" t="s">
        <v>610</v>
      </c>
      <c r="B32" s="10" t="s">
        <v>27</v>
      </c>
      <c r="C32" s="10" t="s">
        <v>28</v>
      </c>
      <c r="D32" s="11" t="s">
        <v>8</v>
      </c>
      <c r="E32" s="11">
        <v>5589</v>
      </c>
      <c r="F32" s="11">
        <f>VLOOKUP(C32:C317,进价表!C:F,4,FALSE)</f>
        <v>7.5</v>
      </c>
      <c r="G32" s="11">
        <f t="shared" si="0"/>
        <v>41917.5</v>
      </c>
      <c r="H32" s="15">
        <f t="shared" si="1"/>
        <v>9.7125</v>
      </c>
      <c r="I32" s="14">
        <f t="shared" si="2"/>
        <v>0.000837284482758621</v>
      </c>
      <c r="J32" s="15">
        <f t="shared" si="3"/>
        <v>5.42831625</v>
      </c>
      <c r="K32" s="11" t="s">
        <v>596</v>
      </c>
    </row>
    <row r="33" spans="1:11">
      <c r="A33" s="9" t="s">
        <v>610</v>
      </c>
      <c r="B33" s="10" t="s">
        <v>74</v>
      </c>
      <c r="C33" s="10" t="s">
        <v>75</v>
      </c>
      <c r="D33" s="11" t="s">
        <v>8</v>
      </c>
      <c r="E33" s="11">
        <v>4976</v>
      </c>
      <c r="F33" s="11">
        <f>VLOOKUP(C33:C318,进价表!C:F,4,FALSE)</f>
        <v>31</v>
      </c>
      <c r="G33" s="11">
        <f t="shared" si="0"/>
        <v>154256</v>
      </c>
      <c r="H33" s="15">
        <f t="shared" si="1"/>
        <v>40.145</v>
      </c>
      <c r="I33" s="14">
        <f t="shared" si="2"/>
        <v>0.00346077586206896</v>
      </c>
      <c r="J33" s="15">
        <f t="shared" si="3"/>
        <v>19.976152</v>
      </c>
      <c r="K33" s="11" t="s">
        <v>596</v>
      </c>
    </row>
    <row r="34" spans="1:11">
      <c r="A34" s="9" t="s">
        <v>610</v>
      </c>
      <c r="B34" s="10" t="s">
        <v>392</v>
      </c>
      <c r="C34" s="10" t="s">
        <v>393</v>
      </c>
      <c r="D34" s="11" t="s">
        <v>8</v>
      </c>
      <c r="E34" s="11">
        <v>4943</v>
      </c>
      <c r="F34" s="11">
        <f>VLOOKUP(C34:C319,进价表!C:F,4,FALSE)</f>
        <v>26</v>
      </c>
      <c r="G34" s="11">
        <f t="shared" si="0"/>
        <v>128518</v>
      </c>
      <c r="H34" s="15">
        <f t="shared" si="1"/>
        <v>33.67</v>
      </c>
      <c r="I34" s="14">
        <f t="shared" si="2"/>
        <v>0.00290258620689655</v>
      </c>
      <c r="J34" s="15">
        <f t="shared" si="3"/>
        <v>16.643081</v>
      </c>
      <c r="K34" s="11" t="s">
        <v>597</v>
      </c>
    </row>
    <row r="35" spans="1:11">
      <c r="A35" s="9" t="s">
        <v>610</v>
      </c>
      <c r="B35" s="10" t="s">
        <v>9</v>
      </c>
      <c r="C35" s="10" t="s">
        <v>10</v>
      </c>
      <c r="D35" s="11" t="s">
        <v>8</v>
      </c>
      <c r="E35" s="11">
        <v>4653</v>
      </c>
      <c r="F35" s="11">
        <f>VLOOKUP(C35:C320,进价表!C:F,4,FALSE)</f>
        <v>8.5</v>
      </c>
      <c r="G35" s="11">
        <f t="shared" si="0"/>
        <v>39550.5</v>
      </c>
      <c r="H35" s="15">
        <f t="shared" si="1"/>
        <v>11.0075</v>
      </c>
      <c r="I35" s="14">
        <f t="shared" si="2"/>
        <v>0.000948922413793104</v>
      </c>
      <c r="J35" s="15">
        <f t="shared" si="3"/>
        <v>5.12178975</v>
      </c>
      <c r="K35" s="11" t="s">
        <v>596</v>
      </c>
    </row>
    <row r="36" spans="1:11">
      <c r="A36" s="9" t="s">
        <v>610</v>
      </c>
      <c r="B36" s="10" t="s">
        <v>38</v>
      </c>
      <c r="C36" s="10" t="s">
        <v>39</v>
      </c>
      <c r="D36" s="11" t="s">
        <v>8</v>
      </c>
      <c r="E36" s="11">
        <v>4269</v>
      </c>
      <c r="F36" s="11">
        <f>VLOOKUP(C36:C321,进价表!C:F,4,FALSE)</f>
        <v>23</v>
      </c>
      <c r="G36" s="11">
        <f t="shared" si="0"/>
        <v>98187</v>
      </c>
      <c r="H36" s="15">
        <f t="shared" si="1"/>
        <v>29.785</v>
      </c>
      <c r="I36" s="14">
        <f t="shared" si="2"/>
        <v>0.0025676724137931</v>
      </c>
      <c r="J36" s="15">
        <f t="shared" si="3"/>
        <v>12.7152165</v>
      </c>
      <c r="K36" s="11" t="s">
        <v>596</v>
      </c>
    </row>
    <row r="37" spans="1:11">
      <c r="A37" s="9" t="s">
        <v>610</v>
      </c>
      <c r="B37" s="10" t="s">
        <v>320</v>
      </c>
      <c r="C37" s="10" t="s">
        <v>321</v>
      </c>
      <c r="D37" s="11" t="s">
        <v>8</v>
      </c>
      <c r="E37" s="11">
        <v>4229</v>
      </c>
      <c r="F37" s="11">
        <f>VLOOKUP(C37:C322,进价表!C:F,4,FALSE)</f>
        <v>3.6</v>
      </c>
      <c r="G37" s="11">
        <f t="shared" si="0"/>
        <v>15224.4</v>
      </c>
      <c r="H37" s="15">
        <f t="shared" si="1"/>
        <v>4.662</v>
      </c>
      <c r="I37" s="14">
        <f t="shared" si="2"/>
        <v>0.000401896551724138</v>
      </c>
      <c r="J37" s="15">
        <f t="shared" si="3"/>
        <v>1.9715598</v>
      </c>
      <c r="K37" s="11" t="s">
        <v>595</v>
      </c>
    </row>
    <row r="38" spans="1:11">
      <c r="A38" s="9" t="s">
        <v>610</v>
      </c>
      <c r="B38" s="10" t="s">
        <v>228</v>
      </c>
      <c r="C38" s="10" t="s">
        <v>229</v>
      </c>
      <c r="D38" s="11" t="s">
        <v>8</v>
      </c>
      <c r="E38" s="11">
        <v>4227</v>
      </c>
      <c r="F38" s="11">
        <f>VLOOKUP(C38:C323,进价表!C:F,4,FALSE)</f>
        <v>9</v>
      </c>
      <c r="G38" s="11">
        <f t="shared" si="0"/>
        <v>38043</v>
      </c>
      <c r="H38" s="15">
        <f t="shared" si="1"/>
        <v>11.655</v>
      </c>
      <c r="I38" s="14">
        <f t="shared" si="2"/>
        <v>0.00100474137931034</v>
      </c>
      <c r="J38" s="15">
        <f t="shared" si="3"/>
        <v>4.9265685</v>
      </c>
      <c r="K38" s="11" t="s">
        <v>595</v>
      </c>
    </row>
    <row r="39" spans="1:11">
      <c r="A39" s="9" t="s">
        <v>610</v>
      </c>
      <c r="B39" s="10" t="s">
        <v>230</v>
      </c>
      <c r="C39" s="10" t="s">
        <v>231</v>
      </c>
      <c r="D39" s="11" t="s">
        <v>8</v>
      </c>
      <c r="E39" s="11">
        <v>3365</v>
      </c>
      <c r="F39" s="11">
        <f>VLOOKUP(C39:C324,进价表!C:F,4,FALSE)</f>
        <v>12.5</v>
      </c>
      <c r="G39" s="11">
        <f t="shared" si="0"/>
        <v>42062.5</v>
      </c>
      <c r="H39" s="15">
        <f t="shared" si="1"/>
        <v>16.1875</v>
      </c>
      <c r="I39" s="14">
        <f t="shared" si="2"/>
        <v>0.00139547413793103</v>
      </c>
      <c r="J39" s="15">
        <f t="shared" si="3"/>
        <v>5.44709375</v>
      </c>
      <c r="K39" s="11" t="s">
        <v>595</v>
      </c>
    </row>
    <row r="40" spans="1:11">
      <c r="A40" s="9" t="s">
        <v>610</v>
      </c>
      <c r="B40" s="10" t="s">
        <v>404</v>
      </c>
      <c r="C40" s="10" t="s">
        <v>405</v>
      </c>
      <c r="D40" s="11" t="s">
        <v>8</v>
      </c>
      <c r="E40" s="11">
        <v>3323</v>
      </c>
      <c r="F40" s="11">
        <f>VLOOKUP(C40:C325,进价表!C:F,4,FALSE)</f>
        <v>20</v>
      </c>
      <c r="G40" s="11">
        <f t="shared" si="0"/>
        <v>66460</v>
      </c>
      <c r="H40" s="15">
        <f t="shared" si="1"/>
        <v>25.9</v>
      </c>
      <c r="I40" s="14">
        <f t="shared" si="2"/>
        <v>0.00223275862068966</v>
      </c>
      <c r="J40" s="15">
        <f t="shared" si="3"/>
        <v>8.60657</v>
      </c>
      <c r="K40" s="11" t="s">
        <v>595</v>
      </c>
    </row>
    <row r="41" spans="1:11">
      <c r="A41" s="9" t="s">
        <v>610</v>
      </c>
      <c r="B41" s="10" t="s">
        <v>85</v>
      </c>
      <c r="C41" s="10" t="s">
        <v>86</v>
      </c>
      <c r="D41" s="11" t="s">
        <v>8</v>
      </c>
      <c r="E41" s="11">
        <v>3081</v>
      </c>
      <c r="F41" s="11">
        <f>VLOOKUP(C41:C326,进价表!C:F,4,FALSE)</f>
        <v>22</v>
      </c>
      <c r="G41" s="11">
        <f t="shared" si="0"/>
        <v>67782</v>
      </c>
      <c r="H41" s="15">
        <f t="shared" si="1"/>
        <v>28.49</v>
      </c>
      <c r="I41" s="14">
        <f t="shared" si="2"/>
        <v>0.00245603448275862</v>
      </c>
      <c r="J41" s="15">
        <f t="shared" si="3"/>
        <v>8.777769</v>
      </c>
      <c r="K41" s="11" t="s">
        <v>596</v>
      </c>
    </row>
    <row r="42" spans="1:11">
      <c r="A42" s="9" t="s">
        <v>610</v>
      </c>
      <c r="B42" s="10" t="s">
        <v>138</v>
      </c>
      <c r="C42" s="10" t="s">
        <v>139</v>
      </c>
      <c r="D42" s="11" t="s">
        <v>8</v>
      </c>
      <c r="E42" s="11">
        <v>3054</v>
      </c>
      <c r="F42" s="11">
        <f>VLOOKUP(C42:C327,进价表!C:F,4,FALSE)</f>
        <v>17</v>
      </c>
      <c r="G42" s="11">
        <f t="shared" si="0"/>
        <v>51918</v>
      </c>
      <c r="H42" s="15">
        <f t="shared" si="1"/>
        <v>22.015</v>
      </c>
      <c r="I42" s="14">
        <f t="shared" si="2"/>
        <v>0.00189784482758621</v>
      </c>
      <c r="J42" s="15">
        <f t="shared" si="3"/>
        <v>6.723381</v>
      </c>
      <c r="K42" s="11" t="s">
        <v>596</v>
      </c>
    </row>
    <row r="43" spans="1:11">
      <c r="A43" s="9" t="s">
        <v>610</v>
      </c>
      <c r="B43" s="10" t="s">
        <v>406</v>
      </c>
      <c r="C43" s="10" t="s">
        <v>407</v>
      </c>
      <c r="D43" s="11" t="s">
        <v>8</v>
      </c>
      <c r="E43" s="11">
        <v>3050</v>
      </c>
      <c r="F43" s="11">
        <f>VLOOKUP(C43:C328,进价表!C:F,4,FALSE)</f>
        <v>12</v>
      </c>
      <c r="G43" s="11">
        <f t="shared" si="0"/>
        <v>36600</v>
      </c>
      <c r="H43" s="15">
        <f t="shared" si="1"/>
        <v>15.54</v>
      </c>
      <c r="I43" s="14">
        <f t="shared" si="2"/>
        <v>0.00133965517241379</v>
      </c>
      <c r="J43" s="15">
        <f t="shared" si="3"/>
        <v>4.7397</v>
      </c>
      <c r="K43" s="11" t="s">
        <v>597</v>
      </c>
    </row>
    <row r="44" spans="1:11">
      <c r="A44" s="9" t="s">
        <v>610</v>
      </c>
      <c r="B44" s="10" t="s">
        <v>44</v>
      </c>
      <c r="C44" s="10" t="s">
        <v>45</v>
      </c>
      <c r="D44" s="11" t="s">
        <v>31</v>
      </c>
      <c r="E44" s="11">
        <v>3019</v>
      </c>
      <c r="F44" s="11">
        <f>VLOOKUP(C44:C329,进价表!C:F,4,FALSE)</f>
        <v>5.6</v>
      </c>
      <c r="G44" s="11">
        <f t="shared" si="0"/>
        <v>16906.4</v>
      </c>
      <c r="H44" s="15">
        <f t="shared" si="1"/>
        <v>7.252</v>
      </c>
      <c r="I44" s="14">
        <f t="shared" si="2"/>
        <v>0.000625172413793103</v>
      </c>
      <c r="J44" s="15">
        <f t="shared" si="3"/>
        <v>2.1893788</v>
      </c>
      <c r="K44" s="11" t="s">
        <v>596</v>
      </c>
    </row>
    <row r="45" spans="1:11">
      <c r="A45" s="9" t="s">
        <v>610</v>
      </c>
      <c r="B45" s="10" t="s">
        <v>97</v>
      </c>
      <c r="C45" s="10" t="s">
        <v>98</v>
      </c>
      <c r="D45" s="11" t="s">
        <v>31</v>
      </c>
      <c r="E45" s="11">
        <v>2920</v>
      </c>
      <c r="F45" s="11">
        <f>VLOOKUP(C45:C330,进价表!C:F,4,FALSE)</f>
        <v>6</v>
      </c>
      <c r="G45" s="11">
        <f t="shared" si="0"/>
        <v>17520</v>
      </c>
      <c r="H45" s="15">
        <f t="shared" si="1"/>
        <v>7.77</v>
      </c>
      <c r="I45" s="14">
        <f t="shared" si="2"/>
        <v>0.000669827586206897</v>
      </c>
      <c r="J45" s="15">
        <f t="shared" si="3"/>
        <v>2.26884</v>
      </c>
      <c r="K45" s="11" t="s">
        <v>596</v>
      </c>
    </row>
    <row r="46" spans="1:11">
      <c r="A46" s="9" t="s">
        <v>610</v>
      </c>
      <c r="B46" s="10" t="s">
        <v>308</v>
      </c>
      <c r="C46" s="10" t="s">
        <v>309</v>
      </c>
      <c r="D46" s="11" t="s">
        <v>8</v>
      </c>
      <c r="E46" s="11">
        <v>2838</v>
      </c>
      <c r="F46" s="11">
        <f>VLOOKUP(C46:C331,进价表!C:F,4,FALSE)</f>
        <v>17</v>
      </c>
      <c r="G46" s="11">
        <f t="shared" si="0"/>
        <v>48246</v>
      </c>
      <c r="H46" s="15">
        <f t="shared" si="1"/>
        <v>22.015</v>
      </c>
      <c r="I46" s="14">
        <f t="shared" si="2"/>
        <v>0.00189784482758621</v>
      </c>
      <c r="J46" s="15">
        <f t="shared" si="3"/>
        <v>6.247857</v>
      </c>
      <c r="K46" s="11" t="s">
        <v>597</v>
      </c>
    </row>
    <row r="47" spans="1:11">
      <c r="A47" s="9" t="s">
        <v>610</v>
      </c>
      <c r="B47" s="10" t="s">
        <v>120</v>
      </c>
      <c r="C47" s="10" t="s">
        <v>121</v>
      </c>
      <c r="D47" s="11" t="s">
        <v>31</v>
      </c>
      <c r="E47" s="11">
        <v>2761</v>
      </c>
      <c r="F47" s="11">
        <f>VLOOKUP(C47:C332,进价表!C:F,4,FALSE)</f>
        <v>7.6</v>
      </c>
      <c r="G47" s="11">
        <f t="shared" si="0"/>
        <v>20983.6</v>
      </c>
      <c r="H47" s="15">
        <f t="shared" si="1"/>
        <v>9.842</v>
      </c>
      <c r="I47" s="14">
        <f t="shared" si="2"/>
        <v>0.000848448275862069</v>
      </c>
      <c r="J47" s="15">
        <f t="shared" si="3"/>
        <v>2.7173762</v>
      </c>
      <c r="K47" s="11" t="s">
        <v>596</v>
      </c>
    </row>
    <row r="48" ht="39" spans="1:11">
      <c r="A48" s="9" t="s">
        <v>610</v>
      </c>
      <c r="B48" s="10" t="s">
        <v>13</v>
      </c>
      <c r="C48" s="10" t="s">
        <v>14</v>
      </c>
      <c r="D48" s="11" t="s">
        <v>8</v>
      </c>
      <c r="E48" s="11">
        <v>2737</v>
      </c>
      <c r="F48" s="11">
        <f>VLOOKUP(C48:C333,进价表!C:F,4,FALSE)</f>
        <v>18</v>
      </c>
      <c r="G48" s="11">
        <f t="shared" si="0"/>
        <v>49266</v>
      </c>
      <c r="H48" s="15">
        <f t="shared" si="1"/>
        <v>23.31</v>
      </c>
      <c r="I48" s="14">
        <f t="shared" si="2"/>
        <v>0.00200948275862069</v>
      </c>
      <c r="J48" s="15">
        <f t="shared" si="3"/>
        <v>6.379947</v>
      </c>
      <c r="K48" s="11" t="s">
        <v>596</v>
      </c>
    </row>
    <row r="49" spans="1:11">
      <c r="A49" s="9" t="s">
        <v>610</v>
      </c>
      <c r="B49" s="10" t="s">
        <v>408</v>
      </c>
      <c r="C49" s="10" t="s">
        <v>409</v>
      </c>
      <c r="D49" s="11" t="s">
        <v>8</v>
      </c>
      <c r="E49" s="11">
        <v>2422</v>
      </c>
      <c r="F49" s="11">
        <f>VLOOKUP(C49:C334,进价表!C:F,4,FALSE)</f>
        <v>26</v>
      </c>
      <c r="G49" s="11">
        <f t="shared" si="0"/>
        <v>62972</v>
      </c>
      <c r="H49" s="15">
        <f t="shared" si="1"/>
        <v>33.67</v>
      </c>
      <c r="I49" s="14">
        <f t="shared" si="2"/>
        <v>0.00290258620689655</v>
      </c>
      <c r="J49" s="15">
        <f t="shared" si="3"/>
        <v>8.154874</v>
      </c>
      <c r="K49" s="11" t="s">
        <v>595</v>
      </c>
    </row>
    <row r="50" spans="1:11">
      <c r="A50" s="9" t="s">
        <v>610</v>
      </c>
      <c r="B50" s="10" t="s">
        <v>226</v>
      </c>
      <c r="C50" s="10" t="s">
        <v>227</v>
      </c>
      <c r="D50" s="11" t="s">
        <v>8</v>
      </c>
      <c r="E50" s="11">
        <v>2232</v>
      </c>
      <c r="F50" s="11">
        <f>VLOOKUP(C50:C335,进价表!C:F,4,FALSE)</f>
        <v>5.8</v>
      </c>
      <c r="G50" s="11">
        <f t="shared" si="0"/>
        <v>12945.6</v>
      </c>
      <c r="H50" s="15">
        <f t="shared" si="1"/>
        <v>7.511</v>
      </c>
      <c r="I50" s="14">
        <f t="shared" si="2"/>
        <v>0.0006475</v>
      </c>
      <c r="J50" s="15">
        <f t="shared" si="3"/>
        <v>1.6764552</v>
      </c>
      <c r="K50" s="11" t="s">
        <v>595</v>
      </c>
    </row>
    <row r="51" spans="1:11">
      <c r="A51" s="9" t="s">
        <v>610</v>
      </c>
      <c r="B51" s="10" t="s">
        <v>70</v>
      </c>
      <c r="C51" s="10" t="s">
        <v>71</v>
      </c>
      <c r="D51" s="11" t="s">
        <v>8</v>
      </c>
      <c r="E51" s="11">
        <v>2217</v>
      </c>
      <c r="F51" s="11">
        <f>VLOOKUP(C51:C336,进价表!C:F,4,FALSE)</f>
        <v>24.5</v>
      </c>
      <c r="G51" s="11">
        <f t="shared" si="0"/>
        <v>54316.5</v>
      </c>
      <c r="H51" s="15">
        <f t="shared" si="1"/>
        <v>31.7275</v>
      </c>
      <c r="I51" s="14">
        <f t="shared" si="2"/>
        <v>0.00273512931034483</v>
      </c>
      <c r="J51" s="15">
        <f t="shared" si="3"/>
        <v>7.03398675</v>
      </c>
      <c r="K51" s="11" t="s">
        <v>596</v>
      </c>
    </row>
    <row r="52" spans="1:11">
      <c r="A52" s="9" t="s">
        <v>610</v>
      </c>
      <c r="B52" s="10" t="s">
        <v>416</v>
      </c>
      <c r="C52" s="10" t="s">
        <v>417</v>
      </c>
      <c r="D52" s="11" t="s">
        <v>8</v>
      </c>
      <c r="E52" s="11">
        <v>2107</v>
      </c>
      <c r="F52" s="11">
        <f>VLOOKUP(C52:C337,进价表!C:F,4,FALSE)</f>
        <v>24.5</v>
      </c>
      <c r="G52" s="11">
        <f t="shared" si="0"/>
        <v>51621.5</v>
      </c>
      <c r="H52" s="15">
        <f t="shared" si="1"/>
        <v>31.7275</v>
      </c>
      <c r="I52" s="14">
        <f t="shared" si="2"/>
        <v>0.00273512931034483</v>
      </c>
      <c r="J52" s="15">
        <f t="shared" si="3"/>
        <v>6.68498425</v>
      </c>
      <c r="K52" s="11" t="s">
        <v>598</v>
      </c>
    </row>
    <row r="53" spans="1:11">
      <c r="A53" s="9" t="s">
        <v>610</v>
      </c>
      <c r="B53" s="10" t="s">
        <v>340</v>
      </c>
      <c r="C53" s="10" t="s">
        <v>341</v>
      </c>
      <c r="D53" s="11" t="s">
        <v>8</v>
      </c>
      <c r="E53" s="11">
        <v>2037</v>
      </c>
      <c r="F53" s="11">
        <f>VLOOKUP(C53:C338,进价表!C:F,4,FALSE)</f>
        <v>20.412</v>
      </c>
      <c r="G53" s="11">
        <f t="shared" si="0"/>
        <v>41579.244</v>
      </c>
      <c r="H53" s="15">
        <f t="shared" si="1"/>
        <v>26.43354</v>
      </c>
      <c r="I53" s="14">
        <f t="shared" si="2"/>
        <v>0.00227875344827586</v>
      </c>
      <c r="J53" s="15">
        <f t="shared" si="3"/>
        <v>5.384512098</v>
      </c>
      <c r="K53" s="11" t="s">
        <v>595</v>
      </c>
    </row>
    <row r="54" spans="1:11">
      <c r="A54" s="9" t="s">
        <v>610</v>
      </c>
      <c r="B54" s="10" t="s">
        <v>110</v>
      </c>
      <c r="C54" s="10" t="s">
        <v>111</v>
      </c>
      <c r="D54" s="11" t="s">
        <v>31</v>
      </c>
      <c r="E54" s="11">
        <v>2019</v>
      </c>
      <c r="F54" s="11">
        <f>VLOOKUP(C54:C339,进价表!C:F,4,FALSE)</f>
        <v>3.1</v>
      </c>
      <c r="G54" s="11">
        <f t="shared" si="0"/>
        <v>6258.9</v>
      </c>
      <c r="H54" s="15">
        <f t="shared" si="1"/>
        <v>4.0145</v>
      </c>
      <c r="I54" s="14">
        <f t="shared" si="2"/>
        <v>0.000346077586206897</v>
      </c>
      <c r="J54" s="15">
        <f t="shared" si="3"/>
        <v>0.81052755</v>
      </c>
      <c r="K54" s="11" t="s">
        <v>596</v>
      </c>
    </row>
    <row r="55" spans="1:11">
      <c r="A55" s="9" t="s">
        <v>610</v>
      </c>
      <c r="B55" s="10" t="s">
        <v>322</v>
      </c>
      <c r="C55" s="10" t="s">
        <v>323</v>
      </c>
      <c r="D55" s="11" t="s">
        <v>8</v>
      </c>
      <c r="E55" s="11">
        <v>1961</v>
      </c>
      <c r="F55" s="11">
        <f>VLOOKUP(C55:C340,进价表!C:F,4,FALSE)</f>
        <v>3.6</v>
      </c>
      <c r="G55" s="11">
        <f t="shared" si="0"/>
        <v>7059.6</v>
      </c>
      <c r="H55" s="15">
        <f t="shared" si="1"/>
        <v>4.662</v>
      </c>
      <c r="I55" s="14">
        <f t="shared" si="2"/>
        <v>0.000401896551724138</v>
      </c>
      <c r="J55" s="15">
        <f t="shared" si="3"/>
        <v>0.9142182</v>
      </c>
      <c r="K55" s="11" t="s">
        <v>595</v>
      </c>
    </row>
    <row r="56" spans="1:11">
      <c r="A56" s="9" t="s">
        <v>610</v>
      </c>
      <c r="B56" s="10" t="s">
        <v>448</v>
      </c>
      <c r="C56" s="10" t="s">
        <v>449</v>
      </c>
      <c r="D56" s="11" t="s">
        <v>8</v>
      </c>
      <c r="E56" s="11">
        <v>1845</v>
      </c>
      <c r="F56" s="11">
        <f>VLOOKUP(C56:C341,进价表!C:F,4,FALSE)</f>
        <v>6.5856</v>
      </c>
      <c r="G56" s="11">
        <f t="shared" si="0"/>
        <v>12150.432</v>
      </c>
      <c r="H56" s="15">
        <f t="shared" si="1"/>
        <v>8.528352</v>
      </c>
      <c r="I56" s="14">
        <f t="shared" si="2"/>
        <v>0.00073520275862069</v>
      </c>
      <c r="J56" s="15">
        <f t="shared" si="3"/>
        <v>1.573480944</v>
      </c>
      <c r="K56" s="11" t="s">
        <v>597</v>
      </c>
    </row>
    <row r="57" spans="1:11">
      <c r="A57" s="9" t="s">
        <v>610</v>
      </c>
      <c r="B57" s="10" t="s">
        <v>510</v>
      </c>
      <c r="C57" s="10" t="s">
        <v>511</v>
      </c>
      <c r="D57" s="11" t="s">
        <v>8</v>
      </c>
      <c r="E57" s="11">
        <v>1776</v>
      </c>
      <c r="F57" s="11">
        <f>VLOOKUP(C57:C342,进价表!C:F,4,FALSE)</f>
        <v>13.5</v>
      </c>
      <c r="G57" s="11">
        <f t="shared" si="0"/>
        <v>23976</v>
      </c>
      <c r="H57" s="15">
        <f t="shared" si="1"/>
        <v>17.4825</v>
      </c>
      <c r="I57" s="14">
        <f t="shared" si="2"/>
        <v>0.00150711206896552</v>
      </c>
      <c r="J57" s="15">
        <f t="shared" si="3"/>
        <v>3.104892</v>
      </c>
      <c r="K57" s="11" t="s">
        <v>599</v>
      </c>
    </row>
    <row r="58" spans="1:11">
      <c r="A58" s="9" t="s">
        <v>610</v>
      </c>
      <c r="B58" s="10" t="s">
        <v>95</v>
      </c>
      <c r="C58" s="10" t="s">
        <v>96</v>
      </c>
      <c r="D58" s="11" t="s">
        <v>8</v>
      </c>
      <c r="E58" s="11">
        <v>1751</v>
      </c>
      <c r="F58" s="11">
        <f>VLOOKUP(C58:C343,进价表!C:F,4,FALSE)</f>
        <v>8.2</v>
      </c>
      <c r="G58" s="11">
        <f t="shared" si="0"/>
        <v>14358.2</v>
      </c>
      <c r="H58" s="15">
        <f t="shared" si="1"/>
        <v>10.619</v>
      </c>
      <c r="I58" s="14">
        <f t="shared" si="2"/>
        <v>0.000915431034482759</v>
      </c>
      <c r="J58" s="15">
        <f t="shared" si="3"/>
        <v>1.8593869</v>
      </c>
      <c r="K58" s="11" t="s">
        <v>596</v>
      </c>
    </row>
    <row r="59" ht="26" spans="1:11">
      <c r="A59" s="9" t="s">
        <v>610</v>
      </c>
      <c r="B59" s="10" t="s">
        <v>558</v>
      </c>
      <c r="C59" s="10" t="s">
        <v>559</v>
      </c>
      <c r="D59" s="11" t="s">
        <v>8</v>
      </c>
      <c r="E59" s="11">
        <v>1730</v>
      </c>
      <c r="F59" s="11">
        <f>VLOOKUP(C59:C344,进价表!C:F,4,FALSE)</f>
        <v>15</v>
      </c>
      <c r="G59" s="11">
        <f t="shared" si="0"/>
        <v>25950</v>
      </c>
      <c r="H59" s="15">
        <f t="shared" si="1"/>
        <v>19.425</v>
      </c>
      <c r="I59" s="14">
        <f t="shared" si="2"/>
        <v>0.00167456896551724</v>
      </c>
      <c r="J59" s="15">
        <f t="shared" si="3"/>
        <v>3.360525</v>
      </c>
      <c r="K59" s="11" t="s">
        <v>598</v>
      </c>
    </row>
    <row r="60" spans="1:11">
      <c r="A60" s="9" t="s">
        <v>610</v>
      </c>
      <c r="B60" s="10" t="s">
        <v>130</v>
      </c>
      <c r="C60" s="10" t="s">
        <v>131</v>
      </c>
      <c r="D60" s="11" t="s">
        <v>8</v>
      </c>
      <c r="E60" s="11">
        <v>1692</v>
      </c>
      <c r="F60" s="11">
        <f>VLOOKUP(C60:C345,进价表!C:F,4,FALSE)</f>
        <v>20</v>
      </c>
      <c r="G60" s="11">
        <f t="shared" si="0"/>
        <v>33840</v>
      </c>
      <c r="H60" s="15">
        <f t="shared" si="1"/>
        <v>25.9</v>
      </c>
      <c r="I60" s="14">
        <f t="shared" si="2"/>
        <v>0.00223275862068966</v>
      </c>
      <c r="J60" s="15">
        <f t="shared" si="3"/>
        <v>4.38228</v>
      </c>
      <c r="K60" s="11" t="s">
        <v>596</v>
      </c>
    </row>
    <row r="61" spans="1:11">
      <c r="A61" s="9" t="s">
        <v>610</v>
      </c>
      <c r="B61" s="10" t="s">
        <v>148</v>
      </c>
      <c r="C61" s="10" t="s">
        <v>149</v>
      </c>
      <c r="D61" s="11" t="s">
        <v>31</v>
      </c>
      <c r="E61" s="11">
        <v>1688</v>
      </c>
      <c r="F61" s="11">
        <f>VLOOKUP(C61:C346,进价表!C:F,4,FALSE)</f>
        <v>5.5</v>
      </c>
      <c r="G61" s="11">
        <f t="shared" si="0"/>
        <v>9284</v>
      </c>
      <c r="H61" s="15">
        <f t="shared" si="1"/>
        <v>7.1225</v>
      </c>
      <c r="I61" s="14">
        <f t="shared" si="2"/>
        <v>0.000614008620689655</v>
      </c>
      <c r="J61" s="15">
        <f t="shared" si="3"/>
        <v>1.202278</v>
      </c>
      <c r="K61" s="11" t="s">
        <v>595</v>
      </c>
    </row>
    <row r="62" spans="1:11">
      <c r="A62" s="9" t="s">
        <v>610</v>
      </c>
      <c r="B62" s="10" t="s">
        <v>68</v>
      </c>
      <c r="C62" s="10" t="s">
        <v>69</v>
      </c>
      <c r="D62" s="11" t="s">
        <v>8</v>
      </c>
      <c r="E62" s="11">
        <v>1640</v>
      </c>
      <c r="F62" s="11">
        <f>VLOOKUP(C62:C347,进价表!C:F,4,FALSE)</f>
        <v>18</v>
      </c>
      <c r="G62" s="11">
        <f t="shared" si="0"/>
        <v>29520</v>
      </c>
      <c r="H62" s="15">
        <f t="shared" si="1"/>
        <v>23.31</v>
      </c>
      <c r="I62" s="14">
        <f t="shared" si="2"/>
        <v>0.00200948275862069</v>
      </c>
      <c r="J62" s="15">
        <f t="shared" si="3"/>
        <v>3.82284</v>
      </c>
      <c r="K62" s="11" t="s">
        <v>596</v>
      </c>
    </row>
    <row r="63" spans="1:11">
      <c r="A63" s="9" t="s">
        <v>610</v>
      </c>
      <c r="B63" s="10" t="s">
        <v>91</v>
      </c>
      <c r="C63" s="10" t="s">
        <v>92</v>
      </c>
      <c r="D63" s="11" t="s">
        <v>8</v>
      </c>
      <c r="E63" s="11">
        <v>1611</v>
      </c>
      <c r="F63" s="11">
        <f>VLOOKUP(C63:C348,进价表!C:F,4,FALSE)</f>
        <v>13.5</v>
      </c>
      <c r="G63" s="11">
        <f t="shared" si="0"/>
        <v>21748.5</v>
      </c>
      <c r="H63" s="15">
        <f t="shared" si="1"/>
        <v>17.4825</v>
      </c>
      <c r="I63" s="14">
        <f t="shared" si="2"/>
        <v>0.00150711206896552</v>
      </c>
      <c r="J63" s="15">
        <f t="shared" si="3"/>
        <v>2.81643075</v>
      </c>
      <c r="K63" s="11" t="s">
        <v>596</v>
      </c>
    </row>
    <row r="64" spans="1:11">
      <c r="A64" s="9" t="s">
        <v>610</v>
      </c>
      <c r="B64" s="10" t="s">
        <v>418</v>
      </c>
      <c r="C64" s="10" t="s">
        <v>419</v>
      </c>
      <c r="D64" s="11" t="s">
        <v>8</v>
      </c>
      <c r="E64" s="11">
        <v>1559</v>
      </c>
      <c r="F64" s="11">
        <f>VLOOKUP(C64:C349,进价表!C:F,4,FALSE)</f>
        <v>34.5744</v>
      </c>
      <c r="G64" s="11">
        <f t="shared" si="0"/>
        <v>53901.4896</v>
      </c>
      <c r="H64" s="15">
        <f t="shared" si="1"/>
        <v>44.773848</v>
      </c>
      <c r="I64" s="14">
        <f t="shared" si="2"/>
        <v>0.00385981448275862</v>
      </c>
      <c r="J64" s="15">
        <f t="shared" si="3"/>
        <v>6.9802429032</v>
      </c>
      <c r="K64" s="11" t="s">
        <v>597</v>
      </c>
    </row>
    <row r="65" spans="1:11">
      <c r="A65" s="9" t="s">
        <v>610</v>
      </c>
      <c r="B65" s="10" t="s">
        <v>25</v>
      </c>
      <c r="C65" s="10" t="s">
        <v>26</v>
      </c>
      <c r="D65" s="11" t="s">
        <v>8</v>
      </c>
      <c r="E65" s="11">
        <v>1490</v>
      </c>
      <c r="F65" s="11">
        <f>VLOOKUP(C65:C350,进价表!C:F,4,FALSE)</f>
        <v>32</v>
      </c>
      <c r="G65" s="11">
        <f t="shared" si="0"/>
        <v>47680</v>
      </c>
      <c r="H65" s="15">
        <f t="shared" si="1"/>
        <v>41.44</v>
      </c>
      <c r="I65" s="14">
        <f t="shared" si="2"/>
        <v>0.00357241379310345</v>
      </c>
      <c r="J65" s="15">
        <f t="shared" si="3"/>
        <v>6.17456</v>
      </c>
      <c r="K65" s="11" t="s">
        <v>596</v>
      </c>
    </row>
    <row r="66" spans="1:11">
      <c r="A66" s="9" t="s">
        <v>610</v>
      </c>
      <c r="B66" s="10" t="s">
        <v>420</v>
      </c>
      <c r="C66" s="10" t="s">
        <v>421</v>
      </c>
      <c r="D66" s="11" t="s">
        <v>8</v>
      </c>
      <c r="E66" s="11">
        <v>1415</v>
      </c>
      <c r="F66" s="11">
        <f>VLOOKUP(C66:C351,进价表!C:F,4,FALSE)</f>
        <v>39.5388</v>
      </c>
      <c r="G66" s="11">
        <f t="shared" si="0"/>
        <v>55947.402</v>
      </c>
      <c r="H66" s="15">
        <f t="shared" si="1"/>
        <v>51.202746</v>
      </c>
      <c r="I66" s="14">
        <f t="shared" si="2"/>
        <v>0.00441402982758621</v>
      </c>
      <c r="J66" s="15">
        <f t="shared" si="3"/>
        <v>7.245188559</v>
      </c>
      <c r="K66" s="11" t="s">
        <v>597</v>
      </c>
    </row>
    <row r="67" spans="1:11">
      <c r="A67" s="9" t="s">
        <v>610</v>
      </c>
      <c r="B67" s="10" t="s">
        <v>150</v>
      </c>
      <c r="C67" s="10" t="s">
        <v>151</v>
      </c>
      <c r="D67" s="11" t="s">
        <v>8</v>
      </c>
      <c r="E67" s="11">
        <v>1386</v>
      </c>
      <c r="F67" s="11">
        <f>VLOOKUP(C67:C352,进价表!C:F,4,FALSE)</f>
        <v>13.5</v>
      </c>
      <c r="G67" s="11">
        <f t="shared" si="0"/>
        <v>18711</v>
      </c>
      <c r="H67" s="15">
        <f t="shared" si="1"/>
        <v>17.4825</v>
      </c>
      <c r="I67" s="14">
        <f t="shared" si="2"/>
        <v>0.00150711206896552</v>
      </c>
      <c r="J67" s="15">
        <f t="shared" si="3"/>
        <v>2.4230745</v>
      </c>
      <c r="K67" s="11" t="s">
        <v>599</v>
      </c>
    </row>
    <row r="68" spans="1:11">
      <c r="A68" s="9" t="s">
        <v>610</v>
      </c>
      <c r="B68" s="10" t="s">
        <v>346</v>
      </c>
      <c r="C68" s="10" t="s">
        <v>347</v>
      </c>
      <c r="D68" s="11" t="s">
        <v>31</v>
      </c>
      <c r="E68" s="11">
        <v>1358</v>
      </c>
      <c r="F68" s="11">
        <f>VLOOKUP(C68:C353,进价表!C:F,4,FALSE)</f>
        <v>18</v>
      </c>
      <c r="G68" s="11">
        <f t="shared" ref="G68:G131" si="4">E68*F68</f>
        <v>24444</v>
      </c>
      <c r="H68" s="15">
        <f t="shared" ref="H68:H131" si="5">F68*1.295</f>
        <v>23.31</v>
      </c>
      <c r="I68" s="14">
        <f t="shared" ref="I68:I131" si="6">H68/1.16/10000</f>
        <v>0.00200948275862069</v>
      </c>
      <c r="J68" s="15">
        <f t="shared" ref="J68:J131" si="7">I68*1.16*E68</f>
        <v>3.165498</v>
      </c>
      <c r="K68" s="11" t="s">
        <v>595</v>
      </c>
    </row>
    <row r="69" spans="1:11">
      <c r="A69" s="9" t="s">
        <v>610</v>
      </c>
      <c r="B69" s="10" t="s">
        <v>348</v>
      </c>
      <c r="C69" s="10" t="s">
        <v>349</v>
      </c>
      <c r="D69" s="11" t="s">
        <v>31</v>
      </c>
      <c r="E69" s="11">
        <v>1358</v>
      </c>
      <c r="F69" s="11">
        <f>VLOOKUP(C69:C354,进价表!C:F,4,FALSE)</f>
        <v>4.8</v>
      </c>
      <c r="G69" s="11">
        <f t="shared" si="4"/>
        <v>6518.4</v>
      </c>
      <c r="H69" s="15">
        <f t="shared" si="5"/>
        <v>6.216</v>
      </c>
      <c r="I69" s="14">
        <f t="shared" si="6"/>
        <v>0.000535862068965517</v>
      </c>
      <c r="J69" s="15">
        <f t="shared" si="7"/>
        <v>0.8441328</v>
      </c>
      <c r="K69" s="11" t="s">
        <v>595</v>
      </c>
    </row>
    <row r="70" spans="1:11">
      <c r="A70" s="9" t="s">
        <v>610</v>
      </c>
      <c r="B70" s="10" t="s">
        <v>83</v>
      </c>
      <c r="C70" s="10" t="s">
        <v>84</v>
      </c>
      <c r="D70" s="11" t="s">
        <v>8</v>
      </c>
      <c r="E70" s="11">
        <v>1332</v>
      </c>
      <c r="F70" s="11">
        <f>VLOOKUP(C70:C355,进价表!C:F,4,FALSE)</f>
        <v>14</v>
      </c>
      <c r="G70" s="11">
        <f t="shared" si="4"/>
        <v>18648</v>
      </c>
      <c r="H70" s="15">
        <f t="shared" si="5"/>
        <v>18.13</v>
      </c>
      <c r="I70" s="14">
        <f t="shared" si="6"/>
        <v>0.00156293103448276</v>
      </c>
      <c r="J70" s="15">
        <f t="shared" si="7"/>
        <v>2.414916</v>
      </c>
      <c r="K70" s="11" t="s">
        <v>596</v>
      </c>
    </row>
    <row r="71" spans="1:11">
      <c r="A71" s="9" t="s">
        <v>610</v>
      </c>
      <c r="B71" s="10" t="s">
        <v>332</v>
      </c>
      <c r="C71" s="10" t="s">
        <v>333</v>
      </c>
      <c r="D71" s="11" t="s">
        <v>8</v>
      </c>
      <c r="E71" s="11">
        <v>1290</v>
      </c>
      <c r="F71" s="11">
        <f>VLOOKUP(C71:C356,进价表!C:F,4,FALSE)</f>
        <v>30</v>
      </c>
      <c r="G71" s="11">
        <f t="shared" si="4"/>
        <v>38700</v>
      </c>
      <c r="H71" s="15">
        <f t="shared" si="5"/>
        <v>38.85</v>
      </c>
      <c r="I71" s="14">
        <f t="shared" si="6"/>
        <v>0.00334913793103448</v>
      </c>
      <c r="J71" s="15">
        <f t="shared" si="7"/>
        <v>5.01165</v>
      </c>
      <c r="K71" s="11" t="s">
        <v>595</v>
      </c>
    </row>
    <row r="72" spans="1:11">
      <c r="A72" s="9" t="s">
        <v>610</v>
      </c>
      <c r="B72" s="10" t="s">
        <v>6</v>
      </c>
      <c r="C72" s="10" t="s">
        <v>7</v>
      </c>
      <c r="D72" s="11" t="s">
        <v>8</v>
      </c>
      <c r="E72" s="11">
        <v>1237</v>
      </c>
      <c r="F72" s="11">
        <f>VLOOKUP(C72:C357,进价表!C:F,4,FALSE)</f>
        <v>6.8</v>
      </c>
      <c r="G72" s="11">
        <f t="shared" si="4"/>
        <v>8411.6</v>
      </c>
      <c r="H72" s="15">
        <f t="shared" si="5"/>
        <v>8.806</v>
      </c>
      <c r="I72" s="14">
        <f t="shared" si="6"/>
        <v>0.000759137931034483</v>
      </c>
      <c r="J72" s="15">
        <f t="shared" si="7"/>
        <v>1.0893022</v>
      </c>
      <c r="K72" s="11" t="s">
        <v>596</v>
      </c>
    </row>
    <row r="73" spans="1:11">
      <c r="A73" s="9" t="s">
        <v>610</v>
      </c>
      <c r="B73" s="10" t="s">
        <v>258</v>
      </c>
      <c r="C73" s="10" t="s">
        <v>259</v>
      </c>
      <c r="D73" s="11" t="s">
        <v>8</v>
      </c>
      <c r="E73" s="11">
        <v>1208</v>
      </c>
      <c r="F73" s="11">
        <f>VLOOKUP(C73:C358,进价表!C:F,4,FALSE)</f>
        <v>46.3428</v>
      </c>
      <c r="G73" s="11">
        <f t="shared" si="4"/>
        <v>55982.1024</v>
      </c>
      <c r="H73" s="15">
        <f t="shared" si="5"/>
        <v>60.013926</v>
      </c>
      <c r="I73" s="14">
        <f t="shared" si="6"/>
        <v>0.00517361431034483</v>
      </c>
      <c r="J73" s="15">
        <f t="shared" si="7"/>
        <v>7.2496822608</v>
      </c>
      <c r="K73" s="11" t="s">
        <v>597</v>
      </c>
    </row>
    <row r="74" ht="26" spans="1:11">
      <c r="A74" s="9" t="s">
        <v>610</v>
      </c>
      <c r="B74" s="10" t="s">
        <v>534</v>
      </c>
      <c r="C74" s="10" t="s">
        <v>535</v>
      </c>
      <c r="D74" s="11" t="s">
        <v>8</v>
      </c>
      <c r="E74" s="11">
        <v>1040</v>
      </c>
      <c r="F74" s="11">
        <f>VLOOKUP(C74:C359,进价表!C:F,4,FALSE)</f>
        <v>7</v>
      </c>
      <c r="G74" s="11">
        <f t="shared" si="4"/>
        <v>7280</v>
      </c>
      <c r="H74" s="15">
        <f t="shared" si="5"/>
        <v>9.065</v>
      </c>
      <c r="I74" s="14">
        <f t="shared" si="6"/>
        <v>0.000781465517241379</v>
      </c>
      <c r="J74" s="15">
        <f t="shared" si="7"/>
        <v>0.94276</v>
      </c>
      <c r="K74" s="11" t="s">
        <v>597</v>
      </c>
    </row>
    <row r="75" spans="1:11">
      <c r="A75" s="9" t="s">
        <v>610</v>
      </c>
      <c r="B75" s="10" t="s">
        <v>306</v>
      </c>
      <c r="C75" s="10" t="s">
        <v>307</v>
      </c>
      <c r="D75" s="11" t="s">
        <v>8</v>
      </c>
      <c r="E75" s="11">
        <v>1036</v>
      </c>
      <c r="F75" s="11">
        <f>VLOOKUP(C75:C360,进价表!C:F,4,FALSE)</f>
        <v>11.5</v>
      </c>
      <c r="G75" s="11">
        <f t="shared" si="4"/>
        <v>11914</v>
      </c>
      <c r="H75" s="15">
        <f t="shared" si="5"/>
        <v>14.8925</v>
      </c>
      <c r="I75" s="14">
        <f t="shared" si="6"/>
        <v>0.00128383620689655</v>
      </c>
      <c r="J75" s="15">
        <f t="shared" si="7"/>
        <v>1.542863</v>
      </c>
      <c r="K75" s="11" t="s">
        <v>597</v>
      </c>
    </row>
    <row r="76" spans="1:11">
      <c r="A76" s="9" t="s">
        <v>610</v>
      </c>
      <c r="B76" s="10" t="s">
        <v>166</v>
      </c>
      <c r="C76" s="10" t="s">
        <v>167</v>
      </c>
      <c r="D76" s="11" t="s">
        <v>8</v>
      </c>
      <c r="E76" s="11">
        <v>953</v>
      </c>
      <c r="F76" s="11">
        <f>VLOOKUP(C76:C361,进价表!C:F,4,FALSE)</f>
        <v>21</v>
      </c>
      <c r="G76" s="11">
        <f t="shared" si="4"/>
        <v>20013</v>
      </c>
      <c r="H76" s="15">
        <f t="shared" si="5"/>
        <v>27.195</v>
      </c>
      <c r="I76" s="14">
        <f t="shared" si="6"/>
        <v>0.00234439655172414</v>
      </c>
      <c r="J76" s="15">
        <f t="shared" si="7"/>
        <v>2.5916835</v>
      </c>
      <c r="K76" s="11" t="s">
        <v>597</v>
      </c>
    </row>
    <row r="77" ht="39" spans="1:11">
      <c r="A77" s="9" t="s">
        <v>610</v>
      </c>
      <c r="B77" s="10" t="s">
        <v>286</v>
      </c>
      <c r="C77" s="10" t="s">
        <v>287</v>
      </c>
      <c r="D77" s="11" t="s">
        <v>8</v>
      </c>
      <c r="E77" s="11">
        <v>929</v>
      </c>
      <c r="F77" s="11">
        <f>VLOOKUP(C77:C362,进价表!C:F,4,FALSE)</f>
        <v>8.5</v>
      </c>
      <c r="G77" s="11">
        <f t="shared" si="4"/>
        <v>7896.5</v>
      </c>
      <c r="H77" s="15">
        <f t="shared" si="5"/>
        <v>11.0075</v>
      </c>
      <c r="I77" s="14">
        <f t="shared" si="6"/>
        <v>0.000948922413793104</v>
      </c>
      <c r="J77" s="15">
        <f t="shared" si="7"/>
        <v>1.02259675</v>
      </c>
      <c r="K77" s="11" t="s">
        <v>598</v>
      </c>
    </row>
    <row r="78" spans="1:11">
      <c r="A78" s="9" t="s">
        <v>610</v>
      </c>
      <c r="B78" s="10" t="s">
        <v>78</v>
      </c>
      <c r="C78" s="10" t="s">
        <v>79</v>
      </c>
      <c r="D78" s="11" t="s">
        <v>8</v>
      </c>
      <c r="E78" s="11">
        <v>923</v>
      </c>
      <c r="F78" s="11">
        <f>VLOOKUP(C78:C363,进价表!C:F,4,FALSE)</f>
        <v>22</v>
      </c>
      <c r="G78" s="11">
        <f t="shared" si="4"/>
        <v>20306</v>
      </c>
      <c r="H78" s="15">
        <f t="shared" si="5"/>
        <v>28.49</v>
      </c>
      <c r="I78" s="14">
        <f t="shared" si="6"/>
        <v>0.00245603448275862</v>
      </c>
      <c r="J78" s="15">
        <f t="shared" si="7"/>
        <v>2.629627</v>
      </c>
      <c r="K78" s="11" t="s">
        <v>596</v>
      </c>
    </row>
    <row r="79" ht="26" spans="1:11">
      <c r="A79" s="9" t="s">
        <v>610</v>
      </c>
      <c r="B79" s="10" t="s">
        <v>556</v>
      </c>
      <c r="C79" s="10" t="s">
        <v>557</v>
      </c>
      <c r="D79" s="11" t="s">
        <v>8</v>
      </c>
      <c r="E79" s="11">
        <v>898</v>
      </c>
      <c r="F79" s="11">
        <f>VLOOKUP(C79:C364,进价表!C:F,4,FALSE)</f>
        <v>15</v>
      </c>
      <c r="G79" s="11">
        <f t="shared" si="4"/>
        <v>13470</v>
      </c>
      <c r="H79" s="15">
        <f t="shared" si="5"/>
        <v>19.425</v>
      </c>
      <c r="I79" s="14">
        <f t="shared" si="6"/>
        <v>0.00167456896551724</v>
      </c>
      <c r="J79" s="15">
        <f t="shared" si="7"/>
        <v>1.744365</v>
      </c>
      <c r="K79" s="11" t="s">
        <v>599</v>
      </c>
    </row>
    <row r="80" spans="1:11">
      <c r="A80" s="9" t="s">
        <v>610</v>
      </c>
      <c r="B80" s="10" t="s">
        <v>144</v>
      </c>
      <c r="C80" s="10" t="s">
        <v>145</v>
      </c>
      <c r="D80" s="11" t="s">
        <v>31</v>
      </c>
      <c r="E80" s="11">
        <v>867</v>
      </c>
      <c r="F80" s="11">
        <f>VLOOKUP(C80:C365,进价表!C:F,4,FALSE)</f>
        <v>20</v>
      </c>
      <c r="G80" s="11">
        <f t="shared" si="4"/>
        <v>17340</v>
      </c>
      <c r="H80" s="15">
        <f t="shared" si="5"/>
        <v>25.9</v>
      </c>
      <c r="I80" s="14">
        <f t="shared" si="6"/>
        <v>0.00223275862068966</v>
      </c>
      <c r="J80" s="15">
        <f t="shared" si="7"/>
        <v>2.24553</v>
      </c>
      <c r="K80" s="11" t="s">
        <v>596</v>
      </c>
    </row>
    <row r="81" spans="1:11">
      <c r="A81" s="9" t="s">
        <v>610</v>
      </c>
      <c r="B81" s="10" t="s">
        <v>76</v>
      </c>
      <c r="C81" s="10" t="s">
        <v>77</v>
      </c>
      <c r="D81" s="11" t="s">
        <v>8</v>
      </c>
      <c r="E81" s="11">
        <v>845</v>
      </c>
      <c r="F81" s="11">
        <f>VLOOKUP(C81:C366,进价表!C:F,4,FALSE)</f>
        <v>20</v>
      </c>
      <c r="G81" s="11">
        <f t="shared" si="4"/>
        <v>16900</v>
      </c>
      <c r="H81" s="15">
        <f t="shared" si="5"/>
        <v>25.9</v>
      </c>
      <c r="I81" s="14">
        <f t="shared" si="6"/>
        <v>0.00223275862068966</v>
      </c>
      <c r="J81" s="15">
        <f t="shared" si="7"/>
        <v>2.18855</v>
      </c>
      <c r="K81" s="11" t="s">
        <v>596</v>
      </c>
    </row>
    <row r="82" spans="1:11">
      <c r="A82" s="9" t="s">
        <v>610</v>
      </c>
      <c r="B82" s="10" t="s">
        <v>292</v>
      </c>
      <c r="C82" s="10" t="s">
        <v>293</v>
      </c>
      <c r="D82" s="11" t="s">
        <v>8</v>
      </c>
      <c r="E82" s="11">
        <v>840</v>
      </c>
      <c r="F82" s="11">
        <f>VLOOKUP(C82:C367,进价表!C:F,4,FALSE)</f>
        <v>16</v>
      </c>
      <c r="G82" s="11">
        <f t="shared" si="4"/>
        <v>13440</v>
      </c>
      <c r="H82" s="15">
        <f t="shared" si="5"/>
        <v>20.72</v>
      </c>
      <c r="I82" s="14">
        <f t="shared" si="6"/>
        <v>0.00178620689655172</v>
      </c>
      <c r="J82" s="15">
        <f t="shared" si="7"/>
        <v>1.74048</v>
      </c>
      <c r="K82" s="11" t="s">
        <v>596</v>
      </c>
    </row>
    <row r="83" spans="1:11">
      <c r="A83" s="9" t="s">
        <v>610</v>
      </c>
      <c r="B83" s="10" t="s">
        <v>164</v>
      </c>
      <c r="C83" s="10" t="s">
        <v>165</v>
      </c>
      <c r="D83" s="11" t="s">
        <v>8</v>
      </c>
      <c r="E83" s="11">
        <v>839</v>
      </c>
      <c r="F83" s="11">
        <f>VLOOKUP(C83:C368,进价表!C:F,4,FALSE)</f>
        <v>21</v>
      </c>
      <c r="G83" s="11">
        <f t="shared" si="4"/>
        <v>17619</v>
      </c>
      <c r="H83" s="15">
        <f t="shared" si="5"/>
        <v>27.195</v>
      </c>
      <c r="I83" s="14">
        <f t="shared" si="6"/>
        <v>0.00234439655172414</v>
      </c>
      <c r="J83" s="15">
        <f t="shared" si="7"/>
        <v>2.2816605</v>
      </c>
      <c r="K83" s="11" t="s">
        <v>598</v>
      </c>
    </row>
    <row r="84" spans="1:11">
      <c r="A84" s="9" t="s">
        <v>610</v>
      </c>
      <c r="B84" s="10" t="s">
        <v>310</v>
      </c>
      <c r="C84" s="10" t="s">
        <v>311</v>
      </c>
      <c r="D84" s="11" t="s">
        <v>8</v>
      </c>
      <c r="E84" s="11">
        <v>783</v>
      </c>
      <c r="F84" s="11">
        <f>VLOOKUP(C84:C369,进价表!C:F,4,FALSE)</f>
        <v>5.6</v>
      </c>
      <c r="G84" s="11">
        <f t="shared" si="4"/>
        <v>4384.8</v>
      </c>
      <c r="H84" s="15">
        <f t="shared" si="5"/>
        <v>7.252</v>
      </c>
      <c r="I84" s="14">
        <f t="shared" si="6"/>
        <v>0.000625172413793103</v>
      </c>
      <c r="J84" s="15">
        <f t="shared" si="7"/>
        <v>0.5678316</v>
      </c>
      <c r="K84" s="11" t="s">
        <v>597</v>
      </c>
    </row>
    <row r="85" ht="26" spans="1:11">
      <c r="A85" s="9" t="s">
        <v>610</v>
      </c>
      <c r="B85" s="10" t="s">
        <v>518</v>
      </c>
      <c r="C85" s="10" t="s">
        <v>519</v>
      </c>
      <c r="D85" s="11" t="s">
        <v>8</v>
      </c>
      <c r="E85" s="11">
        <v>740</v>
      </c>
      <c r="F85" s="11">
        <f>VLOOKUP(C85:C370,进价表!C:F,4,FALSE)</f>
        <v>13</v>
      </c>
      <c r="G85" s="11">
        <f t="shared" si="4"/>
        <v>9620</v>
      </c>
      <c r="H85" s="15">
        <f t="shared" si="5"/>
        <v>16.835</v>
      </c>
      <c r="I85" s="14">
        <f t="shared" si="6"/>
        <v>0.00145129310344828</v>
      </c>
      <c r="J85" s="15">
        <f t="shared" si="7"/>
        <v>1.24579</v>
      </c>
      <c r="K85" s="11" t="s">
        <v>597</v>
      </c>
    </row>
    <row r="86" spans="1:11">
      <c r="A86" s="9" t="s">
        <v>610</v>
      </c>
      <c r="B86" s="10" t="s">
        <v>116</v>
      </c>
      <c r="C86" s="10" t="s">
        <v>117</v>
      </c>
      <c r="D86" s="11" t="s">
        <v>31</v>
      </c>
      <c r="E86" s="11">
        <v>710</v>
      </c>
      <c r="F86" s="11">
        <f>VLOOKUP(C86:C371,进价表!C:F,4,FALSE)</f>
        <v>5.5</v>
      </c>
      <c r="G86" s="11">
        <f t="shared" si="4"/>
        <v>3905</v>
      </c>
      <c r="H86" s="15">
        <f t="shared" si="5"/>
        <v>7.1225</v>
      </c>
      <c r="I86" s="14">
        <f t="shared" si="6"/>
        <v>0.000614008620689655</v>
      </c>
      <c r="J86" s="15">
        <f t="shared" si="7"/>
        <v>0.5056975</v>
      </c>
      <c r="K86" s="11" t="s">
        <v>596</v>
      </c>
    </row>
    <row r="87" spans="1:11">
      <c r="A87" s="9" t="s">
        <v>610</v>
      </c>
      <c r="B87" s="10" t="s">
        <v>146</v>
      </c>
      <c r="C87" s="10" t="s">
        <v>147</v>
      </c>
      <c r="D87" s="11" t="s">
        <v>31</v>
      </c>
      <c r="E87" s="11">
        <v>703</v>
      </c>
      <c r="F87" s="11">
        <f>VLOOKUP(C87:C372,进价表!C:F,4,FALSE)</f>
        <v>6.2</v>
      </c>
      <c r="G87" s="11">
        <f t="shared" si="4"/>
        <v>4358.6</v>
      </c>
      <c r="H87" s="15">
        <f t="shared" si="5"/>
        <v>8.029</v>
      </c>
      <c r="I87" s="14">
        <f t="shared" si="6"/>
        <v>0.000692155172413793</v>
      </c>
      <c r="J87" s="15">
        <f t="shared" si="7"/>
        <v>0.5644387</v>
      </c>
      <c r="K87" s="11" t="s">
        <v>596</v>
      </c>
    </row>
    <row r="88" ht="26" spans="1:11">
      <c r="A88" s="9" t="s">
        <v>610</v>
      </c>
      <c r="B88" s="10" t="s">
        <v>520</v>
      </c>
      <c r="C88" s="10" t="s">
        <v>521</v>
      </c>
      <c r="D88" s="11" t="s">
        <v>8</v>
      </c>
      <c r="E88" s="11">
        <v>697</v>
      </c>
      <c r="F88" s="11">
        <f>VLOOKUP(C88:C373,进价表!C:F,4,FALSE)</f>
        <v>15</v>
      </c>
      <c r="G88" s="11">
        <f t="shared" si="4"/>
        <v>10455</v>
      </c>
      <c r="H88" s="15">
        <f t="shared" si="5"/>
        <v>19.425</v>
      </c>
      <c r="I88" s="14">
        <f t="shared" si="6"/>
        <v>0.00167456896551724</v>
      </c>
      <c r="J88" s="15">
        <f t="shared" si="7"/>
        <v>1.3539225</v>
      </c>
      <c r="K88" s="11" t="s">
        <v>597</v>
      </c>
    </row>
    <row r="89" spans="1:11">
      <c r="A89" s="9" t="s">
        <v>610</v>
      </c>
      <c r="B89" s="10" t="s">
        <v>106</v>
      </c>
      <c r="C89" s="10" t="s">
        <v>107</v>
      </c>
      <c r="D89" s="11" t="s">
        <v>31</v>
      </c>
      <c r="E89" s="11">
        <v>681</v>
      </c>
      <c r="F89" s="11">
        <f>VLOOKUP(C89:C374,进价表!C:F,4,FALSE)</f>
        <v>8.6</v>
      </c>
      <c r="G89" s="11">
        <f t="shared" si="4"/>
        <v>5856.6</v>
      </c>
      <c r="H89" s="15">
        <f t="shared" si="5"/>
        <v>11.137</v>
      </c>
      <c r="I89" s="14">
        <f t="shared" si="6"/>
        <v>0.000960086206896552</v>
      </c>
      <c r="J89" s="15">
        <f t="shared" si="7"/>
        <v>0.7584297</v>
      </c>
      <c r="K89" s="11" t="s">
        <v>596</v>
      </c>
    </row>
    <row r="90" ht="26" spans="1:11">
      <c r="A90" s="9" t="s">
        <v>610</v>
      </c>
      <c r="B90" s="10" t="s">
        <v>296</v>
      </c>
      <c r="C90" s="10" t="s">
        <v>297</v>
      </c>
      <c r="D90" s="11" t="s">
        <v>8</v>
      </c>
      <c r="E90" s="11">
        <v>670</v>
      </c>
      <c r="F90" s="11">
        <f>VLOOKUP(C90:C375,进价表!C:F,4,FALSE)</f>
        <v>20</v>
      </c>
      <c r="G90" s="11">
        <f t="shared" si="4"/>
        <v>13400</v>
      </c>
      <c r="H90" s="15">
        <f t="shared" si="5"/>
        <v>25.9</v>
      </c>
      <c r="I90" s="14">
        <f t="shared" si="6"/>
        <v>0.00223275862068966</v>
      </c>
      <c r="J90" s="15">
        <f t="shared" si="7"/>
        <v>1.7353</v>
      </c>
      <c r="K90" s="11" t="s">
        <v>597</v>
      </c>
    </row>
    <row r="91" spans="1:11">
      <c r="A91" s="9" t="s">
        <v>610</v>
      </c>
      <c r="B91" s="10" t="s">
        <v>64</v>
      </c>
      <c r="C91" s="10" t="s">
        <v>65</v>
      </c>
      <c r="D91" s="11" t="s">
        <v>8</v>
      </c>
      <c r="E91" s="11">
        <v>649</v>
      </c>
      <c r="F91" s="11">
        <f>VLOOKUP(C91:C376,进价表!C:F,4,FALSE)</f>
        <v>35</v>
      </c>
      <c r="G91" s="11">
        <f t="shared" si="4"/>
        <v>22715</v>
      </c>
      <c r="H91" s="15">
        <f t="shared" si="5"/>
        <v>45.325</v>
      </c>
      <c r="I91" s="14">
        <f t="shared" si="6"/>
        <v>0.0039073275862069</v>
      </c>
      <c r="J91" s="15">
        <f t="shared" si="7"/>
        <v>2.9415925</v>
      </c>
      <c r="K91" s="11" t="s">
        <v>596</v>
      </c>
    </row>
    <row r="92" spans="1:11">
      <c r="A92" s="9" t="s">
        <v>610</v>
      </c>
      <c r="B92" s="10" t="s">
        <v>158</v>
      </c>
      <c r="C92" s="10" t="s">
        <v>159</v>
      </c>
      <c r="D92" s="11" t="s">
        <v>8</v>
      </c>
      <c r="E92" s="11">
        <v>639</v>
      </c>
      <c r="F92" s="11">
        <f>VLOOKUP(C92:C377,进价表!C:F,4,FALSE)</f>
        <v>16</v>
      </c>
      <c r="G92" s="11">
        <f t="shared" si="4"/>
        <v>10224</v>
      </c>
      <c r="H92" s="15">
        <f t="shared" si="5"/>
        <v>20.72</v>
      </c>
      <c r="I92" s="14">
        <f t="shared" si="6"/>
        <v>0.00178620689655172</v>
      </c>
      <c r="J92" s="15">
        <f t="shared" si="7"/>
        <v>1.324008</v>
      </c>
      <c r="K92" s="11" t="s">
        <v>598</v>
      </c>
    </row>
    <row r="93" spans="1:11">
      <c r="A93" s="9" t="s">
        <v>610</v>
      </c>
      <c r="B93" s="10" t="s">
        <v>93</v>
      </c>
      <c r="C93" s="10" t="s">
        <v>94</v>
      </c>
      <c r="D93" s="11" t="s">
        <v>8</v>
      </c>
      <c r="E93" s="11">
        <v>612</v>
      </c>
      <c r="F93" s="11">
        <f>VLOOKUP(C93:C378,进价表!C:F,4,FALSE)</f>
        <v>27</v>
      </c>
      <c r="G93" s="11">
        <f t="shared" si="4"/>
        <v>16524</v>
      </c>
      <c r="H93" s="15">
        <f t="shared" si="5"/>
        <v>34.965</v>
      </c>
      <c r="I93" s="14">
        <f t="shared" si="6"/>
        <v>0.00301422413793103</v>
      </c>
      <c r="J93" s="15">
        <f t="shared" si="7"/>
        <v>2.139858</v>
      </c>
      <c r="K93" s="11" t="s">
        <v>596</v>
      </c>
    </row>
    <row r="94" spans="1:11">
      <c r="A94" s="9" t="s">
        <v>610</v>
      </c>
      <c r="B94" s="10" t="s">
        <v>252</v>
      </c>
      <c r="C94" s="10" t="s">
        <v>253</v>
      </c>
      <c r="D94" s="11" t="s">
        <v>8</v>
      </c>
      <c r="E94" s="11">
        <v>591</v>
      </c>
      <c r="F94" s="11">
        <f>VLOOKUP(C94:C379,进价表!C:F,4,FALSE)</f>
        <v>32.886</v>
      </c>
      <c r="G94" s="11">
        <f t="shared" si="4"/>
        <v>19435.626</v>
      </c>
      <c r="H94" s="15">
        <f t="shared" si="5"/>
        <v>42.58737</v>
      </c>
      <c r="I94" s="14">
        <f t="shared" si="6"/>
        <v>0.003671325</v>
      </c>
      <c r="J94" s="15">
        <f t="shared" si="7"/>
        <v>2.516913567</v>
      </c>
      <c r="K94" s="11" t="s">
        <v>595</v>
      </c>
    </row>
    <row r="95" spans="1:11">
      <c r="A95" s="9" t="s">
        <v>610</v>
      </c>
      <c r="B95" s="10" t="s">
        <v>398</v>
      </c>
      <c r="C95" s="10" t="s">
        <v>399</v>
      </c>
      <c r="D95" s="11" t="s">
        <v>8</v>
      </c>
      <c r="E95" s="11">
        <v>547</v>
      </c>
      <c r="F95" s="11">
        <f>VLOOKUP(C95:C380,进价表!C:F,4,FALSE)</f>
        <v>20</v>
      </c>
      <c r="G95" s="11">
        <f t="shared" si="4"/>
        <v>10940</v>
      </c>
      <c r="H95" s="15">
        <f t="shared" si="5"/>
        <v>25.9</v>
      </c>
      <c r="I95" s="14">
        <f t="shared" si="6"/>
        <v>0.00223275862068966</v>
      </c>
      <c r="J95" s="15">
        <f t="shared" si="7"/>
        <v>1.41673</v>
      </c>
      <c r="K95" s="11" t="s">
        <v>595</v>
      </c>
    </row>
    <row r="96" ht="26" spans="1:11">
      <c r="A96" s="9" t="s">
        <v>610</v>
      </c>
      <c r="B96" s="10" t="s">
        <v>522</v>
      </c>
      <c r="C96" s="10" t="s">
        <v>523</v>
      </c>
      <c r="D96" s="11" t="s">
        <v>8</v>
      </c>
      <c r="E96" s="11">
        <v>530</v>
      </c>
      <c r="F96" s="11">
        <f>VLOOKUP(C96:C381,进价表!C:F,4,FALSE)</f>
        <v>15</v>
      </c>
      <c r="G96" s="11">
        <f t="shared" si="4"/>
        <v>7950</v>
      </c>
      <c r="H96" s="15">
        <f t="shared" si="5"/>
        <v>19.425</v>
      </c>
      <c r="I96" s="14">
        <f t="shared" si="6"/>
        <v>0.00167456896551724</v>
      </c>
      <c r="J96" s="15">
        <f t="shared" si="7"/>
        <v>1.029525</v>
      </c>
      <c r="K96" s="11" t="s">
        <v>597</v>
      </c>
    </row>
    <row r="97" spans="1:11">
      <c r="A97" s="9" t="s">
        <v>610</v>
      </c>
      <c r="B97" s="10" t="s">
        <v>160</v>
      </c>
      <c r="C97" s="10" t="s">
        <v>161</v>
      </c>
      <c r="D97" s="11" t="s">
        <v>8</v>
      </c>
      <c r="E97" s="11">
        <v>518</v>
      </c>
      <c r="F97" s="11">
        <f>VLOOKUP(C97:C382,进价表!C:F,4,FALSE)</f>
        <v>16</v>
      </c>
      <c r="G97" s="11">
        <f t="shared" si="4"/>
        <v>8288</v>
      </c>
      <c r="H97" s="15">
        <f t="shared" si="5"/>
        <v>20.72</v>
      </c>
      <c r="I97" s="14">
        <f t="shared" si="6"/>
        <v>0.00178620689655172</v>
      </c>
      <c r="J97" s="15">
        <f t="shared" si="7"/>
        <v>1.073296</v>
      </c>
      <c r="K97" s="11" t="s">
        <v>597</v>
      </c>
    </row>
    <row r="98" spans="1:11">
      <c r="A98" s="9" t="s">
        <v>610</v>
      </c>
      <c r="B98" s="10" t="s">
        <v>62</v>
      </c>
      <c r="C98" s="10" t="s">
        <v>63</v>
      </c>
      <c r="D98" s="11" t="s">
        <v>8</v>
      </c>
      <c r="E98" s="11">
        <v>490</v>
      </c>
      <c r="F98" s="11">
        <f>VLOOKUP(C98:C383,进价表!C:F,4,FALSE)</f>
        <v>27</v>
      </c>
      <c r="G98" s="11">
        <f t="shared" si="4"/>
        <v>13230</v>
      </c>
      <c r="H98" s="15">
        <f t="shared" si="5"/>
        <v>34.965</v>
      </c>
      <c r="I98" s="14">
        <f t="shared" si="6"/>
        <v>0.00301422413793103</v>
      </c>
      <c r="J98" s="15">
        <f t="shared" si="7"/>
        <v>1.713285</v>
      </c>
      <c r="K98" s="11" t="s">
        <v>596</v>
      </c>
    </row>
    <row r="99" ht="39" spans="1:11">
      <c r="A99" s="9" t="s">
        <v>610</v>
      </c>
      <c r="B99" s="10" t="s">
        <v>284</v>
      </c>
      <c r="C99" s="10" t="s">
        <v>285</v>
      </c>
      <c r="D99" s="11" t="s">
        <v>8</v>
      </c>
      <c r="E99" s="11">
        <v>439</v>
      </c>
      <c r="F99" s="11">
        <f>VLOOKUP(C99:C384,进价表!C:F,4,FALSE)</f>
        <v>11</v>
      </c>
      <c r="G99" s="11">
        <f t="shared" si="4"/>
        <v>4829</v>
      </c>
      <c r="H99" s="15">
        <f t="shared" si="5"/>
        <v>14.245</v>
      </c>
      <c r="I99" s="14">
        <f t="shared" si="6"/>
        <v>0.00122801724137931</v>
      </c>
      <c r="J99" s="15">
        <f t="shared" si="7"/>
        <v>0.6253555</v>
      </c>
      <c r="K99" s="11" t="s">
        <v>597</v>
      </c>
    </row>
    <row r="100" spans="1:11">
      <c r="A100" s="9" t="s">
        <v>610</v>
      </c>
      <c r="B100" s="10" t="s">
        <v>330</v>
      </c>
      <c r="C100" s="10" t="s">
        <v>331</v>
      </c>
      <c r="D100" s="11" t="s">
        <v>8</v>
      </c>
      <c r="E100" s="11">
        <v>438</v>
      </c>
      <c r="F100" s="11">
        <f>VLOOKUP(C100:C385,进价表!C:F,4,FALSE)</f>
        <v>30</v>
      </c>
      <c r="G100" s="11">
        <f t="shared" si="4"/>
        <v>13140</v>
      </c>
      <c r="H100" s="15">
        <f t="shared" si="5"/>
        <v>38.85</v>
      </c>
      <c r="I100" s="14">
        <f t="shared" si="6"/>
        <v>0.00334913793103448</v>
      </c>
      <c r="J100" s="15">
        <f t="shared" si="7"/>
        <v>1.70163</v>
      </c>
      <c r="K100" s="11" t="s">
        <v>595</v>
      </c>
    </row>
    <row r="101" spans="1:11">
      <c r="A101" s="9" t="s">
        <v>610</v>
      </c>
      <c r="B101" s="10" t="s">
        <v>174</v>
      </c>
      <c r="C101" s="10" t="s">
        <v>175</v>
      </c>
      <c r="D101" s="11" t="s">
        <v>8</v>
      </c>
      <c r="E101" s="11">
        <v>434</v>
      </c>
      <c r="F101" s="11">
        <f>VLOOKUP(C101:C386,进价表!C:F,4,FALSE)</f>
        <v>18</v>
      </c>
      <c r="G101" s="11">
        <f t="shared" si="4"/>
        <v>7812</v>
      </c>
      <c r="H101" s="15">
        <f t="shared" si="5"/>
        <v>23.31</v>
      </c>
      <c r="I101" s="14">
        <f t="shared" si="6"/>
        <v>0.00200948275862069</v>
      </c>
      <c r="J101" s="15">
        <f t="shared" si="7"/>
        <v>1.011654</v>
      </c>
      <c r="K101" s="11" t="s">
        <v>597</v>
      </c>
    </row>
    <row r="102" spans="1:11">
      <c r="A102" s="9" t="s">
        <v>610</v>
      </c>
      <c r="B102" s="10" t="s">
        <v>312</v>
      </c>
      <c r="C102" s="10" t="s">
        <v>313</v>
      </c>
      <c r="D102" s="11" t="s">
        <v>8</v>
      </c>
      <c r="E102" s="11">
        <v>411</v>
      </c>
      <c r="F102" s="11">
        <f>VLOOKUP(C102:C387,进价表!C:F,4,FALSE)</f>
        <v>10</v>
      </c>
      <c r="G102" s="11">
        <f t="shared" si="4"/>
        <v>4110</v>
      </c>
      <c r="H102" s="15">
        <f t="shared" si="5"/>
        <v>12.95</v>
      </c>
      <c r="I102" s="14">
        <f t="shared" si="6"/>
        <v>0.00111637931034483</v>
      </c>
      <c r="J102" s="15">
        <f t="shared" si="7"/>
        <v>0.532245</v>
      </c>
      <c r="K102" s="11" t="s">
        <v>597</v>
      </c>
    </row>
    <row r="103" ht="39" spans="1:11">
      <c r="A103" s="9" t="s">
        <v>610</v>
      </c>
      <c r="B103" s="10" t="s">
        <v>282</v>
      </c>
      <c r="C103" s="10" t="s">
        <v>283</v>
      </c>
      <c r="D103" s="11" t="s">
        <v>8</v>
      </c>
      <c r="E103" s="11">
        <v>411</v>
      </c>
      <c r="F103" s="11">
        <f>VLOOKUP(C103:C388,进价表!C:F,4,FALSE)</f>
        <v>13</v>
      </c>
      <c r="G103" s="11">
        <f t="shared" si="4"/>
        <v>5343</v>
      </c>
      <c r="H103" s="15">
        <f t="shared" si="5"/>
        <v>16.835</v>
      </c>
      <c r="I103" s="14">
        <f t="shared" si="6"/>
        <v>0.00145129310344828</v>
      </c>
      <c r="J103" s="15">
        <f t="shared" si="7"/>
        <v>0.6919185</v>
      </c>
      <c r="K103" s="11" t="s">
        <v>597</v>
      </c>
    </row>
    <row r="104" spans="1:11">
      <c r="A104" s="9" t="s">
        <v>610</v>
      </c>
      <c r="B104" s="10" t="s">
        <v>390</v>
      </c>
      <c r="C104" s="10" t="s">
        <v>391</v>
      </c>
      <c r="D104" s="11" t="s">
        <v>8</v>
      </c>
      <c r="E104" s="11">
        <v>400</v>
      </c>
      <c r="F104" s="11">
        <f>VLOOKUP(C104:C389,进价表!C:F,4,FALSE)</f>
        <v>65</v>
      </c>
      <c r="G104" s="11">
        <f t="shared" si="4"/>
        <v>26000</v>
      </c>
      <c r="H104" s="15">
        <f t="shared" si="5"/>
        <v>84.175</v>
      </c>
      <c r="I104" s="14">
        <f t="shared" si="6"/>
        <v>0.00725646551724138</v>
      </c>
      <c r="J104" s="15">
        <f t="shared" si="7"/>
        <v>3.367</v>
      </c>
      <c r="K104" s="11" t="s">
        <v>595</v>
      </c>
    </row>
    <row r="105" spans="1:11">
      <c r="A105" s="9" t="s">
        <v>610</v>
      </c>
      <c r="B105" s="10" t="s">
        <v>246</v>
      </c>
      <c r="C105" s="10" t="s">
        <v>247</v>
      </c>
      <c r="D105" s="11" t="s">
        <v>8</v>
      </c>
      <c r="E105" s="11">
        <v>385</v>
      </c>
      <c r="F105" s="11">
        <f>VLOOKUP(C105:C390,进价表!C:F,4,FALSE)</f>
        <v>10.7352</v>
      </c>
      <c r="G105" s="11">
        <f t="shared" si="4"/>
        <v>4133.052</v>
      </c>
      <c r="H105" s="15">
        <f t="shared" si="5"/>
        <v>13.902084</v>
      </c>
      <c r="I105" s="14">
        <f t="shared" si="6"/>
        <v>0.00119845551724138</v>
      </c>
      <c r="J105" s="15">
        <f t="shared" si="7"/>
        <v>0.535230234</v>
      </c>
      <c r="K105" s="11" t="s">
        <v>595</v>
      </c>
    </row>
    <row r="106" spans="1:11">
      <c r="A106" s="9" t="s">
        <v>610</v>
      </c>
      <c r="B106" s="10" t="s">
        <v>440</v>
      </c>
      <c r="C106" s="10" t="s">
        <v>441</v>
      </c>
      <c r="D106" s="11" t="s">
        <v>8</v>
      </c>
      <c r="E106" s="11">
        <v>360</v>
      </c>
      <c r="F106" s="11">
        <f>VLOOKUP(C106:C391,进价表!C:F,4,FALSE)</f>
        <v>74.2392</v>
      </c>
      <c r="G106" s="11">
        <f t="shared" si="4"/>
        <v>26726.112</v>
      </c>
      <c r="H106" s="15">
        <f t="shared" si="5"/>
        <v>96.139764</v>
      </c>
      <c r="I106" s="14">
        <f t="shared" si="6"/>
        <v>0.00828791068965517</v>
      </c>
      <c r="J106" s="15">
        <f t="shared" si="7"/>
        <v>3.461031504</v>
      </c>
      <c r="K106" s="11" t="s">
        <v>597</v>
      </c>
    </row>
    <row r="107" ht="39" spans="1:11">
      <c r="A107" s="9" t="s">
        <v>610</v>
      </c>
      <c r="B107" s="10" t="s">
        <v>280</v>
      </c>
      <c r="C107" s="10" t="s">
        <v>281</v>
      </c>
      <c r="D107" s="11" t="s">
        <v>8</v>
      </c>
      <c r="E107" s="11">
        <v>309</v>
      </c>
      <c r="F107" s="11">
        <f>VLOOKUP(C107:C392,进价表!C:F,4,FALSE)</f>
        <v>13</v>
      </c>
      <c r="G107" s="11">
        <f t="shared" si="4"/>
        <v>4017</v>
      </c>
      <c r="H107" s="15">
        <f t="shared" si="5"/>
        <v>16.835</v>
      </c>
      <c r="I107" s="14">
        <f t="shared" si="6"/>
        <v>0.00145129310344828</v>
      </c>
      <c r="J107" s="15">
        <f t="shared" si="7"/>
        <v>0.5202015</v>
      </c>
      <c r="K107" s="11" t="s">
        <v>597</v>
      </c>
    </row>
    <row r="108" spans="1:11">
      <c r="A108" s="9" t="s">
        <v>610</v>
      </c>
      <c r="B108" s="10" t="s">
        <v>89</v>
      </c>
      <c r="C108" s="10" t="s">
        <v>90</v>
      </c>
      <c r="D108" s="11" t="s">
        <v>8</v>
      </c>
      <c r="E108" s="11">
        <v>271</v>
      </c>
      <c r="F108" s="11">
        <f>VLOOKUP(C108:C393,进价表!C:F,4,FALSE)</f>
        <v>7.5</v>
      </c>
      <c r="G108" s="11">
        <f t="shared" si="4"/>
        <v>2032.5</v>
      </c>
      <c r="H108" s="15">
        <f t="shared" si="5"/>
        <v>9.7125</v>
      </c>
      <c r="I108" s="14">
        <f t="shared" si="6"/>
        <v>0.000837284482758621</v>
      </c>
      <c r="J108" s="15">
        <f t="shared" si="7"/>
        <v>0.26320875</v>
      </c>
      <c r="K108" s="11" t="s">
        <v>596</v>
      </c>
    </row>
    <row r="109" spans="1:11">
      <c r="A109" s="9" t="s">
        <v>610</v>
      </c>
      <c r="B109" s="10" t="s">
        <v>326</v>
      </c>
      <c r="C109" s="10" t="s">
        <v>327</v>
      </c>
      <c r="D109" s="11" t="s">
        <v>8</v>
      </c>
      <c r="E109" s="11">
        <v>262</v>
      </c>
      <c r="F109" s="11">
        <f>VLOOKUP(C109:C394,进价表!C:F,4,FALSE)</f>
        <v>3.6</v>
      </c>
      <c r="G109" s="11">
        <f t="shared" si="4"/>
        <v>943.2</v>
      </c>
      <c r="H109" s="15">
        <f t="shared" si="5"/>
        <v>4.662</v>
      </c>
      <c r="I109" s="14">
        <f t="shared" si="6"/>
        <v>0.000401896551724138</v>
      </c>
      <c r="J109" s="15">
        <f t="shared" si="7"/>
        <v>0.1221444</v>
      </c>
      <c r="K109" s="11" t="s">
        <v>595</v>
      </c>
    </row>
    <row r="110" spans="1:11">
      <c r="A110" s="9" t="s">
        <v>610</v>
      </c>
      <c r="B110" s="10" t="s">
        <v>134</v>
      </c>
      <c r="C110" s="10" t="s">
        <v>135</v>
      </c>
      <c r="D110" s="11" t="s">
        <v>8</v>
      </c>
      <c r="E110" s="11">
        <v>251</v>
      </c>
      <c r="F110" s="11">
        <f>VLOOKUP(C110:C395,进价表!C:F,4,FALSE)</f>
        <v>23</v>
      </c>
      <c r="G110" s="11">
        <f t="shared" si="4"/>
        <v>5773</v>
      </c>
      <c r="H110" s="15">
        <f t="shared" si="5"/>
        <v>29.785</v>
      </c>
      <c r="I110" s="14">
        <f t="shared" si="6"/>
        <v>0.0025676724137931</v>
      </c>
      <c r="J110" s="15">
        <f t="shared" si="7"/>
        <v>0.7476035</v>
      </c>
      <c r="K110" s="11" t="s">
        <v>596</v>
      </c>
    </row>
    <row r="111" spans="1:11">
      <c r="A111" s="9" t="s">
        <v>610</v>
      </c>
      <c r="B111" s="10" t="s">
        <v>314</v>
      </c>
      <c r="C111" s="10" t="s">
        <v>315</v>
      </c>
      <c r="D111" s="11" t="s">
        <v>8</v>
      </c>
      <c r="E111" s="11">
        <v>237</v>
      </c>
      <c r="F111" s="11">
        <f>VLOOKUP(C111:C396,进价表!C:F,4,FALSE)</f>
        <v>3.6</v>
      </c>
      <c r="G111" s="11">
        <f t="shared" si="4"/>
        <v>853.2</v>
      </c>
      <c r="H111" s="15">
        <f t="shared" si="5"/>
        <v>4.662</v>
      </c>
      <c r="I111" s="14">
        <f t="shared" si="6"/>
        <v>0.000401896551724138</v>
      </c>
      <c r="J111" s="15">
        <f t="shared" si="7"/>
        <v>0.1104894</v>
      </c>
      <c r="K111" s="11" t="s">
        <v>595</v>
      </c>
    </row>
    <row r="112" spans="1:11">
      <c r="A112" s="9" t="s">
        <v>610</v>
      </c>
      <c r="B112" s="10" t="s">
        <v>238</v>
      </c>
      <c r="C112" s="10" t="s">
        <v>239</v>
      </c>
      <c r="D112" s="11" t="s">
        <v>8</v>
      </c>
      <c r="E112" s="11">
        <v>230</v>
      </c>
      <c r="F112" s="11">
        <f>VLOOKUP(C112:C397,进价表!C:F,4,FALSE)</f>
        <v>12.6252</v>
      </c>
      <c r="G112" s="11">
        <f t="shared" si="4"/>
        <v>2903.796</v>
      </c>
      <c r="H112" s="15">
        <f t="shared" si="5"/>
        <v>16.349634</v>
      </c>
      <c r="I112" s="14">
        <f t="shared" si="6"/>
        <v>0.00140945120689655</v>
      </c>
      <c r="J112" s="15">
        <f t="shared" si="7"/>
        <v>0.376041582</v>
      </c>
      <c r="K112" s="11" t="s">
        <v>595</v>
      </c>
    </row>
    <row r="113" ht="26" spans="1:11">
      <c r="A113" s="9" t="s">
        <v>610</v>
      </c>
      <c r="B113" s="10" t="s">
        <v>191</v>
      </c>
      <c r="C113" s="10" t="s">
        <v>192</v>
      </c>
      <c r="D113" s="11" t="s">
        <v>193</v>
      </c>
      <c r="E113" s="11">
        <v>225</v>
      </c>
      <c r="F113" s="11">
        <f>VLOOKUP(C113:C398,进价表!C:F,4,FALSE)</f>
        <v>45.738</v>
      </c>
      <c r="G113" s="11">
        <f t="shared" si="4"/>
        <v>10291.05</v>
      </c>
      <c r="H113" s="15">
        <f t="shared" si="5"/>
        <v>59.23071</v>
      </c>
      <c r="I113" s="14">
        <f t="shared" si="6"/>
        <v>0.00510609568965517</v>
      </c>
      <c r="J113" s="15">
        <f t="shared" si="7"/>
        <v>1.332690975</v>
      </c>
      <c r="K113" s="11" t="s">
        <v>595</v>
      </c>
    </row>
    <row r="114" spans="1:11">
      <c r="A114" s="9" t="s">
        <v>610</v>
      </c>
      <c r="B114" s="10" t="s">
        <v>118</v>
      </c>
      <c r="C114" s="10" t="s">
        <v>119</v>
      </c>
      <c r="D114" s="11" t="s">
        <v>31</v>
      </c>
      <c r="E114" s="11">
        <v>217</v>
      </c>
      <c r="F114" s="11">
        <f>VLOOKUP(C114:C399,进价表!C:F,4,FALSE)</f>
        <v>9.5</v>
      </c>
      <c r="G114" s="11">
        <f t="shared" si="4"/>
        <v>2061.5</v>
      </c>
      <c r="H114" s="15">
        <f t="shared" si="5"/>
        <v>12.3025</v>
      </c>
      <c r="I114" s="14">
        <f t="shared" si="6"/>
        <v>0.00106056034482759</v>
      </c>
      <c r="J114" s="15">
        <f t="shared" si="7"/>
        <v>0.26696425</v>
      </c>
      <c r="K114" s="11" t="s">
        <v>596</v>
      </c>
    </row>
    <row r="115" spans="1:11">
      <c r="A115" s="9" t="s">
        <v>610</v>
      </c>
      <c r="B115" s="10" t="s">
        <v>410</v>
      </c>
      <c r="C115" s="10" t="s">
        <v>411</v>
      </c>
      <c r="D115" s="11" t="s">
        <v>8</v>
      </c>
      <c r="E115" s="11">
        <v>210</v>
      </c>
      <c r="F115" s="11">
        <f>VLOOKUP(C115:C400,进价表!C:F,4,FALSE)</f>
        <v>12</v>
      </c>
      <c r="G115" s="11">
        <f t="shared" si="4"/>
        <v>2520</v>
      </c>
      <c r="H115" s="15">
        <f t="shared" si="5"/>
        <v>15.54</v>
      </c>
      <c r="I115" s="14">
        <f t="shared" si="6"/>
        <v>0.00133965517241379</v>
      </c>
      <c r="J115" s="15">
        <f t="shared" si="7"/>
        <v>0.32634</v>
      </c>
      <c r="K115" s="11" t="s">
        <v>595</v>
      </c>
    </row>
    <row r="116" spans="1:11">
      <c r="A116" s="9" t="s">
        <v>610</v>
      </c>
      <c r="B116" s="10" t="s">
        <v>218</v>
      </c>
      <c r="C116" s="10" t="s">
        <v>219</v>
      </c>
      <c r="D116" s="11" t="s">
        <v>105</v>
      </c>
      <c r="E116" s="11">
        <v>194</v>
      </c>
      <c r="F116" s="11">
        <f>VLOOKUP(C116:C401,进价表!C:F,4,FALSE)</f>
        <v>5.1072</v>
      </c>
      <c r="G116" s="11">
        <f t="shared" si="4"/>
        <v>990.7968</v>
      </c>
      <c r="H116" s="15">
        <f t="shared" si="5"/>
        <v>6.613824</v>
      </c>
      <c r="I116" s="14">
        <f t="shared" si="6"/>
        <v>0.00057015724137931</v>
      </c>
      <c r="J116" s="15">
        <f t="shared" si="7"/>
        <v>0.1283081856</v>
      </c>
      <c r="K116" s="11" t="s">
        <v>599</v>
      </c>
    </row>
    <row r="117" spans="1:11">
      <c r="A117" s="9" t="s">
        <v>610</v>
      </c>
      <c r="B117" s="10" t="s">
        <v>136</v>
      </c>
      <c r="C117" s="10" t="s">
        <v>137</v>
      </c>
      <c r="D117" s="11" t="s">
        <v>8</v>
      </c>
      <c r="E117" s="11">
        <v>185</v>
      </c>
      <c r="F117" s="11">
        <f>VLOOKUP(C117:C402,进价表!C:F,4,FALSE)</f>
        <v>6</v>
      </c>
      <c r="G117" s="11">
        <f t="shared" si="4"/>
        <v>1110</v>
      </c>
      <c r="H117" s="15">
        <f t="shared" si="5"/>
        <v>7.77</v>
      </c>
      <c r="I117" s="14">
        <f t="shared" si="6"/>
        <v>0.000669827586206897</v>
      </c>
      <c r="J117" s="15">
        <f t="shared" si="7"/>
        <v>0.143745</v>
      </c>
      <c r="K117" s="11" t="s">
        <v>596</v>
      </c>
    </row>
    <row r="118" spans="1:11">
      <c r="A118" s="9" t="s">
        <v>610</v>
      </c>
      <c r="B118" s="10" t="s">
        <v>318</v>
      </c>
      <c r="C118" s="10" t="s">
        <v>319</v>
      </c>
      <c r="D118" s="11" t="s">
        <v>8</v>
      </c>
      <c r="E118" s="11">
        <v>164</v>
      </c>
      <c r="F118" s="11">
        <f>VLOOKUP(C118:C403,进价表!C:F,4,FALSE)</f>
        <v>3.6</v>
      </c>
      <c r="G118" s="11">
        <f t="shared" si="4"/>
        <v>590.4</v>
      </c>
      <c r="H118" s="15">
        <f t="shared" si="5"/>
        <v>4.662</v>
      </c>
      <c r="I118" s="14">
        <f t="shared" si="6"/>
        <v>0.000401896551724138</v>
      </c>
      <c r="J118" s="15">
        <f t="shared" si="7"/>
        <v>0.0764568</v>
      </c>
      <c r="K118" s="11" t="s">
        <v>595</v>
      </c>
    </row>
    <row r="119" spans="1:11">
      <c r="A119" s="9" t="s">
        <v>610</v>
      </c>
      <c r="B119" s="10" t="s">
        <v>254</v>
      </c>
      <c r="C119" s="10" t="s">
        <v>255</v>
      </c>
      <c r="D119" s="11" t="s">
        <v>8</v>
      </c>
      <c r="E119" s="11">
        <v>154</v>
      </c>
      <c r="F119" s="11">
        <f>VLOOKUP(C119:C404,进价表!C:F,4,FALSE)</f>
        <v>43.848</v>
      </c>
      <c r="G119" s="11">
        <f t="shared" si="4"/>
        <v>6752.592</v>
      </c>
      <c r="H119" s="15">
        <f t="shared" si="5"/>
        <v>56.78316</v>
      </c>
      <c r="I119" s="14">
        <f t="shared" si="6"/>
        <v>0.0048951</v>
      </c>
      <c r="J119" s="15">
        <f t="shared" si="7"/>
        <v>0.874460664</v>
      </c>
      <c r="K119" s="11" t="s">
        <v>595</v>
      </c>
    </row>
    <row r="120" ht="39" spans="1:11">
      <c r="A120" s="9" t="s">
        <v>610</v>
      </c>
      <c r="B120" s="10" t="s">
        <v>288</v>
      </c>
      <c r="C120" s="10" t="s">
        <v>289</v>
      </c>
      <c r="D120" s="11" t="s">
        <v>8</v>
      </c>
      <c r="E120" s="11">
        <v>151</v>
      </c>
      <c r="F120" s="11">
        <f>VLOOKUP(C120:C405,进价表!C:F,4,FALSE)</f>
        <v>13</v>
      </c>
      <c r="G120" s="11">
        <f t="shared" si="4"/>
        <v>1963</v>
      </c>
      <c r="H120" s="15">
        <f t="shared" si="5"/>
        <v>16.835</v>
      </c>
      <c r="I120" s="14">
        <f t="shared" si="6"/>
        <v>0.00145129310344828</v>
      </c>
      <c r="J120" s="15">
        <f t="shared" si="7"/>
        <v>0.2542085</v>
      </c>
      <c r="K120" s="11" t="s">
        <v>597</v>
      </c>
    </row>
    <row r="121" spans="1:11">
      <c r="A121" s="9" t="s">
        <v>610</v>
      </c>
      <c r="B121" s="10" t="s">
        <v>342</v>
      </c>
      <c r="C121" s="10" t="s">
        <v>343</v>
      </c>
      <c r="D121" s="11" t="s">
        <v>8</v>
      </c>
      <c r="E121" s="11">
        <v>149</v>
      </c>
      <c r="F121" s="11">
        <f>VLOOKUP(C121:C406,进价表!C:F,4,FALSE)</f>
        <v>14.9688</v>
      </c>
      <c r="G121" s="11">
        <f t="shared" si="4"/>
        <v>2230.3512</v>
      </c>
      <c r="H121" s="15">
        <f t="shared" si="5"/>
        <v>19.384596</v>
      </c>
      <c r="I121" s="14">
        <f t="shared" si="6"/>
        <v>0.00167108586206897</v>
      </c>
      <c r="J121" s="15">
        <f t="shared" si="7"/>
        <v>0.2888304804</v>
      </c>
      <c r="K121" s="11" t="s">
        <v>595</v>
      </c>
    </row>
    <row r="122" ht="26" spans="1:11">
      <c r="A122" s="9" t="s">
        <v>610</v>
      </c>
      <c r="B122" s="10" t="s">
        <v>516</v>
      </c>
      <c r="C122" s="10" t="s">
        <v>517</v>
      </c>
      <c r="D122" s="11" t="s">
        <v>8</v>
      </c>
      <c r="E122" s="11">
        <v>149</v>
      </c>
      <c r="F122" s="11">
        <f>VLOOKUP(C122:C407,进价表!C:F,4,FALSE)</f>
        <v>13</v>
      </c>
      <c r="G122" s="11">
        <f t="shared" si="4"/>
        <v>1937</v>
      </c>
      <c r="H122" s="15">
        <f t="shared" si="5"/>
        <v>16.835</v>
      </c>
      <c r="I122" s="14">
        <f t="shared" si="6"/>
        <v>0.00145129310344828</v>
      </c>
      <c r="J122" s="15">
        <f t="shared" si="7"/>
        <v>0.2508415</v>
      </c>
      <c r="K122" s="11" t="s">
        <v>597</v>
      </c>
    </row>
    <row r="123" spans="1:11">
      <c r="A123" s="9" t="s">
        <v>610</v>
      </c>
      <c r="B123" s="10" t="s">
        <v>128</v>
      </c>
      <c r="C123" s="10" t="s">
        <v>129</v>
      </c>
      <c r="D123" s="11" t="s">
        <v>8</v>
      </c>
      <c r="E123" s="11">
        <v>146</v>
      </c>
      <c r="F123" s="11">
        <f>VLOOKUP(C123:C408,进价表!C:F,4,FALSE)</f>
        <v>27</v>
      </c>
      <c r="G123" s="11">
        <f t="shared" si="4"/>
        <v>3942</v>
      </c>
      <c r="H123" s="15">
        <f t="shared" si="5"/>
        <v>34.965</v>
      </c>
      <c r="I123" s="14">
        <f t="shared" si="6"/>
        <v>0.00301422413793103</v>
      </c>
      <c r="J123" s="15">
        <f t="shared" si="7"/>
        <v>0.510489</v>
      </c>
      <c r="K123" s="11" t="s">
        <v>596</v>
      </c>
    </row>
    <row r="124" spans="1:11">
      <c r="A124" s="9" t="s">
        <v>610</v>
      </c>
      <c r="B124" s="10" t="s">
        <v>444</v>
      </c>
      <c r="C124" s="10" t="s">
        <v>445</v>
      </c>
      <c r="D124" s="11" t="s">
        <v>8</v>
      </c>
      <c r="E124" s="11">
        <v>129</v>
      </c>
      <c r="F124" s="11">
        <f>VLOOKUP(C124:C409,进价表!C:F,4,FALSE)</f>
        <v>2.9316</v>
      </c>
      <c r="G124" s="11">
        <f t="shared" si="4"/>
        <v>378.1764</v>
      </c>
      <c r="H124" s="15">
        <f t="shared" si="5"/>
        <v>3.796422</v>
      </c>
      <c r="I124" s="14">
        <f t="shared" si="6"/>
        <v>0.00032727775862069</v>
      </c>
      <c r="J124" s="15">
        <f t="shared" si="7"/>
        <v>0.0489738438</v>
      </c>
      <c r="K124" s="11" t="s">
        <v>597</v>
      </c>
    </row>
    <row r="125" spans="1:11">
      <c r="A125" s="9" t="s">
        <v>610</v>
      </c>
      <c r="B125" s="10" t="s">
        <v>142</v>
      </c>
      <c r="C125" s="10" t="s">
        <v>143</v>
      </c>
      <c r="D125" s="11" t="s">
        <v>8</v>
      </c>
      <c r="E125" s="11">
        <v>123</v>
      </c>
      <c r="F125" s="11">
        <f>VLOOKUP(C125:C410,进价表!C:F,4,FALSE)</f>
        <v>6</v>
      </c>
      <c r="G125" s="11">
        <f t="shared" si="4"/>
        <v>738</v>
      </c>
      <c r="H125" s="15">
        <f t="shared" si="5"/>
        <v>7.77</v>
      </c>
      <c r="I125" s="14">
        <f t="shared" si="6"/>
        <v>0.000669827586206897</v>
      </c>
      <c r="J125" s="15">
        <f t="shared" si="7"/>
        <v>0.095571</v>
      </c>
      <c r="K125" s="11" t="s">
        <v>595</v>
      </c>
    </row>
    <row r="126" spans="1:11">
      <c r="A126" s="9" t="s">
        <v>610</v>
      </c>
      <c r="B126" s="10" t="s">
        <v>126</v>
      </c>
      <c r="C126" s="10" t="s">
        <v>127</v>
      </c>
      <c r="D126" s="11" t="s">
        <v>8</v>
      </c>
      <c r="E126" s="11">
        <v>121</v>
      </c>
      <c r="F126" s="11">
        <f>VLOOKUP(C126:C411,进价表!C:F,4,FALSE)</f>
        <v>20</v>
      </c>
      <c r="G126" s="11">
        <f t="shared" si="4"/>
        <v>2420</v>
      </c>
      <c r="H126" s="15">
        <f t="shared" si="5"/>
        <v>25.9</v>
      </c>
      <c r="I126" s="14">
        <f t="shared" si="6"/>
        <v>0.00223275862068966</v>
      </c>
      <c r="J126" s="15">
        <f t="shared" si="7"/>
        <v>0.31339</v>
      </c>
      <c r="K126" s="11" t="s">
        <v>596</v>
      </c>
    </row>
    <row r="127" spans="1:11">
      <c r="A127" s="9" t="s">
        <v>610</v>
      </c>
      <c r="B127" s="10" t="s">
        <v>256</v>
      </c>
      <c r="C127" s="10" t="s">
        <v>257</v>
      </c>
      <c r="D127" s="11" t="s">
        <v>8</v>
      </c>
      <c r="E127" s="11">
        <v>118</v>
      </c>
      <c r="F127" s="11">
        <f>VLOOKUP(C127:C412,进价表!C:F,4,FALSE)</f>
        <v>54.2052</v>
      </c>
      <c r="G127" s="11">
        <f t="shared" si="4"/>
        <v>6396.2136</v>
      </c>
      <c r="H127" s="15">
        <f t="shared" si="5"/>
        <v>70.195734</v>
      </c>
      <c r="I127" s="14">
        <f t="shared" si="6"/>
        <v>0.00605135637931034</v>
      </c>
      <c r="J127" s="15">
        <f t="shared" si="7"/>
        <v>0.8283096612</v>
      </c>
      <c r="K127" s="11" t="s">
        <v>597</v>
      </c>
    </row>
    <row r="128" spans="1:11">
      <c r="A128" s="9" t="s">
        <v>610</v>
      </c>
      <c r="B128" s="10" t="s">
        <v>224</v>
      </c>
      <c r="C128" s="10" t="s">
        <v>225</v>
      </c>
      <c r="D128" s="11" t="s">
        <v>8</v>
      </c>
      <c r="E128" s="11">
        <v>117</v>
      </c>
      <c r="F128" s="11">
        <f>VLOOKUP(C128:C413,进价表!C:F,4,FALSE)</f>
        <v>3.3</v>
      </c>
      <c r="G128" s="11">
        <f t="shared" si="4"/>
        <v>386.1</v>
      </c>
      <c r="H128" s="15">
        <f t="shared" si="5"/>
        <v>4.2735</v>
      </c>
      <c r="I128" s="14">
        <f t="shared" si="6"/>
        <v>0.000368405172413793</v>
      </c>
      <c r="J128" s="15">
        <f t="shared" si="7"/>
        <v>0.04999995</v>
      </c>
      <c r="K128" s="11" t="s">
        <v>595</v>
      </c>
    </row>
    <row r="129" spans="1:11">
      <c r="A129" s="9" t="s">
        <v>610</v>
      </c>
      <c r="B129" s="10" t="s">
        <v>15</v>
      </c>
      <c r="C129" s="10" t="s">
        <v>16</v>
      </c>
      <c r="D129" s="11" t="s">
        <v>8</v>
      </c>
      <c r="E129" s="11">
        <v>117</v>
      </c>
      <c r="F129" s="11">
        <f>VLOOKUP(C129:C414,进价表!C:F,4,FALSE)</f>
        <v>18</v>
      </c>
      <c r="G129" s="11">
        <f t="shared" si="4"/>
        <v>2106</v>
      </c>
      <c r="H129" s="15">
        <f t="shared" si="5"/>
        <v>23.31</v>
      </c>
      <c r="I129" s="14">
        <f t="shared" si="6"/>
        <v>0.00200948275862069</v>
      </c>
      <c r="J129" s="15">
        <f t="shared" si="7"/>
        <v>0.272727</v>
      </c>
      <c r="K129" s="11" t="s">
        <v>596</v>
      </c>
    </row>
    <row r="130" spans="1:11">
      <c r="A130" s="9" t="s">
        <v>610</v>
      </c>
      <c r="B130" s="10" t="s">
        <v>66</v>
      </c>
      <c r="C130" s="10" t="s">
        <v>67</v>
      </c>
      <c r="D130" s="11" t="s">
        <v>8</v>
      </c>
      <c r="E130" s="11">
        <v>107</v>
      </c>
      <c r="F130" s="11">
        <f>VLOOKUP(C130:C415,进价表!C:F,4,FALSE)</f>
        <v>14</v>
      </c>
      <c r="G130" s="11">
        <f t="shared" si="4"/>
        <v>1498</v>
      </c>
      <c r="H130" s="15">
        <f t="shared" si="5"/>
        <v>18.13</v>
      </c>
      <c r="I130" s="14">
        <f t="shared" si="6"/>
        <v>0.00156293103448276</v>
      </c>
      <c r="J130" s="15">
        <f t="shared" si="7"/>
        <v>0.193991</v>
      </c>
      <c r="K130" s="11" t="s">
        <v>596</v>
      </c>
    </row>
    <row r="131" ht="26" spans="1:11">
      <c r="A131" s="9" t="s">
        <v>610</v>
      </c>
      <c r="B131" s="10" t="s">
        <v>512</v>
      </c>
      <c r="C131" s="10" t="s">
        <v>513</v>
      </c>
      <c r="D131" s="11" t="s">
        <v>8</v>
      </c>
      <c r="E131" s="11">
        <v>107</v>
      </c>
      <c r="F131" s="11">
        <f>VLOOKUP(C131:C416,进价表!C:F,4,FALSE)</f>
        <v>12</v>
      </c>
      <c r="G131" s="11">
        <f t="shared" si="4"/>
        <v>1284</v>
      </c>
      <c r="H131" s="15">
        <f t="shared" si="5"/>
        <v>15.54</v>
      </c>
      <c r="I131" s="14">
        <f t="shared" si="6"/>
        <v>0.00133965517241379</v>
      </c>
      <c r="J131" s="15">
        <f t="shared" si="7"/>
        <v>0.166278</v>
      </c>
      <c r="K131" s="11" t="s">
        <v>597</v>
      </c>
    </row>
    <row r="132" spans="1:11">
      <c r="A132" s="9" t="s">
        <v>610</v>
      </c>
      <c r="B132" s="10" t="s">
        <v>99</v>
      </c>
      <c r="C132" s="10" t="s">
        <v>100</v>
      </c>
      <c r="D132" s="11" t="s">
        <v>31</v>
      </c>
      <c r="E132" s="11">
        <v>105</v>
      </c>
      <c r="F132" s="11">
        <f>VLOOKUP(C132:C417,进价表!C:F,4,FALSE)</f>
        <v>8.6</v>
      </c>
      <c r="G132" s="11">
        <f t="shared" ref="G132:G195" si="8">E132*F132</f>
        <v>903</v>
      </c>
      <c r="H132" s="15">
        <f t="shared" ref="H132:H195" si="9">F132*1.295</f>
        <v>11.137</v>
      </c>
      <c r="I132" s="14">
        <f t="shared" ref="I132:I195" si="10">H132/1.16/10000</f>
        <v>0.000960086206896552</v>
      </c>
      <c r="J132" s="15">
        <f t="shared" ref="J132:J195" si="11">I132*1.16*E132</f>
        <v>0.1169385</v>
      </c>
      <c r="K132" s="11" t="s">
        <v>596</v>
      </c>
    </row>
    <row r="133" spans="1:11">
      <c r="A133" s="9" t="s">
        <v>610</v>
      </c>
      <c r="B133" s="10" t="s">
        <v>60</v>
      </c>
      <c r="C133" s="10" t="s">
        <v>61</v>
      </c>
      <c r="D133" s="11" t="s">
        <v>8</v>
      </c>
      <c r="E133" s="11">
        <v>101</v>
      </c>
      <c r="F133" s="11">
        <f>VLOOKUP(C133:C418,进价表!C:F,4,FALSE)</f>
        <v>19</v>
      </c>
      <c r="G133" s="11">
        <f t="shared" si="8"/>
        <v>1919</v>
      </c>
      <c r="H133" s="15">
        <f t="shared" si="9"/>
        <v>24.605</v>
      </c>
      <c r="I133" s="14">
        <f t="shared" si="10"/>
        <v>0.00212112068965517</v>
      </c>
      <c r="J133" s="15">
        <f t="shared" si="11"/>
        <v>0.2485105</v>
      </c>
      <c r="K133" s="11" t="s">
        <v>596</v>
      </c>
    </row>
    <row r="134" spans="1:11">
      <c r="A134" s="9" t="s">
        <v>610</v>
      </c>
      <c r="B134" s="10" t="s">
        <v>244</v>
      </c>
      <c r="C134" s="10" t="s">
        <v>245</v>
      </c>
      <c r="D134" s="11" t="s">
        <v>8</v>
      </c>
      <c r="E134" s="11">
        <v>92</v>
      </c>
      <c r="F134" s="11">
        <f>VLOOKUP(C134:C419,进价表!C:F,4,FALSE)</f>
        <v>5.0484</v>
      </c>
      <c r="G134" s="11">
        <f t="shared" si="8"/>
        <v>464.4528</v>
      </c>
      <c r="H134" s="15">
        <f t="shared" si="9"/>
        <v>6.537678</v>
      </c>
      <c r="I134" s="14">
        <f t="shared" si="10"/>
        <v>0.000563592931034483</v>
      </c>
      <c r="J134" s="15">
        <f t="shared" si="11"/>
        <v>0.0601466376</v>
      </c>
      <c r="K134" s="11" t="s">
        <v>595</v>
      </c>
    </row>
    <row r="135" ht="26" spans="1:11">
      <c r="A135" s="9" t="s">
        <v>610</v>
      </c>
      <c r="B135" s="10" t="s">
        <v>528</v>
      </c>
      <c r="C135" s="10" t="s">
        <v>529</v>
      </c>
      <c r="D135" s="11" t="s">
        <v>8</v>
      </c>
      <c r="E135" s="11">
        <v>87</v>
      </c>
      <c r="F135" s="11">
        <f>VLOOKUP(C135:C420,进价表!C:F,4,FALSE)</f>
        <v>25</v>
      </c>
      <c r="G135" s="11">
        <f t="shared" si="8"/>
        <v>2175</v>
      </c>
      <c r="H135" s="15">
        <f t="shared" si="9"/>
        <v>32.375</v>
      </c>
      <c r="I135" s="14">
        <f t="shared" si="10"/>
        <v>0.00279094827586207</v>
      </c>
      <c r="J135" s="15">
        <f t="shared" si="11"/>
        <v>0.2816625</v>
      </c>
      <c r="K135" s="11" t="s">
        <v>599</v>
      </c>
    </row>
    <row r="136" ht="26" spans="1:11">
      <c r="A136" s="9" t="s">
        <v>610</v>
      </c>
      <c r="B136" s="10" t="s">
        <v>514</v>
      </c>
      <c r="C136" s="10" t="s">
        <v>515</v>
      </c>
      <c r="D136" s="11" t="s">
        <v>8</v>
      </c>
      <c r="E136" s="11">
        <v>82</v>
      </c>
      <c r="F136" s="11">
        <f>VLOOKUP(C136:C421,进价表!C:F,4,FALSE)</f>
        <v>12</v>
      </c>
      <c r="G136" s="11">
        <f t="shared" si="8"/>
        <v>984</v>
      </c>
      <c r="H136" s="15">
        <f t="shared" si="9"/>
        <v>15.54</v>
      </c>
      <c r="I136" s="14">
        <f t="shared" si="10"/>
        <v>0.00133965517241379</v>
      </c>
      <c r="J136" s="15">
        <f t="shared" si="11"/>
        <v>0.127428</v>
      </c>
      <c r="K136" s="11" t="s">
        <v>597</v>
      </c>
    </row>
    <row r="137" spans="1:11">
      <c r="A137" s="9" t="s">
        <v>610</v>
      </c>
      <c r="B137" s="10" t="s">
        <v>103</v>
      </c>
      <c r="C137" s="10" t="s">
        <v>104</v>
      </c>
      <c r="D137" s="11" t="s">
        <v>105</v>
      </c>
      <c r="E137" s="11">
        <v>79</v>
      </c>
      <c r="F137" s="11">
        <f>VLOOKUP(C137:C422,进价表!C:F,4,FALSE)</f>
        <v>25</v>
      </c>
      <c r="G137" s="11">
        <f t="shared" si="8"/>
        <v>1975</v>
      </c>
      <c r="H137" s="15">
        <f t="shared" si="9"/>
        <v>32.375</v>
      </c>
      <c r="I137" s="14">
        <f t="shared" si="10"/>
        <v>0.00279094827586207</v>
      </c>
      <c r="J137" s="15">
        <f t="shared" si="11"/>
        <v>0.2557625</v>
      </c>
      <c r="K137" s="11" t="s">
        <v>596</v>
      </c>
    </row>
    <row r="138" ht="26" spans="1:11">
      <c r="A138" s="9" t="s">
        <v>610</v>
      </c>
      <c r="B138" s="10" t="s">
        <v>550</v>
      </c>
      <c r="C138" s="10" t="s">
        <v>551</v>
      </c>
      <c r="D138" s="11" t="s">
        <v>8</v>
      </c>
      <c r="E138" s="11">
        <v>74</v>
      </c>
      <c r="F138" s="11">
        <f>VLOOKUP(C138:C423,进价表!C:F,4,FALSE)</f>
        <v>10</v>
      </c>
      <c r="G138" s="11">
        <f t="shared" si="8"/>
        <v>740</v>
      </c>
      <c r="H138" s="15">
        <f t="shared" si="9"/>
        <v>12.95</v>
      </c>
      <c r="I138" s="14">
        <f t="shared" si="10"/>
        <v>0.00111637931034483</v>
      </c>
      <c r="J138" s="15">
        <f t="shared" si="11"/>
        <v>0.09583</v>
      </c>
      <c r="K138" s="11" t="s">
        <v>599</v>
      </c>
    </row>
    <row r="139" spans="1:11">
      <c r="A139" s="9" t="s">
        <v>610</v>
      </c>
      <c r="B139" s="10" t="s">
        <v>402</v>
      </c>
      <c r="C139" s="10" t="s">
        <v>403</v>
      </c>
      <c r="D139" s="11" t="s">
        <v>8</v>
      </c>
      <c r="E139" s="11">
        <v>65</v>
      </c>
      <c r="F139" s="11">
        <f>VLOOKUP(C139:C424,进价表!C:F,4,FALSE)</f>
        <v>12</v>
      </c>
      <c r="G139" s="11">
        <f t="shared" si="8"/>
        <v>780</v>
      </c>
      <c r="H139" s="15">
        <f t="shared" si="9"/>
        <v>15.54</v>
      </c>
      <c r="I139" s="14">
        <f t="shared" si="10"/>
        <v>0.00133965517241379</v>
      </c>
      <c r="J139" s="15">
        <f t="shared" si="11"/>
        <v>0.10101</v>
      </c>
      <c r="K139" s="11" t="s">
        <v>597</v>
      </c>
    </row>
    <row r="140" spans="1:11">
      <c r="A140" s="9" t="s">
        <v>610</v>
      </c>
      <c r="B140" s="10" t="s">
        <v>302</v>
      </c>
      <c r="C140" s="10" t="s">
        <v>303</v>
      </c>
      <c r="D140" s="11" t="s">
        <v>8</v>
      </c>
      <c r="E140" s="11">
        <v>64</v>
      </c>
      <c r="F140" s="11">
        <f>VLOOKUP(C140:C425,进价表!C:F,4,FALSE)</f>
        <v>17.2368</v>
      </c>
      <c r="G140" s="11">
        <f t="shared" si="8"/>
        <v>1103.1552</v>
      </c>
      <c r="H140" s="15">
        <f t="shared" si="9"/>
        <v>22.321656</v>
      </c>
      <c r="I140" s="14">
        <f t="shared" si="10"/>
        <v>0.00192428068965517</v>
      </c>
      <c r="J140" s="15">
        <f t="shared" si="11"/>
        <v>0.1428585984</v>
      </c>
      <c r="K140" s="11" t="s">
        <v>595</v>
      </c>
    </row>
    <row r="141" spans="1:11">
      <c r="A141" s="9" t="s">
        <v>610</v>
      </c>
      <c r="B141" s="10" t="s">
        <v>338</v>
      </c>
      <c r="C141" s="10" t="s">
        <v>339</v>
      </c>
      <c r="D141" s="11" t="s">
        <v>8</v>
      </c>
      <c r="E141" s="11">
        <v>63</v>
      </c>
      <c r="F141" s="11">
        <f>VLOOKUP(C141:C426,进价表!C:F,4,FALSE)</f>
        <v>20.412</v>
      </c>
      <c r="G141" s="11">
        <f t="shared" si="8"/>
        <v>1285.956</v>
      </c>
      <c r="H141" s="15">
        <f t="shared" si="9"/>
        <v>26.43354</v>
      </c>
      <c r="I141" s="14">
        <f t="shared" si="10"/>
        <v>0.00227875344827586</v>
      </c>
      <c r="J141" s="15">
        <f t="shared" si="11"/>
        <v>0.166531302</v>
      </c>
      <c r="K141" s="11" t="s">
        <v>595</v>
      </c>
    </row>
    <row r="142" spans="1:11">
      <c r="A142" s="9" t="s">
        <v>610</v>
      </c>
      <c r="B142" s="10" t="s">
        <v>72</v>
      </c>
      <c r="C142" s="10" t="s">
        <v>73</v>
      </c>
      <c r="D142" s="11" t="s">
        <v>8</v>
      </c>
      <c r="E142" s="11">
        <v>60</v>
      </c>
      <c r="F142" s="11">
        <f>VLOOKUP(C142:C427,进价表!C:F,4,FALSE)</f>
        <v>23</v>
      </c>
      <c r="G142" s="11">
        <f t="shared" si="8"/>
        <v>1380</v>
      </c>
      <c r="H142" s="15">
        <f t="shared" si="9"/>
        <v>29.785</v>
      </c>
      <c r="I142" s="14">
        <f t="shared" si="10"/>
        <v>0.0025676724137931</v>
      </c>
      <c r="J142" s="15">
        <f t="shared" si="11"/>
        <v>0.17871</v>
      </c>
      <c r="K142" s="11" t="s">
        <v>596</v>
      </c>
    </row>
    <row r="143" spans="1:11">
      <c r="A143" s="9" t="s">
        <v>610</v>
      </c>
      <c r="B143" s="10" t="s">
        <v>124</v>
      </c>
      <c r="C143" s="10" t="s">
        <v>125</v>
      </c>
      <c r="D143" s="11" t="s">
        <v>8</v>
      </c>
      <c r="E143" s="11">
        <v>58</v>
      </c>
      <c r="F143" s="11">
        <f>VLOOKUP(C143:C428,进价表!C:F,4,FALSE)</f>
        <v>15</v>
      </c>
      <c r="G143" s="11">
        <f t="shared" si="8"/>
        <v>870</v>
      </c>
      <c r="H143" s="15">
        <f t="shared" si="9"/>
        <v>19.425</v>
      </c>
      <c r="I143" s="14">
        <f t="shared" si="10"/>
        <v>0.00167456896551724</v>
      </c>
      <c r="J143" s="15">
        <f t="shared" si="11"/>
        <v>0.112665</v>
      </c>
      <c r="K143" s="11" t="s">
        <v>596</v>
      </c>
    </row>
    <row r="144" ht="26" spans="1:11">
      <c r="A144" s="9" t="s">
        <v>610</v>
      </c>
      <c r="B144" s="10" t="s">
        <v>388</v>
      </c>
      <c r="C144" s="10" t="s">
        <v>389</v>
      </c>
      <c r="D144" s="11" t="s">
        <v>8</v>
      </c>
      <c r="E144" s="11">
        <v>58</v>
      </c>
      <c r="F144" s="11">
        <f>VLOOKUP(C144:C429,进价表!C:F,4,FALSE)</f>
        <v>45.738</v>
      </c>
      <c r="G144" s="11">
        <f t="shared" si="8"/>
        <v>2652.804</v>
      </c>
      <c r="H144" s="15">
        <f t="shared" si="9"/>
        <v>59.23071</v>
      </c>
      <c r="I144" s="14">
        <f t="shared" si="10"/>
        <v>0.00510609568965517</v>
      </c>
      <c r="J144" s="15">
        <f t="shared" si="11"/>
        <v>0.343538118</v>
      </c>
      <c r="K144" s="11" t="s">
        <v>599</v>
      </c>
    </row>
    <row r="145" spans="1:11">
      <c r="A145" s="9" t="s">
        <v>610</v>
      </c>
      <c r="B145" s="10" t="s">
        <v>162</v>
      </c>
      <c r="C145" s="10" t="s">
        <v>163</v>
      </c>
      <c r="D145" s="11" t="s">
        <v>8</v>
      </c>
      <c r="E145" s="11">
        <v>55</v>
      </c>
      <c r="F145" s="11">
        <f>VLOOKUP(C145:C430,进价表!C:F,4,FALSE)</f>
        <v>19</v>
      </c>
      <c r="G145" s="11">
        <f t="shared" si="8"/>
        <v>1045</v>
      </c>
      <c r="H145" s="15">
        <f t="shared" si="9"/>
        <v>24.605</v>
      </c>
      <c r="I145" s="14">
        <f t="shared" si="10"/>
        <v>0.00212112068965517</v>
      </c>
      <c r="J145" s="15">
        <f t="shared" si="11"/>
        <v>0.1353275</v>
      </c>
      <c r="K145" s="11" t="s">
        <v>598</v>
      </c>
    </row>
    <row r="146" ht="26" spans="1:11">
      <c r="A146" s="9" t="s">
        <v>610</v>
      </c>
      <c r="B146" s="10" t="s">
        <v>526</v>
      </c>
      <c r="C146" s="10" t="s">
        <v>527</v>
      </c>
      <c r="D146" s="11" t="s">
        <v>8</v>
      </c>
      <c r="E146" s="11">
        <v>52</v>
      </c>
      <c r="F146" s="11">
        <f>VLOOKUP(C146:C431,进价表!C:F,4,FALSE)</f>
        <v>25</v>
      </c>
      <c r="G146" s="11">
        <f t="shared" si="8"/>
        <v>1300</v>
      </c>
      <c r="H146" s="15">
        <f t="shared" si="9"/>
        <v>32.375</v>
      </c>
      <c r="I146" s="14">
        <f t="shared" si="10"/>
        <v>0.00279094827586207</v>
      </c>
      <c r="J146" s="15">
        <f t="shared" si="11"/>
        <v>0.16835</v>
      </c>
      <c r="K146" s="11" t="s">
        <v>599</v>
      </c>
    </row>
    <row r="147" spans="1:11">
      <c r="A147" s="9" t="s">
        <v>610</v>
      </c>
      <c r="B147" s="10" t="s">
        <v>400</v>
      </c>
      <c r="C147" s="10" t="s">
        <v>401</v>
      </c>
      <c r="D147" s="11" t="s">
        <v>8</v>
      </c>
      <c r="E147" s="11">
        <v>50</v>
      </c>
      <c r="F147" s="11">
        <f>VLOOKUP(C147:C432,进价表!C:F,4,FALSE)</f>
        <v>12</v>
      </c>
      <c r="G147" s="11">
        <f t="shared" si="8"/>
        <v>600</v>
      </c>
      <c r="H147" s="15">
        <f t="shared" si="9"/>
        <v>15.54</v>
      </c>
      <c r="I147" s="14">
        <f t="shared" si="10"/>
        <v>0.00133965517241379</v>
      </c>
      <c r="J147" s="15">
        <f t="shared" si="11"/>
        <v>0.0777</v>
      </c>
      <c r="K147" s="11" t="s">
        <v>597</v>
      </c>
    </row>
    <row r="148" spans="1:11">
      <c r="A148" s="9" t="s">
        <v>610</v>
      </c>
      <c r="B148" s="10" t="s">
        <v>412</v>
      </c>
      <c r="C148" s="10" t="s">
        <v>413</v>
      </c>
      <c r="D148" s="11" t="s">
        <v>8</v>
      </c>
      <c r="E148" s="11">
        <v>48</v>
      </c>
      <c r="F148" s="11">
        <f>VLOOKUP(C148:C433,进价表!C:F,4,FALSE)</f>
        <v>12.5</v>
      </c>
      <c r="G148" s="11">
        <f t="shared" si="8"/>
        <v>600</v>
      </c>
      <c r="H148" s="15">
        <f t="shared" si="9"/>
        <v>16.1875</v>
      </c>
      <c r="I148" s="14">
        <f t="shared" si="10"/>
        <v>0.00139547413793103</v>
      </c>
      <c r="J148" s="15">
        <f t="shared" si="11"/>
        <v>0.0777</v>
      </c>
      <c r="K148" s="11" t="s">
        <v>596</v>
      </c>
    </row>
    <row r="149" spans="1:11">
      <c r="A149" s="9" t="s">
        <v>610</v>
      </c>
      <c r="B149" s="10" t="s">
        <v>87</v>
      </c>
      <c r="C149" s="10" t="s">
        <v>88</v>
      </c>
      <c r="D149" s="11" t="s">
        <v>8</v>
      </c>
      <c r="E149" s="11">
        <v>43</v>
      </c>
      <c r="F149" s="11">
        <f>VLOOKUP(C149:C434,进价表!C:F,4,FALSE)</f>
        <v>7</v>
      </c>
      <c r="G149" s="11">
        <f t="shared" si="8"/>
        <v>301</v>
      </c>
      <c r="H149" s="15">
        <f t="shared" si="9"/>
        <v>9.065</v>
      </c>
      <c r="I149" s="14">
        <f t="shared" si="10"/>
        <v>0.000781465517241379</v>
      </c>
      <c r="J149" s="15">
        <f t="shared" si="11"/>
        <v>0.0389795</v>
      </c>
      <c r="K149" s="11" t="s">
        <v>596</v>
      </c>
    </row>
    <row r="150" spans="1:11">
      <c r="A150" s="9" t="s">
        <v>610</v>
      </c>
      <c r="B150" s="10" t="s">
        <v>132</v>
      </c>
      <c r="C150" s="10" t="s">
        <v>133</v>
      </c>
      <c r="D150" s="11" t="s">
        <v>8</v>
      </c>
      <c r="E150" s="11">
        <v>41</v>
      </c>
      <c r="F150" s="11">
        <f>VLOOKUP(C150:C435,进价表!C:F,4,FALSE)</f>
        <v>20</v>
      </c>
      <c r="G150" s="11">
        <f t="shared" si="8"/>
        <v>820</v>
      </c>
      <c r="H150" s="15">
        <f t="shared" si="9"/>
        <v>25.9</v>
      </c>
      <c r="I150" s="14">
        <f t="shared" si="10"/>
        <v>0.00223275862068966</v>
      </c>
      <c r="J150" s="15">
        <f t="shared" si="11"/>
        <v>0.10619</v>
      </c>
      <c r="K150" s="11" t="s">
        <v>596</v>
      </c>
    </row>
    <row r="151" spans="1:11">
      <c r="A151" s="9" t="s">
        <v>610</v>
      </c>
      <c r="B151" s="10" t="s">
        <v>248</v>
      </c>
      <c r="C151" s="10" t="s">
        <v>249</v>
      </c>
      <c r="D151" s="11" t="s">
        <v>8</v>
      </c>
      <c r="E151" s="11">
        <v>36</v>
      </c>
      <c r="F151" s="11">
        <f>VLOOKUP(C151:C436,进价表!C:F,4,FALSE)</f>
        <v>15.7248</v>
      </c>
      <c r="G151" s="11">
        <f t="shared" si="8"/>
        <v>566.0928</v>
      </c>
      <c r="H151" s="15">
        <f t="shared" si="9"/>
        <v>20.363616</v>
      </c>
      <c r="I151" s="14">
        <f t="shared" si="10"/>
        <v>0.00175548413793103</v>
      </c>
      <c r="J151" s="15">
        <f t="shared" si="11"/>
        <v>0.0733090176</v>
      </c>
      <c r="K151" s="11" t="s">
        <v>595</v>
      </c>
    </row>
    <row r="152" ht="26" spans="1:11">
      <c r="A152" s="9" t="s">
        <v>610</v>
      </c>
      <c r="B152" s="10" t="s">
        <v>386</v>
      </c>
      <c r="C152" s="10" t="s">
        <v>387</v>
      </c>
      <c r="D152" s="11" t="s">
        <v>8</v>
      </c>
      <c r="E152" s="11">
        <v>36</v>
      </c>
      <c r="F152" s="11">
        <f>VLOOKUP(C152:C437,进价表!C:F,4,FALSE)</f>
        <v>37.422</v>
      </c>
      <c r="G152" s="11">
        <f t="shared" si="8"/>
        <v>1347.192</v>
      </c>
      <c r="H152" s="15">
        <f t="shared" si="9"/>
        <v>48.46149</v>
      </c>
      <c r="I152" s="14">
        <f t="shared" si="10"/>
        <v>0.00417771465517241</v>
      </c>
      <c r="J152" s="15">
        <f t="shared" si="11"/>
        <v>0.174461364</v>
      </c>
      <c r="K152" s="11" t="s">
        <v>600</v>
      </c>
    </row>
    <row r="153" spans="1:11">
      <c r="A153" s="9" t="s">
        <v>610</v>
      </c>
      <c r="B153" s="10" t="s">
        <v>216</v>
      </c>
      <c r="C153" s="10" t="s">
        <v>217</v>
      </c>
      <c r="D153" s="11" t="s">
        <v>105</v>
      </c>
      <c r="E153" s="11">
        <v>32</v>
      </c>
      <c r="F153" s="11">
        <f>VLOOKUP(C153:C438,进价表!C:F,4,FALSE)</f>
        <v>45.36</v>
      </c>
      <c r="G153" s="11">
        <f t="shared" si="8"/>
        <v>1451.52</v>
      </c>
      <c r="H153" s="15">
        <f t="shared" si="9"/>
        <v>58.7412</v>
      </c>
      <c r="I153" s="14">
        <f t="shared" si="10"/>
        <v>0.00506389655172414</v>
      </c>
      <c r="J153" s="15">
        <f t="shared" si="11"/>
        <v>0.18797184</v>
      </c>
      <c r="K153" s="11" t="s">
        <v>599</v>
      </c>
    </row>
    <row r="154" ht="26" spans="1:11">
      <c r="A154" s="9" t="s">
        <v>610</v>
      </c>
      <c r="B154" s="10" t="s">
        <v>442</v>
      </c>
      <c r="C154" s="10" t="s">
        <v>443</v>
      </c>
      <c r="D154" s="11" t="s">
        <v>8</v>
      </c>
      <c r="E154" s="11">
        <v>30</v>
      </c>
      <c r="F154" s="11">
        <f>VLOOKUP(C154:C439,进价表!C:F,4,FALSE)</f>
        <v>124.8912</v>
      </c>
      <c r="G154" s="11">
        <f t="shared" si="8"/>
        <v>3746.736</v>
      </c>
      <c r="H154" s="15">
        <f t="shared" si="9"/>
        <v>161.734104</v>
      </c>
      <c r="I154" s="14">
        <f t="shared" si="10"/>
        <v>0.0139425951724138</v>
      </c>
      <c r="J154" s="15">
        <f t="shared" si="11"/>
        <v>0.485202312</v>
      </c>
      <c r="K154" s="11" t="s">
        <v>599</v>
      </c>
    </row>
    <row r="155" spans="1:11">
      <c r="A155" s="9" t="s">
        <v>610</v>
      </c>
      <c r="B155" s="10" t="s">
        <v>334</v>
      </c>
      <c r="C155" s="10" t="s">
        <v>335</v>
      </c>
      <c r="D155" s="11" t="s">
        <v>8</v>
      </c>
      <c r="E155" s="11">
        <v>29</v>
      </c>
      <c r="F155" s="11">
        <f>VLOOKUP(C155:C440,进价表!C:F,4,FALSE)</f>
        <v>19.4292</v>
      </c>
      <c r="G155" s="11">
        <f t="shared" si="8"/>
        <v>563.4468</v>
      </c>
      <c r="H155" s="15">
        <f t="shared" si="9"/>
        <v>25.160814</v>
      </c>
      <c r="I155" s="14">
        <f t="shared" si="10"/>
        <v>0.00216903568965517</v>
      </c>
      <c r="J155" s="15">
        <f t="shared" si="11"/>
        <v>0.0729663606</v>
      </c>
      <c r="K155" s="11" t="s">
        <v>595</v>
      </c>
    </row>
    <row r="156" spans="1:11">
      <c r="A156" s="9" t="s">
        <v>610</v>
      </c>
      <c r="B156" s="10" t="s">
        <v>42</v>
      </c>
      <c r="C156" s="10" t="s">
        <v>43</v>
      </c>
      <c r="D156" s="11" t="s">
        <v>31</v>
      </c>
      <c r="E156" s="11">
        <v>28</v>
      </c>
      <c r="F156" s="11">
        <f>VLOOKUP(C156:C441,进价表!C:F,4,FALSE)</f>
        <v>5.8</v>
      </c>
      <c r="G156" s="11">
        <f t="shared" si="8"/>
        <v>162.4</v>
      </c>
      <c r="H156" s="15">
        <f t="shared" si="9"/>
        <v>7.511</v>
      </c>
      <c r="I156" s="14">
        <f t="shared" si="10"/>
        <v>0.0006475</v>
      </c>
      <c r="J156" s="15">
        <f t="shared" si="11"/>
        <v>0.0210308</v>
      </c>
      <c r="K156" s="11" t="s">
        <v>596</v>
      </c>
    </row>
    <row r="157" spans="1:11">
      <c r="A157" s="9" t="s">
        <v>610</v>
      </c>
      <c r="B157" s="10" t="s">
        <v>426</v>
      </c>
      <c r="C157" s="10" t="s">
        <v>427</v>
      </c>
      <c r="D157" s="11" t="s">
        <v>8</v>
      </c>
      <c r="E157" s="11">
        <v>28</v>
      </c>
      <c r="F157" s="11">
        <f>VLOOKUP(C157:C442,进价表!C:F,4,FALSE)</f>
        <v>55</v>
      </c>
      <c r="G157" s="11">
        <f t="shared" si="8"/>
        <v>1540</v>
      </c>
      <c r="H157" s="15">
        <f t="shared" si="9"/>
        <v>71.225</v>
      </c>
      <c r="I157" s="14">
        <f t="shared" si="10"/>
        <v>0.00614008620689655</v>
      </c>
      <c r="J157" s="15">
        <f t="shared" si="11"/>
        <v>0.19943</v>
      </c>
      <c r="K157" s="11" t="s">
        <v>595</v>
      </c>
    </row>
    <row r="158" ht="26" spans="1:11">
      <c r="A158" s="9" t="s">
        <v>610</v>
      </c>
      <c r="B158" s="10" t="s">
        <v>546</v>
      </c>
      <c r="C158" s="10" t="s">
        <v>547</v>
      </c>
      <c r="D158" s="11" t="s">
        <v>8</v>
      </c>
      <c r="E158" s="11">
        <v>27</v>
      </c>
      <c r="F158" s="11">
        <f>VLOOKUP(C158:C443,进价表!C:F,4,FALSE)</f>
        <v>10</v>
      </c>
      <c r="G158" s="11">
        <f t="shared" si="8"/>
        <v>270</v>
      </c>
      <c r="H158" s="15">
        <f t="shared" si="9"/>
        <v>12.95</v>
      </c>
      <c r="I158" s="14">
        <f t="shared" si="10"/>
        <v>0.00111637931034483</v>
      </c>
      <c r="J158" s="15">
        <f t="shared" si="11"/>
        <v>0.034965</v>
      </c>
      <c r="K158" s="11" t="s">
        <v>599</v>
      </c>
    </row>
    <row r="159" spans="1:11">
      <c r="A159" s="9" t="s">
        <v>610</v>
      </c>
      <c r="B159" s="10" t="s">
        <v>298</v>
      </c>
      <c r="C159" s="10" t="s">
        <v>299</v>
      </c>
      <c r="D159" s="11" t="s">
        <v>8</v>
      </c>
      <c r="E159" s="11">
        <v>26</v>
      </c>
      <c r="F159" s="11">
        <f>VLOOKUP(C159:C444,进价表!C:F,4,FALSE)</f>
        <v>18</v>
      </c>
      <c r="G159" s="11">
        <f t="shared" si="8"/>
        <v>468</v>
      </c>
      <c r="H159" s="15">
        <f t="shared" si="9"/>
        <v>23.31</v>
      </c>
      <c r="I159" s="14">
        <f t="shared" si="10"/>
        <v>0.00200948275862069</v>
      </c>
      <c r="J159" s="15">
        <f t="shared" si="11"/>
        <v>0.060606</v>
      </c>
      <c r="K159" s="11" t="s">
        <v>597</v>
      </c>
    </row>
    <row r="160" ht="26" spans="1:11">
      <c r="A160" s="9" t="s">
        <v>610</v>
      </c>
      <c r="B160" s="10" t="s">
        <v>560</v>
      </c>
      <c r="C160" s="10" t="s">
        <v>561</v>
      </c>
      <c r="D160" s="11" t="s">
        <v>8</v>
      </c>
      <c r="E160" s="11">
        <v>26</v>
      </c>
      <c r="F160" s="11">
        <f>VLOOKUP(C160:C445,进价表!C:F,4,FALSE)</f>
        <v>15</v>
      </c>
      <c r="G160" s="11">
        <f t="shared" si="8"/>
        <v>390</v>
      </c>
      <c r="H160" s="15">
        <f t="shared" si="9"/>
        <v>19.425</v>
      </c>
      <c r="I160" s="14">
        <f t="shared" si="10"/>
        <v>0.00167456896551724</v>
      </c>
      <c r="J160" s="15">
        <f t="shared" si="11"/>
        <v>0.050505</v>
      </c>
      <c r="K160" s="11" t="s">
        <v>599</v>
      </c>
    </row>
    <row r="161" spans="1:11">
      <c r="A161" s="9" t="s">
        <v>610</v>
      </c>
      <c r="B161" s="10" t="s">
        <v>538</v>
      </c>
      <c r="C161" s="10" t="s">
        <v>539</v>
      </c>
      <c r="D161" s="11" t="s">
        <v>8</v>
      </c>
      <c r="E161" s="11">
        <v>26</v>
      </c>
      <c r="F161" s="11">
        <f>VLOOKUP(C161:C446,进价表!C:F,4,FALSE)</f>
        <v>4</v>
      </c>
      <c r="G161" s="11">
        <f t="shared" si="8"/>
        <v>104</v>
      </c>
      <c r="H161" s="15">
        <f t="shared" si="9"/>
        <v>5.18</v>
      </c>
      <c r="I161" s="14">
        <f t="shared" si="10"/>
        <v>0.000446551724137931</v>
      </c>
      <c r="J161" s="15">
        <f t="shared" si="11"/>
        <v>0.013468</v>
      </c>
      <c r="K161" s="11" t="s">
        <v>599</v>
      </c>
    </row>
    <row r="162" spans="1:11">
      <c r="A162" s="9" t="s">
        <v>610</v>
      </c>
      <c r="B162" s="10" t="s">
        <v>300</v>
      </c>
      <c r="C162" s="10" t="s">
        <v>301</v>
      </c>
      <c r="D162" s="11" t="s">
        <v>8</v>
      </c>
      <c r="E162" s="11">
        <v>25</v>
      </c>
      <c r="F162" s="11">
        <f>VLOOKUP(C162:C447,进价表!C:F,4,FALSE)</f>
        <v>10.9536</v>
      </c>
      <c r="G162" s="11">
        <f t="shared" si="8"/>
        <v>273.84</v>
      </c>
      <c r="H162" s="15">
        <f t="shared" si="9"/>
        <v>14.184912</v>
      </c>
      <c r="I162" s="14">
        <f t="shared" si="10"/>
        <v>0.00122283724137931</v>
      </c>
      <c r="J162" s="15">
        <f t="shared" si="11"/>
        <v>0.03546228</v>
      </c>
      <c r="K162" s="11" t="s">
        <v>597</v>
      </c>
    </row>
    <row r="163" ht="26" spans="1:11">
      <c r="A163" s="9" t="s">
        <v>610</v>
      </c>
      <c r="B163" s="10" t="s">
        <v>488</v>
      </c>
      <c r="C163" s="10" t="s">
        <v>489</v>
      </c>
      <c r="D163" s="11" t="s">
        <v>8</v>
      </c>
      <c r="E163" s="11">
        <v>23</v>
      </c>
      <c r="F163" s="11">
        <f>VLOOKUP(C163:C448,进价表!C:F,4,FALSE)</f>
        <v>136.9872</v>
      </c>
      <c r="G163" s="11">
        <f t="shared" si="8"/>
        <v>3150.7056</v>
      </c>
      <c r="H163" s="15">
        <f t="shared" si="9"/>
        <v>177.398424</v>
      </c>
      <c r="I163" s="14">
        <f t="shared" si="10"/>
        <v>0.0152929675862069</v>
      </c>
      <c r="J163" s="15">
        <f t="shared" si="11"/>
        <v>0.4080163752</v>
      </c>
      <c r="K163" s="11" t="s">
        <v>599</v>
      </c>
    </row>
    <row r="164" spans="1:11">
      <c r="A164" s="9" t="s">
        <v>610</v>
      </c>
      <c r="B164" s="10" t="s">
        <v>422</v>
      </c>
      <c r="C164" s="10" t="s">
        <v>423</v>
      </c>
      <c r="D164" s="11" t="s">
        <v>8</v>
      </c>
      <c r="E164" s="11">
        <v>23</v>
      </c>
      <c r="F164" s="11">
        <f>VLOOKUP(C164:C449,进价表!C:F,4,FALSE)</f>
        <v>45</v>
      </c>
      <c r="G164" s="11">
        <f t="shared" si="8"/>
        <v>1035</v>
      </c>
      <c r="H164" s="15">
        <f t="shared" si="9"/>
        <v>58.275</v>
      </c>
      <c r="I164" s="14">
        <f t="shared" si="10"/>
        <v>0.00502370689655172</v>
      </c>
      <c r="J164" s="15">
        <f t="shared" si="11"/>
        <v>0.1340325</v>
      </c>
      <c r="K164" s="11" t="s">
        <v>595</v>
      </c>
    </row>
    <row r="165" ht="26" spans="1:11">
      <c r="A165" s="9" t="s">
        <v>610</v>
      </c>
      <c r="B165" s="10" t="s">
        <v>554</v>
      </c>
      <c r="C165" s="10" t="s">
        <v>555</v>
      </c>
      <c r="D165" s="11" t="s">
        <v>8</v>
      </c>
      <c r="E165" s="11">
        <v>22</v>
      </c>
      <c r="F165" s="11">
        <f>VLOOKUP(C165:C450,进价表!C:F,4,FALSE)</f>
        <v>11</v>
      </c>
      <c r="G165" s="11">
        <f t="shared" si="8"/>
        <v>242</v>
      </c>
      <c r="H165" s="15">
        <f t="shared" si="9"/>
        <v>14.245</v>
      </c>
      <c r="I165" s="14">
        <f t="shared" si="10"/>
        <v>0.00122801724137931</v>
      </c>
      <c r="J165" s="15">
        <f t="shared" si="11"/>
        <v>0.031339</v>
      </c>
      <c r="K165" s="11" t="s">
        <v>599</v>
      </c>
    </row>
    <row r="166" spans="1:11">
      <c r="A166" s="9" t="s">
        <v>610</v>
      </c>
      <c r="B166" s="10" t="s">
        <v>114</v>
      </c>
      <c r="C166" s="10" t="s">
        <v>115</v>
      </c>
      <c r="D166" s="11" t="s">
        <v>105</v>
      </c>
      <c r="E166" s="11">
        <v>22</v>
      </c>
      <c r="F166" s="11">
        <f>VLOOKUP(C166:C451,进价表!C:F,4,FALSE)</f>
        <v>16.5</v>
      </c>
      <c r="G166" s="11">
        <f t="shared" si="8"/>
        <v>363</v>
      </c>
      <c r="H166" s="15">
        <f t="shared" si="9"/>
        <v>21.3675</v>
      </c>
      <c r="I166" s="14">
        <f t="shared" si="10"/>
        <v>0.00184202586206897</v>
      </c>
      <c r="J166" s="15">
        <f t="shared" si="11"/>
        <v>0.0470085</v>
      </c>
      <c r="K166" s="11" t="s">
        <v>596</v>
      </c>
    </row>
    <row r="167" spans="1:11">
      <c r="A167" s="9" t="s">
        <v>610</v>
      </c>
      <c r="B167" s="10" t="s">
        <v>430</v>
      </c>
      <c r="C167" s="10" t="s">
        <v>431</v>
      </c>
      <c r="D167" s="11" t="s">
        <v>8</v>
      </c>
      <c r="E167" s="11">
        <v>22</v>
      </c>
      <c r="F167" s="11">
        <f>VLOOKUP(C167:C452,进价表!C:F,4,FALSE)</f>
        <v>75</v>
      </c>
      <c r="G167" s="11">
        <f t="shared" si="8"/>
        <v>1650</v>
      </c>
      <c r="H167" s="15">
        <f t="shared" si="9"/>
        <v>97.125</v>
      </c>
      <c r="I167" s="14">
        <f t="shared" si="10"/>
        <v>0.00837284482758621</v>
      </c>
      <c r="J167" s="15">
        <f t="shared" si="11"/>
        <v>0.213675</v>
      </c>
      <c r="K167" s="11" t="s">
        <v>595</v>
      </c>
    </row>
    <row r="168" ht="26" spans="1:11">
      <c r="A168" s="9" t="s">
        <v>610</v>
      </c>
      <c r="B168" s="10" t="s">
        <v>336</v>
      </c>
      <c r="C168" s="10" t="s">
        <v>337</v>
      </c>
      <c r="D168" s="11" t="s">
        <v>8</v>
      </c>
      <c r="E168" s="11">
        <v>22</v>
      </c>
      <c r="F168" s="11">
        <f>VLOOKUP(C168:C453,进价表!C:F,4,FALSE)</f>
        <v>64.26</v>
      </c>
      <c r="G168" s="11">
        <f t="shared" si="8"/>
        <v>1413.72</v>
      </c>
      <c r="H168" s="15">
        <f t="shared" si="9"/>
        <v>83.2167</v>
      </c>
      <c r="I168" s="14">
        <f t="shared" si="10"/>
        <v>0.00717385344827586</v>
      </c>
      <c r="J168" s="15">
        <f t="shared" si="11"/>
        <v>0.18307674</v>
      </c>
      <c r="K168" s="11" t="s">
        <v>595</v>
      </c>
    </row>
    <row r="169" ht="26" spans="1:11">
      <c r="A169" s="9" t="s">
        <v>610</v>
      </c>
      <c r="B169" s="10" t="s">
        <v>276</v>
      </c>
      <c r="C169" s="10" t="s">
        <v>277</v>
      </c>
      <c r="D169" s="11" t="s">
        <v>8</v>
      </c>
      <c r="E169" s="11">
        <v>22</v>
      </c>
      <c r="F169" s="11">
        <f>VLOOKUP(C169:C454,进价表!C:F,4,FALSE)</f>
        <v>26</v>
      </c>
      <c r="G169" s="11">
        <f t="shared" si="8"/>
        <v>572</v>
      </c>
      <c r="H169" s="15">
        <f t="shared" si="9"/>
        <v>33.67</v>
      </c>
      <c r="I169" s="14">
        <f t="shared" si="10"/>
        <v>0.00290258620689655</v>
      </c>
      <c r="J169" s="15">
        <f t="shared" si="11"/>
        <v>0.074074</v>
      </c>
      <c r="K169" s="11" t="s">
        <v>601</v>
      </c>
    </row>
    <row r="170" ht="26" spans="1:11">
      <c r="A170" s="9" t="s">
        <v>610</v>
      </c>
      <c r="B170" s="10" t="s">
        <v>456</v>
      </c>
      <c r="C170" s="10" t="s">
        <v>457</v>
      </c>
      <c r="D170" s="11" t="s">
        <v>8</v>
      </c>
      <c r="E170" s="11">
        <v>21</v>
      </c>
      <c r="F170" s="11">
        <f>VLOOKUP(C170:C455,进价表!C:F,4,FALSE)</f>
        <v>242.7516</v>
      </c>
      <c r="G170" s="11">
        <f t="shared" si="8"/>
        <v>5097.7836</v>
      </c>
      <c r="H170" s="15">
        <f t="shared" si="9"/>
        <v>314.363322</v>
      </c>
      <c r="I170" s="14">
        <f t="shared" si="10"/>
        <v>0.0271002863793103</v>
      </c>
      <c r="J170" s="15">
        <f t="shared" si="11"/>
        <v>0.6601629762</v>
      </c>
      <c r="K170" s="11" t="s">
        <v>599</v>
      </c>
    </row>
    <row r="171" spans="1:11">
      <c r="A171" s="9" t="s">
        <v>610</v>
      </c>
      <c r="B171" s="10" t="s">
        <v>232</v>
      </c>
      <c r="C171" s="10" t="s">
        <v>233</v>
      </c>
      <c r="D171" s="11" t="s">
        <v>8</v>
      </c>
      <c r="E171" s="11">
        <v>19</v>
      </c>
      <c r="F171" s="11">
        <f>VLOOKUP(C171:C456,进价表!C:F,4,FALSE)</f>
        <v>42</v>
      </c>
      <c r="G171" s="11">
        <f t="shared" si="8"/>
        <v>798</v>
      </c>
      <c r="H171" s="15">
        <f t="shared" si="9"/>
        <v>54.39</v>
      </c>
      <c r="I171" s="14">
        <f t="shared" si="10"/>
        <v>0.00468879310344828</v>
      </c>
      <c r="J171" s="15">
        <f t="shared" si="11"/>
        <v>0.103341</v>
      </c>
      <c r="K171" s="11" t="s">
        <v>595</v>
      </c>
    </row>
    <row r="172" spans="1:11">
      <c r="A172" s="9" t="s">
        <v>610</v>
      </c>
      <c r="B172" s="10" t="s">
        <v>101</v>
      </c>
      <c r="C172" s="10" t="s">
        <v>102</v>
      </c>
      <c r="D172" s="11" t="s">
        <v>31</v>
      </c>
      <c r="E172" s="11">
        <v>19</v>
      </c>
      <c r="F172" s="11">
        <f>VLOOKUP(C172:C457,进价表!C:F,4,FALSE)</f>
        <v>8.6</v>
      </c>
      <c r="G172" s="11">
        <f t="shared" si="8"/>
        <v>163.4</v>
      </c>
      <c r="H172" s="15">
        <f t="shared" si="9"/>
        <v>11.137</v>
      </c>
      <c r="I172" s="14">
        <f t="shared" si="10"/>
        <v>0.000960086206896552</v>
      </c>
      <c r="J172" s="15">
        <f t="shared" si="11"/>
        <v>0.0211603</v>
      </c>
      <c r="K172" s="11" t="s">
        <v>596</v>
      </c>
    </row>
    <row r="173" ht="26" spans="1:11">
      <c r="A173" s="9" t="s">
        <v>610</v>
      </c>
      <c r="B173" s="10" t="s">
        <v>294</v>
      </c>
      <c r="C173" s="10" t="s">
        <v>295</v>
      </c>
      <c r="D173" s="11" t="s">
        <v>8</v>
      </c>
      <c r="E173" s="11">
        <v>19</v>
      </c>
      <c r="F173" s="11">
        <f>VLOOKUP(C173:C458,进价表!C:F,4,FALSE)</f>
        <v>20</v>
      </c>
      <c r="G173" s="11">
        <f t="shared" si="8"/>
        <v>380</v>
      </c>
      <c r="H173" s="15">
        <f t="shared" si="9"/>
        <v>25.9</v>
      </c>
      <c r="I173" s="14">
        <f t="shared" si="10"/>
        <v>0.00223275862068966</v>
      </c>
      <c r="J173" s="15">
        <f t="shared" si="11"/>
        <v>0.04921</v>
      </c>
      <c r="K173" s="11" t="s">
        <v>597</v>
      </c>
    </row>
    <row r="174" spans="1:11">
      <c r="A174" s="9" t="s">
        <v>610</v>
      </c>
      <c r="B174" s="10" t="s">
        <v>446</v>
      </c>
      <c r="C174" s="10" t="s">
        <v>447</v>
      </c>
      <c r="D174" s="11" t="s">
        <v>8</v>
      </c>
      <c r="E174" s="11">
        <v>19</v>
      </c>
      <c r="F174" s="11">
        <f>VLOOKUP(C174:C459,进价表!C:F,4,FALSE)</f>
        <v>7.2996</v>
      </c>
      <c r="G174" s="11">
        <f t="shared" si="8"/>
        <v>138.6924</v>
      </c>
      <c r="H174" s="15">
        <f t="shared" si="9"/>
        <v>9.452982</v>
      </c>
      <c r="I174" s="14">
        <f t="shared" si="10"/>
        <v>0.00081491224137931</v>
      </c>
      <c r="J174" s="15">
        <f t="shared" si="11"/>
        <v>0.0179606658</v>
      </c>
      <c r="K174" s="11" t="s">
        <v>597</v>
      </c>
    </row>
    <row r="175" ht="26" spans="1:11">
      <c r="A175" s="9" t="s">
        <v>610</v>
      </c>
      <c r="B175" s="10" t="s">
        <v>450</v>
      </c>
      <c r="C175" s="10" t="s">
        <v>451</v>
      </c>
      <c r="D175" s="11" t="s">
        <v>8</v>
      </c>
      <c r="E175" s="11">
        <v>17</v>
      </c>
      <c r="F175" s="11">
        <f>VLOOKUP(C175:C460,进价表!C:F,4,FALSE)</f>
        <v>124.8912</v>
      </c>
      <c r="G175" s="11">
        <f t="shared" si="8"/>
        <v>2123.1504</v>
      </c>
      <c r="H175" s="15">
        <f t="shared" si="9"/>
        <v>161.734104</v>
      </c>
      <c r="I175" s="14">
        <f t="shared" si="10"/>
        <v>0.0139425951724138</v>
      </c>
      <c r="J175" s="15">
        <f t="shared" si="11"/>
        <v>0.2749479768</v>
      </c>
      <c r="K175" s="11" t="s">
        <v>595</v>
      </c>
    </row>
    <row r="176" spans="1:11">
      <c r="A176" s="9" t="s">
        <v>610</v>
      </c>
      <c r="B176" s="10" t="s">
        <v>234</v>
      </c>
      <c r="C176" s="10" t="s">
        <v>235</v>
      </c>
      <c r="D176" s="11" t="s">
        <v>8</v>
      </c>
      <c r="E176" s="11">
        <v>16</v>
      </c>
      <c r="F176" s="11">
        <f>VLOOKUP(C176:C461,进价表!C:F,4,FALSE)</f>
        <v>55</v>
      </c>
      <c r="G176" s="11">
        <f t="shared" si="8"/>
        <v>880</v>
      </c>
      <c r="H176" s="15">
        <f t="shared" si="9"/>
        <v>71.225</v>
      </c>
      <c r="I176" s="14">
        <f t="shared" si="10"/>
        <v>0.00614008620689655</v>
      </c>
      <c r="J176" s="15">
        <f t="shared" si="11"/>
        <v>0.11396</v>
      </c>
      <c r="K176" s="11" t="s">
        <v>595</v>
      </c>
    </row>
    <row r="177" ht="26" spans="1:11">
      <c r="A177" s="9" t="s">
        <v>610</v>
      </c>
      <c r="B177" s="10" t="s">
        <v>552</v>
      </c>
      <c r="C177" s="10" t="s">
        <v>553</v>
      </c>
      <c r="D177" s="11" t="s">
        <v>8</v>
      </c>
      <c r="E177" s="11">
        <v>15</v>
      </c>
      <c r="F177" s="11">
        <f>VLOOKUP(C177:C462,进价表!C:F,4,FALSE)</f>
        <v>10</v>
      </c>
      <c r="G177" s="11">
        <f t="shared" si="8"/>
        <v>150</v>
      </c>
      <c r="H177" s="15">
        <f t="shared" si="9"/>
        <v>12.95</v>
      </c>
      <c r="I177" s="14">
        <f t="shared" si="10"/>
        <v>0.00111637931034483</v>
      </c>
      <c r="J177" s="15">
        <f t="shared" si="11"/>
        <v>0.019425</v>
      </c>
      <c r="K177" s="11" t="s">
        <v>598</v>
      </c>
    </row>
    <row r="178" spans="1:11">
      <c r="A178" s="9" t="s">
        <v>610</v>
      </c>
      <c r="B178" s="10" t="s">
        <v>170</v>
      </c>
      <c r="C178" s="10" t="s">
        <v>171</v>
      </c>
      <c r="D178" s="11" t="s">
        <v>8</v>
      </c>
      <c r="E178" s="11">
        <v>15</v>
      </c>
      <c r="F178" s="11">
        <f>VLOOKUP(C178:C463,进价表!C:F,4,FALSE)</f>
        <v>43</v>
      </c>
      <c r="G178" s="11">
        <f t="shared" si="8"/>
        <v>645</v>
      </c>
      <c r="H178" s="15">
        <f t="shared" si="9"/>
        <v>55.685</v>
      </c>
      <c r="I178" s="14">
        <f t="shared" si="10"/>
        <v>0.00480043103448276</v>
      </c>
      <c r="J178" s="15">
        <f t="shared" si="11"/>
        <v>0.0835275</v>
      </c>
      <c r="K178" s="11" t="s">
        <v>599</v>
      </c>
    </row>
    <row r="179" spans="1:11">
      <c r="A179" s="9" t="s">
        <v>610</v>
      </c>
      <c r="B179" s="10" t="s">
        <v>168</v>
      </c>
      <c r="C179" s="10" t="s">
        <v>169</v>
      </c>
      <c r="D179" s="11" t="s">
        <v>8</v>
      </c>
      <c r="E179" s="11">
        <v>14</v>
      </c>
      <c r="F179" s="11">
        <f>VLOOKUP(C179:C464,进价表!C:F,4,FALSE)</f>
        <v>19.5804</v>
      </c>
      <c r="G179" s="11">
        <f t="shared" si="8"/>
        <v>274.1256</v>
      </c>
      <c r="H179" s="15">
        <f t="shared" si="9"/>
        <v>25.356618</v>
      </c>
      <c r="I179" s="14">
        <f t="shared" si="10"/>
        <v>0.00218591534482759</v>
      </c>
      <c r="J179" s="15">
        <f t="shared" si="11"/>
        <v>0.0354992652</v>
      </c>
      <c r="K179" s="11" t="s">
        <v>599</v>
      </c>
    </row>
    <row r="180" ht="39" spans="1:11">
      <c r="A180" s="9" t="s">
        <v>610</v>
      </c>
      <c r="B180" s="10" t="s">
        <v>290</v>
      </c>
      <c r="C180" s="10" t="s">
        <v>291</v>
      </c>
      <c r="D180" s="11" t="s">
        <v>8</v>
      </c>
      <c r="E180" s="11">
        <v>14</v>
      </c>
      <c r="F180" s="11">
        <f>VLOOKUP(C180:C465,进价表!C:F,4,FALSE)</f>
        <v>28</v>
      </c>
      <c r="G180" s="11">
        <f t="shared" si="8"/>
        <v>392</v>
      </c>
      <c r="H180" s="15">
        <f t="shared" si="9"/>
        <v>36.26</v>
      </c>
      <c r="I180" s="14">
        <f t="shared" si="10"/>
        <v>0.00312586206896552</v>
      </c>
      <c r="J180" s="15">
        <f t="shared" si="11"/>
        <v>0.050764</v>
      </c>
      <c r="K180" s="11" t="s">
        <v>597</v>
      </c>
    </row>
    <row r="181" ht="26" spans="1:11">
      <c r="A181" s="9" t="s">
        <v>610</v>
      </c>
      <c r="B181" s="10" t="s">
        <v>458</v>
      </c>
      <c r="C181" s="10" t="s">
        <v>459</v>
      </c>
      <c r="D181" s="11" t="s">
        <v>8</v>
      </c>
      <c r="E181" s="11">
        <v>14</v>
      </c>
      <c r="F181" s="11">
        <f>VLOOKUP(C181:C466,进价表!C:F,4,FALSE)</f>
        <v>242.7516</v>
      </c>
      <c r="G181" s="11">
        <f t="shared" si="8"/>
        <v>3398.5224</v>
      </c>
      <c r="H181" s="15">
        <f t="shared" si="9"/>
        <v>314.363322</v>
      </c>
      <c r="I181" s="14">
        <f t="shared" si="10"/>
        <v>0.0271002863793103</v>
      </c>
      <c r="J181" s="15">
        <f t="shared" si="11"/>
        <v>0.4401086508</v>
      </c>
      <c r="K181" s="11" t="s">
        <v>599</v>
      </c>
    </row>
    <row r="182" ht="26" spans="1:11">
      <c r="A182" s="9" t="s">
        <v>610</v>
      </c>
      <c r="B182" s="10" t="s">
        <v>576</v>
      </c>
      <c r="C182" s="10" t="s">
        <v>577</v>
      </c>
      <c r="D182" s="11" t="s">
        <v>8</v>
      </c>
      <c r="E182" s="11">
        <v>13</v>
      </c>
      <c r="F182" s="11">
        <f>VLOOKUP(C182:C467,进价表!C:F,4,FALSE)</f>
        <v>70</v>
      </c>
      <c r="G182" s="11">
        <f t="shared" si="8"/>
        <v>910</v>
      </c>
      <c r="H182" s="15">
        <f t="shared" si="9"/>
        <v>90.65</v>
      </c>
      <c r="I182" s="14">
        <f t="shared" si="10"/>
        <v>0.00781465517241379</v>
      </c>
      <c r="J182" s="15">
        <f t="shared" si="11"/>
        <v>0.117845</v>
      </c>
      <c r="K182" s="11" t="s">
        <v>599</v>
      </c>
    </row>
    <row r="183" ht="26" spans="1:11">
      <c r="A183" s="9" t="s">
        <v>610</v>
      </c>
      <c r="B183" s="10" t="s">
        <v>562</v>
      </c>
      <c r="C183" s="10" t="s">
        <v>563</v>
      </c>
      <c r="D183" s="11" t="s">
        <v>8</v>
      </c>
      <c r="E183" s="11">
        <v>12</v>
      </c>
      <c r="F183" s="11">
        <f>VLOOKUP(C183:C468,进价表!C:F,4,FALSE)</f>
        <v>19</v>
      </c>
      <c r="G183" s="11">
        <f t="shared" si="8"/>
        <v>228</v>
      </c>
      <c r="H183" s="15">
        <f t="shared" si="9"/>
        <v>24.605</v>
      </c>
      <c r="I183" s="14">
        <f t="shared" si="10"/>
        <v>0.00212112068965517</v>
      </c>
      <c r="J183" s="15">
        <f t="shared" si="11"/>
        <v>0.029526</v>
      </c>
      <c r="K183" s="11" t="s">
        <v>599</v>
      </c>
    </row>
    <row r="184" ht="26" spans="1:11">
      <c r="A184" s="9" t="s">
        <v>610</v>
      </c>
      <c r="B184" s="10" t="s">
        <v>504</v>
      </c>
      <c r="C184" s="10" t="s">
        <v>505</v>
      </c>
      <c r="D184" s="11" t="s">
        <v>8</v>
      </c>
      <c r="E184" s="11">
        <v>11</v>
      </c>
      <c r="F184" s="11">
        <f>VLOOKUP(C184:C469,进价表!C:F,4,FALSE)</f>
        <v>55.3392</v>
      </c>
      <c r="G184" s="11">
        <f t="shared" si="8"/>
        <v>608.7312</v>
      </c>
      <c r="H184" s="15">
        <f t="shared" si="9"/>
        <v>71.664264</v>
      </c>
      <c r="I184" s="14">
        <f t="shared" si="10"/>
        <v>0.00617795379310345</v>
      </c>
      <c r="J184" s="15">
        <f t="shared" si="11"/>
        <v>0.0788306904</v>
      </c>
      <c r="K184" s="11" t="s">
        <v>599</v>
      </c>
    </row>
    <row r="185" spans="1:11">
      <c r="A185" s="9" t="s">
        <v>610</v>
      </c>
      <c r="B185" s="10" t="s">
        <v>240</v>
      </c>
      <c r="C185" s="10" t="s">
        <v>241</v>
      </c>
      <c r="D185" s="11" t="s">
        <v>8</v>
      </c>
      <c r="E185" s="11">
        <v>10</v>
      </c>
      <c r="F185" s="11">
        <f>VLOOKUP(C185:C470,进价表!C:F,4,FALSE)</f>
        <v>11.6424</v>
      </c>
      <c r="G185" s="11">
        <f t="shared" si="8"/>
        <v>116.424</v>
      </c>
      <c r="H185" s="15">
        <f t="shared" si="9"/>
        <v>15.076908</v>
      </c>
      <c r="I185" s="14">
        <f t="shared" si="10"/>
        <v>0.00129973344827586</v>
      </c>
      <c r="J185" s="15">
        <f t="shared" si="11"/>
        <v>0.015076908</v>
      </c>
      <c r="K185" s="11" t="s">
        <v>595</v>
      </c>
    </row>
    <row r="186" spans="1:11">
      <c r="A186" s="9" t="s">
        <v>610</v>
      </c>
      <c r="B186" s="10" t="s">
        <v>436</v>
      </c>
      <c r="C186" s="10" t="s">
        <v>437</v>
      </c>
      <c r="D186" s="11" t="s">
        <v>8</v>
      </c>
      <c r="E186" s="11">
        <v>10</v>
      </c>
      <c r="F186" s="11">
        <f>VLOOKUP(C186:C471,进价表!C:F,4,FALSE)</f>
        <v>170</v>
      </c>
      <c r="G186" s="11">
        <f t="shared" si="8"/>
        <v>1700</v>
      </c>
      <c r="H186" s="15">
        <f t="shared" si="9"/>
        <v>220.15</v>
      </c>
      <c r="I186" s="14">
        <f t="shared" si="10"/>
        <v>0.0189784482758621</v>
      </c>
      <c r="J186" s="15">
        <f t="shared" si="11"/>
        <v>0.22015</v>
      </c>
      <c r="K186" s="11" t="s">
        <v>595</v>
      </c>
    </row>
    <row r="187" spans="1:11">
      <c r="A187" s="9" t="s">
        <v>610</v>
      </c>
      <c r="B187" s="10" t="s">
        <v>210</v>
      </c>
      <c r="C187" s="10" t="s">
        <v>211</v>
      </c>
      <c r="D187" s="11" t="s">
        <v>8</v>
      </c>
      <c r="E187" s="11">
        <v>8</v>
      </c>
      <c r="F187" s="11">
        <f>VLOOKUP(C187:C472,进价表!C:F,4,FALSE)</f>
        <v>338.688</v>
      </c>
      <c r="G187" s="11">
        <f t="shared" si="8"/>
        <v>2709.504</v>
      </c>
      <c r="H187" s="15">
        <f t="shared" si="9"/>
        <v>438.60096</v>
      </c>
      <c r="I187" s="14">
        <f t="shared" si="10"/>
        <v>0.0378104275862069</v>
      </c>
      <c r="J187" s="15">
        <f t="shared" si="11"/>
        <v>0.350880768</v>
      </c>
      <c r="K187" s="11" t="s">
        <v>599</v>
      </c>
    </row>
    <row r="188" spans="1:11">
      <c r="A188" s="9" t="s">
        <v>610</v>
      </c>
      <c r="B188" s="10" t="s">
        <v>212</v>
      </c>
      <c r="C188" s="10" t="s">
        <v>213</v>
      </c>
      <c r="D188" s="11" t="s">
        <v>8</v>
      </c>
      <c r="E188" s="11">
        <v>7</v>
      </c>
      <c r="F188" s="11">
        <f>VLOOKUP(C188:C473,进价表!C:F,4,FALSE)</f>
        <v>418.7484</v>
      </c>
      <c r="G188" s="11">
        <f t="shared" si="8"/>
        <v>2931.2388</v>
      </c>
      <c r="H188" s="15">
        <f t="shared" si="9"/>
        <v>542.279178</v>
      </c>
      <c r="I188" s="14">
        <f t="shared" si="10"/>
        <v>0.046748205</v>
      </c>
      <c r="J188" s="15">
        <f t="shared" si="11"/>
        <v>0.3795954246</v>
      </c>
      <c r="K188" s="11" t="s">
        <v>598</v>
      </c>
    </row>
    <row r="189" ht="26" spans="1:11">
      <c r="A189" s="9" t="s">
        <v>610</v>
      </c>
      <c r="B189" s="10" t="s">
        <v>540</v>
      </c>
      <c r="C189" s="10" t="s">
        <v>541</v>
      </c>
      <c r="D189" s="11" t="s">
        <v>8</v>
      </c>
      <c r="E189" s="11">
        <v>7</v>
      </c>
      <c r="F189" s="11">
        <f>VLOOKUP(C189:C474,进价表!C:F,4,FALSE)</f>
        <v>7</v>
      </c>
      <c r="G189" s="11">
        <f t="shared" si="8"/>
        <v>49</v>
      </c>
      <c r="H189" s="15">
        <f t="shared" si="9"/>
        <v>9.065</v>
      </c>
      <c r="I189" s="14">
        <f t="shared" si="10"/>
        <v>0.000781465517241379</v>
      </c>
      <c r="J189" s="15">
        <f t="shared" si="11"/>
        <v>0.0063455</v>
      </c>
      <c r="K189" s="11" t="s">
        <v>599</v>
      </c>
    </row>
    <row r="190" ht="26" spans="1:11">
      <c r="A190" s="9" t="s">
        <v>610</v>
      </c>
      <c r="B190" s="10" t="s">
        <v>180</v>
      </c>
      <c r="C190" s="10" t="s">
        <v>181</v>
      </c>
      <c r="D190" s="11" t="s">
        <v>8</v>
      </c>
      <c r="E190" s="11">
        <v>7</v>
      </c>
      <c r="F190" s="11">
        <f>VLOOKUP(C190:C475,进价表!C:F,4,FALSE)</f>
        <v>88</v>
      </c>
      <c r="G190" s="11">
        <f t="shared" si="8"/>
        <v>616</v>
      </c>
      <c r="H190" s="15">
        <f t="shared" si="9"/>
        <v>113.96</v>
      </c>
      <c r="I190" s="14">
        <f t="shared" si="10"/>
        <v>0.00982413793103448</v>
      </c>
      <c r="J190" s="15">
        <f t="shared" si="11"/>
        <v>0.079772</v>
      </c>
      <c r="K190" s="11" t="s">
        <v>599</v>
      </c>
    </row>
    <row r="191" spans="1:11">
      <c r="A191" s="9" t="s">
        <v>610</v>
      </c>
      <c r="B191" s="10" t="s">
        <v>266</v>
      </c>
      <c r="C191" s="10" t="s">
        <v>267</v>
      </c>
      <c r="D191" s="11" t="s">
        <v>8</v>
      </c>
      <c r="E191" s="11">
        <v>7</v>
      </c>
      <c r="F191" s="11">
        <f>VLOOKUP(C191:C476,进价表!C:F,4,FALSE)</f>
        <v>11.5668</v>
      </c>
      <c r="G191" s="11">
        <f t="shared" si="8"/>
        <v>80.9676</v>
      </c>
      <c r="H191" s="15">
        <f t="shared" si="9"/>
        <v>14.979006</v>
      </c>
      <c r="I191" s="14">
        <f t="shared" si="10"/>
        <v>0.00129129362068966</v>
      </c>
      <c r="J191" s="15">
        <f t="shared" si="11"/>
        <v>0.0104853042</v>
      </c>
      <c r="K191" s="11" t="s">
        <v>595</v>
      </c>
    </row>
    <row r="192" spans="1:11">
      <c r="A192" s="9" t="s">
        <v>610</v>
      </c>
      <c r="B192" s="10" t="s">
        <v>272</v>
      </c>
      <c r="C192" s="10" t="s">
        <v>273</v>
      </c>
      <c r="D192" s="11" t="s">
        <v>8</v>
      </c>
      <c r="E192" s="11">
        <v>7</v>
      </c>
      <c r="F192" s="11">
        <f>VLOOKUP(C192:C477,进价表!C:F,4,FALSE)</f>
        <v>52.542</v>
      </c>
      <c r="G192" s="11">
        <f t="shared" si="8"/>
        <v>367.794</v>
      </c>
      <c r="H192" s="15">
        <f t="shared" si="9"/>
        <v>68.04189</v>
      </c>
      <c r="I192" s="14">
        <f t="shared" si="10"/>
        <v>0.00586568017241379</v>
      </c>
      <c r="J192" s="15">
        <f t="shared" si="11"/>
        <v>0.047629323</v>
      </c>
      <c r="K192" s="11" t="s">
        <v>595</v>
      </c>
    </row>
    <row r="193" ht="26" spans="1:11">
      <c r="A193" s="9" t="s">
        <v>610</v>
      </c>
      <c r="B193" s="10" t="s">
        <v>568</v>
      </c>
      <c r="C193" s="10" t="s">
        <v>569</v>
      </c>
      <c r="D193" s="11" t="s">
        <v>8</v>
      </c>
      <c r="E193" s="11">
        <v>6</v>
      </c>
      <c r="F193" s="11">
        <f>VLOOKUP(C193:C478,进价表!C:F,4,FALSE)</f>
        <v>19</v>
      </c>
      <c r="G193" s="11">
        <f t="shared" si="8"/>
        <v>114</v>
      </c>
      <c r="H193" s="15">
        <f t="shared" si="9"/>
        <v>24.605</v>
      </c>
      <c r="I193" s="14">
        <f t="shared" si="10"/>
        <v>0.00212112068965517</v>
      </c>
      <c r="J193" s="15">
        <f t="shared" si="11"/>
        <v>0.014763</v>
      </c>
      <c r="K193" s="11" t="s">
        <v>599</v>
      </c>
    </row>
    <row r="194" spans="1:11">
      <c r="A194" s="9" t="s">
        <v>610</v>
      </c>
      <c r="B194" s="10" t="s">
        <v>220</v>
      </c>
      <c r="C194" s="10" t="s">
        <v>221</v>
      </c>
      <c r="D194" s="11" t="s">
        <v>105</v>
      </c>
      <c r="E194" s="11">
        <v>6</v>
      </c>
      <c r="F194" s="11">
        <f>VLOOKUP(C194:C479,进价表!C:F,4,FALSE)</f>
        <v>10.4328</v>
      </c>
      <c r="G194" s="11">
        <f t="shared" si="8"/>
        <v>62.5968</v>
      </c>
      <c r="H194" s="15">
        <f t="shared" si="9"/>
        <v>13.510476</v>
      </c>
      <c r="I194" s="14">
        <f t="shared" si="10"/>
        <v>0.00116469620689655</v>
      </c>
      <c r="J194" s="15">
        <f t="shared" si="11"/>
        <v>0.0081062856</v>
      </c>
      <c r="K194" s="11" t="s">
        <v>599</v>
      </c>
    </row>
    <row r="195" ht="26" spans="1:11">
      <c r="A195" s="9" t="s">
        <v>610</v>
      </c>
      <c r="B195" s="10" t="s">
        <v>278</v>
      </c>
      <c r="C195" s="10" t="s">
        <v>279</v>
      </c>
      <c r="D195" s="11" t="s">
        <v>8</v>
      </c>
      <c r="E195" s="11">
        <v>6</v>
      </c>
      <c r="F195" s="11">
        <f>VLOOKUP(C195:C480,进价表!C:F,4,FALSE)</f>
        <v>33</v>
      </c>
      <c r="G195" s="11">
        <f t="shared" si="8"/>
        <v>198</v>
      </c>
      <c r="H195" s="15">
        <f t="shared" si="9"/>
        <v>42.735</v>
      </c>
      <c r="I195" s="14">
        <f t="shared" si="10"/>
        <v>0.00368405172413793</v>
      </c>
      <c r="J195" s="15">
        <f t="shared" si="11"/>
        <v>0.025641</v>
      </c>
      <c r="K195" s="11" t="s">
        <v>601</v>
      </c>
    </row>
    <row r="196" ht="26" spans="1:11">
      <c r="A196" s="9" t="s">
        <v>610</v>
      </c>
      <c r="B196" s="10" t="s">
        <v>460</v>
      </c>
      <c r="C196" s="10" t="s">
        <v>461</v>
      </c>
      <c r="D196" s="11" t="s">
        <v>8</v>
      </c>
      <c r="E196" s="11">
        <v>6</v>
      </c>
      <c r="F196" s="11">
        <f>VLOOKUP(C196:C481,进价表!C:F,4,FALSE)</f>
        <v>36.2124</v>
      </c>
      <c r="G196" s="11">
        <f t="shared" ref="G196:G259" si="12">E196*F196</f>
        <v>217.2744</v>
      </c>
      <c r="H196" s="15">
        <f t="shared" ref="H196:H259" si="13">F196*1.295</f>
        <v>46.895058</v>
      </c>
      <c r="I196" s="14">
        <f t="shared" ref="I196:I259" si="14">H196/1.16/10000</f>
        <v>0.0040426774137931</v>
      </c>
      <c r="J196" s="15">
        <f t="shared" ref="J196:J259" si="15">I196*1.16*E196</f>
        <v>0.0281370348</v>
      </c>
      <c r="K196" s="11" t="s">
        <v>599</v>
      </c>
    </row>
    <row r="197" ht="26" spans="1:11">
      <c r="A197" s="9" t="s">
        <v>610</v>
      </c>
      <c r="B197" s="10" t="s">
        <v>464</v>
      </c>
      <c r="C197" s="10" t="s">
        <v>465</v>
      </c>
      <c r="D197" s="11" t="s">
        <v>8</v>
      </c>
      <c r="E197" s="11">
        <v>6</v>
      </c>
      <c r="F197" s="11">
        <f>VLOOKUP(C197:C482,进价表!C:F,4,FALSE)</f>
        <v>36.2124</v>
      </c>
      <c r="G197" s="11">
        <f t="shared" si="12"/>
        <v>217.2744</v>
      </c>
      <c r="H197" s="15">
        <f t="shared" si="13"/>
        <v>46.895058</v>
      </c>
      <c r="I197" s="14">
        <f t="shared" si="14"/>
        <v>0.0040426774137931</v>
      </c>
      <c r="J197" s="15">
        <f t="shared" si="15"/>
        <v>0.0281370348</v>
      </c>
      <c r="K197" s="11" t="s">
        <v>599</v>
      </c>
    </row>
    <row r="198" ht="26" spans="1:11">
      <c r="A198" s="9" t="s">
        <v>610</v>
      </c>
      <c r="B198" s="10" t="s">
        <v>178</v>
      </c>
      <c r="C198" s="10" t="s">
        <v>179</v>
      </c>
      <c r="D198" s="11" t="s">
        <v>8</v>
      </c>
      <c r="E198" s="11">
        <v>5</v>
      </c>
      <c r="F198" s="11">
        <f>VLOOKUP(C198:C483,进价表!C:F,4,FALSE)</f>
        <v>88</v>
      </c>
      <c r="G198" s="11">
        <f t="shared" si="12"/>
        <v>440</v>
      </c>
      <c r="H198" s="15">
        <f t="shared" si="13"/>
        <v>113.96</v>
      </c>
      <c r="I198" s="14">
        <f t="shared" si="14"/>
        <v>0.00982413793103448</v>
      </c>
      <c r="J198" s="15">
        <f t="shared" si="15"/>
        <v>0.05698</v>
      </c>
      <c r="K198" s="11" t="s">
        <v>599</v>
      </c>
    </row>
    <row r="199" spans="1:11">
      <c r="A199" s="9" t="s">
        <v>610</v>
      </c>
      <c r="B199" s="10" t="s">
        <v>268</v>
      </c>
      <c r="C199" s="10" t="s">
        <v>269</v>
      </c>
      <c r="D199" s="11" t="s">
        <v>8</v>
      </c>
      <c r="E199" s="11">
        <v>5</v>
      </c>
      <c r="F199" s="11">
        <f>VLOOKUP(C199:C484,进价表!C:F,4,FALSE)</f>
        <v>11.5668</v>
      </c>
      <c r="G199" s="11">
        <f t="shared" si="12"/>
        <v>57.834</v>
      </c>
      <c r="H199" s="15">
        <f t="shared" si="13"/>
        <v>14.979006</v>
      </c>
      <c r="I199" s="14">
        <f t="shared" si="14"/>
        <v>0.00129129362068966</v>
      </c>
      <c r="J199" s="15">
        <f t="shared" si="15"/>
        <v>0.007489503</v>
      </c>
      <c r="K199" s="11" t="s">
        <v>601</v>
      </c>
    </row>
    <row r="200" spans="1:11">
      <c r="A200" s="9" t="s">
        <v>610</v>
      </c>
      <c r="B200" s="10" t="s">
        <v>189</v>
      </c>
      <c r="C200" s="10" t="s">
        <v>190</v>
      </c>
      <c r="D200" s="11" t="s">
        <v>188</v>
      </c>
      <c r="E200" s="11">
        <v>5</v>
      </c>
      <c r="F200" s="11">
        <f>VLOOKUP(C200:C485,进价表!C:F,4,FALSE)</f>
        <v>88</v>
      </c>
      <c r="G200" s="11">
        <f t="shared" si="12"/>
        <v>440</v>
      </c>
      <c r="H200" s="15">
        <f t="shared" si="13"/>
        <v>113.96</v>
      </c>
      <c r="I200" s="14">
        <f t="shared" si="14"/>
        <v>0.00982413793103448</v>
      </c>
      <c r="J200" s="15">
        <f t="shared" si="15"/>
        <v>0.05698</v>
      </c>
      <c r="K200" s="11" t="s">
        <v>602</v>
      </c>
    </row>
    <row r="201" spans="1:11">
      <c r="A201" s="9" t="s">
        <v>610</v>
      </c>
      <c r="B201" s="10" t="s">
        <v>186</v>
      </c>
      <c r="C201" s="10" t="s">
        <v>187</v>
      </c>
      <c r="D201" s="11" t="s">
        <v>188</v>
      </c>
      <c r="E201" s="11">
        <v>5</v>
      </c>
      <c r="F201" s="11">
        <f>VLOOKUP(C201:C486,进价表!C:F,4,FALSE)</f>
        <v>68</v>
      </c>
      <c r="G201" s="11">
        <f t="shared" si="12"/>
        <v>340</v>
      </c>
      <c r="H201" s="15">
        <f t="shared" si="13"/>
        <v>88.06</v>
      </c>
      <c r="I201" s="14">
        <f t="shared" si="14"/>
        <v>0.00759137931034483</v>
      </c>
      <c r="J201" s="15">
        <f t="shared" si="15"/>
        <v>0.04403</v>
      </c>
      <c r="K201" s="11" t="s">
        <v>602</v>
      </c>
    </row>
    <row r="202" spans="1:11">
      <c r="A202" s="9" t="s">
        <v>610</v>
      </c>
      <c r="B202" s="10" t="s">
        <v>364</v>
      </c>
      <c r="C202" s="10" t="s">
        <v>365</v>
      </c>
      <c r="D202" s="11" t="s">
        <v>31</v>
      </c>
      <c r="E202" s="11">
        <v>5</v>
      </c>
      <c r="F202" s="11">
        <f>VLOOKUP(C202:C487,进价表!C:F,4,FALSE)</f>
        <v>99.792</v>
      </c>
      <c r="G202" s="11">
        <f t="shared" si="12"/>
        <v>498.96</v>
      </c>
      <c r="H202" s="15">
        <f t="shared" si="13"/>
        <v>129.23064</v>
      </c>
      <c r="I202" s="14">
        <f t="shared" si="14"/>
        <v>0.0111405724137931</v>
      </c>
      <c r="J202" s="15">
        <f t="shared" si="15"/>
        <v>0.06461532</v>
      </c>
      <c r="K202" s="11" t="s">
        <v>599</v>
      </c>
    </row>
    <row r="203" ht="26" spans="1:11">
      <c r="A203" s="9" t="s">
        <v>610</v>
      </c>
      <c r="B203" s="10" t="s">
        <v>472</v>
      </c>
      <c r="C203" s="10" t="s">
        <v>473</v>
      </c>
      <c r="D203" s="11" t="s">
        <v>8</v>
      </c>
      <c r="E203" s="11">
        <v>5</v>
      </c>
      <c r="F203" s="11">
        <f>VLOOKUP(C203:C488,进价表!C:F,4,FALSE)</f>
        <v>44.226</v>
      </c>
      <c r="G203" s="11">
        <f t="shared" si="12"/>
        <v>221.13</v>
      </c>
      <c r="H203" s="15">
        <f t="shared" si="13"/>
        <v>57.27267</v>
      </c>
      <c r="I203" s="14">
        <f t="shared" si="14"/>
        <v>0.00493729913793103</v>
      </c>
      <c r="J203" s="15">
        <f t="shared" si="15"/>
        <v>0.028636335</v>
      </c>
      <c r="K203" s="11" t="s">
        <v>599</v>
      </c>
    </row>
    <row r="204" spans="1:11">
      <c r="A204" s="9" t="s">
        <v>610</v>
      </c>
      <c r="B204" s="10" t="s">
        <v>354</v>
      </c>
      <c r="C204" s="10" t="s">
        <v>355</v>
      </c>
      <c r="D204" s="11" t="s">
        <v>8</v>
      </c>
      <c r="E204" s="11">
        <v>4</v>
      </c>
      <c r="F204" s="11">
        <f>VLOOKUP(C204:C489,进价表!C:F,4,FALSE)</f>
        <v>172.8972</v>
      </c>
      <c r="G204" s="11">
        <f t="shared" si="12"/>
        <v>691.5888</v>
      </c>
      <c r="H204" s="15">
        <f t="shared" si="13"/>
        <v>223.901874</v>
      </c>
      <c r="I204" s="14">
        <f t="shared" si="14"/>
        <v>0.0193018856896552</v>
      </c>
      <c r="J204" s="15">
        <f t="shared" si="15"/>
        <v>0.0895607496</v>
      </c>
      <c r="K204" s="11" t="s">
        <v>599</v>
      </c>
    </row>
    <row r="205" spans="1:11">
      <c r="A205" s="9" t="s">
        <v>610</v>
      </c>
      <c r="B205" s="10" t="s">
        <v>578</v>
      </c>
      <c r="C205" s="10" t="s">
        <v>579</v>
      </c>
      <c r="D205" s="11" t="s">
        <v>8</v>
      </c>
      <c r="E205" s="11">
        <v>4</v>
      </c>
      <c r="F205" s="11">
        <f>VLOOKUP(C205:C490,进价表!C:F,4,FALSE)</f>
        <v>42</v>
      </c>
      <c r="G205" s="11">
        <f t="shared" si="12"/>
        <v>168</v>
      </c>
      <c r="H205" s="15">
        <f t="shared" si="13"/>
        <v>54.39</v>
      </c>
      <c r="I205" s="14">
        <f t="shared" si="14"/>
        <v>0.00468879310344828</v>
      </c>
      <c r="J205" s="15">
        <f t="shared" si="15"/>
        <v>0.021756</v>
      </c>
      <c r="K205" s="11" t="s">
        <v>595</v>
      </c>
    </row>
    <row r="206" spans="1:11">
      <c r="A206" s="9" t="s">
        <v>610</v>
      </c>
      <c r="B206" s="10" t="s">
        <v>582</v>
      </c>
      <c r="C206" s="10" t="s">
        <v>583</v>
      </c>
      <c r="D206" s="11" t="s">
        <v>8</v>
      </c>
      <c r="E206" s="11">
        <v>4</v>
      </c>
      <c r="F206" s="11">
        <f>VLOOKUP(C206:C491,进价表!C:F,4,FALSE)</f>
        <v>130.3344</v>
      </c>
      <c r="G206" s="11">
        <f t="shared" si="12"/>
        <v>521.3376</v>
      </c>
      <c r="H206" s="15">
        <f t="shared" si="13"/>
        <v>168.783048</v>
      </c>
      <c r="I206" s="14">
        <f t="shared" si="14"/>
        <v>0.0145502627586207</v>
      </c>
      <c r="J206" s="15">
        <f t="shared" si="15"/>
        <v>0.0675132192</v>
      </c>
      <c r="K206" s="11" t="s">
        <v>595</v>
      </c>
    </row>
    <row r="207" spans="1:11">
      <c r="A207" s="9" t="s">
        <v>610</v>
      </c>
      <c r="B207" s="10" t="s">
        <v>580</v>
      </c>
      <c r="C207" s="10" t="s">
        <v>581</v>
      </c>
      <c r="D207" s="11" t="s">
        <v>8</v>
      </c>
      <c r="E207" s="11">
        <v>4</v>
      </c>
      <c r="F207" s="11">
        <f>VLOOKUP(C207:C492,进价表!C:F,4,FALSE)</f>
        <v>55</v>
      </c>
      <c r="G207" s="11">
        <f t="shared" si="12"/>
        <v>220</v>
      </c>
      <c r="H207" s="15">
        <f t="shared" si="13"/>
        <v>71.225</v>
      </c>
      <c r="I207" s="14">
        <f t="shared" si="14"/>
        <v>0.00614008620689655</v>
      </c>
      <c r="J207" s="15">
        <f t="shared" si="15"/>
        <v>0.02849</v>
      </c>
      <c r="K207" s="11" t="s">
        <v>595</v>
      </c>
    </row>
    <row r="208" ht="26" spans="1:11">
      <c r="A208" s="9" t="s">
        <v>610</v>
      </c>
      <c r="B208" s="10" t="s">
        <v>360</v>
      </c>
      <c r="C208" s="10" t="s">
        <v>361</v>
      </c>
      <c r="D208" s="11" t="s">
        <v>31</v>
      </c>
      <c r="E208" s="11">
        <v>4</v>
      </c>
      <c r="F208" s="11">
        <f>VLOOKUP(C208:C493,进价表!C:F,4,FALSE)</f>
        <v>57.456</v>
      </c>
      <c r="G208" s="11">
        <f t="shared" si="12"/>
        <v>229.824</v>
      </c>
      <c r="H208" s="15">
        <f t="shared" si="13"/>
        <v>74.40552</v>
      </c>
      <c r="I208" s="14">
        <f t="shared" si="14"/>
        <v>0.00641426896551724</v>
      </c>
      <c r="J208" s="15">
        <f t="shared" si="15"/>
        <v>0.029762208</v>
      </c>
      <c r="K208" s="11" t="s">
        <v>599</v>
      </c>
    </row>
    <row r="209" ht="26" spans="1:11">
      <c r="A209" s="9" t="s">
        <v>610</v>
      </c>
      <c r="B209" s="10" t="s">
        <v>524</v>
      </c>
      <c r="C209" s="10" t="s">
        <v>525</v>
      </c>
      <c r="D209" s="11" t="s">
        <v>8</v>
      </c>
      <c r="E209" s="11">
        <v>3</v>
      </c>
      <c r="F209" s="11">
        <f>VLOOKUP(C209:C494,进价表!C:F,4,FALSE)</f>
        <v>15</v>
      </c>
      <c r="G209" s="11">
        <f t="shared" si="12"/>
        <v>45</v>
      </c>
      <c r="H209" s="15">
        <f t="shared" si="13"/>
        <v>19.425</v>
      </c>
      <c r="I209" s="14">
        <f t="shared" si="14"/>
        <v>0.00167456896551724</v>
      </c>
      <c r="J209" s="15">
        <f t="shared" si="15"/>
        <v>0.0058275</v>
      </c>
      <c r="K209" s="11" t="s">
        <v>599</v>
      </c>
    </row>
    <row r="210" ht="26" spans="1:11">
      <c r="A210" s="9" t="s">
        <v>610</v>
      </c>
      <c r="B210" s="10" t="s">
        <v>548</v>
      </c>
      <c r="C210" s="10" t="s">
        <v>549</v>
      </c>
      <c r="D210" s="11" t="s">
        <v>8</v>
      </c>
      <c r="E210" s="11">
        <v>3</v>
      </c>
      <c r="F210" s="11">
        <f>VLOOKUP(C210:C495,进价表!C:F,4,FALSE)</f>
        <v>10</v>
      </c>
      <c r="G210" s="11">
        <f t="shared" si="12"/>
        <v>30</v>
      </c>
      <c r="H210" s="15">
        <f t="shared" si="13"/>
        <v>12.95</v>
      </c>
      <c r="I210" s="14">
        <f t="shared" si="14"/>
        <v>0.00111637931034483</v>
      </c>
      <c r="J210" s="15">
        <f t="shared" si="15"/>
        <v>0.003885</v>
      </c>
      <c r="K210" s="11" t="s">
        <v>599</v>
      </c>
    </row>
    <row r="211" ht="26" spans="1:11">
      <c r="A211" s="9" t="s">
        <v>610</v>
      </c>
      <c r="B211" s="10" t="s">
        <v>530</v>
      </c>
      <c r="C211" s="10" t="s">
        <v>531</v>
      </c>
      <c r="D211" s="11" t="s">
        <v>8</v>
      </c>
      <c r="E211" s="11">
        <v>3</v>
      </c>
      <c r="F211" s="11">
        <f>VLOOKUP(C211:C496,进价表!C:F,4,FALSE)</f>
        <v>25</v>
      </c>
      <c r="G211" s="11">
        <f t="shared" si="12"/>
        <v>75</v>
      </c>
      <c r="H211" s="15">
        <f t="shared" si="13"/>
        <v>32.375</v>
      </c>
      <c r="I211" s="14">
        <f t="shared" si="14"/>
        <v>0.00279094827586207</v>
      </c>
      <c r="J211" s="15">
        <f t="shared" si="15"/>
        <v>0.0097125</v>
      </c>
      <c r="K211" s="11" t="s">
        <v>599</v>
      </c>
    </row>
    <row r="212" spans="1:11">
      <c r="A212" s="9" t="s">
        <v>610</v>
      </c>
      <c r="B212" s="10" t="s">
        <v>208</v>
      </c>
      <c r="C212" s="10" t="s">
        <v>209</v>
      </c>
      <c r="D212" s="11" t="s">
        <v>8</v>
      </c>
      <c r="E212" s="11">
        <v>3</v>
      </c>
      <c r="F212" s="11">
        <f>VLOOKUP(C212:C497,进价表!C:F,4,FALSE)</f>
        <v>245.9268</v>
      </c>
      <c r="G212" s="11">
        <f t="shared" si="12"/>
        <v>737.7804</v>
      </c>
      <c r="H212" s="15">
        <f t="shared" si="13"/>
        <v>318.475206</v>
      </c>
      <c r="I212" s="14">
        <f t="shared" si="14"/>
        <v>0.027454759137931</v>
      </c>
      <c r="J212" s="15">
        <f t="shared" si="15"/>
        <v>0.0955425618</v>
      </c>
      <c r="K212" s="11" t="s">
        <v>599</v>
      </c>
    </row>
    <row r="213" ht="26" spans="1:11">
      <c r="A213" s="9" t="s">
        <v>610</v>
      </c>
      <c r="B213" s="10" t="s">
        <v>496</v>
      </c>
      <c r="C213" s="10" t="s">
        <v>497</v>
      </c>
      <c r="D213" s="11" t="s">
        <v>8</v>
      </c>
      <c r="E213" s="11">
        <v>3</v>
      </c>
      <c r="F213" s="11">
        <f>VLOOKUP(C213:C498,进价表!C:F,4,FALSE)</f>
        <v>136.9872</v>
      </c>
      <c r="G213" s="11">
        <f t="shared" si="12"/>
        <v>410.9616</v>
      </c>
      <c r="H213" s="15">
        <f t="shared" si="13"/>
        <v>177.398424</v>
      </c>
      <c r="I213" s="14">
        <f t="shared" si="14"/>
        <v>0.0152929675862069</v>
      </c>
      <c r="J213" s="15">
        <f t="shared" si="15"/>
        <v>0.0532195272</v>
      </c>
      <c r="K213" s="11" t="s">
        <v>599</v>
      </c>
    </row>
    <row r="214" ht="26" spans="1:11">
      <c r="A214" s="9" t="s">
        <v>610</v>
      </c>
      <c r="B214" s="10" t="s">
        <v>498</v>
      </c>
      <c r="C214" s="10" t="s">
        <v>499</v>
      </c>
      <c r="D214" s="11" t="s">
        <v>8</v>
      </c>
      <c r="E214" s="11">
        <v>3</v>
      </c>
      <c r="F214" s="11">
        <f>VLOOKUP(C214:C499,进价表!C:F,4,FALSE)</f>
        <v>51.9372</v>
      </c>
      <c r="G214" s="11">
        <f t="shared" si="12"/>
        <v>155.8116</v>
      </c>
      <c r="H214" s="15">
        <f t="shared" si="13"/>
        <v>67.258674</v>
      </c>
      <c r="I214" s="14">
        <f t="shared" si="14"/>
        <v>0.00579816155172414</v>
      </c>
      <c r="J214" s="15">
        <f t="shared" si="15"/>
        <v>0.0201776022</v>
      </c>
      <c r="K214" s="11" t="s">
        <v>599</v>
      </c>
    </row>
    <row r="215" spans="1:11">
      <c r="A215" s="9" t="s">
        <v>610</v>
      </c>
      <c r="B215" s="10" t="s">
        <v>424</v>
      </c>
      <c r="C215" s="10" t="s">
        <v>425</v>
      </c>
      <c r="D215" s="11" t="s">
        <v>8</v>
      </c>
      <c r="E215" s="11">
        <v>3</v>
      </c>
      <c r="F215" s="11">
        <f>VLOOKUP(C215:C500,进价表!C:F,4,FALSE)</f>
        <v>45</v>
      </c>
      <c r="G215" s="11">
        <f t="shared" si="12"/>
        <v>135</v>
      </c>
      <c r="H215" s="15">
        <f t="shared" si="13"/>
        <v>58.275</v>
      </c>
      <c r="I215" s="14">
        <f t="shared" si="14"/>
        <v>0.00502370689655172</v>
      </c>
      <c r="J215" s="15">
        <f t="shared" si="15"/>
        <v>0.0174825</v>
      </c>
      <c r="K215" s="11" t="s">
        <v>595</v>
      </c>
    </row>
    <row r="216" spans="1:11">
      <c r="A216" s="9" t="s">
        <v>610</v>
      </c>
      <c r="B216" s="10" t="s">
        <v>214</v>
      </c>
      <c r="C216" s="10" t="s">
        <v>215</v>
      </c>
      <c r="D216" s="11" t="s">
        <v>105</v>
      </c>
      <c r="E216" s="11">
        <v>2</v>
      </c>
      <c r="F216" s="11">
        <f>VLOOKUP(C216:C501,进价表!C:F,4,FALSE)</f>
        <v>28.5012</v>
      </c>
      <c r="G216" s="11">
        <f t="shared" si="12"/>
        <v>57.0024</v>
      </c>
      <c r="H216" s="15">
        <f t="shared" si="13"/>
        <v>36.909054</v>
      </c>
      <c r="I216" s="14">
        <f t="shared" si="14"/>
        <v>0.003181815</v>
      </c>
      <c r="J216" s="15">
        <f t="shared" si="15"/>
        <v>0.0073818108</v>
      </c>
      <c r="K216" s="11" t="s">
        <v>599</v>
      </c>
    </row>
    <row r="217" ht="26" spans="1:11">
      <c r="A217" s="9" t="s">
        <v>610</v>
      </c>
      <c r="B217" s="10" t="s">
        <v>376</v>
      </c>
      <c r="C217" s="10" t="s">
        <v>377</v>
      </c>
      <c r="D217" s="11" t="s">
        <v>8</v>
      </c>
      <c r="E217" s="11">
        <v>2</v>
      </c>
      <c r="F217" s="11">
        <f>VLOOKUP(C217:C502,进价表!C:F,4,FALSE)</f>
        <v>227.7072</v>
      </c>
      <c r="G217" s="11">
        <f t="shared" si="12"/>
        <v>455.4144</v>
      </c>
      <c r="H217" s="15">
        <f t="shared" si="13"/>
        <v>294.880824</v>
      </c>
      <c r="I217" s="14">
        <f t="shared" si="14"/>
        <v>0.0254207606896552</v>
      </c>
      <c r="J217" s="15">
        <f t="shared" si="15"/>
        <v>0.0589761648</v>
      </c>
      <c r="K217" s="11" t="s">
        <v>599</v>
      </c>
    </row>
    <row r="218" spans="1:11">
      <c r="A218" s="9" t="s">
        <v>610</v>
      </c>
      <c r="B218" s="10" t="s">
        <v>172</v>
      </c>
      <c r="C218" s="10" t="s">
        <v>173</v>
      </c>
      <c r="D218" s="11" t="s">
        <v>8</v>
      </c>
      <c r="E218" s="11">
        <v>2</v>
      </c>
      <c r="F218" s="11">
        <f>VLOOKUP(C218:C503,进价表!C:F,4,FALSE)</f>
        <v>85</v>
      </c>
      <c r="G218" s="11">
        <f t="shared" si="12"/>
        <v>170</v>
      </c>
      <c r="H218" s="15">
        <f t="shared" si="13"/>
        <v>110.075</v>
      </c>
      <c r="I218" s="14">
        <f t="shared" si="14"/>
        <v>0.00948922413793103</v>
      </c>
      <c r="J218" s="15">
        <f t="shared" si="15"/>
        <v>0.022015</v>
      </c>
      <c r="K218" s="11" t="s">
        <v>599</v>
      </c>
    </row>
    <row r="219" spans="1:11">
      <c r="A219" s="9" t="s">
        <v>610</v>
      </c>
      <c r="B219" s="10" t="s">
        <v>154</v>
      </c>
      <c r="C219" s="10" t="s">
        <v>155</v>
      </c>
      <c r="D219" s="11" t="s">
        <v>8</v>
      </c>
      <c r="E219" s="11">
        <v>2</v>
      </c>
      <c r="F219" s="11">
        <f>VLOOKUP(C219:C504,进价表!C:F,4,FALSE)</f>
        <v>34.5492</v>
      </c>
      <c r="G219" s="11">
        <f t="shared" si="12"/>
        <v>69.0984</v>
      </c>
      <c r="H219" s="15">
        <f t="shared" si="13"/>
        <v>44.741214</v>
      </c>
      <c r="I219" s="14">
        <f t="shared" si="14"/>
        <v>0.00385700120689655</v>
      </c>
      <c r="J219" s="15">
        <f t="shared" si="15"/>
        <v>0.0089482428</v>
      </c>
      <c r="K219" s="11" t="s">
        <v>599</v>
      </c>
    </row>
    <row r="220" spans="1:11">
      <c r="A220" s="9" t="s">
        <v>610</v>
      </c>
      <c r="B220" s="10" t="s">
        <v>428</v>
      </c>
      <c r="C220" s="10" t="s">
        <v>429</v>
      </c>
      <c r="D220" s="11" t="s">
        <v>8</v>
      </c>
      <c r="E220" s="11">
        <v>2</v>
      </c>
      <c r="F220" s="11">
        <f>VLOOKUP(C220:C505,进价表!C:F,4,FALSE)</f>
        <v>55</v>
      </c>
      <c r="G220" s="11">
        <f t="shared" si="12"/>
        <v>110</v>
      </c>
      <c r="H220" s="15">
        <f t="shared" si="13"/>
        <v>71.225</v>
      </c>
      <c r="I220" s="14">
        <f t="shared" si="14"/>
        <v>0.00614008620689655</v>
      </c>
      <c r="J220" s="15">
        <f t="shared" si="15"/>
        <v>0.014245</v>
      </c>
      <c r="K220" s="11" t="s">
        <v>595</v>
      </c>
    </row>
    <row r="221" spans="1:11">
      <c r="A221" s="9" t="s">
        <v>610</v>
      </c>
      <c r="B221" s="10" t="s">
        <v>542</v>
      </c>
      <c r="C221" s="10" t="s">
        <v>543</v>
      </c>
      <c r="D221" s="11" t="s">
        <v>8</v>
      </c>
      <c r="E221" s="11">
        <v>2</v>
      </c>
      <c r="F221" s="11">
        <f>VLOOKUP(C221:C506,进价表!C:F,4,FALSE)</f>
        <v>150</v>
      </c>
      <c r="G221" s="11">
        <f t="shared" si="12"/>
        <v>300</v>
      </c>
      <c r="H221" s="15">
        <f t="shared" si="13"/>
        <v>194.25</v>
      </c>
      <c r="I221" s="14">
        <f t="shared" si="14"/>
        <v>0.0167456896551724</v>
      </c>
      <c r="J221" s="15">
        <f t="shared" si="15"/>
        <v>0.03885</v>
      </c>
      <c r="K221" s="11" t="s">
        <v>599</v>
      </c>
    </row>
    <row r="222" ht="26" spans="1:11">
      <c r="A222" s="9" t="s">
        <v>610</v>
      </c>
      <c r="B222" s="10" t="s">
        <v>474</v>
      </c>
      <c r="C222" s="10" t="s">
        <v>475</v>
      </c>
      <c r="D222" s="11" t="s">
        <v>8</v>
      </c>
      <c r="E222" s="11">
        <v>2</v>
      </c>
      <c r="F222" s="11">
        <f>VLOOKUP(C222:C507,进价表!C:F,4,FALSE)</f>
        <v>50.274</v>
      </c>
      <c r="G222" s="11">
        <f t="shared" si="12"/>
        <v>100.548</v>
      </c>
      <c r="H222" s="15">
        <f t="shared" si="13"/>
        <v>65.10483</v>
      </c>
      <c r="I222" s="14">
        <f t="shared" si="14"/>
        <v>0.00561248534482759</v>
      </c>
      <c r="J222" s="15">
        <f t="shared" si="15"/>
        <v>0.013020966</v>
      </c>
      <c r="K222" s="11" t="s">
        <v>599</v>
      </c>
    </row>
    <row r="223" ht="26" spans="1:11">
      <c r="A223" s="9" t="s">
        <v>610</v>
      </c>
      <c r="B223" s="10" t="s">
        <v>564</v>
      </c>
      <c r="C223" s="10" t="s">
        <v>565</v>
      </c>
      <c r="D223" s="11" t="s">
        <v>8</v>
      </c>
      <c r="E223" s="11">
        <v>2</v>
      </c>
      <c r="F223" s="11">
        <f>VLOOKUP(C223:C508,进价表!C:F,4,FALSE)</f>
        <v>19</v>
      </c>
      <c r="G223" s="11">
        <f t="shared" si="12"/>
        <v>38</v>
      </c>
      <c r="H223" s="15">
        <f t="shared" si="13"/>
        <v>24.605</v>
      </c>
      <c r="I223" s="14">
        <f t="shared" si="14"/>
        <v>0.00212112068965517</v>
      </c>
      <c r="J223" s="15">
        <f t="shared" si="15"/>
        <v>0.004921</v>
      </c>
      <c r="K223" s="11" t="s">
        <v>599</v>
      </c>
    </row>
    <row r="224" spans="1:11">
      <c r="A224" s="9" t="s">
        <v>610</v>
      </c>
      <c r="B224" s="10" t="s">
        <v>432</v>
      </c>
      <c r="C224" s="10" t="s">
        <v>433</v>
      </c>
      <c r="D224" s="11" t="s">
        <v>8</v>
      </c>
      <c r="E224" s="11">
        <v>2</v>
      </c>
      <c r="F224" s="11">
        <f>VLOOKUP(C224:C509,进价表!C:F,4,FALSE)</f>
        <v>75</v>
      </c>
      <c r="G224" s="11">
        <f t="shared" si="12"/>
        <v>150</v>
      </c>
      <c r="H224" s="15">
        <f t="shared" si="13"/>
        <v>97.125</v>
      </c>
      <c r="I224" s="14">
        <f t="shared" si="14"/>
        <v>0.00837284482758621</v>
      </c>
      <c r="J224" s="15">
        <f t="shared" si="15"/>
        <v>0.019425</v>
      </c>
      <c r="K224" s="11" t="s">
        <v>595</v>
      </c>
    </row>
    <row r="225" ht="26" spans="1:11">
      <c r="A225" s="9" t="s">
        <v>610</v>
      </c>
      <c r="B225" s="10" t="s">
        <v>574</v>
      </c>
      <c r="C225" s="10" t="s">
        <v>575</v>
      </c>
      <c r="D225" s="11" t="s">
        <v>8</v>
      </c>
      <c r="E225" s="11">
        <v>2</v>
      </c>
      <c r="F225" s="11">
        <f>VLOOKUP(C225:C510,进价表!C:F,4,FALSE)</f>
        <v>45</v>
      </c>
      <c r="G225" s="11">
        <f t="shared" si="12"/>
        <v>90</v>
      </c>
      <c r="H225" s="15">
        <f t="shared" si="13"/>
        <v>58.275</v>
      </c>
      <c r="I225" s="14">
        <f t="shared" si="14"/>
        <v>0.00502370689655172</v>
      </c>
      <c r="J225" s="15">
        <f t="shared" si="15"/>
        <v>0.011655</v>
      </c>
      <c r="K225" s="11" t="s">
        <v>599</v>
      </c>
    </row>
    <row r="226" ht="26" spans="1:11">
      <c r="A226" s="9" t="s">
        <v>610</v>
      </c>
      <c r="B226" s="10" t="s">
        <v>452</v>
      </c>
      <c r="C226" s="10" t="s">
        <v>453</v>
      </c>
      <c r="D226" s="11" t="s">
        <v>8</v>
      </c>
      <c r="E226" s="11">
        <v>2</v>
      </c>
      <c r="F226" s="11">
        <f>VLOOKUP(C226:C511,进价表!C:F,4,FALSE)</f>
        <v>152.4852</v>
      </c>
      <c r="G226" s="11">
        <f t="shared" si="12"/>
        <v>304.9704</v>
      </c>
      <c r="H226" s="15">
        <f t="shared" si="13"/>
        <v>197.468334</v>
      </c>
      <c r="I226" s="14">
        <f t="shared" si="14"/>
        <v>0.0170231322413793</v>
      </c>
      <c r="J226" s="15">
        <f t="shared" si="15"/>
        <v>0.0394936668</v>
      </c>
      <c r="K226" s="11" t="s">
        <v>595</v>
      </c>
    </row>
    <row r="227" spans="1:11">
      <c r="A227" s="9" t="s">
        <v>610</v>
      </c>
      <c r="B227" s="10" t="s">
        <v>156</v>
      </c>
      <c r="C227" s="10" t="s">
        <v>157</v>
      </c>
      <c r="D227" s="11" t="s">
        <v>8</v>
      </c>
      <c r="E227" s="11">
        <v>2</v>
      </c>
      <c r="F227" s="11">
        <f>VLOOKUP(C227:C512,进价表!C:F,4,FALSE)</f>
        <v>55</v>
      </c>
      <c r="G227" s="11">
        <f t="shared" si="12"/>
        <v>110</v>
      </c>
      <c r="H227" s="15">
        <f t="shared" si="13"/>
        <v>71.225</v>
      </c>
      <c r="I227" s="14">
        <f t="shared" si="14"/>
        <v>0.00614008620689655</v>
      </c>
      <c r="J227" s="15">
        <f t="shared" si="15"/>
        <v>0.014245</v>
      </c>
      <c r="K227" s="11" t="s">
        <v>599</v>
      </c>
    </row>
    <row r="228" ht="26" spans="1:11">
      <c r="A228" s="9" t="s">
        <v>610</v>
      </c>
      <c r="B228" s="10" t="s">
        <v>462</v>
      </c>
      <c r="C228" s="10" t="s">
        <v>463</v>
      </c>
      <c r="D228" s="11" t="s">
        <v>8</v>
      </c>
      <c r="E228" s="11">
        <v>2</v>
      </c>
      <c r="F228" s="11">
        <f>VLOOKUP(C228:C513,进价表!C:F,4,FALSE)</f>
        <v>39.69</v>
      </c>
      <c r="G228" s="11">
        <f t="shared" si="12"/>
        <v>79.38</v>
      </c>
      <c r="H228" s="15">
        <f t="shared" si="13"/>
        <v>51.39855</v>
      </c>
      <c r="I228" s="14">
        <f t="shared" si="14"/>
        <v>0.00443090948275862</v>
      </c>
      <c r="J228" s="15">
        <f t="shared" si="15"/>
        <v>0.01027971</v>
      </c>
      <c r="K228" s="11" t="s">
        <v>599</v>
      </c>
    </row>
    <row r="229" ht="26" spans="1:11">
      <c r="A229" s="9" t="s">
        <v>610</v>
      </c>
      <c r="B229" s="10" t="s">
        <v>508</v>
      </c>
      <c r="C229" s="10" t="s">
        <v>509</v>
      </c>
      <c r="D229" s="11" t="s">
        <v>8</v>
      </c>
      <c r="E229" s="11">
        <v>2</v>
      </c>
      <c r="F229" s="11">
        <f>VLOOKUP(C229:C514,进价表!C:F,4,FALSE)</f>
        <v>198.072</v>
      </c>
      <c r="G229" s="11">
        <f t="shared" si="12"/>
        <v>396.144</v>
      </c>
      <c r="H229" s="15">
        <f t="shared" si="13"/>
        <v>256.50324</v>
      </c>
      <c r="I229" s="14">
        <f t="shared" si="14"/>
        <v>0.0221123482758621</v>
      </c>
      <c r="J229" s="15">
        <f t="shared" si="15"/>
        <v>0.051300648</v>
      </c>
      <c r="K229" s="11" t="s">
        <v>599</v>
      </c>
    </row>
    <row r="230" ht="26" spans="1:11">
      <c r="A230" s="9" t="s">
        <v>610</v>
      </c>
      <c r="B230" s="10" t="s">
        <v>486</v>
      </c>
      <c r="C230" s="10" t="s">
        <v>487</v>
      </c>
      <c r="D230" s="11" t="s">
        <v>8</v>
      </c>
      <c r="E230" s="11">
        <v>2</v>
      </c>
      <c r="F230" s="11">
        <f>VLOOKUP(C230:C515,进价表!C:F,4,FALSE)</f>
        <v>132.3</v>
      </c>
      <c r="G230" s="11">
        <f t="shared" si="12"/>
        <v>264.6</v>
      </c>
      <c r="H230" s="15">
        <f t="shared" si="13"/>
        <v>171.3285</v>
      </c>
      <c r="I230" s="14">
        <f t="shared" si="14"/>
        <v>0.0147696982758621</v>
      </c>
      <c r="J230" s="15">
        <f t="shared" si="15"/>
        <v>0.0342657</v>
      </c>
      <c r="K230" s="11" t="s">
        <v>599</v>
      </c>
    </row>
    <row r="231" spans="1:11">
      <c r="A231" s="9" t="s">
        <v>610</v>
      </c>
      <c r="B231" s="10" t="s">
        <v>222</v>
      </c>
      <c r="C231" s="10" t="s">
        <v>223</v>
      </c>
      <c r="D231" s="11" t="s">
        <v>105</v>
      </c>
      <c r="E231" s="11">
        <v>2</v>
      </c>
      <c r="F231" s="11">
        <f>VLOOKUP(C231:C516,进价表!C:F,4,FALSE)</f>
        <v>18.9756</v>
      </c>
      <c r="G231" s="11">
        <f t="shared" si="12"/>
        <v>37.9512</v>
      </c>
      <c r="H231" s="15">
        <f t="shared" si="13"/>
        <v>24.573402</v>
      </c>
      <c r="I231" s="14">
        <f t="shared" si="14"/>
        <v>0.00211839672413793</v>
      </c>
      <c r="J231" s="15">
        <f t="shared" si="15"/>
        <v>0.0049146804</v>
      </c>
      <c r="K231" s="11" t="s">
        <v>599</v>
      </c>
    </row>
    <row r="232" ht="26" spans="1:11">
      <c r="A232" s="9" t="s">
        <v>610</v>
      </c>
      <c r="B232" s="10" t="s">
        <v>176</v>
      </c>
      <c r="C232" s="10" t="s">
        <v>177</v>
      </c>
      <c r="D232" s="11" t="s">
        <v>8</v>
      </c>
      <c r="E232" s="11">
        <v>2</v>
      </c>
      <c r="F232" s="11">
        <f>VLOOKUP(C232:C517,进价表!C:F,4,FALSE)</f>
        <v>90</v>
      </c>
      <c r="G232" s="11">
        <f t="shared" si="12"/>
        <v>180</v>
      </c>
      <c r="H232" s="15">
        <f t="shared" si="13"/>
        <v>116.55</v>
      </c>
      <c r="I232" s="14">
        <f t="shared" si="14"/>
        <v>0.0100474137931034</v>
      </c>
      <c r="J232" s="15">
        <f t="shared" si="15"/>
        <v>0.02331</v>
      </c>
      <c r="K232" s="11" t="s">
        <v>599</v>
      </c>
    </row>
    <row r="233" spans="1:11">
      <c r="A233" s="9" t="s">
        <v>610</v>
      </c>
      <c r="B233" s="10" t="s">
        <v>152</v>
      </c>
      <c r="C233" s="10" t="s">
        <v>153</v>
      </c>
      <c r="D233" s="11" t="s">
        <v>8</v>
      </c>
      <c r="E233" s="11">
        <v>2</v>
      </c>
      <c r="F233" s="11">
        <f>VLOOKUP(C233:C518,进价表!C:F,4,FALSE)</f>
        <v>298.62</v>
      </c>
      <c r="G233" s="11">
        <f t="shared" si="12"/>
        <v>597.24</v>
      </c>
      <c r="H233" s="15">
        <f t="shared" si="13"/>
        <v>386.7129</v>
      </c>
      <c r="I233" s="14">
        <f t="shared" si="14"/>
        <v>0.0333373189655172</v>
      </c>
      <c r="J233" s="15">
        <f t="shared" si="15"/>
        <v>0.07734258</v>
      </c>
      <c r="K233" s="11" t="s">
        <v>599</v>
      </c>
    </row>
    <row r="234" ht="26" spans="1:11">
      <c r="A234" s="9" t="s">
        <v>610</v>
      </c>
      <c r="B234" s="10" t="s">
        <v>476</v>
      </c>
      <c r="C234" s="10" t="s">
        <v>477</v>
      </c>
      <c r="D234" s="11" t="s">
        <v>8</v>
      </c>
      <c r="E234" s="11">
        <v>2</v>
      </c>
      <c r="F234" s="11">
        <f>VLOOKUP(C234:C519,进价表!C:F,4,FALSE)</f>
        <v>44.226</v>
      </c>
      <c r="G234" s="11">
        <f t="shared" si="12"/>
        <v>88.452</v>
      </c>
      <c r="H234" s="15">
        <f t="shared" si="13"/>
        <v>57.27267</v>
      </c>
      <c r="I234" s="14">
        <f t="shared" si="14"/>
        <v>0.00493729913793103</v>
      </c>
      <c r="J234" s="15">
        <f t="shared" si="15"/>
        <v>0.011454534</v>
      </c>
      <c r="K234" s="11" t="s">
        <v>599</v>
      </c>
    </row>
    <row r="235" spans="1:11">
      <c r="A235" s="9" t="s">
        <v>610</v>
      </c>
      <c r="B235" s="10" t="s">
        <v>194</v>
      </c>
      <c r="C235" s="10" t="s">
        <v>195</v>
      </c>
      <c r="D235" s="11" t="s">
        <v>8</v>
      </c>
      <c r="E235" s="11">
        <v>1</v>
      </c>
      <c r="F235" s="11">
        <f>VLOOKUP(C235:C520,进价表!C:F,4,FALSE)</f>
        <v>90.4932</v>
      </c>
      <c r="G235" s="11">
        <f t="shared" si="12"/>
        <v>90.4932</v>
      </c>
      <c r="H235" s="15">
        <f t="shared" si="13"/>
        <v>117.188694</v>
      </c>
      <c r="I235" s="14">
        <f t="shared" si="14"/>
        <v>0.0101024736206897</v>
      </c>
      <c r="J235" s="15">
        <f t="shared" si="15"/>
        <v>0.0117188694</v>
      </c>
      <c r="K235" s="11" t="s">
        <v>599</v>
      </c>
    </row>
    <row r="236" ht="26" spans="1:11">
      <c r="A236" s="9" t="s">
        <v>610</v>
      </c>
      <c r="B236" s="10" t="s">
        <v>478</v>
      </c>
      <c r="C236" s="10" t="s">
        <v>479</v>
      </c>
      <c r="D236" s="11" t="s">
        <v>8</v>
      </c>
      <c r="E236" s="11">
        <v>1</v>
      </c>
      <c r="F236" s="11">
        <f>VLOOKUP(C236:C521,进价表!C:F,4,FALSE)</f>
        <v>44.226</v>
      </c>
      <c r="G236" s="11">
        <f t="shared" si="12"/>
        <v>44.226</v>
      </c>
      <c r="H236" s="15">
        <f t="shared" si="13"/>
        <v>57.27267</v>
      </c>
      <c r="I236" s="14">
        <f t="shared" si="14"/>
        <v>0.00493729913793103</v>
      </c>
      <c r="J236" s="15">
        <f t="shared" si="15"/>
        <v>0.005727267</v>
      </c>
      <c r="K236" s="11" t="s">
        <v>599</v>
      </c>
    </row>
    <row r="237" ht="26" spans="1:11">
      <c r="A237" s="9" t="s">
        <v>610</v>
      </c>
      <c r="B237" s="10" t="s">
        <v>544</v>
      </c>
      <c r="C237" s="10" t="s">
        <v>545</v>
      </c>
      <c r="D237" s="11" t="s">
        <v>8</v>
      </c>
      <c r="E237" s="11">
        <v>1</v>
      </c>
      <c r="F237" s="11">
        <f>VLOOKUP(C237:C522,进价表!C:F,4,FALSE)</f>
        <v>8</v>
      </c>
      <c r="G237" s="11">
        <f t="shared" si="12"/>
        <v>8</v>
      </c>
      <c r="H237" s="15">
        <f t="shared" si="13"/>
        <v>10.36</v>
      </c>
      <c r="I237" s="14">
        <f t="shared" si="14"/>
        <v>0.000893103448275862</v>
      </c>
      <c r="J237" s="15">
        <f t="shared" si="15"/>
        <v>0.001036</v>
      </c>
      <c r="K237" s="11" t="s">
        <v>598</v>
      </c>
    </row>
    <row r="238" spans="1:11">
      <c r="A238" s="9" t="s">
        <v>610</v>
      </c>
      <c r="B238" s="10" t="s">
        <v>382</v>
      </c>
      <c r="C238" s="10" t="s">
        <v>383</v>
      </c>
      <c r="D238" s="11" t="s">
        <v>8</v>
      </c>
      <c r="E238" s="11">
        <v>1</v>
      </c>
      <c r="F238" s="11">
        <f>VLOOKUP(C238:C523,进价表!C:F,4,FALSE)</f>
        <v>38.178</v>
      </c>
      <c r="G238" s="11">
        <f t="shared" si="12"/>
        <v>38.178</v>
      </c>
      <c r="H238" s="15">
        <f t="shared" si="13"/>
        <v>49.44051</v>
      </c>
      <c r="I238" s="14">
        <f t="shared" si="14"/>
        <v>0.00426211293103448</v>
      </c>
      <c r="J238" s="15">
        <f t="shared" si="15"/>
        <v>0.004944051</v>
      </c>
      <c r="K238" s="11" t="s">
        <v>599</v>
      </c>
    </row>
    <row r="239" ht="26" spans="1:11">
      <c r="A239" s="9" t="s">
        <v>610</v>
      </c>
      <c r="B239" s="10" t="s">
        <v>372</v>
      </c>
      <c r="C239" s="10" t="s">
        <v>373</v>
      </c>
      <c r="D239" s="11" t="s">
        <v>8</v>
      </c>
      <c r="E239" s="11">
        <v>1</v>
      </c>
      <c r="F239" s="11">
        <f>VLOOKUP(C239:C524,进价表!C:F,4,FALSE)</f>
        <v>1226.9124</v>
      </c>
      <c r="G239" s="11">
        <f t="shared" si="12"/>
        <v>1226.9124</v>
      </c>
      <c r="H239" s="15">
        <f t="shared" si="13"/>
        <v>1588.851558</v>
      </c>
      <c r="I239" s="14">
        <f t="shared" si="14"/>
        <v>0.136969961896552</v>
      </c>
      <c r="J239" s="15">
        <f t="shared" si="15"/>
        <v>0.1588851558</v>
      </c>
      <c r="K239" s="11" t="s">
        <v>599</v>
      </c>
    </row>
    <row r="240" ht="26" spans="1:11">
      <c r="A240" s="9" t="s">
        <v>610</v>
      </c>
      <c r="B240" s="10" t="s">
        <v>480</v>
      </c>
      <c r="C240" s="10" t="s">
        <v>481</v>
      </c>
      <c r="D240" s="11" t="s">
        <v>8</v>
      </c>
      <c r="E240" s="11">
        <v>1</v>
      </c>
      <c r="F240" s="11">
        <f>VLOOKUP(C240:C525,进价表!C:F,4,FALSE)</f>
        <v>50.274</v>
      </c>
      <c r="G240" s="11">
        <f t="shared" si="12"/>
        <v>50.274</v>
      </c>
      <c r="H240" s="15">
        <f t="shared" si="13"/>
        <v>65.10483</v>
      </c>
      <c r="I240" s="14">
        <f t="shared" si="14"/>
        <v>0.00561248534482759</v>
      </c>
      <c r="J240" s="15">
        <f t="shared" si="15"/>
        <v>0.006510483</v>
      </c>
      <c r="K240" s="11" t="s">
        <v>599</v>
      </c>
    </row>
    <row r="241" ht="26" spans="1:11">
      <c r="A241" s="9" t="s">
        <v>610</v>
      </c>
      <c r="B241" s="10" t="s">
        <v>274</v>
      </c>
      <c r="C241" s="10" t="s">
        <v>275</v>
      </c>
      <c r="D241" s="11" t="s">
        <v>8</v>
      </c>
      <c r="E241" s="11">
        <v>1</v>
      </c>
      <c r="F241" s="11">
        <f>VLOOKUP(C241:C526,进价表!C:F,4,FALSE)</f>
        <v>22</v>
      </c>
      <c r="G241" s="11">
        <f t="shared" si="12"/>
        <v>22</v>
      </c>
      <c r="H241" s="15">
        <f t="shared" si="13"/>
        <v>28.49</v>
      </c>
      <c r="I241" s="14">
        <f t="shared" si="14"/>
        <v>0.00245603448275862</v>
      </c>
      <c r="J241" s="15">
        <f t="shared" si="15"/>
        <v>0.002849</v>
      </c>
      <c r="K241" s="11" t="s">
        <v>601</v>
      </c>
    </row>
    <row r="242" spans="1:11">
      <c r="A242" s="9" t="s">
        <v>610</v>
      </c>
      <c r="B242" s="10" t="s">
        <v>270</v>
      </c>
      <c r="C242" s="10" t="s">
        <v>271</v>
      </c>
      <c r="D242" s="11" t="s">
        <v>8</v>
      </c>
      <c r="E242" s="11">
        <v>1</v>
      </c>
      <c r="F242" s="11">
        <f>VLOOKUP(C242:C527,进价表!C:F,4,FALSE)</f>
        <v>17.766</v>
      </c>
      <c r="G242" s="11">
        <f t="shared" si="12"/>
        <v>17.766</v>
      </c>
      <c r="H242" s="15">
        <f t="shared" si="13"/>
        <v>23.00697</v>
      </c>
      <c r="I242" s="14">
        <f t="shared" si="14"/>
        <v>0.00198335948275862</v>
      </c>
      <c r="J242" s="15">
        <f t="shared" si="15"/>
        <v>0.002300697</v>
      </c>
      <c r="K242" s="11" t="s">
        <v>601</v>
      </c>
    </row>
    <row r="243" ht="26" spans="1:11">
      <c r="A243" s="9" t="s">
        <v>610</v>
      </c>
      <c r="B243" s="10" t="s">
        <v>482</v>
      </c>
      <c r="C243" s="10" t="s">
        <v>483</v>
      </c>
      <c r="D243" s="11" t="s">
        <v>8</v>
      </c>
      <c r="E243" s="11">
        <v>1</v>
      </c>
      <c r="F243" s="11">
        <f>VLOOKUP(C243:C528,进价表!C:F,4,FALSE)</f>
        <v>71.82</v>
      </c>
      <c r="G243" s="11">
        <f t="shared" si="12"/>
        <v>71.82</v>
      </c>
      <c r="H243" s="15">
        <f t="shared" si="13"/>
        <v>93.0069</v>
      </c>
      <c r="I243" s="14">
        <f t="shared" si="14"/>
        <v>0.00801783620689655</v>
      </c>
      <c r="J243" s="15">
        <f t="shared" si="15"/>
        <v>0.00930069</v>
      </c>
      <c r="K243" s="11" t="s">
        <v>599</v>
      </c>
    </row>
    <row r="244" ht="26" spans="1:11">
      <c r="A244" s="9" t="s">
        <v>610</v>
      </c>
      <c r="B244" s="10" t="s">
        <v>484</v>
      </c>
      <c r="C244" s="10" t="s">
        <v>485</v>
      </c>
      <c r="D244" s="11" t="s">
        <v>8</v>
      </c>
      <c r="E244" s="11">
        <v>1</v>
      </c>
      <c r="F244" s="11">
        <f>VLOOKUP(C244:C529,进价表!C:F,4,FALSE)</f>
        <v>71.82</v>
      </c>
      <c r="G244" s="11">
        <f t="shared" si="12"/>
        <v>71.82</v>
      </c>
      <c r="H244" s="15">
        <f t="shared" si="13"/>
        <v>93.0069</v>
      </c>
      <c r="I244" s="14">
        <f t="shared" si="14"/>
        <v>0.00801783620689655</v>
      </c>
      <c r="J244" s="15">
        <f t="shared" si="15"/>
        <v>0.00930069</v>
      </c>
      <c r="K244" s="11" t="s">
        <v>599</v>
      </c>
    </row>
    <row r="245" ht="26" spans="1:11">
      <c r="A245" s="9" t="s">
        <v>610</v>
      </c>
      <c r="B245" s="10" t="s">
        <v>566</v>
      </c>
      <c r="C245" s="10" t="s">
        <v>567</v>
      </c>
      <c r="D245" s="11" t="s">
        <v>8</v>
      </c>
      <c r="E245" s="11">
        <v>1</v>
      </c>
      <c r="F245" s="11">
        <f>VLOOKUP(C245:C530,进价表!C:F,4,FALSE)</f>
        <v>19</v>
      </c>
      <c r="G245" s="11">
        <f t="shared" si="12"/>
        <v>19</v>
      </c>
      <c r="H245" s="15">
        <f t="shared" si="13"/>
        <v>24.605</v>
      </c>
      <c r="I245" s="14">
        <f t="shared" si="14"/>
        <v>0.00212112068965517</v>
      </c>
      <c r="J245" s="15">
        <f t="shared" si="15"/>
        <v>0.0024605</v>
      </c>
      <c r="K245" s="11" t="s">
        <v>599</v>
      </c>
    </row>
    <row r="246" spans="1:11">
      <c r="A246" s="9" t="s">
        <v>610</v>
      </c>
      <c r="B246" s="10" t="s">
        <v>202</v>
      </c>
      <c r="C246" s="10" t="s">
        <v>203</v>
      </c>
      <c r="D246" s="11" t="s">
        <v>8</v>
      </c>
      <c r="E246" s="11">
        <v>1</v>
      </c>
      <c r="F246" s="11">
        <f>VLOOKUP(C246:C531,进价表!C:F,4,FALSE)</f>
        <v>21.8484</v>
      </c>
      <c r="G246" s="11">
        <f t="shared" si="12"/>
        <v>21.8484</v>
      </c>
      <c r="H246" s="15">
        <f t="shared" si="13"/>
        <v>28.293678</v>
      </c>
      <c r="I246" s="14">
        <f t="shared" si="14"/>
        <v>0.00243911017241379</v>
      </c>
      <c r="J246" s="15">
        <f t="shared" si="15"/>
        <v>0.0028293678</v>
      </c>
      <c r="K246" s="11" t="s">
        <v>599</v>
      </c>
    </row>
    <row r="247" ht="26" spans="1:11">
      <c r="A247" s="9" t="s">
        <v>610</v>
      </c>
      <c r="B247" s="10" t="s">
        <v>506</v>
      </c>
      <c r="C247" s="10" t="s">
        <v>507</v>
      </c>
      <c r="D247" s="11" t="s">
        <v>8</v>
      </c>
      <c r="E247" s="11">
        <v>1</v>
      </c>
      <c r="F247" s="11">
        <f>VLOOKUP(C247:C532,进价表!C:F,4,FALSE)</f>
        <v>167.7564</v>
      </c>
      <c r="G247" s="11">
        <f t="shared" si="12"/>
        <v>167.7564</v>
      </c>
      <c r="H247" s="15">
        <f t="shared" si="13"/>
        <v>217.244538</v>
      </c>
      <c r="I247" s="14">
        <f t="shared" si="14"/>
        <v>0.0187279774137931</v>
      </c>
      <c r="J247" s="15">
        <f t="shared" si="15"/>
        <v>0.0217244538</v>
      </c>
      <c r="K247" s="11" t="s">
        <v>599</v>
      </c>
    </row>
    <row r="248" spans="1:11">
      <c r="A248" s="9" t="s">
        <v>610</v>
      </c>
      <c r="B248" s="10" t="s">
        <v>250</v>
      </c>
      <c r="C248" s="10" t="s">
        <v>251</v>
      </c>
      <c r="D248" s="11" t="s">
        <v>8</v>
      </c>
      <c r="E248" s="11">
        <v>1</v>
      </c>
      <c r="F248" s="11">
        <f>VLOOKUP(C248:C533,进价表!C:F,4,FALSE)</f>
        <v>14.2128</v>
      </c>
      <c r="G248" s="11">
        <f t="shared" si="12"/>
        <v>14.2128</v>
      </c>
      <c r="H248" s="15">
        <f t="shared" si="13"/>
        <v>18.405576</v>
      </c>
      <c r="I248" s="14">
        <f t="shared" si="14"/>
        <v>0.0015866875862069</v>
      </c>
      <c r="J248" s="15">
        <f t="shared" si="15"/>
        <v>0.0018405576</v>
      </c>
      <c r="K248" s="11" t="s">
        <v>595</v>
      </c>
    </row>
    <row r="249" spans="1:11">
      <c r="A249" s="9" t="s">
        <v>610</v>
      </c>
      <c r="B249" s="10" t="s">
        <v>384</v>
      </c>
      <c r="C249" s="10" t="s">
        <v>385</v>
      </c>
      <c r="D249" s="11" t="s">
        <v>8</v>
      </c>
      <c r="E249" s="11">
        <v>1</v>
      </c>
      <c r="F249" s="11">
        <f>VLOOKUP(C249:C534,进价表!C:F,4,FALSE)</f>
        <v>57.456</v>
      </c>
      <c r="G249" s="11">
        <f t="shared" si="12"/>
        <v>57.456</v>
      </c>
      <c r="H249" s="15">
        <f t="shared" si="13"/>
        <v>74.40552</v>
      </c>
      <c r="I249" s="14">
        <f t="shared" si="14"/>
        <v>0.00641426896551724</v>
      </c>
      <c r="J249" s="15">
        <f t="shared" si="15"/>
        <v>0.007440552</v>
      </c>
      <c r="K249" s="11" t="s">
        <v>599</v>
      </c>
    </row>
    <row r="250" spans="1:11">
      <c r="A250" s="9" t="s">
        <v>610</v>
      </c>
      <c r="B250" s="10" t="s">
        <v>438</v>
      </c>
      <c r="C250" s="10" t="s">
        <v>439</v>
      </c>
      <c r="D250" s="11" t="s">
        <v>8</v>
      </c>
      <c r="E250" s="11">
        <v>1</v>
      </c>
      <c r="F250" s="11">
        <f>VLOOKUP(C250:C535,进价表!C:F,4,FALSE)</f>
        <v>170</v>
      </c>
      <c r="G250" s="11">
        <f t="shared" si="12"/>
        <v>170</v>
      </c>
      <c r="H250" s="15">
        <f t="shared" si="13"/>
        <v>220.15</v>
      </c>
      <c r="I250" s="14">
        <f t="shared" si="14"/>
        <v>0.0189784482758621</v>
      </c>
      <c r="J250" s="15">
        <f t="shared" si="15"/>
        <v>0.022015</v>
      </c>
      <c r="K250" s="11" t="s">
        <v>595</v>
      </c>
    </row>
    <row r="251" ht="26" spans="1:11">
      <c r="A251" s="9" t="s">
        <v>610</v>
      </c>
      <c r="B251" s="10" t="s">
        <v>362</v>
      </c>
      <c r="C251" s="10" t="s">
        <v>363</v>
      </c>
      <c r="D251" s="11" t="s">
        <v>31</v>
      </c>
      <c r="E251" s="11">
        <v>1</v>
      </c>
      <c r="F251" s="11">
        <f>VLOOKUP(C251:C536,进价表!C:F,4,FALSE)</f>
        <v>299.9808</v>
      </c>
      <c r="G251" s="11">
        <f t="shared" si="12"/>
        <v>299.9808</v>
      </c>
      <c r="H251" s="15">
        <f t="shared" si="13"/>
        <v>388.475136</v>
      </c>
      <c r="I251" s="14">
        <f t="shared" si="14"/>
        <v>0.033489235862069</v>
      </c>
      <c r="J251" s="15">
        <f t="shared" si="15"/>
        <v>0.0388475136</v>
      </c>
      <c r="K251" s="11" t="s">
        <v>599</v>
      </c>
    </row>
    <row r="252" spans="1:11">
      <c r="A252" s="9" t="s">
        <v>610</v>
      </c>
      <c r="B252" s="10" t="s">
        <v>356</v>
      </c>
      <c r="C252" s="10" t="s">
        <v>357</v>
      </c>
      <c r="D252" s="11" t="s">
        <v>8</v>
      </c>
      <c r="E252" s="11">
        <v>1</v>
      </c>
      <c r="F252" s="11">
        <f>VLOOKUP(C252:C537,进价表!C:F,4,FALSE)</f>
        <v>207.2952</v>
      </c>
      <c r="G252" s="11">
        <f t="shared" si="12"/>
        <v>207.2952</v>
      </c>
      <c r="H252" s="15">
        <f t="shared" si="13"/>
        <v>268.447284</v>
      </c>
      <c r="I252" s="14">
        <f t="shared" si="14"/>
        <v>0.0231420072413793</v>
      </c>
      <c r="J252" s="15">
        <f t="shared" si="15"/>
        <v>0.0268447284</v>
      </c>
      <c r="K252" s="11" t="s">
        <v>599</v>
      </c>
    </row>
    <row r="253" spans="1:11">
      <c r="A253" s="9" t="s">
        <v>610</v>
      </c>
      <c r="B253" s="10" t="s">
        <v>260</v>
      </c>
      <c r="C253" s="10" t="s">
        <v>261</v>
      </c>
      <c r="D253" s="11" t="s">
        <v>8</v>
      </c>
      <c r="E253" s="11">
        <v>1</v>
      </c>
      <c r="F253" s="11">
        <f>VLOOKUP(C253:C538,进价表!C:F,4,FALSE)</f>
        <v>4.4016</v>
      </c>
      <c r="G253" s="11">
        <f t="shared" si="12"/>
        <v>4.4016</v>
      </c>
      <c r="H253" s="15">
        <f t="shared" si="13"/>
        <v>5.700072</v>
      </c>
      <c r="I253" s="14">
        <f t="shared" si="14"/>
        <v>0.000491385517241379</v>
      </c>
      <c r="J253" s="15">
        <f t="shared" si="15"/>
        <v>0.0005700072</v>
      </c>
      <c r="K253" s="11" t="s">
        <v>595</v>
      </c>
    </row>
    <row r="254" ht="26" spans="1:11">
      <c r="A254" s="9" t="s">
        <v>610</v>
      </c>
      <c r="B254" s="10" t="s">
        <v>570</v>
      </c>
      <c r="C254" s="10" t="s">
        <v>571</v>
      </c>
      <c r="D254" s="11" t="s">
        <v>8</v>
      </c>
      <c r="E254" s="11">
        <v>1</v>
      </c>
      <c r="F254" s="11">
        <f>VLOOKUP(C254:C539,进价表!C:F,4,FALSE)</f>
        <v>45</v>
      </c>
      <c r="G254" s="11">
        <f t="shared" si="12"/>
        <v>45</v>
      </c>
      <c r="H254" s="15">
        <f t="shared" si="13"/>
        <v>58.275</v>
      </c>
      <c r="I254" s="14">
        <f t="shared" si="14"/>
        <v>0.00502370689655172</v>
      </c>
      <c r="J254" s="15">
        <f t="shared" si="15"/>
        <v>0.0058275</v>
      </c>
      <c r="K254" s="11" t="s">
        <v>599</v>
      </c>
    </row>
    <row r="255" ht="26" spans="1:11">
      <c r="A255" s="9" t="s">
        <v>610</v>
      </c>
      <c r="B255" s="10" t="s">
        <v>536</v>
      </c>
      <c r="C255" s="10" t="s">
        <v>537</v>
      </c>
      <c r="D255" s="11" t="s">
        <v>8</v>
      </c>
      <c r="E255" s="11">
        <v>1</v>
      </c>
      <c r="F255" s="11">
        <f>VLOOKUP(C255:C540,进价表!C:F,4,FALSE)</f>
        <v>48</v>
      </c>
      <c r="G255" s="11">
        <f t="shared" si="12"/>
        <v>48</v>
      </c>
      <c r="H255" s="15">
        <f t="shared" si="13"/>
        <v>62.16</v>
      </c>
      <c r="I255" s="14">
        <f t="shared" si="14"/>
        <v>0.00535862068965517</v>
      </c>
      <c r="J255" s="15">
        <f t="shared" si="15"/>
        <v>0.006216</v>
      </c>
      <c r="K255" s="11" t="s">
        <v>599</v>
      </c>
    </row>
    <row r="256" spans="1:11">
      <c r="A256" s="9" t="s">
        <v>610</v>
      </c>
      <c r="B256" s="10" t="s">
        <v>316</v>
      </c>
      <c r="C256" s="10" t="s">
        <v>317</v>
      </c>
      <c r="D256" s="11" t="s">
        <v>8</v>
      </c>
      <c r="E256" s="11">
        <v>1</v>
      </c>
      <c r="F256" s="11">
        <f>VLOOKUP(C256:C541,进价表!C:F,4,FALSE)</f>
        <v>3.6</v>
      </c>
      <c r="G256" s="11">
        <f t="shared" si="12"/>
        <v>3.6</v>
      </c>
      <c r="H256" s="15">
        <f t="shared" si="13"/>
        <v>4.662</v>
      </c>
      <c r="I256" s="14">
        <f t="shared" si="14"/>
        <v>0.000401896551724138</v>
      </c>
      <c r="J256" s="15">
        <f t="shared" si="15"/>
        <v>0.0004662</v>
      </c>
      <c r="K256" s="11" t="s">
        <v>595</v>
      </c>
    </row>
    <row r="257" ht="26" spans="1:11">
      <c r="A257" s="9" t="s">
        <v>610</v>
      </c>
      <c r="B257" s="10" t="s">
        <v>350</v>
      </c>
      <c r="C257" s="10" t="s">
        <v>351</v>
      </c>
      <c r="D257" s="11" t="s">
        <v>8</v>
      </c>
      <c r="E257" s="11">
        <v>1</v>
      </c>
      <c r="F257" s="11">
        <f>VLOOKUP(C257:C542,进价表!C:F,4,FALSE)</f>
        <v>110.8296</v>
      </c>
      <c r="G257" s="11">
        <f t="shared" si="12"/>
        <v>110.8296</v>
      </c>
      <c r="H257" s="15">
        <f t="shared" si="13"/>
        <v>143.524332</v>
      </c>
      <c r="I257" s="14">
        <f t="shared" si="14"/>
        <v>0.0123727872413793</v>
      </c>
      <c r="J257" s="15">
        <f t="shared" si="15"/>
        <v>0.0143524332</v>
      </c>
      <c r="K257" s="11" t="s">
        <v>599</v>
      </c>
    </row>
    <row r="258" ht="26" spans="1:11">
      <c r="A258" s="9" t="s">
        <v>610</v>
      </c>
      <c r="B258" s="10" t="s">
        <v>468</v>
      </c>
      <c r="C258" s="10" t="s">
        <v>469</v>
      </c>
      <c r="D258" s="11" t="s">
        <v>8</v>
      </c>
      <c r="E258" s="11">
        <v>1</v>
      </c>
      <c r="F258" s="11">
        <f>VLOOKUP(C258:C543,进价表!C:F,4,FALSE)</f>
        <v>36.2124</v>
      </c>
      <c r="G258" s="11">
        <f t="shared" si="12"/>
        <v>36.2124</v>
      </c>
      <c r="H258" s="15">
        <f t="shared" si="13"/>
        <v>46.895058</v>
      </c>
      <c r="I258" s="14">
        <f t="shared" si="14"/>
        <v>0.0040426774137931</v>
      </c>
      <c r="J258" s="15">
        <f t="shared" si="15"/>
        <v>0.0046895058</v>
      </c>
      <c r="K258" s="11" t="s">
        <v>599</v>
      </c>
    </row>
    <row r="259" spans="1:11">
      <c r="A259" s="9" t="s">
        <v>610</v>
      </c>
      <c r="B259" s="10" t="s">
        <v>262</v>
      </c>
      <c r="C259" s="10" t="s">
        <v>263</v>
      </c>
      <c r="D259" s="11" t="s">
        <v>8</v>
      </c>
      <c r="E259" s="11">
        <v>1</v>
      </c>
      <c r="F259" s="11">
        <f>VLOOKUP(C259:C544,进价表!C:F,4,FALSE)</f>
        <v>5.1072</v>
      </c>
      <c r="G259" s="11">
        <f t="shared" si="12"/>
        <v>5.1072</v>
      </c>
      <c r="H259" s="15">
        <f t="shared" si="13"/>
        <v>6.613824</v>
      </c>
      <c r="I259" s="14">
        <f t="shared" si="14"/>
        <v>0.00057015724137931</v>
      </c>
      <c r="J259" s="15">
        <f t="shared" si="15"/>
        <v>0.0006613824</v>
      </c>
      <c r="K259" s="11" t="s">
        <v>598</v>
      </c>
    </row>
    <row r="260" spans="1:11">
      <c r="A260" s="9" t="s">
        <v>610</v>
      </c>
      <c r="B260" s="10" t="s">
        <v>206</v>
      </c>
      <c r="C260" s="10" t="s">
        <v>207</v>
      </c>
      <c r="D260" s="11" t="s">
        <v>8</v>
      </c>
      <c r="E260" s="11">
        <v>1</v>
      </c>
      <c r="F260" s="11">
        <f>VLOOKUP(C260:C545,进价表!C:F,4,FALSE)</f>
        <v>163.674</v>
      </c>
      <c r="G260" s="11">
        <f t="shared" ref="G260:G288" si="16">E260*F260</f>
        <v>163.674</v>
      </c>
      <c r="H260" s="15">
        <f>F260*1.295</f>
        <v>211.95783</v>
      </c>
      <c r="I260" s="14">
        <f t="shared" ref="I260:I288" si="17">H260/1.16/10000</f>
        <v>0.0182722267241379</v>
      </c>
      <c r="J260" s="15">
        <f t="shared" ref="J260:J288" si="18">I260*1.16*E260</f>
        <v>0.021195783</v>
      </c>
      <c r="K260" s="11" t="s">
        <v>598</v>
      </c>
    </row>
    <row r="261" spans="1:11">
      <c r="A261" s="9" t="s">
        <v>610</v>
      </c>
      <c r="B261" s="10" t="s">
        <v>196</v>
      </c>
      <c r="C261" s="10" t="s">
        <v>197</v>
      </c>
      <c r="D261" s="11" t="s">
        <v>8</v>
      </c>
      <c r="E261" s="11">
        <v>1</v>
      </c>
      <c r="F261" s="11">
        <f>VLOOKUP(C261:C546,进价表!C:F,4,FALSE)</f>
        <v>98.8848</v>
      </c>
      <c r="G261" s="11">
        <f t="shared" si="16"/>
        <v>98.8848</v>
      </c>
      <c r="H261" s="15">
        <f>F261*1.295</f>
        <v>128.055816</v>
      </c>
      <c r="I261" s="14">
        <f t="shared" si="17"/>
        <v>0.0110392944827586</v>
      </c>
      <c r="J261" s="15">
        <f t="shared" si="18"/>
        <v>0.0128055816</v>
      </c>
      <c r="K261" s="11" t="s">
        <v>599</v>
      </c>
    </row>
    <row r="262" spans="1:11">
      <c r="A262" s="9" t="s">
        <v>610</v>
      </c>
      <c r="B262" s="10" t="s">
        <v>378</v>
      </c>
      <c r="C262" s="10" t="s">
        <v>379</v>
      </c>
      <c r="D262" s="11" t="s">
        <v>8</v>
      </c>
      <c r="E262" s="11">
        <v>1</v>
      </c>
      <c r="F262" s="11">
        <f>VLOOKUP(C262:C547,进价表!C:F,4,FALSE)</f>
        <v>216.1404</v>
      </c>
      <c r="G262" s="11">
        <f t="shared" si="16"/>
        <v>216.1404</v>
      </c>
      <c r="H262" s="15">
        <f>F262*1.295</f>
        <v>279.901818</v>
      </c>
      <c r="I262" s="14">
        <f t="shared" si="17"/>
        <v>0.0241294670689655</v>
      </c>
      <c r="J262" s="15">
        <f t="shared" si="18"/>
        <v>0.0279901818</v>
      </c>
      <c r="K262" s="11" t="s">
        <v>599</v>
      </c>
    </row>
    <row r="263" ht="26" spans="1:11">
      <c r="A263" s="9" t="s">
        <v>610</v>
      </c>
      <c r="B263" s="10" t="s">
        <v>490</v>
      </c>
      <c r="C263" s="10" t="s">
        <v>491</v>
      </c>
      <c r="D263" s="11" t="s">
        <v>8</v>
      </c>
      <c r="E263" s="11">
        <v>1</v>
      </c>
      <c r="F263" s="11">
        <f>VLOOKUP(C263:C548,进价表!C:F,4,FALSE)</f>
        <v>132.3</v>
      </c>
      <c r="G263" s="11">
        <f t="shared" si="16"/>
        <v>132.3</v>
      </c>
      <c r="H263" s="15">
        <f>F263*1.295</f>
        <v>171.3285</v>
      </c>
      <c r="I263" s="14">
        <f t="shared" si="17"/>
        <v>0.0147696982758621</v>
      </c>
      <c r="J263" s="15">
        <f t="shared" si="18"/>
        <v>0.01713285</v>
      </c>
      <c r="K263" s="11" t="s">
        <v>599</v>
      </c>
    </row>
    <row r="264" spans="1:11">
      <c r="A264" s="9" t="s">
        <v>610</v>
      </c>
      <c r="B264" s="10" t="s">
        <v>380</v>
      </c>
      <c r="C264" s="10" t="s">
        <v>381</v>
      </c>
      <c r="D264" s="11" t="s">
        <v>8</v>
      </c>
      <c r="E264" s="11">
        <v>1</v>
      </c>
      <c r="F264" s="11">
        <f>VLOOKUP(C264:C549,进价表!C:F,4,FALSE)</f>
        <v>38.178</v>
      </c>
      <c r="G264" s="11">
        <f t="shared" si="16"/>
        <v>38.178</v>
      </c>
      <c r="H264" s="15">
        <f>F264*1.295</f>
        <v>49.44051</v>
      </c>
      <c r="I264" s="14">
        <f t="shared" si="17"/>
        <v>0.00426211293103448</v>
      </c>
      <c r="J264" s="15">
        <f t="shared" si="18"/>
        <v>0.004944051</v>
      </c>
      <c r="K264" s="11" t="s">
        <v>599</v>
      </c>
    </row>
    <row r="265" ht="26" spans="1:11">
      <c r="A265" s="9" t="s">
        <v>610</v>
      </c>
      <c r="B265" s="10" t="s">
        <v>502</v>
      </c>
      <c r="C265" s="10" t="s">
        <v>503</v>
      </c>
      <c r="D265" s="11" t="s">
        <v>8</v>
      </c>
      <c r="E265" s="11">
        <v>1</v>
      </c>
      <c r="F265" s="11">
        <f>VLOOKUP(C265:C550,进价表!C:F,4,FALSE)</f>
        <v>51.9372</v>
      </c>
      <c r="G265" s="11">
        <f t="shared" si="16"/>
        <v>51.9372</v>
      </c>
      <c r="H265" s="15">
        <f>F265*1.295</f>
        <v>67.258674</v>
      </c>
      <c r="I265" s="14">
        <f t="shared" si="17"/>
        <v>0.00579816155172414</v>
      </c>
      <c r="J265" s="15">
        <f t="shared" si="18"/>
        <v>0.0067258674</v>
      </c>
      <c r="K265" s="11" t="s">
        <v>599</v>
      </c>
    </row>
    <row r="266" spans="1:11">
      <c r="A266" s="9" t="s">
        <v>610</v>
      </c>
      <c r="B266" s="10" t="s">
        <v>264</v>
      </c>
      <c r="C266" s="10" t="s">
        <v>265</v>
      </c>
      <c r="D266" s="11" t="s">
        <v>8</v>
      </c>
      <c r="E266" s="11">
        <v>1</v>
      </c>
      <c r="F266" s="11">
        <f>VLOOKUP(C266:C551,进价表!C:F,4,FALSE)</f>
        <v>7.7112</v>
      </c>
      <c r="G266" s="11">
        <f t="shared" si="16"/>
        <v>7.7112</v>
      </c>
      <c r="H266" s="15">
        <f>F266*1.295</f>
        <v>9.986004</v>
      </c>
      <c r="I266" s="14">
        <f t="shared" si="17"/>
        <v>0.000860862413793103</v>
      </c>
      <c r="J266" s="15">
        <f t="shared" si="18"/>
        <v>0.0009986004</v>
      </c>
      <c r="K266" s="11" t="s">
        <v>601</v>
      </c>
    </row>
    <row r="267" spans="1:11">
      <c r="A267" s="9" t="s">
        <v>610</v>
      </c>
      <c r="B267" s="10" t="s">
        <v>352</v>
      </c>
      <c r="C267" s="10" t="s">
        <v>353</v>
      </c>
      <c r="D267" s="11" t="s">
        <v>8</v>
      </c>
      <c r="E267" s="11">
        <v>1</v>
      </c>
      <c r="F267" s="11">
        <f>VLOOKUP(C267:C552,进价表!C:F,4,FALSE)</f>
        <v>90.8712</v>
      </c>
      <c r="G267" s="11">
        <f t="shared" si="16"/>
        <v>90.8712</v>
      </c>
      <c r="H267" s="15">
        <f>F267*1.295</f>
        <v>117.678204</v>
      </c>
      <c r="I267" s="14">
        <f t="shared" si="17"/>
        <v>0.0101446727586207</v>
      </c>
      <c r="J267" s="15">
        <f t="shared" si="18"/>
        <v>0.0117678204</v>
      </c>
      <c r="K267" s="11" t="s">
        <v>599</v>
      </c>
    </row>
    <row r="268" ht="26" spans="1:11">
      <c r="A268" s="9" t="s">
        <v>610</v>
      </c>
      <c r="B268" s="10" t="s">
        <v>572</v>
      </c>
      <c r="C268" s="10" t="s">
        <v>573</v>
      </c>
      <c r="D268" s="11" t="s">
        <v>8</v>
      </c>
      <c r="E268" s="11">
        <v>1</v>
      </c>
      <c r="F268" s="11">
        <f>VLOOKUP(C268:C553,进价表!C:F,4,FALSE)</f>
        <v>45</v>
      </c>
      <c r="G268" s="11">
        <f t="shared" si="16"/>
        <v>45</v>
      </c>
      <c r="H268" s="15">
        <f>F268*1.295</f>
        <v>58.275</v>
      </c>
      <c r="I268" s="14">
        <f t="shared" si="17"/>
        <v>0.00502370689655172</v>
      </c>
      <c r="J268" s="15">
        <f t="shared" si="18"/>
        <v>0.0058275</v>
      </c>
      <c r="K268" s="11" t="s">
        <v>599</v>
      </c>
    </row>
    <row r="269" spans="1:11">
      <c r="A269" s="9" t="s">
        <v>610</v>
      </c>
      <c r="B269" s="10" t="s">
        <v>358</v>
      </c>
      <c r="C269" s="10" t="s">
        <v>359</v>
      </c>
      <c r="D269" s="11" t="s">
        <v>31</v>
      </c>
      <c r="E269" s="11">
        <v>1</v>
      </c>
      <c r="F269" s="11">
        <f>VLOOKUP(C269:C554,进价表!C:F,4,FALSE)</f>
        <v>30.24</v>
      </c>
      <c r="G269" s="11">
        <f t="shared" si="16"/>
        <v>30.24</v>
      </c>
      <c r="H269" s="15">
        <f>F269*1.295</f>
        <v>39.1608</v>
      </c>
      <c r="I269" s="14">
        <f t="shared" si="17"/>
        <v>0.00337593103448276</v>
      </c>
      <c r="J269" s="15">
        <f t="shared" si="18"/>
        <v>0.00391608</v>
      </c>
      <c r="K269" s="11" t="s">
        <v>599</v>
      </c>
    </row>
    <row r="270" ht="26" spans="1:11">
      <c r="A270" s="9" t="s">
        <v>610</v>
      </c>
      <c r="B270" s="10" t="s">
        <v>470</v>
      </c>
      <c r="C270" s="10" t="s">
        <v>471</v>
      </c>
      <c r="D270" s="11" t="s">
        <v>8</v>
      </c>
      <c r="E270" s="11">
        <v>1</v>
      </c>
      <c r="F270" s="11">
        <f>VLOOKUP(C270:C555,进价表!C:F,4,FALSE)</f>
        <v>39.69</v>
      </c>
      <c r="G270" s="11">
        <f t="shared" si="16"/>
        <v>39.69</v>
      </c>
      <c r="H270" s="15">
        <f>F270*1.295</f>
        <v>51.39855</v>
      </c>
      <c r="I270" s="14">
        <f t="shared" si="17"/>
        <v>0.00443090948275862</v>
      </c>
      <c r="J270" s="15">
        <f t="shared" si="18"/>
        <v>0.005139855</v>
      </c>
      <c r="K270" s="11" t="s">
        <v>599</v>
      </c>
    </row>
    <row r="271" spans="1:11">
      <c r="A271" s="9" t="s">
        <v>610</v>
      </c>
      <c r="B271" s="10" t="s">
        <v>368</v>
      </c>
      <c r="C271" s="10" t="s">
        <v>369</v>
      </c>
      <c r="D271" s="11" t="s">
        <v>8</v>
      </c>
      <c r="E271" s="11">
        <v>1</v>
      </c>
      <c r="F271" s="11">
        <f>VLOOKUP(C271:C556,进价表!C:F,4,FALSE)</f>
        <v>665.28</v>
      </c>
      <c r="G271" s="11">
        <f t="shared" si="16"/>
        <v>665.28</v>
      </c>
      <c r="H271" s="15">
        <f>F271*1.295</f>
        <v>861.5376</v>
      </c>
      <c r="I271" s="14">
        <f t="shared" si="17"/>
        <v>0.0742704827586207</v>
      </c>
      <c r="J271" s="15">
        <f t="shared" si="18"/>
        <v>0.08615376</v>
      </c>
      <c r="K271" s="11" t="s">
        <v>599</v>
      </c>
    </row>
    <row r="272" ht="26" spans="1:11">
      <c r="A272" s="9" t="s">
        <v>610</v>
      </c>
      <c r="B272" s="10" t="s">
        <v>492</v>
      </c>
      <c r="C272" s="10" t="s">
        <v>493</v>
      </c>
      <c r="D272" s="11" t="s">
        <v>8</v>
      </c>
      <c r="E272" s="11">
        <v>1</v>
      </c>
      <c r="F272" s="11">
        <f>VLOOKUP(C272:C557,进价表!C:F,4,FALSE)</f>
        <v>136.9872</v>
      </c>
      <c r="G272" s="11">
        <f t="shared" si="16"/>
        <v>136.9872</v>
      </c>
      <c r="H272" s="15">
        <f>F272*1.295</f>
        <v>177.398424</v>
      </c>
      <c r="I272" s="14">
        <f t="shared" si="17"/>
        <v>0.0152929675862069</v>
      </c>
      <c r="J272" s="15">
        <f t="shared" si="18"/>
        <v>0.0177398424</v>
      </c>
      <c r="K272" s="11" t="s">
        <v>599</v>
      </c>
    </row>
    <row r="273" ht="26" spans="1:11">
      <c r="A273" s="9" t="s">
        <v>610</v>
      </c>
      <c r="B273" s="10" t="s">
        <v>532</v>
      </c>
      <c r="C273" s="10" t="s">
        <v>533</v>
      </c>
      <c r="D273" s="11" t="s">
        <v>8</v>
      </c>
      <c r="E273" s="11">
        <v>1</v>
      </c>
      <c r="F273" s="11">
        <f>VLOOKUP(C273:C558,进价表!C:F,4,FALSE)</f>
        <v>30</v>
      </c>
      <c r="G273" s="11">
        <f t="shared" si="16"/>
        <v>30</v>
      </c>
      <c r="H273" s="15">
        <f>F273*1.295</f>
        <v>38.85</v>
      </c>
      <c r="I273" s="14">
        <f t="shared" si="17"/>
        <v>0.00334913793103448</v>
      </c>
      <c r="J273" s="15">
        <f t="shared" si="18"/>
        <v>0.003885</v>
      </c>
      <c r="K273" s="11" t="s">
        <v>599</v>
      </c>
    </row>
    <row r="274" spans="1:11">
      <c r="A274" s="9" t="s">
        <v>610</v>
      </c>
      <c r="B274" s="10" t="s">
        <v>204</v>
      </c>
      <c r="C274" s="10" t="s">
        <v>205</v>
      </c>
      <c r="D274" s="11" t="s">
        <v>8</v>
      </c>
      <c r="E274" s="11">
        <v>1</v>
      </c>
      <c r="F274" s="11">
        <f>VLOOKUP(C274:C559,进价表!C:F,4,FALSE)</f>
        <v>97.902</v>
      </c>
      <c r="G274" s="11">
        <f t="shared" si="16"/>
        <v>97.902</v>
      </c>
      <c r="H274" s="15">
        <f>F274*1.295</f>
        <v>126.78309</v>
      </c>
      <c r="I274" s="14">
        <f t="shared" si="17"/>
        <v>0.0109295767241379</v>
      </c>
      <c r="J274" s="15">
        <f t="shared" si="18"/>
        <v>0.012678309</v>
      </c>
      <c r="K274" s="11" t="s">
        <v>599</v>
      </c>
    </row>
    <row r="275" ht="26" spans="1:11">
      <c r="A275" s="9" t="s">
        <v>610</v>
      </c>
      <c r="B275" s="10" t="s">
        <v>500</v>
      </c>
      <c r="C275" s="10" t="s">
        <v>501</v>
      </c>
      <c r="D275" s="11" t="s">
        <v>8</v>
      </c>
      <c r="E275" s="11">
        <v>1</v>
      </c>
      <c r="F275" s="11">
        <f>VLOOKUP(C275:C560,进价表!C:F,4,FALSE)</f>
        <v>51.9372</v>
      </c>
      <c r="G275" s="11">
        <f t="shared" si="16"/>
        <v>51.9372</v>
      </c>
      <c r="H275" s="15">
        <f>F275*1.295</f>
        <v>67.258674</v>
      </c>
      <c r="I275" s="14">
        <f t="shared" si="17"/>
        <v>0.00579816155172414</v>
      </c>
      <c r="J275" s="15">
        <f t="shared" si="18"/>
        <v>0.0067258674</v>
      </c>
      <c r="K275" s="11" t="s">
        <v>599</v>
      </c>
    </row>
    <row r="276" ht="26" spans="1:11">
      <c r="A276" s="9" t="s">
        <v>610</v>
      </c>
      <c r="B276" s="10" t="s">
        <v>370</v>
      </c>
      <c r="C276" s="10" t="s">
        <v>371</v>
      </c>
      <c r="D276" s="11" t="s">
        <v>8</v>
      </c>
      <c r="E276" s="11">
        <v>1</v>
      </c>
      <c r="F276" s="11">
        <f>VLOOKUP(C276:C561,进价表!C:F,4,FALSE)</f>
        <v>702.5508</v>
      </c>
      <c r="G276" s="11">
        <f t="shared" si="16"/>
        <v>702.5508</v>
      </c>
      <c r="H276" s="15">
        <f>F276*1.295</f>
        <v>909.803286</v>
      </c>
      <c r="I276" s="14">
        <f t="shared" si="17"/>
        <v>0.0784313177586207</v>
      </c>
      <c r="J276" s="15">
        <f t="shared" si="18"/>
        <v>0.0909803286</v>
      </c>
      <c r="K276" s="11" t="s">
        <v>599</v>
      </c>
    </row>
    <row r="277" spans="1:11">
      <c r="A277" s="9" t="s">
        <v>610</v>
      </c>
      <c r="B277" s="10" t="s">
        <v>200</v>
      </c>
      <c r="C277" s="10" t="s">
        <v>201</v>
      </c>
      <c r="D277" s="11" t="s">
        <v>8</v>
      </c>
      <c r="E277" s="11">
        <v>1</v>
      </c>
      <c r="F277" s="11">
        <f>VLOOKUP(C277:C562,进价表!C:F,4,FALSE)</f>
        <v>26.6112</v>
      </c>
      <c r="G277" s="11">
        <f t="shared" si="16"/>
        <v>26.6112</v>
      </c>
      <c r="H277" s="15">
        <f>F277*1.295</f>
        <v>34.461504</v>
      </c>
      <c r="I277" s="14">
        <f t="shared" si="17"/>
        <v>0.00297081931034483</v>
      </c>
      <c r="J277" s="15">
        <f t="shared" si="18"/>
        <v>0.0034461504</v>
      </c>
      <c r="K277" s="11" t="s">
        <v>599</v>
      </c>
    </row>
    <row r="278" ht="26" spans="1:11">
      <c r="A278" s="9" t="s">
        <v>610</v>
      </c>
      <c r="B278" s="10" t="s">
        <v>454</v>
      </c>
      <c r="C278" s="10" t="s">
        <v>455</v>
      </c>
      <c r="D278" s="11" t="s">
        <v>8</v>
      </c>
      <c r="E278" s="11">
        <v>1</v>
      </c>
      <c r="F278" s="11">
        <f>VLOOKUP(C278:C563,进价表!C:F,4,FALSE)</f>
        <v>69.6276</v>
      </c>
      <c r="G278" s="11">
        <f t="shared" si="16"/>
        <v>69.6276</v>
      </c>
      <c r="H278" s="15">
        <f>F278*1.295</f>
        <v>90.167742</v>
      </c>
      <c r="I278" s="14">
        <f t="shared" si="17"/>
        <v>0.00777308120689655</v>
      </c>
      <c r="J278" s="15">
        <f t="shared" si="18"/>
        <v>0.0090167742</v>
      </c>
      <c r="K278" s="11" t="s">
        <v>599</v>
      </c>
    </row>
    <row r="279" ht="26" spans="1:11">
      <c r="A279" s="9" t="s">
        <v>610</v>
      </c>
      <c r="B279" s="10" t="s">
        <v>182</v>
      </c>
      <c r="C279" s="10" t="s">
        <v>183</v>
      </c>
      <c r="D279" s="11" t="s">
        <v>8</v>
      </c>
      <c r="E279" s="11">
        <v>1</v>
      </c>
      <c r="F279" s="11">
        <f>VLOOKUP(C279:C564,进价表!C:F,4,FALSE)</f>
        <v>150</v>
      </c>
      <c r="G279" s="11">
        <f t="shared" si="16"/>
        <v>150</v>
      </c>
      <c r="H279" s="15">
        <f>F279*1.295</f>
        <v>194.25</v>
      </c>
      <c r="I279" s="14">
        <f t="shared" si="17"/>
        <v>0.0167456896551724</v>
      </c>
      <c r="J279" s="15">
        <f t="shared" si="18"/>
        <v>0.019425</v>
      </c>
      <c r="K279" s="11" t="s">
        <v>599</v>
      </c>
    </row>
    <row r="280" spans="1:11">
      <c r="A280" s="9" t="s">
        <v>610</v>
      </c>
      <c r="B280" s="10" t="s">
        <v>434</v>
      </c>
      <c r="C280" s="10" t="s">
        <v>435</v>
      </c>
      <c r="D280" s="11" t="s">
        <v>8</v>
      </c>
      <c r="E280" s="11">
        <v>1</v>
      </c>
      <c r="F280" s="11">
        <f>VLOOKUP(C280:C565,进价表!C:F,4,FALSE)</f>
        <v>115</v>
      </c>
      <c r="G280" s="11">
        <f t="shared" si="16"/>
        <v>115</v>
      </c>
      <c r="H280" s="15">
        <f>F280*1.295</f>
        <v>148.925</v>
      </c>
      <c r="I280" s="14">
        <f t="shared" si="17"/>
        <v>0.0128383620689655</v>
      </c>
      <c r="J280" s="15">
        <f t="shared" si="18"/>
        <v>0.0148925</v>
      </c>
      <c r="K280" s="11" t="s">
        <v>595</v>
      </c>
    </row>
    <row r="281" spans="1:11">
      <c r="A281" s="9" t="s">
        <v>610</v>
      </c>
      <c r="B281" s="10" t="s">
        <v>304</v>
      </c>
      <c r="C281" s="10" t="s">
        <v>305</v>
      </c>
      <c r="D281" s="11" t="s">
        <v>8</v>
      </c>
      <c r="E281" s="11">
        <v>1</v>
      </c>
      <c r="F281" s="11">
        <f>VLOOKUP(C281:C566,进价表!C:F,4,FALSE)</f>
        <v>7.8288</v>
      </c>
      <c r="G281" s="11">
        <f t="shared" si="16"/>
        <v>7.8288</v>
      </c>
      <c r="H281" s="15">
        <f>F281*1.295</f>
        <v>10.138296</v>
      </c>
      <c r="I281" s="14">
        <f t="shared" si="17"/>
        <v>0.000873991034482759</v>
      </c>
      <c r="J281" s="15">
        <f t="shared" si="18"/>
        <v>0.0010138296</v>
      </c>
      <c r="K281" s="11" t="s">
        <v>595</v>
      </c>
    </row>
    <row r="282" spans="1:11">
      <c r="A282" s="9" t="s">
        <v>610</v>
      </c>
      <c r="B282" s="10" t="s">
        <v>198</v>
      </c>
      <c r="C282" s="10" t="s">
        <v>199</v>
      </c>
      <c r="D282" s="11" t="s">
        <v>8</v>
      </c>
      <c r="E282" s="11">
        <v>1</v>
      </c>
      <c r="F282" s="11">
        <f>VLOOKUP(C282:C567,进价表!C:F,4,FALSE)</f>
        <v>49.2156</v>
      </c>
      <c r="G282" s="11">
        <f t="shared" si="16"/>
        <v>49.2156</v>
      </c>
      <c r="H282" s="15">
        <f>F282*1.295</f>
        <v>63.734202</v>
      </c>
      <c r="I282" s="14">
        <f t="shared" si="17"/>
        <v>0.00549432775862069</v>
      </c>
      <c r="J282" s="15">
        <f t="shared" si="18"/>
        <v>0.0063734202</v>
      </c>
      <c r="K282" s="11" t="s">
        <v>599</v>
      </c>
    </row>
    <row r="283" spans="1:11">
      <c r="A283" s="9" t="s">
        <v>610</v>
      </c>
      <c r="B283" s="10" t="s">
        <v>374</v>
      </c>
      <c r="C283" s="10" t="s">
        <v>375</v>
      </c>
      <c r="D283" s="11" t="s">
        <v>8</v>
      </c>
      <c r="E283" s="11">
        <v>1</v>
      </c>
      <c r="F283" s="11">
        <f>VLOOKUP(C283:C568,进价表!C:F,4,FALSE)</f>
        <v>116.2728</v>
      </c>
      <c r="G283" s="11">
        <f t="shared" si="16"/>
        <v>116.2728</v>
      </c>
      <c r="H283" s="15">
        <f>F283*1.295</f>
        <v>150.573276</v>
      </c>
      <c r="I283" s="14">
        <f t="shared" si="17"/>
        <v>0.0129804548275862</v>
      </c>
      <c r="J283" s="15">
        <f t="shared" si="18"/>
        <v>0.0150573276</v>
      </c>
      <c r="K283" s="11" t="s">
        <v>599</v>
      </c>
    </row>
    <row r="284" ht="26" spans="1:11">
      <c r="A284" s="9" t="s">
        <v>610</v>
      </c>
      <c r="B284" s="10" t="s">
        <v>184</v>
      </c>
      <c r="C284" s="10" t="s">
        <v>185</v>
      </c>
      <c r="D284" s="11" t="s">
        <v>8</v>
      </c>
      <c r="E284" s="11">
        <v>1</v>
      </c>
      <c r="F284" s="11">
        <f>VLOOKUP(C284:C569,进价表!C:F,4,FALSE)</f>
        <v>150</v>
      </c>
      <c r="G284" s="11">
        <f t="shared" si="16"/>
        <v>150</v>
      </c>
      <c r="H284" s="15">
        <f>F284*1.295</f>
        <v>194.25</v>
      </c>
      <c r="I284" s="14">
        <f t="shared" si="17"/>
        <v>0.0167456896551724</v>
      </c>
      <c r="J284" s="15">
        <f t="shared" si="18"/>
        <v>0.019425</v>
      </c>
      <c r="K284" s="11" t="s">
        <v>599</v>
      </c>
    </row>
    <row r="285" ht="26" spans="1:11">
      <c r="A285" s="9" t="s">
        <v>610</v>
      </c>
      <c r="B285" s="10" t="s">
        <v>466</v>
      </c>
      <c r="C285" s="10" t="s">
        <v>467</v>
      </c>
      <c r="D285" s="11" t="s">
        <v>8</v>
      </c>
      <c r="E285" s="11">
        <v>1</v>
      </c>
      <c r="F285" s="11">
        <f>VLOOKUP(C285:C570,进价表!C:F,4,FALSE)</f>
        <v>39.69</v>
      </c>
      <c r="G285" s="11">
        <f t="shared" si="16"/>
        <v>39.69</v>
      </c>
      <c r="H285" s="15">
        <f>F285*1.295</f>
        <v>51.39855</v>
      </c>
      <c r="I285" s="14">
        <f t="shared" si="17"/>
        <v>0.00443090948275862</v>
      </c>
      <c r="J285" s="15">
        <f t="shared" si="18"/>
        <v>0.005139855</v>
      </c>
      <c r="K285" s="11" t="s">
        <v>599</v>
      </c>
    </row>
    <row r="286" spans="1:11">
      <c r="A286" s="9" t="s">
        <v>610</v>
      </c>
      <c r="B286" s="10" t="s">
        <v>366</v>
      </c>
      <c r="C286" s="10" t="s">
        <v>367</v>
      </c>
      <c r="D286" s="11" t="s">
        <v>8</v>
      </c>
      <c r="E286" s="11">
        <v>1</v>
      </c>
      <c r="F286" s="11">
        <f>VLOOKUP(C286:C571,进价表!C:F,4,FALSE)</f>
        <v>1247.4</v>
      </c>
      <c r="G286" s="11">
        <f t="shared" si="16"/>
        <v>1247.4</v>
      </c>
      <c r="H286" s="15">
        <f>F286*1.295</f>
        <v>1615.383</v>
      </c>
      <c r="I286" s="14">
        <f t="shared" si="17"/>
        <v>0.139257155172414</v>
      </c>
      <c r="J286" s="15">
        <f t="shared" si="18"/>
        <v>0.1615383</v>
      </c>
      <c r="K286" s="11" t="s">
        <v>599</v>
      </c>
    </row>
    <row r="287" ht="26" spans="1:11">
      <c r="A287" s="9" t="s">
        <v>610</v>
      </c>
      <c r="B287" s="10" t="s">
        <v>494</v>
      </c>
      <c r="C287" s="10" t="s">
        <v>495</v>
      </c>
      <c r="D287" s="11" t="s">
        <v>8</v>
      </c>
      <c r="E287" s="11">
        <v>1</v>
      </c>
      <c r="F287" s="11">
        <f>VLOOKUP(C287:C572,进价表!C:F,4,FALSE)</f>
        <v>132.3</v>
      </c>
      <c r="G287" s="11">
        <f t="shared" si="16"/>
        <v>132.3</v>
      </c>
      <c r="H287" s="15">
        <f>F287*1.295</f>
        <v>171.3285</v>
      </c>
      <c r="I287" s="14">
        <f t="shared" si="17"/>
        <v>0.0147696982758621</v>
      </c>
      <c r="J287" s="15">
        <f t="shared" si="18"/>
        <v>0.01713285</v>
      </c>
      <c r="K287" s="11" t="s">
        <v>599</v>
      </c>
    </row>
    <row r="288" spans="1:11">
      <c r="A288" s="16" t="s">
        <v>610</v>
      </c>
      <c r="B288" s="17" t="s">
        <v>80</v>
      </c>
      <c r="C288" s="17" t="s">
        <v>81</v>
      </c>
      <c r="D288" s="18" t="s">
        <v>82</v>
      </c>
      <c r="E288" s="18">
        <v>10330</v>
      </c>
      <c r="F288" s="11">
        <f>VLOOKUP(C288:C573,进价表!C:F,4,FALSE)</f>
        <v>0.7</v>
      </c>
      <c r="G288" s="11">
        <f t="shared" si="16"/>
        <v>7231</v>
      </c>
      <c r="H288" s="15">
        <f>F288*1.295</f>
        <v>0.9065</v>
      </c>
      <c r="I288" s="14">
        <f t="shared" si="17"/>
        <v>7.81465517241379e-5</v>
      </c>
      <c r="J288" s="15">
        <f t="shared" si="18"/>
        <v>0.9364145</v>
      </c>
      <c r="K288" s="18" t="s">
        <v>596</v>
      </c>
    </row>
    <row r="289" ht="22" customHeight="1" spans="1:11">
      <c r="A289" s="19"/>
      <c r="B289" s="20"/>
      <c r="C289" s="20"/>
      <c r="D289" s="19"/>
      <c r="E289" s="19"/>
      <c r="F289" s="19"/>
      <c r="G289" s="11">
        <f>SUM(G3:G288)</f>
        <v>7855817.0856</v>
      </c>
      <c r="H289" s="15"/>
      <c r="I289" s="14"/>
      <c r="J289" s="19">
        <f>SUM(J3:J288)</f>
        <v>1017.3283125852</v>
      </c>
      <c r="K289" s="19"/>
    </row>
    <row r="291" spans="10:10">
      <c r="J291" s="1">
        <f>G289*1.295/10000</f>
        <v>1017.3283125852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75" activePane="bottomRight" state="frozen"/>
      <selection/>
      <selection pane="topRight"/>
      <selection pane="bottomLeft"/>
      <selection pane="bottomRight" activeCell="F286" sqref="F286"/>
    </sheetView>
  </sheetViews>
  <sheetFormatPr defaultColWidth="8.89090909090909" defaultRowHeight="14"/>
  <cols>
    <col min="1" max="1" width="10" style="1"/>
    <col min="2" max="2" width="36" style="2" hidden="1" customWidth="1"/>
    <col min="3" max="3" width="40.3363636363636" style="2" customWidth="1"/>
    <col min="4" max="4" width="6" style="1"/>
    <col min="5" max="5" width="10.6636363636364" style="1"/>
    <col min="6" max="6" width="11.1090909090909" style="1" customWidth="1"/>
    <col min="7" max="7" width="15" style="1"/>
    <col min="8" max="8" width="14.6636363636364" style="21" customWidth="1"/>
    <col min="9" max="9" width="14.6636363636364" style="3" customWidth="1"/>
    <col min="10" max="10" width="15" style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8" t="s">
        <v>611</v>
      </c>
      <c r="I2" s="12" t="s">
        <v>591</v>
      </c>
      <c r="J2" s="6" t="s">
        <v>592</v>
      </c>
      <c r="K2" s="13" t="s">
        <v>593</v>
      </c>
    </row>
    <row r="3" spans="1:11">
      <c r="A3" s="9" t="s">
        <v>612</v>
      </c>
      <c r="B3" s="10" t="s">
        <v>21</v>
      </c>
      <c r="C3" s="10" t="s">
        <v>22</v>
      </c>
      <c r="D3" s="11" t="s">
        <v>8</v>
      </c>
      <c r="E3" s="11">
        <v>55673</v>
      </c>
      <c r="F3" s="11">
        <f>VLOOKUP(C3:C288,进价表!C:F,4,FALSE)</f>
        <v>31</v>
      </c>
      <c r="G3" s="11">
        <f>E3*F3</f>
        <v>1725863</v>
      </c>
      <c r="H3" s="22">
        <f>F3*1.3</f>
        <v>40.3</v>
      </c>
      <c r="I3" s="14">
        <f>H3/1.16/10000</f>
        <v>0.00347413793103448</v>
      </c>
      <c r="J3" s="15">
        <f>I3*1.16*E3</f>
        <v>224.36219</v>
      </c>
      <c r="K3" s="11" t="s">
        <v>595</v>
      </c>
    </row>
    <row r="4" spans="1:11">
      <c r="A4" s="9" t="s">
        <v>612</v>
      </c>
      <c r="B4" s="10" t="s">
        <v>17</v>
      </c>
      <c r="C4" s="10" t="s">
        <v>18</v>
      </c>
      <c r="D4" s="11" t="s">
        <v>8</v>
      </c>
      <c r="E4" s="11">
        <v>36259</v>
      </c>
      <c r="F4" s="11">
        <f>VLOOKUP(C4:C289,进价表!C:F,4,FALSE)</f>
        <v>3.6</v>
      </c>
      <c r="G4" s="11">
        <f t="shared" ref="G4:G67" si="0">E4*F4</f>
        <v>130532.4</v>
      </c>
      <c r="H4" s="22">
        <f t="shared" ref="H4:H67" si="1">F4*1.3</f>
        <v>4.68</v>
      </c>
      <c r="I4" s="14">
        <f t="shared" ref="I4:I67" si="2">H4/1.16/10000</f>
        <v>0.000403448275862069</v>
      </c>
      <c r="J4" s="15">
        <f t="shared" ref="J4:J67" si="3">I4*1.16*E4</f>
        <v>16.969212</v>
      </c>
      <c r="K4" s="11" t="s">
        <v>595</v>
      </c>
    </row>
    <row r="5" spans="1:11">
      <c r="A5" s="9" t="s">
        <v>612</v>
      </c>
      <c r="B5" s="10" t="s">
        <v>46</v>
      </c>
      <c r="C5" s="10" t="s">
        <v>47</v>
      </c>
      <c r="D5" s="11" t="s">
        <v>31</v>
      </c>
      <c r="E5" s="11">
        <v>35352</v>
      </c>
      <c r="F5" s="11">
        <f>VLOOKUP(C5:C290,进价表!C:F,4,FALSE)</f>
        <v>4.6</v>
      </c>
      <c r="G5" s="11">
        <f t="shared" si="0"/>
        <v>162619.2</v>
      </c>
      <c r="H5" s="22">
        <f t="shared" si="1"/>
        <v>5.98</v>
      </c>
      <c r="I5" s="14">
        <f t="shared" si="2"/>
        <v>0.00051551724137931</v>
      </c>
      <c r="J5" s="15">
        <f t="shared" si="3"/>
        <v>21.140496</v>
      </c>
      <c r="K5" s="11" t="s">
        <v>596</v>
      </c>
    </row>
    <row r="6" spans="1:11">
      <c r="A6" s="9" t="s">
        <v>612</v>
      </c>
      <c r="B6" s="10" t="s">
        <v>32</v>
      </c>
      <c r="C6" s="10" t="s">
        <v>33</v>
      </c>
      <c r="D6" s="11" t="s">
        <v>31</v>
      </c>
      <c r="E6" s="11">
        <v>32899</v>
      </c>
      <c r="F6" s="11">
        <f>VLOOKUP(C6:C291,进价表!C:F,4,FALSE)</f>
        <v>2.8</v>
      </c>
      <c r="G6" s="11">
        <f t="shared" si="0"/>
        <v>92117.2</v>
      </c>
      <c r="H6" s="22">
        <f t="shared" si="1"/>
        <v>3.64</v>
      </c>
      <c r="I6" s="14">
        <f t="shared" si="2"/>
        <v>0.000313793103448276</v>
      </c>
      <c r="J6" s="15">
        <f t="shared" si="3"/>
        <v>11.975236</v>
      </c>
      <c r="K6" s="11" t="s">
        <v>596</v>
      </c>
    </row>
    <row r="7" spans="1:11">
      <c r="A7" s="9" t="s">
        <v>612</v>
      </c>
      <c r="B7" s="10" t="s">
        <v>11</v>
      </c>
      <c r="C7" s="10" t="s">
        <v>12</v>
      </c>
      <c r="D7" s="11" t="s">
        <v>8</v>
      </c>
      <c r="E7" s="11">
        <v>30936</v>
      </c>
      <c r="F7" s="11">
        <f>VLOOKUP(C7:C292,进价表!C:F,4,FALSE)</f>
        <v>8.5</v>
      </c>
      <c r="G7" s="11">
        <f t="shared" si="0"/>
        <v>262956</v>
      </c>
      <c r="H7" s="22">
        <f t="shared" si="1"/>
        <v>11.05</v>
      </c>
      <c r="I7" s="14">
        <f t="shared" si="2"/>
        <v>0.000952586206896552</v>
      </c>
      <c r="J7" s="15">
        <f t="shared" si="3"/>
        <v>34.18428</v>
      </c>
      <c r="K7" s="11" t="s">
        <v>596</v>
      </c>
    </row>
    <row r="8" spans="1:11">
      <c r="A8" s="9" t="s">
        <v>612</v>
      </c>
      <c r="B8" s="10" t="s">
        <v>58</v>
      </c>
      <c r="C8" s="10" t="s">
        <v>59</v>
      </c>
      <c r="D8" s="11" t="s">
        <v>31</v>
      </c>
      <c r="E8" s="11">
        <v>30131</v>
      </c>
      <c r="F8" s="11">
        <f>VLOOKUP(C8:C293,进价表!C:F,4,FALSE)</f>
        <v>5.5</v>
      </c>
      <c r="G8" s="11">
        <f t="shared" si="0"/>
        <v>165720.5</v>
      </c>
      <c r="H8" s="22">
        <f t="shared" si="1"/>
        <v>7.15</v>
      </c>
      <c r="I8" s="14">
        <f t="shared" si="2"/>
        <v>0.000616379310344828</v>
      </c>
      <c r="J8" s="15">
        <f t="shared" si="3"/>
        <v>21.543665</v>
      </c>
      <c r="K8" s="11" t="s">
        <v>596</v>
      </c>
    </row>
    <row r="9" spans="1:11">
      <c r="A9" s="9" t="s">
        <v>612</v>
      </c>
      <c r="B9" s="10" t="s">
        <v>40</v>
      </c>
      <c r="C9" s="10" t="s">
        <v>41</v>
      </c>
      <c r="D9" s="11" t="s">
        <v>31</v>
      </c>
      <c r="E9" s="11">
        <v>26864</v>
      </c>
      <c r="F9" s="11">
        <f>VLOOKUP(C9:C294,进价表!C:F,4,FALSE)</f>
        <v>4</v>
      </c>
      <c r="G9" s="11">
        <f t="shared" si="0"/>
        <v>107456</v>
      </c>
      <c r="H9" s="22">
        <f t="shared" si="1"/>
        <v>5.2</v>
      </c>
      <c r="I9" s="14">
        <f t="shared" si="2"/>
        <v>0.000448275862068966</v>
      </c>
      <c r="J9" s="15">
        <f t="shared" si="3"/>
        <v>13.96928</v>
      </c>
      <c r="K9" s="11" t="s">
        <v>596</v>
      </c>
    </row>
    <row r="10" spans="1:11">
      <c r="A10" s="9" t="s">
        <v>612</v>
      </c>
      <c r="B10" s="10" t="s">
        <v>19</v>
      </c>
      <c r="C10" s="10" t="s">
        <v>20</v>
      </c>
      <c r="D10" s="11" t="s">
        <v>8</v>
      </c>
      <c r="E10" s="11">
        <v>24032</v>
      </c>
      <c r="F10" s="11">
        <f>VLOOKUP(C10:C295,进价表!C:F,4,FALSE)</f>
        <v>17</v>
      </c>
      <c r="G10" s="11">
        <f t="shared" si="0"/>
        <v>408544</v>
      </c>
      <c r="H10" s="22">
        <f t="shared" si="1"/>
        <v>22.1</v>
      </c>
      <c r="I10" s="14">
        <f t="shared" si="2"/>
        <v>0.0019051724137931</v>
      </c>
      <c r="J10" s="15">
        <f t="shared" si="3"/>
        <v>53.11072</v>
      </c>
      <c r="K10" s="11" t="s">
        <v>595</v>
      </c>
    </row>
    <row r="11" spans="1:11">
      <c r="A11" s="9" t="s">
        <v>612</v>
      </c>
      <c r="B11" s="10" t="s">
        <v>36</v>
      </c>
      <c r="C11" s="10" t="s">
        <v>37</v>
      </c>
      <c r="D11" s="11" t="s">
        <v>8</v>
      </c>
      <c r="E11" s="11">
        <v>22811</v>
      </c>
      <c r="F11" s="11">
        <f>VLOOKUP(C11:C296,进价表!C:F,4,FALSE)</f>
        <v>14</v>
      </c>
      <c r="G11" s="11">
        <f t="shared" si="0"/>
        <v>319354</v>
      </c>
      <c r="H11" s="22">
        <f t="shared" si="1"/>
        <v>18.2</v>
      </c>
      <c r="I11" s="14">
        <f t="shared" si="2"/>
        <v>0.00156896551724138</v>
      </c>
      <c r="J11" s="15">
        <f t="shared" si="3"/>
        <v>41.51602</v>
      </c>
      <c r="K11" s="11" t="s">
        <v>596</v>
      </c>
    </row>
    <row r="12" spans="1:11">
      <c r="A12" s="9" t="s">
        <v>612</v>
      </c>
      <c r="B12" s="10" t="s">
        <v>396</v>
      </c>
      <c r="C12" s="10" t="s">
        <v>397</v>
      </c>
      <c r="D12" s="11" t="s">
        <v>8</v>
      </c>
      <c r="E12" s="11">
        <v>22301</v>
      </c>
      <c r="F12" s="11">
        <f>VLOOKUP(C12:C297,进价表!C:F,4,FALSE)</f>
        <v>26</v>
      </c>
      <c r="G12" s="11">
        <f t="shared" si="0"/>
        <v>579826</v>
      </c>
      <c r="H12" s="22">
        <f t="shared" si="1"/>
        <v>33.8</v>
      </c>
      <c r="I12" s="14">
        <f t="shared" si="2"/>
        <v>0.00291379310344828</v>
      </c>
      <c r="J12" s="15">
        <f t="shared" si="3"/>
        <v>75.37738</v>
      </c>
      <c r="K12" s="11" t="s">
        <v>597</v>
      </c>
    </row>
    <row r="13" spans="1:11">
      <c r="A13" s="9" t="s">
        <v>612</v>
      </c>
      <c r="B13" s="10" t="s">
        <v>324</v>
      </c>
      <c r="C13" s="10" t="s">
        <v>325</v>
      </c>
      <c r="D13" s="11" t="s">
        <v>8</v>
      </c>
      <c r="E13" s="11">
        <v>21823</v>
      </c>
      <c r="F13" s="11">
        <f>VLOOKUP(C13:C298,进价表!C:F,4,FALSE)</f>
        <v>5.5</v>
      </c>
      <c r="G13" s="11">
        <f t="shared" si="0"/>
        <v>120026.5</v>
      </c>
      <c r="H13" s="22">
        <f t="shared" si="1"/>
        <v>7.15</v>
      </c>
      <c r="I13" s="14">
        <f t="shared" si="2"/>
        <v>0.000616379310344828</v>
      </c>
      <c r="J13" s="15">
        <f t="shared" si="3"/>
        <v>15.603445</v>
      </c>
      <c r="K13" s="11" t="s">
        <v>595</v>
      </c>
    </row>
    <row r="14" spans="1:11">
      <c r="A14" s="9" t="s">
        <v>612</v>
      </c>
      <c r="B14" s="10" t="s">
        <v>122</v>
      </c>
      <c r="C14" s="10" t="s">
        <v>123</v>
      </c>
      <c r="D14" s="11" t="s">
        <v>31</v>
      </c>
      <c r="E14" s="11">
        <v>21521</v>
      </c>
      <c r="F14" s="11">
        <f>VLOOKUP(C14:C299,进价表!C:F,4,FALSE)</f>
        <v>6</v>
      </c>
      <c r="G14" s="11">
        <f t="shared" si="0"/>
        <v>129126</v>
      </c>
      <c r="H14" s="22">
        <f t="shared" si="1"/>
        <v>7.8</v>
      </c>
      <c r="I14" s="14">
        <f t="shared" si="2"/>
        <v>0.000672413793103448</v>
      </c>
      <c r="J14" s="15">
        <f t="shared" si="3"/>
        <v>16.78638</v>
      </c>
      <c r="K14" s="11" t="s">
        <v>596</v>
      </c>
    </row>
    <row r="15" spans="1:11">
      <c r="A15" s="9" t="s">
        <v>612</v>
      </c>
      <c r="B15" s="10" t="s">
        <v>394</v>
      </c>
      <c r="C15" s="10" t="s">
        <v>395</v>
      </c>
      <c r="D15" s="11" t="s">
        <v>8</v>
      </c>
      <c r="E15" s="11">
        <v>19249</v>
      </c>
      <c r="F15" s="11">
        <f>VLOOKUP(C15:C300,进价表!C:F,4,FALSE)</f>
        <v>20</v>
      </c>
      <c r="G15" s="11">
        <f t="shared" si="0"/>
        <v>384980</v>
      </c>
      <c r="H15" s="22">
        <f t="shared" si="1"/>
        <v>26</v>
      </c>
      <c r="I15" s="14">
        <f t="shared" si="2"/>
        <v>0.00224137931034483</v>
      </c>
      <c r="J15" s="15">
        <f t="shared" si="3"/>
        <v>50.0474</v>
      </c>
      <c r="K15" s="11" t="s">
        <v>597</v>
      </c>
    </row>
    <row r="16" spans="1:11">
      <c r="A16" s="9" t="s">
        <v>612</v>
      </c>
      <c r="B16" s="10" t="s">
        <v>236</v>
      </c>
      <c r="C16" s="10" t="s">
        <v>237</v>
      </c>
      <c r="D16" s="11" t="s">
        <v>8</v>
      </c>
      <c r="E16" s="11">
        <v>14992</v>
      </c>
      <c r="F16" s="11">
        <f>VLOOKUP(C16:C301,进价表!C:F,4,FALSE)</f>
        <v>5.8</v>
      </c>
      <c r="G16" s="11">
        <f t="shared" si="0"/>
        <v>86953.6</v>
      </c>
      <c r="H16" s="22">
        <f t="shared" si="1"/>
        <v>7.54</v>
      </c>
      <c r="I16" s="14">
        <f t="shared" si="2"/>
        <v>0.00065</v>
      </c>
      <c r="J16" s="15">
        <f t="shared" si="3"/>
        <v>11.303968</v>
      </c>
      <c r="K16" s="11" t="s">
        <v>595</v>
      </c>
    </row>
    <row r="17" spans="1:11">
      <c r="A17" s="9" t="s">
        <v>612</v>
      </c>
      <c r="B17" s="10" t="s">
        <v>242</v>
      </c>
      <c r="C17" s="10" t="s">
        <v>243</v>
      </c>
      <c r="D17" s="11" t="s">
        <v>8</v>
      </c>
      <c r="E17" s="11">
        <v>14338</v>
      </c>
      <c r="F17" s="11">
        <f>VLOOKUP(C17:C302,进价表!C:F,4,FALSE)</f>
        <v>4</v>
      </c>
      <c r="G17" s="11">
        <f t="shared" si="0"/>
        <v>57352</v>
      </c>
      <c r="H17" s="22">
        <f t="shared" si="1"/>
        <v>5.2</v>
      </c>
      <c r="I17" s="14">
        <f t="shared" si="2"/>
        <v>0.000448275862068966</v>
      </c>
      <c r="J17" s="15">
        <f t="shared" si="3"/>
        <v>7.45576</v>
      </c>
      <c r="K17" s="11" t="s">
        <v>595</v>
      </c>
    </row>
    <row r="18" spans="1:11">
      <c r="A18" s="9" t="s">
        <v>612</v>
      </c>
      <c r="B18" s="10" t="s">
        <v>50</v>
      </c>
      <c r="C18" s="10" t="s">
        <v>51</v>
      </c>
      <c r="D18" s="11" t="s">
        <v>31</v>
      </c>
      <c r="E18" s="11">
        <v>12857</v>
      </c>
      <c r="F18" s="11">
        <f>VLOOKUP(C18:C303,进价表!C:F,4,FALSE)</f>
        <v>6.5</v>
      </c>
      <c r="G18" s="11">
        <f t="shared" si="0"/>
        <v>83570.5</v>
      </c>
      <c r="H18" s="22">
        <f t="shared" si="1"/>
        <v>8.45</v>
      </c>
      <c r="I18" s="14">
        <f t="shared" si="2"/>
        <v>0.000728448275862069</v>
      </c>
      <c r="J18" s="15">
        <f t="shared" si="3"/>
        <v>10.864165</v>
      </c>
      <c r="K18" s="11" t="s">
        <v>596</v>
      </c>
    </row>
    <row r="19" spans="1:11">
      <c r="A19" s="9" t="s">
        <v>612</v>
      </c>
      <c r="B19" s="10" t="s">
        <v>48</v>
      </c>
      <c r="C19" s="10" t="s">
        <v>49</v>
      </c>
      <c r="D19" s="11" t="s">
        <v>31</v>
      </c>
      <c r="E19" s="11">
        <v>12419</v>
      </c>
      <c r="F19" s="11">
        <f>VLOOKUP(C19:C304,进价表!C:F,4,FALSE)</f>
        <v>2.3</v>
      </c>
      <c r="G19" s="11">
        <f t="shared" si="0"/>
        <v>28563.7</v>
      </c>
      <c r="H19" s="22">
        <f t="shared" si="1"/>
        <v>2.99</v>
      </c>
      <c r="I19" s="14">
        <f t="shared" si="2"/>
        <v>0.000257758620689655</v>
      </c>
      <c r="J19" s="15">
        <f t="shared" si="3"/>
        <v>3.713281</v>
      </c>
      <c r="K19" s="11" t="s">
        <v>596</v>
      </c>
    </row>
    <row r="20" spans="1:11">
      <c r="A20" s="9" t="s">
        <v>612</v>
      </c>
      <c r="B20" s="10" t="s">
        <v>140</v>
      </c>
      <c r="C20" s="10" t="s">
        <v>141</v>
      </c>
      <c r="D20" s="11" t="s">
        <v>8</v>
      </c>
      <c r="E20" s="11">
        <v>11924</v>
      </c>
      <c r="F20" s="11">
        <f>VLOOKUP(C20:C305,进价表!C:F,4,FALSE)</f>
        <v>2.5</v>
      </c>
      <c r="G20" s="11">
        <f t="shared" si="0"/>
        <v>29810</v>
      </c>
      <c r="H20" s="22">
        <f t="shared" si="1"/>
        <v>3.25</v>
      </c>
      <c r="I20" s="14">
        <f t="shared" si="2"/>
        <v>0.000280172413793103</v>
      </c>
      <c r="J20" s="15">
        <f t="shared" si="3"/>
        <v>3.8753</v>
      </c>
      <c r="K20" s="11" t="s">
        <v>595</v>
      </c>
    </row>
    <row r="21" spans="1:11">
      <c r="A21" s="9" t="s">
        <v>612</v>
      </c>
      <c r="B21" s="10" t="s">
        <v>344</v>
      </c>
      <c r="C21" s="10" t="s">
        <v>345</v>
      </c>
      <c r="D21" s="11" t="s">
        <v>8</v>
      </c>
      <c r="E21" s="11">
        <v>11620</v>
      </c>
      <c r="F21" s="11">
        <f>VLOOKUP(C21:C306,进价表!C:F,4,FALSE)</f>
        <v>4.9</v>
      </c>
      <c r="G21" s="11">
        <f t="shared" si="0"/>
        <v>56938</v>
      </c>
      <c r="H21" s="22">
        <f t="shared" si="1"/>
        <v>6.37</v>
      </c>
      <c r="I21" s="14">
        <f t="shared" si="2"/>
        <v>0.000549137931034483</v>
      </c>
      <c r="J21" s="15">
        <f t="shared" si="3"/>
        <v>7.40194</v>
      </c>
      <c r="K21" s="11" t="s">
        <v>595</v>
      </c>
    </row>
    <row r="22" spans="1:11">
      <c r="A22" s="9" t="s">
        <v>612</v>
      </c>
      <c r="B22" s="10" t="s">
        <v>56</v>
      </c>
      <c r="C22" s="10" t="s">
        <v>57</v>
      </c>
      <c r="D22" s="11" t="s">
        <v>31</v>
      </c>
      <c r="E22" s="11">
        <v>11591</v>
      </c>
      <c r="F22" s="11">
        <f>VLOOKUP(C22:C307,进价表!C:F,4,FALSE)</f>
        <v>3.3</v>
      </c>
      <c r="G22" s="11">
        <f t="shared" si="0"/>
        <v>38250.3</v>
      </c>
      <c r="H22" s="22">
        <f t="shared" si="1"/>
        <v>4.29</v>
      </c>
      <c r="I22" s="14">
        <f t="shared" si="2"/>
        <v>0.000369827586206897</v>
      </c>
      <c r="J22" s="15">
        <f t="shared" si="3"/>
        <v>4.972539</v>
      </c>
      <c r="K22" s="11" t="s">
        <v>596</v>
      </c>
    </row>
    <row r="23" spans="1:11">
      <c r="A23" s="9" t="s">
        <v>612</v>
      </c>
      <c r="B23" s="10" t="s">
        <v>54</v>
      </c>
      <c r="C23" s="10" t="s">
        <v>55</v>
      </c>
      <c r="D23" s="11" t="s">
        <v>31</v>
      </c>
      <c r="E23" s="11">
        <v>9971</v>
      </c>
      <c r="F23" s="11">
        <f>VLOOKUP(C23:C308,进价表!C:F,4,FALSE)</f>
        <v>4.4</v>
      </c>
      <c r="G23" s="11">
        <f t="shared" si="0"/>
        <v>43872.4</v>
      </c>
      <c r="H23" s="22">
        <f t="shared" si="1"/>
        <v>5.72</v>
      </c>
      <c r="I23" s="14">
        <f t="shared" si="2"/>
        <v>0.000493103448275862</v>
      </c>
      <c r="J23" s="15">
        <f t="shared" si="3"/>
        <v>5.703412</v>
      </c>
      <c r="K23" s="11" t="s">
        <v>596</v>
      </c>
    </row>
    <row r="24" spans="1:11">
      <c r="A24" s="9" t="s">
        <v>612</v>
      </c>
      <c r="B24" s="10" t="s">
        <v>328</v>
      </c>
      <c r="C24" s="10" t="s">
        <v>329</v>
      </c>
      <c r="D24" s="11" t="s">
        <v>8</v>
      </c>
      <c r="E24" s="11">
        <v>9348</v>
      </c>
      <c r="F24" s="11">
        <f>VLOOKUP(C24:C309,进价表!C:F,4,FALSE)</f>
        <v>13</v>
      </c>
      <c r="G24" s="11">
        <f t="shared" si="0"/>
        <v>121524</v>
      </c>
      <c r="H24" s="22">
        <f t="shared" si="1"/>
        <v>16.9</v>
      </c>
      <c r="I24" s="14">
        <f t="shared" si="2"/>
        <v>0.00145689655172414</v>
      </c>
      <c r="J24" s="15">
        <f t="shared" si="3"/>
        <v>15.79812</v>
      </c>
      <c r="K24" s="11" t="s">
        <v>595</v>
      </c>
    </row>
    <row r="25" spans="1:11">
      <c r="A25" s="9" t="s">
        <v>612</v>
      </c>
      <c r="B25" s="10" t="s">
        <v>23</v>
      </c>
      <c r="C25" s="10" t="s">
        <v>24</v>
      </c>
      <c r="D25" s="11" t="s">
        <v>8</v>
      </c>
      <c r="E25" s="11">
        <v>9225</v>
      </c>
      <c r="F25" s="11">
        <f>VLOOKUP(C25:C310,进价表!C:F,4,FALSE)</f>
        <v>19</v>
      </c>
      <c r="G25" s="11">
        <f t="shared" si="0"/>
        <v>175275</v>
      </c>
      <c r="H25" s="22">
        <f t="shared" si="1"/>
        <v>24.7</v>
      </c>
      <c r="I25" s="14">
        <f t="shared" si="2"/>
        <v>0.00212931034482759</v>
      </c>
      <c r="J25" s="15">
        <f t="shared" si="3"/>
        <v>22.78575</v>
      </c>
      <c r="K25" s="11" t="s">
        <v>596</v>
      </c>
    </row>
    <row r="26" spans="1:11">
      <c r="A26" s="9" t="s">
        <v>612</v>
      </c>
      <c r="B26" s="10" t="s">
        <v>29</v>
      </c>
      <c r="C26" s="10" t="s">
        <v>30</v>
      </c>
      <c r="D26" s="11" t="s">
        <v>31</v>
      </c>
      <c r="E26" s="11">
        <v>9124</v>
      </c>
      <c r="F26" s="11">
        <f>VLOOKUP(C26:C311,进价表!C:F,4,FALSE)</f>
        <v>1.8</v>
      </c>
      <c r="G26" s="11">
        <f t="shared" si="0"/>
        <v>16423.2</v>
      </c>
      <c r="H26" s="22">
        <f t="shared" si="1"/>
        <v>2.34</v>
      </c>
      <c r="I26" s="14">
        <f t="shared" si="2"/>
        <v>0.000201724137931035</v>
      </c>
      <c r="J26" s="15">
        <f t="shared" si="3"/>
        <v>2.135016</v>
      </c>
      <c r="K26" s="11" t="s">
        <v>596</v>
      </c>
    </row>
    <row r="27" spans="1:11">
      <c r="A27" s="9" t="s">
        <v>612</v>
      </c>
      <c r="B27" s="10" t="s">
        <v>414</v>
      </c>
      <c r="C27" s="10" t="s">
        <v>415</v>
      </c>
      <c r="D27" s="11" t="s">
        <v>8</v>
      </c>
      <c r="E27" s="11">
        <v>9049</v>
      </c>
      <c r="F27" s="11">
        <f>VLOOKUP(C27:C312,进价表!C:F,4,FALSE)</f>
        <v>18</v>
      </c>
      <c r="G27" s="11">
        <f t="shared" si="0"/>
        <v>162882</v>
      </c>
      <c r="H27" s="22">
        <f t="shared" si="1"/>
        <v>23.4</v>
      </c>
      <c r="I27" s="14">
        <f t="shared" si="2"/>
        <v>0.00201724137931035</v>
      </c>
      <c r="J27" s="15">
        <f t="shared" si="3"/>
        <v>21.17466</v>
      </c>
      <c r="K27" s="11" t="s">
        <v>597</v>
      </c>
    </row>
    <row r="28" spans="1:11">
      <c r="A28" s="9" t="s">
        <v>612</v>
      </c>
      <c r="B28" s="10" t="s">
        <v>112</v>
      </c>
      <c r="C28" s="10" t="s">
        <v>113</v>
      </c>
      <c r="D28" s="11" t="s">
        <v>31</v>
      </c>
      <c r="E28" s="11">
        <v>8539</v>
      </c>
      <c r="F28" s="11">
        <f>VLOOKUP(C28:C313,进价表!C:F,4,FALSE)</f>
        <v>3</v>
      </c>
      <c r="G28" s="11">
        <f t="shared" si="0"/>
        <v>25617</v>
      </c>
      <c r="H28" s="22">
        <f t="shared" si="1"/>
        <v>3.9</v>
      </c>
      <c r="I28" s="14">
        <f t="shared" si="2"/>
        <v>0.000336206896551724</v>
      </c>
      <c r="J28" s="15">
        <f t="shared" si="3"/>
        <v>3.33021</v>
      </c>
      <c r="K28" s="11" t="s">
        <v>596</v>
      </c>
    </row>
    <row r="29" spans="1:11">
      <c r="A29" s="9" t="s">
        <v>612</v>
      </c>
      <c r="B29" s="10" t="s">
        <v>52</v>
      </c>
      <c r="C29" s="10" t="s">
        <v>53</v>
      </c>
      <c r="D29" s="11" t="s">
        <v>31</v>
      </c>
      <c r="E29" s="11">
        <v>8461</v>
      </c>
      <c r="F29" s="11">
        <f>VLOOKUP(C29:C314,进价表!C:F,4,FALSE)</f>
        <v>7.5</v>
      </c>
      <c r="G29" s="11">
        <f t="shared" si="0"/>
        <v>63457.5</v>
      </c>
      <c r="H29" s="22">
        <f t="shared" si="1"/>
        <v>9.75</v>
      </c>
      <c r="I29" s="14">
        <f t="shared" si="2"/>
        <v>0.00084051724137931</v>
      </c>
      <c r="J29" s="15">
        <f t="shared" si="3"/>
        <v>8.249475</v>
      </c>
      <c r="K29" s="11" t="s">
        <v>596</v>
      </c>
    </row>
    <row r="30" spans="1:11">
      <c r="A30" s="9" t="s">
        <v>612</v>
      </c>
      <c r="B30" s="10" t="s">
        <v>34</v>
      </c>
      <c r="C30" s="10" t="s">
        <v>35</v>
      </c>
      <c r="D30" s="11" t="s">
        <v>31</v>
      </c>
      <c r="E30" s="11">
        <v>6441</v>
      </c>
      <c r="F30" s="11">
        <f>VLOOKUP(C30:C315,进价表!C:F,4,FALSE)</f>
        <v>3.8</v>
      </c>
      <c r="G30" s="11">
        <f t="shared" si="0"/>
        <v>24475.8</v>
      </c>
      <c r="H30" s="22">
        <f t="shared" si="1"/>
        <v>4.94</v>
      </c>
      <c r="I30" s="14">
        <f t="shared" si="2"/>
        <v>0.000425862068965517</v>
      </c>
      <c r="J30" s="15">
        <f t="shared" si="3"/>
        <v>3.181854</v>
      </c>
      <c r="K30" s="11" t="s">
        <v>596</v>
      </c>
    </row>
    <row r="31" spans="1:11">
      <c r="A31" s="9" t="s">
        <v>612</v>
      </c>
      <c r="B31" s="10" t="s">
        <v>108</v>
      </c>
      <c r="C31" s="10" t="s">
        <v>109</v>
      </c>
      <c r="D31" s="11" t="s">
        <v>31</v>
      </c>
      <c r="E31" s="11">
        <v>6074</v>
      </c>
      <c r="F31" s="11">
        <f>VLOOKUP(C31:C316,进价表!C:F,4,FALSE)</f>
        <v>4.2</v>
      </c>
      <c r="G31" s="11">
        <f t="shared" si="0"/>
        <v>25510.8</v>
      </c>
      <c r="H31" s="22">
        <f t="shared" si="1"/>
        <v>5.46</v>
      </c>
      <c r="I31" s="14">
        <f t="shared" si="2"/>
        <v>0.000470689655172414</v>
      </c>
      <c r="J31" s="15">
        <f t="shared" si="3"/>
        <v>3.316404</v>
      </c>
      <c r="K31" s="11" t="s">
        <v>596</v>
      </c>
    </row>
    <row r="32" spans="1:11">
      <c r="A32" s="9" t="s">
        <v>612</v>
      </c>
      <c r="B32" s="10" t="s">
        <v>27</v>
      </c>
      <c r="C32" s="10" t="s">
        <v>28</v>
      </c>
      <c r="D32" s="11" t="s">
        <v>8</v>
      </c>
      <c r="E32" s="11">
        <v>5589</v>
      </c>
      <c r="F32" s="11">
        <f>VLOOKUP(C32:C317,进价表!C:F,4,FALSE)</f>
        <v>7.5</v>
      </c>
      <c r="G32" s="11">
        <f t="shared" si="0"/>
        <v>41917.5</v>
      </c>
      <c r="H32" s="22">
        <f t="shared" si="1"/>
        <v>9.75</v>
      </c>
      <c r="I32" s="14">
        <f t="shared" si="2"/>
        <v>0.00084051724137931</v>
      </c>
      <c r="J32" s="15">
        <f t="shared" si="3"/>
        <v>5.449275</v>
      </c>
      <c r="K32" s="11" t="s">
        <v>596</v>
      </c>
    </row>
    <row r="33" spans="1:11">
      <c r="A33" s="9" t="s">
        <v>612</v>
      </c>
      <c r="B33" s="10" t="s">
        <v>74</v>
      </c>
      <c r="C33" s="10" t="s">
        <v>75</v>
      </c>
      <c r="D33" s="11" t="s">
        <v>8</v>
      </c>
      <c r="E33" s="11">
        <v>4976</v>
      </c>
      <c r="F33" s="11">
        <f>VLOOKUP(C33:C318,进价表!C:F,4,FALSE)</f>
        <v>31</v>
      </c>
      <c r="G33" s="11">
        <f t="shared" si="0"/>
        <v>154256</v>
      </c>
      <c r="H33" s="22">
        <f t="shared" si="1"/>
        <v>40.3</v>
      </c>
      <c r="I33" s="14">
        <f t="shared" si="2"/>
        <v>0.00347413793103448</v>
      </c>
      <c r="J33" s="15">
        <f t="shared" si="3"/>
        <v>20.05328</v>
      </c>
      <c r="K33" s="11" t="s">
        <v>596</v>
      </c>
    </row>
    <row r="34" spans="1:11">
      <c r="A34" s="9" t="s">
        <v>612</v>
      </c>
      <c r="B34" s="10" t="s">
        <v>392</v>
      </c>
      <c r="C34" s="10" t="s">
        <v>393</v>
      </c>
      <c r="D34" s="11" t="s">
        <v>8</v>
      </c>
      <c r="E34" s="11">
        <v>4943</v>
      </c>
      <c r="F34" s="11">
        <f>VLOOKUP(C34:C319,进价表!C:F,4,FALSE)</f>
        <v>26</v>
      </c>
      <c r="G34" s="11">
        <f t="shared" si="0"/>
        <v>128518</v>
      </c>
      <c r="H34" s="22">
        <f t="shared" si="1"/>
        <v>33.8</v>
      </c>
      <c r="I34" s="14">
        <f t="shared" si="2"/>
        <v>0.00291379310344828</v>
      </c>
      <c r="J34" s="15">
        <f t="shared" si="3"/>
        <v>16.70734</v>
      </c>
      <c r="K34" s="11" t="s">
        <v>597</v>
      </c>
    </row>
    <row r="35" spans="1:11">
      <c r="A35" s="9" t="s">
        <v>612</v>
      </c>
      <c r="B35" s="10" t="s">
        <v>9</v>
      </c>
      <c r="C35" s="10" t="s">
        <v>10</v>
      </c>
      <c r="D35" s="11" t="s">
        <v>8</v>
      </c>
      <c r="E35" s="11">
        <v>4653</v>
      </c>
      <c r="F35" s="11">
        <f>VLOOKUP(C35:C320,进价表!C:F,4,FALSE)</f>
        <v>8.5</v>
      </c>
      <c r="G35" s="11">
        <f t="shared" si="0"/>
        <v>39550.5</v>
      </c>
      <c r="H35" s="22">
        <f t="shared" si="1"/>
        <v>11.05</v>
      </c>
      <c r="I35" s="14">
        <f t="shared" si="2"/>
        <v>0.000952586206896552</v>
      </c>
      <c r="J35" s="15">
        <f t="shared" si="3"/>
        <v>5.141565</v>
      </c>
      <c r="K35" s="11" t="s">
        <v>596</v>
      </c>
    </row>
    <row r="36" spans="1:11">
      <c r="A36" s="9" t="s">
        <v>612</v>
      </c>
      <c r="B36" s="10" t="s">
        <v>38</v>
      </c>
      <c r="C36" s="10" t="s">
        <v>39</v>
      </c>
      <c r="D36" s="11" t="s">
        <v>8</v>
      </c>
      <c r="E36" s="11">
        <v>4269</v>
      </c>
      <c r="F36" s="11">
        <f>VLOOKUP(C36:C321,进价表!C:F,4,FALSE)</f>
        <v>23</v>
      </c>
      <c r="G36" s="11">
        <f t="shared" si="0"/>
        <v>98187</v>
      </c>
      <c r="H36" s="22">
        <f t="shared" si="1"/>
        <v>29.9</v>
      </c>
      <c r="I36" s="14">
        <f t="shared" si="2"/>
        <v>0.00257758620689655</v>
      </c>
      <c r="J36" s="15">
        <f t="shared" si="3"/>
        <v>12.76431</v>
      </c>
      <c r="K36" s="11" t="s">
        <v>596</v>
      </c>
    </row>
    <row r="37" spans="1:11">
      <c r="A37" s="9" t="s">
        <v>612</v>
      </c>
      <c r="B37" s="10" t="s">
        <v>320</v>
      </c>
      <c r="C37" s="10" t="s">
        <v>321</v>
      </c>
      <c r="D37" s="11" t="s">
        <v>8</v>
      </c>
      <c r="E37" s="11">
        <v>4229</v>
      </c>
      <c r="F37" s="11">
        <f>VLOOKUP(C37:C322,进价表!C:F,4,FALSE)</f>
        <v>3.6</v>
      </c>
      <c r="G37" s="11">
        <f t="shared" si="0"/>
        <v>15224.4</v>
      </c>
      <c r="H37" s="22">
        <f t="shared" si="1"/>
        <v>4.68</v>
      </c>
      <c r="I37" s="14">
        <f t="shared" si="2"/>
        <v>0.000403448275862069</v>
      </c>
      <c r="J37" s="15">
        <f t="shared" si="3"/>
        <v>1.979172</v>
      </c>
      <c r="K37" s="11" t="s">
        <v>595</v>
      </c>
    </row>
    <row r="38" spans="1:11">
      <c r="A38" s="9" t="s">
        <v>612</v>
      </c>
      <c r="B38" s="10" t="s">
        <v>228</v>
      </c>
      <c r="C38" s="10" t="s">
        <v>229</v>
      </c>
      <c r="D38" s="11" t="s">
        <v>8</v>
      </c>
      <c r="E38" s="11">
        <v>4227</v>
      </c>
      <c r="F38" s="11">
        <f>VLOOKUP(C38:C323,进价表!C:F,4,FALSE)</f>
        <v>9</v>
      </c>
      <c r="G38" s="11">
        <f t="shared" si="0"/>
        <v>38043</v>
      </c>
      <c r="H38" s="22">
        <f t="shared" si="1"/>
        <v>11.7</v>
      </c>
      <c r="I38" s="14">
        <f t="shared" si="2"/>
        <v>0.00100862068965517</v>
      </c>
      <c r="J38" s="15">
        <f t="shared" si="3"/>
        <v>4.94559</v>
      </c>
      <c r="K38" s="11" t="s">
        <v>595</v>
      </c>
    </row>
    <row r="39" spans="1:11">
      <c r="A39" s="9" t="s">
        <v>612</v>
      </c>
      <c r="B39" s="10" t="s">
        <v>230</v>
      </c>
      <c r="C39" s="10" t="s">
        <v>231</v>
      </c>
      <c r="D39" s="11" t="s">
        <v>8</v>
      </c>
      <c r="E39" s="11">
        <v>3365</v>
      </c>
      <c r="F39" s="11">
        <f>VLOOKUP(C39:C324,进价表!C:F,4,FALSE)</f>
        <v>12.5</v>
      </c>
      <c r="G39" s="11">
        <f t="shared" si="0"/>
        <v>42062.5</v>
      </c>
      <c r="H39" s="22">
        <f t="shared" si="1"/>
        <v>16.25</v>
      </c>
      <c r="I39" s="14">
        <f t="shared" si="2"/>
        <v>0.00140086206896552</v>
      </c>
      <c r="J39" s="15">
        <f t="shared" si="3"/>
        <v>5.468125</v>
      </c>
      <c r="K39" s="11" t="s">
        <v>595</v>
      </c>
    </row>
    <row r="40" spans="1:11">
      <c r="A40" s="9" t="s">
        <v>612</v>
      </c>
      <c r="B40" s="10" t="s">
        <v>404</v>
      </c>
      <c r="C40" s="10" t="s">
        <v>405</v>
      </c>
      <c r="D40" s="11" t="s">
        <v>8</v>
      </c>
      <c r="E40" s="11">
        <v>3323</v>
      </c>
      <c r="F40" s="11">
        <f>VLOOKUP(C40:C325,进价表!C:F,4,FALSE)</f>
        <v>20</v>
      </c>
      <c r="G40" s="11">
        <f t="shared" si="0"/>
        <v>66460</v>
      </c>
      <c r="H40" s="22">
        <f t="shared" si="1"/>
        <v>26</v>
      </c>
      <c r="I40" s="14">
        <f t="shared" si="2"/>
        <v>0.00224137931034483</v>
      </c>
      <c r="J40" s="15">
        <f t="shared" si="3"/>
        <v>8.6398</v>
      </c>
      <c r="K40" s="11" t="s">
        <v>595</v>
      </c>
    </row>
    <row r="41" spans="1:11">
      <c r="A41" s="9" t="s">
        <v>612</v>
      </c>
      <c r="B41" s="10" t="s">
        <v>85</v>
      </c>
      <c r="C41" s="10" t="s">
        <v>86</v>
      </c>
      <c r="D41" s="11" t="s">
        <v>8</v>
      </c>
      <c r="E41" s="11">
        <v>3081</v>
      </c>
      <c r="F41" s="11">
        <f>VLOOKUP(C41:C326,进价表!C:F,4,FALSE)</f>
        <v>22</v>
      </c>
      <c r="G41" s="11">
        <f t="shared" si="0"/>
        <v>67782</v>
      </c>
      <c r="H41" s="22">
        <f t="shared" si="1"/>
        <v>28.6</v>
      </c>
      <c r="I41" s="14">
        <f t="shared" si="2"/>
        <v>0.00246551724137931</v>
      </c>
      <c r="J41" s="15">
        <f t="shared" si="3"/>
        <v>8.81166</v>
      </c>
      <c r="K41" s="11" t="s">
        <v>596</v>
      </c>
    </row>
    <row r="42" spans="1:11">
      <c r="A42" s="9" t="s">
        <v>612</v>
      </c>
      <c r="B42" s="10" t="s">
        <v>138</v>
      </c>
      <c r="C42" s="10" t="s">
        <v>139</v>
      </c>
      <c r="D42" s="11" t="s">
        <v>8</v>
      </c>
      <c r="E42" s="11">
        <v>3054</v>
      </c>
      <c r="F42" s="11">
        <f>VLOOKUP(C42:C327,进价表!C:F,4,FALSE)</f>
        <v>17</v>
      </c>
      <c r="G42" s="11">
        <f t="shared" si="0"/>
        <v>51918</v>
      </c>
      <c r="H42" s="22">
        <f t="shared" si="1"/>
        <v>22.1</v>
      </c>
      <c r="I42" s="14">
        <f t="shared" si="2"/>
        <v>0.0019051724137931</v>
      </c>
      <c r="J42" s="15">
        <f t="shared" si="3"/>
        <v>6.74934</v>
      </c>
      <c r="K42" s="11" t="s">
        <v>596</v>
      </c>
    </row>
    <row r="43" spans="1:11">
      <c r="A43" s="9" t="s">
        <v>612</v>
      </c>
      <c r="B43" s="10" t="s">
        <v>406</v>
      </c>
      <c r="C43" s="10" t="s">
        <v>407</v>
      </c>
      <c r="D43" s="11" t="s">
        <v>8</v>
      </c>
      <c r="E43" s="11">
        <v>3050</v>
      </c>
      <c r="F43" s="11">
        <f>VLOOKUP(C43:C328,进价表!C:F,4,FALSE)</f>
        <v>12</v>
      </c>
      <c r="G43" s="11">
        <f t="shared" si="0"/>
        <v>36600</v>
      </c>
      <c r="H43" s="22">
        <f t="shared" si="1"/>
        <v>15.6</v>
      </c>
      <c r="I43" s="14">
        <f t="shared" si="2"/>
        <v>0.0013448275862069</v>
      </c>
      <c r="J43" s="15">
        <f t="shared" si="3"/>
        <v>4.758</v>
      </c>
      <c r="K43" s="11" t="s">
        <v>597</v>
      </c>
    </row>
    <row r="44" spans="1:11">
      <c r="A44" s="9" t="s">
        <v>612</v>
      </c>
      <c r="B44" s="10" t="s">
        <v>44</v>
      </c>
      <c r="C44" s="10" t="s">
        <v>45</v>
      </c>
      <c r="D44" s="11" t="s">
        <v>31</v>
      </c>
      <c r="E44" s="11">
        <v>3019</v>
      </c>
      <c r="F44" s="11">
        <f>VLOOKUP(C44:C329,进价表!C:F,4,FALSE)</f>
        <v>5.6</v>
      </c>
      <c r="G44" s="11">
        <f t="shared" si="0"/>
        <v>16906.4</v>
      </c>
      <c r="H44" s="22">
        <f t="shared" si="1"/>
        <v>7.28</v>
      </c>
      <c r="I44" s="14">
        <f t="shared" si="2"/>
        <v>0.000627586206896552</v>
      </c>
      <c r="J44" s="15">
        <f t="shared" si="3"/>
        <v>2.197832</v>
      </c>
      <c r="K44" s="11" t="s">
        <v>596</v>
      </c>
    </row>
    <row r="45" spans="1:11">
      <c r="A45" s="9" t="s">
        <v>612</v>
      </c>
      <c r="B45" s="10" t="s">
        <v>97</v>
      </c>
      <c r="C45" s="10" t="s">
        <v>98</v>
      </c>
      <c r="D45" s="11" t="s">
        <v>31</v>
      </c>
      <c r="E45" s="11">
        <v>2920</v>
      </c>
      <c r="F45" s="11">
        <f>VLOOKUP(C45:C330,进价表!C:F,4,FALSE)</f>
        <v>6</v>
      </c>
      <c r="G45" s="11">
        <f t="shared" si="0"/>
        <v>17520</v>
      </c>
      <c r="H45" s="22">
        <f t="shared" si="1"/>
        <v>7.8</v>
      </c>
      <c r="I45" s="14">
        <f t="shared" si="2"/>
        <v>0.000672413793103448</v>
      </c>
      <c r="J45" s="15">
        <f t="shared" si="3"/>
        <v>2.2776</v>
      </c>
      <c r="K45" s="11" t="s">
        <v>596</v>
      </c>
    </row>
    <row r="46" spans="1:11">
      <c r="A46" s="9" t="s">
        <v>612</v>
      </c>
      <c r="B46" s="10" t="s">
        <v>308</v>
      </c>
      <c r="C46" s="10" t="s">
        <v>309</v>
      </c>
      <c r="D46" s="11" t="s">
        <v>8</v>
      </c>
      <c r="E46" s="11">
        <v>2838</v>
      </c>
      <c r="F46" s="11">
        <f>VLOOKUP(C46:C331,进价表!C:F,4,FALSE)</f>
        <v>17</v>
      </c>
      <c r="G46" s="11">
        <f t="shared" si="0"/>
        <v>48246</v>
      </c>
      <c r="H46" s="22">
        <f t="shared" si="1"/>
        <v>22.1</v>
      </c>
      <c r="I46" s="14">
        <f t="shared" si="2"/>
        <v>0.0019051724137931</v>
      </c>
      <c r="J46" s="15">
        <f t="shared" si="3"/>
        <v>6.27198</v>
      </c>
      <c r="K46" s="11" t="s">
        <v>597</v>
      </c>
    </row>
    <row r="47" spans="1:11">
      <c r="A47" s="9" t="s">
        <v>612</v>
      </c>
      <c r="B47" s="10" t="s">
        <v>120</v>
      </c>
      <c r="C47" s="10" t="s">
        <v>121</v>
      </c>
      <c r="D47" s="11" t="s">
        <v>31</v>
      </c>
      <c r="E47" s="11">
        <v>2761</v>
      </c>
      <c r="F47" s="11">
        <f>VLOOKUP(C47:C332,进价表!C:F,4,FALSE)</f>
        <v>7.6</v>
      </c>
      <c r="G47" s="11">
        <f t="shared" si="0"/>
        <v>20983.6</v>
      </c>
      <c r="H47" s="22">
        <f t="shared" si="1"/>
        <v>9.88</v>
      </c>
      <c r="I47" s="14">
        <f t="shared" si="2"/>
        <v>0.000851724137931035</v>
      </c>
      <c r="J47" s="15">
        <f t="shared" si="3"/>
        <v>2.727868</v>
      </c>
      <c r="K47" s="11" t="s">
        <v>596</v>
      </c>
    </row>
    <row r="48" ht="26" spans="1:11">
      <c r="A48" s="9" t="s">
        <v>612</v>
      </c>
      <c r="B48" s="10" t="s">
        <v>13</v>
      </c>
      <c r="C48" s="10" t="s">
        <v>14</v>
      </c>
      <c r="D48" s="11" t="s">
        <v>8</v>
      </c>
      <c r="E48" s="11">
        <v>2737</v>
      </c>
      <c r="F48" s="11">
        <f>VLOOKUP(C48:C333,进价表!C:F,4,FALSE)</f>
        <v>18</v>
      </c>
      <c r="G48" s="11">
        <f t="shared" si="0"/>
        <v>49266</v>
      </c>
      <c r="H48" s="22">
        <f t="shared" si="1"/>
        <v>23.4</v>
      </c>
      <c r="I48" s="14">
        <f t="shared" si="2"/>
        <v>0.00201724137931035</v>
      </c>
      <c r="J48" s="15">
        <f t="shared" si="3"/>
        <v>6.40458</v>
      </c>
      <c r="K48" s="11" t="s">
        <v>596</v>
      </c>
    </row>
    <row r="49" spans="1:11">
      <c r="A49" s="9" t="s">
        <v>612</v>
      </c>
      <c r="B49" s="10" t="s">
        <v>408</v>
      </c>
      <c r="C49" s="10" t="s">
        <v>409</v>
      </c>
      <c r="D49" s="11" t="s">
        <v>8</v>
      </c>
      <c r="E49" s="11">
        <v>2422</v>
      </c>
      <c r="F49" s="11">
        <f>VLOOKUP(C49:C334,进价表!C:F,4,FALSE)</f>
        <v>26</v>
      </c>
      <c r="G49" s="11">
        <f t="shared" si="0"/>
        <v>62972</v>
      </c>
      <c r="H49" s="22">
        <f t="shared" si="1"/>
        <v>33.8</v>
      </c>
      <c r="I49" s="14">
        <f t="shared" si="2"/>
        <v>0.00291379310344828</v>
      </c>
      <c r="J49" s="15">
        <f t="shared" si="3"/>
        <v>8.18636</v>
      </c>
      <c r="K49" s="11" t="s">
        <v>595</v>
      </c>
    </row>
    <row r="50" spans="1:11">
      <c r="A50" s="9" t="s">
        <v>612</v>
      </c>
      <c r="B50" s="10" t="s">
        <v>226</v>
      </c>
      <c r="C50" s="10" t="s">
        <v>227</v>
      </c>
      <c r="D50" s="11" t="s">
        <v>8</v>
      </c>
      <c r="E50" s="11">
        <v>2232</v>
      </c>
      <c r="F50" s="11">
        <f>VLOOKUP(C50:C335,进价表!C:F,4,FALSE)</f>
        <v>5.8</v>
      </c>
      <c r="G50" s="11">
        <f t="shared" si="0"/>
        <v>12945.6</v>
      </c>
      <c r="H50" s="22">
        <f t="shared" si="1"/>
        <v>7.54</v>
      </c>
      <c r="I50" s="14">
        <f t="shared" si="2"/>
        <v>0.00065</v>
      </c>
      <c r="J50" s="15">
        <f t="shared" si="3"/>
        <v>1.682928</v>
      </c>
      <c r="K50" s="11" t="s">
        <v>595</v>
      </c>
    </row>
    <row r="51" spans="1:11">
      <c r="A51" s="9" t="s">
        <v>612</v>
      </c>
      <c r="B51" s="10" t="s">
        <v>70</v>
      </c>
      <c r="C51" s="10" t="s">
        <v>71</v>
      </c>
      <c r="D51" s="11" t="s">
        <v>8</v>
      </c>
      <c r="E51" s="11">
        <v>2217</v>
      </c>
      <c r="F51" s="11">
        <f>VLOOKUP(C51:C336,进价表!C:F,4,FALSE)</f>
        <v>24.5</v>
      </c>
      <c r="G51" s="11">
        <f t="shared" si="0"/>
        <v>54316.5</v>
      </c>
      <c r="H51" s="22">
        <f t="shared" si="1"/>
        <v>31.85</v>
      </c>
      <c r="I51" s="14">
        <f t="shared" si="2"/>
        <v>0.00274568965517241</v>
      </c>
      <c r="J51" s="15">
        <f t="shared" si="3"/>
        <v>7.061145</v>
      </c>
      <c r="K51" s="11" t="s">
        <v>596</v>
      </c>
    </row>
    <row r="52" spans="1:11">
      <c r="A52" s="9" t="s">
        <v>612</v>
      </c>
      <c r="B52" s="10" t="s">
        <v>416</v>
      </c>
      <c r="C52" s="10" t="s">
        <v>417</v>
      </c>
      <c r="D52" s="11" t="s">
        <v>8</v>
      </c>
      <c r="E52" s="11">
        <v>2107</v>
      </c>
      <c r="F52" s="11">
        <f>VLOOKUP(C52:C337,进价表!C:F,4,FALSE)</f>
        <v>24.5</v>
      </c>
      <c r="G52" s="11">
        <f t="shared" si="0"/>
        <v>51621.5</v>
      </c>
      <c r="H52" s="22">
        <f t="shared" si="1"/>
        <v>31.85</v>
      </c>
      <c r="I52" s="14">
        <f t="shared" si="2"/>
        <v>0.00274568965517241</v>
      </c>
      <c r="J52" s="15">
        <f t="shared" si="3"/>
        <v>6.710795</v>
      </c>
      <c r="K52" s="11" t="s">
        <v>598</v>
      </c>
    </row>
    <row r="53" spans="1:11">
      <c r="A53" s="9" t="s">
        <v>612</v>
      </c>
      <c r="B53" s="10" t="s">
        <v>340</v>
      </c>
      <c r="C53" s="10" t="s">
        <v>341</v>
      </c>
      <c r="D53" s="11" t="s">
        <v>8</v>
      </c>
      <c r="E53" s="11">
        <v>2037</v>
      </c>
      <c r="F53" s="11">
        <f>VLOOKUP(C53:C338,进价表!C:F,4,FALSE)</f>
        <v>20.412</v>
      </c>
      <c r="G53" s="11">
        <f t="shared" si="0"/>
        <v>41579.244</v>
      </c>
      <c r="H53" s="22">
        <f t="shared" si="1"/>
        <v>26.5356</v>
      </c>
      <c r="I53" s="14">
        <f t="shared" si="2"/>
        <v>0.00228755172413793</v>
      </c>
      <c r="J53" s="15">
        <f t="shared" si="3"/>
        <v>5.40530172</v>
      </c>
      <c r="K53" s="11" t="s">
        <v>595</v>
      </c>
    </row>
    <row r="54" spans="1:11">
      <c r="A54" s="9" t="s">
        <v>612</v>
      </c>
      <c r="B54" s="10" t="s">
        <v>110</v>
      </c>
      <c r="C54" s="10" t="s">
        <v>111</v>
      </c>
      <c r="D54" s="11" t="s">
        <v>31</v>
      </c>
      <c r="E54" s="11">
        <v>2019</v>
      </c>
      <c r="F54" s="11">
        <f>VLOOKUP(C54:C339,进价表!C:F,4,FALSE)</f>
        <v>3.1</v>
      </c>
      <c r="G54" s="11">
        <f t="shared" si="0"/>
        <v>6258.9</v>
      </c>
      <c r="H54" s="22">
        <f t="shared" si="1"/>
        <v>4.03</v>
      </c>
      <c r="I54" s="14">
        <f t="shared" si="2"/>
        <v>0.000347413793103448</v>
      </c>
      <c r="J54" s="15">
        <f t="shared" si="3"/>
        <v>0.813657</v>
      </c>
      <c r="K54" s="11" t="s">
        <v>596</v>
      </c>
    </row>
    <row r="55" spans="1:11">
      <c r="A55" s="9" t="s">
        <v>612</v>
      </c>
      <c r="B55" s="10" t="s">
        <v>322</v>
      </c>
      <c r="C55" s="10" t="s">
        <v>323</v>
      </c>
      <c r="D55" s="11" t="s">
        <v>8</v>
      </c>
      <c r="E55" s="11">
        <v>1961</v>
      </c>
      <c r="F55" s="11">
        <f>VLOOKUP(C55:C340,进价表!C:F,4,FALSE)</f>
        <v>3.6</v>
      </c>
      <c r="G55" s="11">
        <f t="shared" si="0"/>
        <v>7059.6</v>
      </c>
      <c r="H55" s="22">
        <f t="shared" si="1"/>
        <v>4.68</v>
      </c>
      <c r="I55" s="14">
        <f t="shared" si="2"/>
        <v>0.000403448275862069</v>
      </c>
      <c r="J55" s="15">
        <f t="shared" si="3"/>
        <v>0.917748</v>
      </c>
      <c r="K55" s="11" t="s">
        <v>595</v>
      </c>
    </row>
    <row r="56" spans="1:11">
      <c r="A56" s="9" t="s">
        <v>612</v>
      </c>
      <c r="B56" s="10" t="s">
        <v>448</v>
      </c>
      <c r="C56" s="10" t="s">
        <v>449</v>
      </c>
      <c r="D56" s="11" t="s">
        <v>8</v>
      </c>
      <c r="E56" s="11">
        <v>1845</v>
      </c>
      <c r="F56" s="11">
        <f>VLOOKUP(C56:C341,进价表!C:F,4,FALSE)</f>
        <v>6.5856</v>
      </c>
      <c r="G56" s="11">
        <f t="shared" si="0"/>
        <v>12150.432</v>
      </c>
      <c r="H56" s="22">
        <f t="shared" si="1"/>
        <v>8.56128</v>
      </c>
      <c r="I56" s="14">
        <f t="shared" si="2"/>
        <v>0.000738041379310345</v>
      </c>
      <c r="J56" s="15">
        <f t="shared" si="3"/>
        <v>1.57955616</v>
      </c>
      <c r="K56" s="11" t="s">
        <v>597</v>
      </c>
    </row>
    <row r="57" spans="1:11">
      <c r="A57" s="9" t="s">
        <v>612</v>
      </c>
      <c r="B57" s="10" t="s">
        <v>510</v>
      </c>
      <c r="C57" s="10" t="s">
        <v>511</v>
      </c>
      <c r="D57" s="11" t="s">
        <v>8</v>
      </c>
      <c r="E57" s="11">
        <v>1776</v>
      </c>
      <c r="F57" s="11">
        <f>VLOOKUP(C57:C342,进价表!C:F,4,FALSE)</f>
        <v>13.5</v>
      </c>
      <c r="G57" s="11">
        <f t="shared" si="0"/>
        <v>23976</v>
      </c>
      <c r="H57" s="22">
        <f t="shared" si="1"/>
        <v>17.55</v>
      </c>
      <c r="I57" s="14">
        <f t="shared" si="2"/>
        <v>0.00151293103448276</v>
      </c>
      <c r="J57" s="15">
        <f t="shared" si="3"/>
        <v>3.11688</v>
      </c>
      <c r="K57" s="11" t="s">
        <v>599</v>
      </c>
    </row>
    <row r="58" spans="1:11">
      <c r="A58" s="9" t="s">
        <v>612</v>
      </c>
      <c r="B58" s="10" t="s">
        <v>95</v>
      </c>
      <c r="C58" s="10" t="s">
        <v>96</v>
      </c>
      <c r="D58" s="11" t="s">
        <v>8</v>
      </c>
      <c r="E58" s="11">
        <v>1751</v>
      </c>
      <c r="F58" s="11">
        <f>VLOOKUP(C58:C343,进价表!C:F,4,FALSE)</f>
        <v>8.2</v>
      </c>
      <c r="G58" s="11">
        <f t="shared" si="0"/>
        <v>14358.2</v>
      </c>
      <c r="H58" s="22">
        <f t="shared" si="1"/>
        <v>10.66</v>
      </c>
      <c r="I58" s="14">
        <f t="shared" si="2"/>
        <v>0.000918965517241379</v>
      </c>
      <c r="J58" s="15">
        <f t="shared" si="3"/>
        <v>1.866566</v>
      </c>
      <c r="K58" s="11" t="s">
        <v>596</v>
      </c>
    </row>
    <row r="59" spans="1:11">
      <c r="A59" s="9" t="s">
        <v>612</v>
      </c>
      <c r="B59" s="10" t="s">
        <v>558</v>
      </c>
      <c r="C59" s="10" t="s">
        <v>559</v>
      </c>
      <c r="D59" s="11" t="s">
        <v>8</v>
      </c>
      <c r="E59" s="11">
        <v>1730</v>
      </c>
      <c r="F59" s="11">
        <f>VLOOKUP(C59:C344,进价表!C:F,4,FALSE)</f>
        <v>15</v>
      </c>
      <c r="G59" s="11">
        <f t="shared" si="0"/>
        <v>25950</v>
      </c>
      <c r="H59" s="22">
        <f t="shared" si="1"/>
        <v>19.5</v>
      </c>
      <c r="I59" s="14">
        <f t="shared" si="2"/>
        <v>0.00168103448275862</v>
      </c>
      <c r="J59" s="15">
        <f t="shared" si="3"/>
        <v>3.3735</v>
      </c>
      <c r="K59" s="11" t="s">
        <v>598</v>
      </c>
    </row>
    <row r="60" spans="1:11">
      <c r="A60" s="9" t="s">
        <v>612</v>
      </c>
      <c r="B60" s="10" t="s">
        <v>130</v>
      </c>
      <c r="C60" s="10" t="s">
        <v>131</v>
      </c>
      <c r="D60" s="11" t="s">
        <v>8</v>
      </c>
      <c r="E60" s="11">
        <v>1692</v>
      </c>
      <c r="F60" s="11">
        <f>VLOOKUP(C60:C345,进价表!C:F,4,FALSE)</f>
        <v>20</v>
      </c>
      <c r="G60" s="11">
        <f t="shared" si="0"/>
        <v>33840</v>
      </c>
      <c r="H60" s="22">
        <f t="shared" si="1"/>
        <v>26</v>
      </c>
      <c r="I60" s="14">
        <f t="shared" si="2"/>
        <v>0.00224137931034483</v>
      </c>
      <c r="J60" s="15">
        <f t="shared" si="3"/>
        <v>4.3992</v>
      </c>
      <c r="K60" s="11" t="s">
        <v>596</v>
      </c>
    </row>
    <row r="61" spans="1:11">
      <c r="A61" s="9" t="s">
        <v>612</v>
      </c>
      <c r="B61" s="10" t="s">
        <v>148</v>
      </c>
      <c r="C61" s="10" t="s">
        <v>149</v>
      </c>
      <c r="D61" s="11" t="s">
        <v>31</v>
      </c>
      <c r="E61" s="11">
        <v>1688</v>
      </c>
      <c r="F61" s="11">
        <f>VLOOKUP(C61:C346,进价表!C:F,4,FALSE)</f>
        <v>5.5</v>
      </c>
      <c r="G61" s="11">
        <f t="shared" si="0"/>
        <v>9284</v>
      </c>
      <c r="H61" s="22">
        <f t="shared" si="1"/>
        <v>7.15</v>
      </c>
      <c r="I61" s="14">
        <f t="shared" si="2"/>
        <v>0.000616379310344828</v>
      </c>
      <c r="J61" s="15">
        <f t="shared" si="3"/>
        <v>1.20692</v>
      </c>
      <c r="K61" s="11" t="s">
        <v>595</v>
      </c>
    </row>
    <row r="62" spans="1:11">
      <c r="A62" s="9" t="s">
        <v>612</v>
      </c>
      <c r="B62" s="10" t="s">
        <v>68</v>
      </c>
      <c r="C62" s="10" t="s">
        <v>69</v>
      </c>
      <c r="D62" s="11" t="s">
        <v>8</v>
      </c>
      <c r="E62" s="11">
        <v>1640</v>
      </c>
      <c r="F62" s="11">
        <f>VLOOKUP(C62:C347,进价表!C:F,4,FALSE)</f>
        <v>18</v>
      </c>
      <c r="G62" s="11">
        <f t="shared" si="0"/>
        <v>29520</v>
      </c>
      <c r="H62" s="22">
        <f t="shared" si="1"/>
        <v>23.4</v>
      </c>
      <c r="I62" s="14">
        <f t="shared" si="2"/>
        <v>0.00201724137931035</v>
      </c>
      <c r="J62" s="15">
        <f t="shared" si="3"/>
        <v>3.8376</v>
      </c>
      <c r="K62" s="11" t="s">
        <v>596</v>
      </c>
    </row>
    <row r="63" spans="1:11">
      <c r="A63" s="9" t="s">
        <v>612</v>
      </c>
      <c r="B63" s="10" t="s">
        <v>91</v>
      </c>
      <c r="C63" s="10" t="s">
        <v>92</v>
      </c>
      <c r="D63" s="11" t="s">
        <v>8</v>
      </c>
      <c r="E63" s="11">
        <v>1611</v>
      </c>
      <c r="F63" s="11">
        <f>VLOOKUP(C63:C348,进价表!C:F,4,FALSE)</f>
        <v>13.5</v>
      </c>
      <c r="G63" s="11">
        <f t="shared" si="0"/>
        <v>21748.5</v>
      </c>
      <c r="H63" s="22">
        <f t="shared" si="1"/>
        <v>17.55</v>
      </c>
      <c r="I63" s="14">
        <f t="shared" si="2"/>
        <v>0.00151293103448276</v>
      </c>
      <c r="J63" s="15">
        <f t="shared" si="3"/>
        <v>2.827305</v>
      </c>
      <c r="K63" s="11" t="s">
        <v>596</v>
      </c>
    </row>
    <row r="64" spans="1:11">
      <c r="A64" s="9" t="s">
        <v>612</v>
      </c>
      <c r="B64" s="10" t="s">
        <v>418</v>
      </c>
      <c r="C64" s="10" t="s">
        <v>419</v>
      </c>
      <c r="D64" s="11" t="s">
        <v>8</v>
      </c>
      <c r="E64" s="11">
        <v>1559</v>
      </c>
      <c r="F64" s="11">
        <f>VLOOKUP(C64:C349,进价表!C:F,4,FALSE)</f>
        <v>34.5744</v>
      </c>
      <c r="G64" s="11">
        <f t="shared" si="0"/>
        <v>53901.4896</v>
      </c>
      <c r="H64" s="22">
        <f t="shared" si="1"/>
        <v>44.94672</v>
      </c>
      <c r="I64" s="14">
        <f t="shared" si="2"/>
        <v>0.00387471724137931</v>
      </c>
      <c r="J64" s="15">
        <f t="shared" si="3"/>
        <v>7.007193648</v>
      </c>
      <c r="K64" s="11" t="s">
        <v>597</v>
      </c>
    </row>
    <row r="65" spans="1:11">
      <c r="A65" s="9" t="s">
        <v>612</v>
      </c>
      <c r="B65" s="10" t="s">
        <v>25</v>
      </c>
      <c r="C65" s="10" t="s">
        <v>26</v>
      </c>
      <c r="D65" s="11" t="s">
        <v>8</v>
      </c>
      <c r="E65" s="11">
        <v>1490</v>
      </c>
      <c r="F65" s="11">
        <f>VLOOKUP(C65:C350,进价表!C:F,4,FALSE)</f>
        <v>32</v>
      </c>
      <c r="G65" s="11">
        <f t="shared" si="0"/>
        <v>47680</v>
      </c>
      <c r="H65" s="22">
        <f t="shared" si="1"/>
        <v>41.6</v>
      </c>
      <c r="I65" s="14">
        <f t="shared" si="2"/>
        <v>0.00358620689655172</v>
      </c>
      <c r="J65" s="15">
        <f t="shared" si="3"/>
        <v>6.1984</v>
      </c>
      <c r="K65" s="11" t="s">
        <v>596</v>
      </c>
    </row>
    <row r="66" spans="1:11">
      <c r="A66" s="9" t="s">
        <v>612</v>
      </c>
      <c r="B66" s="10" t="s">
        <v>420</v>
      </c>
      <c r="C66" s="10" t="s">
        <v>421</v>
      </c>
      <c r="D66" s="11" t="s">
        <v>8</v>
      </c>
      <c r="E66" s="11">
        <v>1415</v>
      </c>
      <c r="F66" s="11">
        <f>VLOOKUP(C66:C351,进价表!C:F,4,FALSE)</f>
        <v>39.5388</v>
      </c>
      <c r="G66" s="11">
        <f t="shared" si="0"/>
        <v>55947.402</v>
      </c>
      <c r="H66" s="22">
        <f t="shared" si="1"/>
        <v>51.40044</v>
      </c>
      <c r="I66" s="14">
        <f t="shared" si="2"/>
        <v>0.0044310724137931</v>
      </c>
      <c r="J66" s="15">
        <f t="shared" si="3"/>
        <v>7.27316226</v>
      </c>
      <c r="K66" s="11" t="s">
        <v>597</v>
      </c>
    </row>
    <row r="67" spans="1:11">
      <c r="A67" s="9" t="s">
        <v>612</v>
      </c>
      <c r="B67" s="10" t="s">
        <v>150</v>
      </c>
      <c r="C67" s="10" t="s">
        <v>151</v>
      </c>
      <c r="D67" s="11" t="s">
        <v>8</v>
      </c>
      <c r="E67" s="11">
        <v>1386</v>
      </c>
      <c r="F67" s="11">
        <f>VLOOKUP(C67:C352,进价表!C:F,4,FALSE)</f>
        <v>13.5</v>
      </c>
      <c r="G67" s="11">
        <f t="shared" si="0"/>
        <v>18711</v>
      </c>
      <c r="H67" s="22">
        <f t="shared" si="1"/>
        <v>17.55</v>
      </c>
      <c r="I67" s="14">
        <f t="shared" si="2"/>
        <v>0.00151293103448276</v>
      </c>
      <c r="J67" s="15">
        <f t="shared" si="3"/>
        <v>2.43243</v>
      </c>
      <c r="K67" s="11" t="s">
        <v>599</v>
      </c>
    </row>
    <row r="68" spans="1:11">
      <c r="A68" s="9" t="s">
        <v>612</v>
      </c>
      <c r="B68" s="10" t="s">
        <v>348</v>
      </c>
      <c r="C68" s="10" t="s">
        <v>349</v>
      </c>
      <c r="D68" s="11" t="s">
        <v>31</v>
      </c>
      <c r="E68" s="11">
        <v>1358</v>
      </c>
      <c r="F68" s="11">
        <f>VLOOKUP(C68:C353,进价表!C:F,4,FALSE)</f>
        <v>4.8</v>
      </c>
      <c r="G68" s="11">
        <f t="shared" ref="G68:G131" si="4">E68*F68</f>
        <v>6518.4</v>
      </c>
      <c r="H68" s="22">
        <f t="shared" ref="H68:H131" si="5">F68*1.3</f>
        <v>6.24</v>
      </c>
      <c r="I68" s="14">
        <f t="shared" ref="I68:I131" si="6">H68/1.16/10000</f>
        <v>0.000537931034482759</v>
      </c>
      <c r="J68" s="15">
        <f t="shared" ref="J68:J131" si="7">I68*1.16*E68</f>
        <v>0.847392</v>
      </c>
      <c r="K68" s="11" t="s">
        <v>595</v>
      </c>
    </row>
    <row r="69" spans="1:11">
      <c r="A69" s="9" t="s">
        <v>612</v>
      </c>
      <c r="B69" s="10" t="s">
        <v>346</v>
      </c>
      <c r="C69" s="10" t="s">
        <v>347</v>
      </c>
      <c r="D69" s="11" t="s">
        <v>31</v>
      </c>
      <c r="E69" s="11">
        <v>1358</v>
      </c>
      <c r="F69" s="11">
        <f>VLOOKUP(C69:C354,进价表!C:F,4,FALSE)</f>
        <v>18</v>
      </c>
      <c r="G69" s="11">
        <f t="shared" si="4"/>
        <v>24444</v>
      </c>
      <c r="H69" s="22">
        <f t="shared" si="5"/>
        <v>23.4</v>
      </c>
      <c r="I69" s="14">
        <f t="shared" si="6"/>
        <v>0.00201724137931035</v>
      </c>
      <c r="J69" s="15">
        <f t="shared" si="7"/>
        <v>3.17772</v>
      </c>
      <c r="K69" s="11" t="s">
        <v>595</v>
      </c>
    </row>
    <row r="70" spans="1:11">
      <c r="A70" s="9" t="s">
        <v>612</v>
      </c>
      <c r="B70" s="10" t="s">
        <v>83</v>
      </c>
      <c r="C70" s="10" t="s">
        <v>84</v>
      </c>
      <c r="D70" s="11" t="s">
        <v>8</v>
      </c>
      <c r="E70" s="11">
        <v>1332</v>
      </c>
      <c r="F70" s="11">
        <f>VLOOKUP(C70:C355,进价表!C:F,4,FALSE)</f>
        <v>14</v>
      </c>
      <c r="G70" s="11">
        <f t="shared" si="4"/>
        <v>18648</v>
      </c>
      <c r="H70" s="22">
        <f t="shared" si="5"/>
        <v>18.2</v>
      </c>
      <c r="I70" s="14">
        <f t="shared" si="6"/>
        <v>0.00156896551724138</v>
      </c>
      <c r="J70" s="15">
        <f t="shared" si="7"/>
        <v>2.42424</v>
      </c>
      <c r="K70" s="11" t="s">
        <v>596</v>
      </c>
    </row>
    <row r="71" spans="1:11">
      <c r="A71" s="9" t="s">
        <v>612</v>
      </c>
      <c r="B71" s="10" t="s">
        <v>332</v>
      </c>
      <c r="C71" s="10" t="s">
        <v>333</v>
      </c>
      <c r="D71" s="11" t="s">
        <v>8</v>
      </c>
      <c r="E71" s="11">
        <v>1290</v>
      </c>
      <c r="F71" s="11">
        <f>VLOOKUP(C71:C356,进价表!C:F,4,FALSE)</f>
        <v>30</v>
      </c>
      <c r="G71" s="11">
        <f t="shared" si="4"/>
        <v>38700</v>
      </c>
      <c r="H71" s="22">
        <f t="shared" si="5"/>
        <v>39</v>
      </c>
      <c r="I71" s="14">
        <f t="shared" si="6"/>
        <v>0.00336206896551724</v>
      </c>
      <c r="J71" s="15">
        <f t="shared" si="7"/>
        <v>5.031</v>
      </c>
      <c r="K71" s="11" t="s">
        <v>595</v>
      </c>
    </row>
    <row r="72" spans="1:11">
      <c r="A72" s="9" t="s">
        <v>612</v>
      </c>
      <c r="B72" s="10" t="s">
        <v>6</v>
      </c>
      <c r="C72" s="10" t="s">
        <v>7</v>
      </c>
      <c r="D72" s="11" t="s">
        <v>8</v>
      </c>
      <c r="E72" s="11">
        <v>1237</v>
      </c>
      <c r="F72" s="11">
        <f>VLOOKUP(C72:C357,进价表!C:F,4,FALSE)</f>
        <v>6.8</v>
      </c>
      <c r="G72" s="11">
        <f t="shared" si="4"/>
        <v>8411.6</v>
      </c>
      <c r="H72" s="22">
        <f t="shared" si="5"/>
        <v>8.84</v>
      </c>
      <c r="I72" s="14">
        <f t="shared" si="6"/>
        <v>0.000762068965517241</v>
      </c>
      <c r="J72" s="15">
        <f t="shared" si="7"/>
        <v>1.093508</v>
      </c>
      <c r="K72" s="11" t="s">
        <v>596</v>
      </c>
    </row>
    <row r="73" spans="1:11">
      <c r="A73" s="9" t="s">
        <v>612</v>
      </c>
      <c r="B73" s="10" t="s">
        <v>258</v>
      </c>
      <c r="C73" s="10" t="s">
        <v>259</v>
      </c>
      <c r="D73" s="11" t="s">
        <v>8</v>
      </c>
      <c r="E73" s="11">
        <v>1208</v>
      </c>
      <c r="F73" s="11">
        <f>VLOOKUP(C73:C358,进价表!C:F,4,FALSE)</f>
        <v>46.3428</v>
      </c>
      <c r="G73" s="11">
        <f t="shared" si="4"/>
        <v>55982.1024</v>
      </c>
      <c r="H73" s="22">
        <f t="shared" si="5"/>
        <v>60.24564</v>
      </c>
      <c r="I73" s="14">
        <f t="shared" si="6"/>
        <v>0.00519358965517241</v>
      </c>
      <c r="J73" s="15">
        <f t="shared" si="7"/>
        <v>7.277673312</v>
      </c>
      <c r="K73" s="11" t="s">
        <v>597</v>
      </c>
    </row>
    <row r="74" spans="1:11">
      <c r="A74" s="9" t="s">
        <v>612</v>
      </c>
      <c r="B74" s="10" t="s">
        <v>534</v>
      </c>
      <c r="C74" s="10" t="s">
        <v>535</v>
      </c>
      <c r="D74" s="11" t="s">
        <v>8</v>
      </c>
      <c r="E74" s="11">
        <v>1040</v>
      </c>
      <c r="F74" s="11">
        <f>VLOOKUP(C74:C359,进价表!C:F,4,FALSE)</f>
        <v>7</v>
      </c>
      <c r="G74" s="11">
        <f t="shared" si="4"/>
        <v>7280</v>
      </c>
      <c r="H74" s="22">
        <f t="shared" si="5"/>
        <v>9.1</v>
      </c>
      <c r="I74" s="14">
        <f t="shared" si="6"/>
        <v>0.00078448275862069</v>
      </c>
      <c r="J74" s="15">
        <f t="shared" si="7"/>
        <v>0.9464</v>
      </c>
      <c r="K74" s="11" t="s">
        <v>597</v>
      </c>
    </row>
    <row r="75" spans="1:11">
      <c r="A75" s="9" t="s">
        <v>612</v>
      </c>
      <c r="B75" s="10" t="s">
        <v>306</v>
      </c>
      <c r="C75" s="10" t="s">
        <v>307</v>
      </c>
      <c r="D75" s="11" t="s">
        <v>8</v>
      </c>
      <c r="E75" s="11">
        <v>1036</v>
      </c>
      <c r="F75" s="11">
        <f>VLOOKUP(C75:C360,进价表!C:F,4,FALSE)</f>
        <v>11.5</v>
      </c>
      <c r="G75" s="11">
        <f t="shared" si="4"/>
        <v>11914</v>
      </c>
      <c r="H75" s="22">
        <f t="shared" si="5"/>
        <v>14.95</v>
      </c>
      <c r="I75" s="14">
        <f t="shared" si="6"/>
        <v>0.00128879310344828</v>
      </c>
      <c r="J75" s="15">
        <f t="shared" si="7"/>
        <v>1.54882</v>
      </c>
      <c r="K75" s="11" t="s">
        <v>597</v>
      </c>
    </row>
    <row r="76" spans="1:11">
      <c r="A76" s="9" t="s">
        <v>612</v>
      </c>
      <c r="B76" s="10" t="s">
        <v>166</v>
      </c>
      <c r="C76" s="10" t="s">
        <v>167</v>
      </c>
      <c r="D76" s="11" t="s">
        <v>8</v>
      </c>
      <c r="E76" s="11">
        <v>953</v>
      </c>
      <c r="F76" s="11">
        <f>VLOOKUP(C76:C361,进价表!C:F,4,FALSE)</f>
        <v>21</v>
      </c>
      <c r="G76" s="11">
        <f t="shared" si="4"/>
        <v>20013</v>
      </c>
      <c r="H76" s="22">
        <f t="shared" si="5"/>
        <v>27.3</v>
      </c>
      <c r="I76" s="14">
        <f t="shared" si="6"/>
        <v>0.00235344827586207</v>
      </c>
      <c r="J76" s="15">
        <f t="shared" si="7"/>
        <v>2.60169</v>
      </c>
      <c r="K76" s="11" t="s">
        <v>597</v>
      </c>
    </row>
    <row r="77" ht="26" spans="1:11">
      <c r="A77" s="9" t="s">
        <v>612</v>
      </c>
      <c r="B77" s="10" t="s">
        <v>286</v>
      </c>
      <c r="C77" s="10" t="s">
        <v>287</v>
      </c>
      <c r="D77" s="11" t="s">
        <v>8</v>
      </c>
      <c r="E77" s="11">
        <v>929</v>
      </c>
      <c r="F77" s="11">
        <f>VLOOKUP(C77:C362,进价表!C:F,4,FALSE)</f>
        <v>8.5</v>
      </c>
      <c r="G77" s="11">
        <f t="shared" si="4"/>
        <v>7896.5</v>
      </c>
      <c r="H77" s="22">
        <f t="shared" si="5"/>
        <v>11.05</v>
      </c>
      <c r="I77" s="14">
        <f t="shared" si="6"/>
        <v>0.000952586206896552</v>
      </c>
      <c r="J77" s="15">
        <f t="shared" si="7"/>
        <v>1.026545</v>
      </c>
      <c r="K77" s="11" t="s">
        <v>598</v>
      </c>
    </row>
    <row r="78" spans="1:11">
      <c r="A78" s="9" t="s">
        <v>612</v>
      </c>
      <c r="B78" s="10" t="s">
        <v>556</v>
      </c>
      <c r="C78" s="10" t="s">
        <v>557</v>
      </c>
      <c r="D78" s="11" t="s">
        <v>8</v>
      </c>
      <c r="E78" s="11">
        <v>898</v>
      </c>
      <c r="F78" s="11">
        <f>VLOOKUP(C78:C363,进价表!C:F,4,FALSE)</f>
        <v>15</v>
      </c>
      <c r="G78" s="11">
        <f t="shared" si="4"/>
        <v>13470</v>
      </c>
      <c r="H78" s="22">
        <f t="shared" si="5"/>
        <v>19.5</v>
      </c>
      <c r="I78" s="14">
        <f t="shared" si="6"/>
        <v>0.00168103448275862</v>
      </c>
      <c r="J78" s="15">
        <f t="shared" si="7"/>
        <v>1.7511</v>
      </c>
      <c r="K78" s="11" t="s">
        <v>599</v>
      </c>
    </row>
    <row r="79" spans="1:11">
      <c r="A79" s="9" t="s">
        <v>612</v>
      </c>
      <c r="B79" s="10" t="s">
        <v>78</v>
      </c>
      <c r="C79" s="10" t="s">
        <v>79</v>
      </c>
      <c r="D79" s="11" t="s">
        <v>8</v>
      </c>
      <c r="E79" s="11">
        <v>923</v>
      </c>
      <c r="F79" s="11">
        <f>VLOOKUP(C79:C364,进价表!C:F,4,FALSE)</f>
        <v>22</v>
      </c>
      <c r="G79" s="11">
        <f t="shared" si="4"/>
        <v>20306</v>
      </c>
      <c r="H79" s="22">
        <f t="shared" si="5"/>
        <v>28.6</v>
      </c>
      <c r="I79" s="14">
        <f t="shared" si="6"/>
        <v>0.00246551724137931</v>
      </c>
      <c r="J79" s="15">
        <f t="shared" si="7"/>
        <v>2.63978</v>
      </c>
      <c r="K79" s="11" t="s">
        <v>596</v>
      </c>
    </row>
    <row r="80" spans="1:11">
      <c r="A80" s="9" t="s">
        <v>612</v>
      </c>
      <c r="B80" s="10" t="s">
        <v>144</v>
      </c>
      <c r="C80" s="10" t="s">
        <v>145</v>
      </c>
      <c r="D80" s="11" t="s">
        <v>31</v>
      </c>
      <c r="E80" s="11">
        <v>867</v>
      </c>
      <c r="F80" s="11">
        <f>VLOOKUP(C80:C365,进价表!C:F,4,FALSE)</f>
        <v>20</v>
      </c>
      <c r="G80" s="11">
        <f t="shared" si="4"/>
        <v>17340</v>
      </c>
      <c r="H80" s="22">
        <f t="shared" si="5"/>
        <v>26</v>
      </c>
      <c r="I80" s="14">
        <f t="shared" si="6"/>
        <v>0.00224137931034483</v>
      </c>
      <c r="J80" s="15">
        <f t="shared" si="7"/>
        <v>2.2542</v>
      </c>
      <c r="K80" s="11" t="s">
        <v>596</v>
      </c>
    </row>
    <row r="81" spans="1:11">
      <c r="A81" s="9" t="s">
        <v>612</v>
      </c>
      <c r="B81" s="10" t="s">
        <v>76</v>
      </c>
      <c r="C81" s="10" t="s">
        <v>77</v>
      </c>
      <c r="D81" s="11" t="s">
        <v>8</v>
      </c>
      <c r="E81" s="11">
        <v>845</v>
      </c>
      <c r="F81" s="11">
        <f>VLOOKUP(C81:C366,进价表!C:F,4,FALSE)</f>
        <v>20</v>
      </c>
      <c r="G81" s="11">
        <f t="shared" si="4"/>
        <v>16900</v>
      </c>
      <c r="H81" s="22">
        <f t="shared" si="5"/>
        <v>26</v>
      </c>
      <c r="I81" s="14">
        <f t="shared" si="6"/>
        <v>0.00224137931034483</v>
      </c>
      <c r="J81" s="15">
        <f t="shared" si="7"/>
        <v>2.197</v>
      </c>
      <c r="K81" s="11" t="s">
        <v>596</v>
      </c>
    </row>
    <row r="82" spans="1:11">
      <c r="A82" s="9" t="s">
        <v>612</v>
      </c>
      <c r="B82" s="10" t="s">
        <v>292</v>
      </c>
      <c r="C82" s="10" t="s">
        <v>293</v>
      </c>
      <c r="D82" s="11" t="s">
        <v>8</v>
      </c>
      <c r="E82" s="11">
        <v>840</v>
      </c>
      <c r="F82" s="11">
        <f>VLOOKUP(C82:C367,进价表!C:F,4,FALSE)</f>
        <v>16</v>
      </c>
      <c r="G82" s="11">
        <f t="shared" si="4"/>
        <v>13440</v>
      </c>
      <c r="H82" s="22">
        <f t="shared" si="5"/>
        <v>20.8</v>
      </c>
      <c r="I82" s="14">
        <f t="shared" si="6"/>
        <v>0.00179310344827586</v>
      </c>
      <c r="J82" s="15">
        <f t="shared" si="7"/>
        <v>1.7472</v>
      </c>
      <c r="K82" s="11" t="s">
        <v>596</v>
      </c>
    </row>
    <row r="83" spans="1:11">
      <c r="A83" s="9" t="s">
        <v>612</v>
      </c>
      <c r="B83" s="10" t="s">
        <v>164</v>
      </c>
      <c r="C83" s="10" t="s">
        <v>165</v>
      </c>
      <c r="D83" s="11" t="s">
        <v>8</v>
      </c>
      <c r="E83" s="11">
        <v>839</v>
      </c>
      <c r="F83" s="11">
        <f>VLOOKUP(C83:C368,进价表!C:F,4,FALSE)</f>
        <v>21</v>
      </c>
      <c r="G83" s="11">
        <f t="shared" si="4"/>
        <v>17619</v>
      </c>
      <c r="H83" s="22">
        <f t="shared" si="5"/>
        <v>27.3</v>
      </c>
      <c r="I83" s="14">
        <f t="shared" si="6"/>
        <v>0.00235344827586207</v>
      </c>
      <c r="J83" s="15">
        <f t="shared" si="7"/>
        <v>2.29047</v>
      </c>
      <c r="K83" s="11" t="s">
        <v>598</v>
      </c>
    </row>
    <row r="84" spans="1:11">
      <c r="A84" s="9" t="s">
        <v>612</v>
      </c>
      <c r="B84" s="10" t="s">
        <v>310</v>
      </c>
      <c r="C84" s="10" t="s">
        <v>311</v>
      </c>
      <c r="D84" s="11" t="s">
        <v>8</v>
      </c>
      <c r="E84" s="11">
        <v>783</v>
      </c>
      <c r="F84" s="11">
        <f>VLOOKUP(C84:C369,进价表!C:F,4,FALSE)</f>
        <v>5.6</v>
      </c>
      <c r="G84" s="11">
        <f t="shared" si="4"/>
        <v>4384.8</v>
      </c>
      <c r="H84" s="22">
        <f t="shared" si="5"/>
        <v>7.28</v>
      </c>
      <c r="I84" s="14">
        <f t="shared" si="6"/>
        <v>0.000627586206896552</v>
      </c>
      <c r="J84" s="15">
        <f t="shared" si="7"/>
        <v>0.570024</v>
      </c>
      <c r="K84" s="11" t="s">
        <v>597</v>
      </c>
    </row>
    <row r="85" spans="1:11">
      <c r="A85" s="9" t="s">
        <v>612</v>
      </c>
      <c r="B85" s="10" t="s">
        <v>518</v>
      </c>
      <c r="C85" s="10" t="s">
        <v>519</v>
      </c>
      <c r="D85" s="11" t="s">
        <v>8</v>
      </c>
      <c r="E85" s="11">
        <v>740</v>
      </c>
      <c r="F85" s="11">
        <f>VLOOKUP(C85:C370,进价表!C:F,4,FALSE)</f>
        <v>13</v>
      </c>
      <c r="G85" s="11">
        <f t="shared" si="4"/>
        <v>9620</v>
      </c>
      <c r="H85" s="22">
        <f t="shared" si="5"/>
        <v>16.9</v>
      </c>
      <c r="I85" s="14">
        <f t="shared" si="6"/>
        <v>0.00145689655172414</v>
      </c>
      <c r="J85" s="15">
        <f t="shared" si="7"/>
        <v>1.2506</v>
      </c>
      <c r="K85" s="11" t="s">
        <v>597</v>
      </c>
    </row>
    <row r="86" spans="1:11">
      <c r="A86" s="9" t="s">
        <v>612</v>
      </c>
      <c r="B86" s="10" t="s">
        <v>116</v>
      </c>
      <c r="C86" s="10" t="s">
        <v>117</v>
      </c>
      <c r="D86" s="11" t="s">
        <v>31</v>
      </c>
      <c r="E86" s="11">
        <v>710</v>
      </c>
      <c r="F86" s="11">
        <f>VLOOKUP(C86:C371,进价表!C:F,4,FALSE)</f>
        <v>5.5</v>
      </c>
      <c r="G86" s="11">
        <f t="shared" si="4"/>
        <v>3905</v>
      </c>
      <c r="H86" s="22">
        <f t="shared" si="5"/>
        <v>7.15</v>
      </c>
      <c r="I86" s="14">
        <f t="shared" si="6"/>
        <v>0.000616379310344828</v>
      </c>
      <c r="J86" s="15">
        <f t="shared" si="7"/>
        <v>0.50765</v>
      </c>
      <c r="K86" s="11" t="s">
        <v>596</v>
      </c>
    </row>
    <row r="87" spans="1:11">
      <c r="A87" s="9" t="s">
        <v>612</v>
      </c>
      <c r="B87" s="10" t="s">
        <v>146</v>
      </c>
      <c r="C87" s="10" t="s">
        <v>147</v>
      </c>
      <c r="D87" s="11" t="s">
        <v>31</v>
      </c>
      <c r="E87" s="11">
        <v>703</v>
      </c>
      <c r="F87" s="11">
        <f>VLOOKUP(C87:C372,进价表!C:F,4,FALSE)</f>
        <v>6.2</v>
      </c>
      <c r="G87" s="11">
        <f t="shared" si="4"/>
        <v>4358.6</v>
      </c>
      <c r="H87" s="22">
        <f t="shared" si="5"/>
        <v>8.06</v>
      </c>
      <c r="I87" s="14">
        <f t="shared" si="6"/>
        <v>0.000694827586206897</v>
      </c>
      <c r="J87" s="15">
        <f t="shared" si="7"/>
        <v>0.566618</v>
      </c>
      <c r="K87" s="11" t="s">
        <v>596</v>
      </c>
    </row>
    <row r="88" spans="1:11">
      <c r="A88" s="9" t="s">
        <v>612</v>
      </c>
      <c r="B88" s="10" t="s">
        <v>520</v>
      </c>
      <c r="C88" s="10" t="s">
        <v>521</v>
      </c>
      <c r="D88" s="11" t="s">
        <v>8</v>
      </c>
      <c r="E88" s="11">
        <v>697</v>
      </c>
      <c r="F88" s="11">
        <f>VLOOKUP(C88:C373,进价表!C:F,4,FALSE)</f>
        <v>15</v>
      </c>
      <c r="G88" s="11">
        <f t="shared" si="4"/>
        <v>10455</v>
      </c>
      <c r="H88" s="22">
        <f t="shared" si="5"/>
        <v>19.5</v>
      </c>
      <c r="I88" s="14">
        <f t="shared" si="6"/>
        <v>0.00168103448275862</v>
      </c>
      <c r="J88" s="15">
        <f t="shared" si="7"/>
        <v>1.35915</v>
      </c>
      <c r="K88" s="11" t="s">
        <v>597</v>
      </c>
    </row>
    <row r="89" spans="1:11">
      <c r="A89" s="9" t="s">
        <v>612</v>
      </c>
      <c r="B89" s="10" t="s">
        <v>106</v>
      </c>
      <c r="C89" s="10" t="s">
        <v>107</v>
      </c>
      <c r="D89" s="11" t="s">
        <v>31</v>
      </c>
      <c r="E89" s="11">
        <v>681</v>
      </c>
      <c r="F89" s="11">
        <f>VLOOKUP(C89:C374,进价表!C:F,4,FALSE)</f>
        <v>8.6</v>
      </c>
      <c r="G89" s="11">
        <f t="shared" si="4"/>
        <v>5856.6</v>
      </c>
      <c r="H89" s="22">
        <f t="shared" si="5"/>
        <v>11.18</v>
      </c>
      <c r="I89" s="14">
        <f t="shared" si="6"/>
        <v>0.000963793103448276</v>
      </c>
      <c r="J89" s="15">
        <f t="shared" si="7"/>
        <v>0.761358</v>
      </c>
      <c r="K89" s="11" t="s">
        <v>596</v>
      </c>
    </row>
    <row r="90" spans="1:11">
      <c r="A90" s="9" t="s">
        <v>612</v>
      </c>
      <c r="B90" s="10" t="s">
        <v>296</v>
      </c>
      <c r="C90" s="10" t="s">
        <v>297</v>
      </c>
      <c r="D90" s="11" t="s">
        <v>8</v>
      </c>
      <c r="E90" s="11">
        <v>670</v>
      </c>
      <c r="F90" s="11">
        <f>VLOOKUP(C90:C375,进价表!C:F,4,FALSE)</f>
        <v>20</v>
      </c>
      <c r="G90" s="11">
        <f t="shared" si="4"/>
        <v>13400</v>
      </c>
      <c r="H90" s="22">
        <f t="shared" si="5"/>
        <v>26</v>
      </c>
      <c r="I90" s="14">
        <f t="shared" si="6"/>
        <v>0.00224137931034483</v>
      </c>
      <c r="J90" s="15">
        <f t="shared" si="7"/>
        <v>1.742</v>
      </c>
      <c r="K90" s="11" t="s">
        <v>597</v>
      </c>
    </row>
    <row r="91" spans="1:11">
      <c r="A91" s="9" t="s">
        <v>612</v>
      </c>
      <c r="B91" s="10" t="s">
        <v>64</v>
      </c>
      <c r="C91" s="10" t="s">
        <v>65</v>
      </c>
      <c r="D91" s="11" t="s">
        <v>8</v>
      </c>
      <c r="E91" s="11">
        <v>649</v>
      </c>
      <c r="F91" s="11">
        <f>VLOOKUP(C91:C376,进价表!C:F,4,FALSE)</f>
        <v>35</v>
      </c>
      <c r="G91" s="11">
        <f t="shared" si="4"/>
        <v>22715</v>
      </c>
      <c r="H91" s="22">
        <f t="shared" si="5"/>
        <v>45.5</v>
      </c>
      <c r="I91" s="14">
        <f t="shared" si="6"/>
        <v>0.00392241379310345</v>
      </c>
      <c r="J91" s="15">
        <f t="shared" si="7"/>
        <v>2.95295</v>
      </c>
      <c r="K91" s="11" t="s">
        <v>596</v>
      </c>
    </row>
    <row r="92" spans="1:11">
      <c r="A92" s="9" t="s">
        <v>612</v>
      </c>
      <c r="B92" s="10" t="s">
        <v>158</v>
      </c>
      <c r="C92" s="10" t="s">
        <v>159</v>
      </c>
      <c r="D92" s="11" t="s">
        <v>8</v>
      </c>
      <c r="E92" s="11">
        <v>639</v>
      </c>
      <c r="F92" s="11">
        <f>VLOOKUP(C92:C377,进价表!C:F,4,FALSE)</f>
        <v>16</v>
      </c>
      <c r="G92" s="11">
        <f t="shared" si="4"/>
        <v>10224</v>
      </c>
      <c r="H92" s="22">
        <f t="shared" si="5"/>
        <v>20.8</v>
      </c>
      <c r="I92" s="14">
        <f t="shared" si="6"/>
        <v>0.00179310344827586</v>
      </c>
      <c r="J92" s="15">
        <f t="shared" si="7"/>
        <v>1.32912</v>
      </c>
      <c r="K92" s="11" t="s">
        <v>598</v>
      </c>
    </row>
    <row r="93" spans="1:11">
      <c r="A93" s="9" t="s">
        <v>612</v>
      </c>
      <c r="B93" s="10" t="s">
        <v>93</v>
      </c>
      <c r="C93" s="10" t="s">
        <v>94</v>
      </c>
      <c r="D93" s="11" t="s">
        <v>8</v>
      </c>
      <c r="E93" s="11">
        <v>612</v>
      </c>
      <c r="F93" s="11">
        <f>VLOOKUP(C93:C378,进价表!C:F,4,FALSE)</f>
        <v>27</v>
      </c>
      <c r="G93" s="11">
        <f t="shared" si="4"/>
        <v>16524</v>
      </c>
      <c r="H93" s="22">
        <f t="shared" si="5"/>
        <v>35.1</v>
      </c>
      <c r="I93" s="14">
        <f t="shared" si="6"/>
        <v>0.00302586206896552</v>
      </c>
      <c r="J93" s="15">
        <f t="shared" si="7"/>
        <v>2.14812</v>
      </c>
      <c r="K93" s="11" t="s">
        <v>596</v>
      </c>
    </row>
    <row r="94" spans="1:11">
      <c r="A94" s="9" t="s">
        <v>612</v>
      </c>
      <c r="B94" s="10" t="s">
        <v>252</v>
      </c>
      <c r="C94" s="10" t="s">
        <v>253</v>
      </c>
      <c r="D94" s="11" t="s">
        <v>8</v>
      </c>
      <c r="E94" s="11">
        <v>591</v>
      </c>
      <c r="F94" s="11">
        <f>VLOOKUP(C94:C379,进价表!C:F,4,FALSE)</f>
        <v>32.886</v>
      </c>
      <c r="G94" s="11">
        <f t="shared" si="4"/>
        <v>19435.626</v>
      </c>
      <c r="H94" s="22">
        <f t="shared" si="5"/>
        <v>42.7518</v>
      </c>
      <c r="I94" s="14">
        <f t="shared" si="6"/>
        <v>0.0036855</v>
      </c>
      <c r="J94" s="15">
        <f t="shared" si="7"/>
        <v>2.52663138</v>
      </c>
      <c r="K94" s="11" t="s">
        <v>595</v>
      </c>
    </row>
    <row r="95" spans="1:11">
      <c r="A95" s="9" t="s">
        <v>612</v>
      </c>
      <c r="B95" s="10" t="s">
        <v>398</v>
      </c>
      <c r="C95" s="10" t="s">
        <v>399</v>
      </c>
      <c r="D95" s="11" t="s">
        <v>8</v>
      </c>
      <c r="E95" s="11">
        <v>547</v>
      </c>
      <c r="F95" s="11">
        <f>VLOOKUP(C95:C380,进价表!C:F,4,FALSE)</f>
        <v>20</v>
      </c>
      <c r="G95" s="11">
        <f t="shared" si="4"/>
        <v>10940</v>
      </c>
      <c r="H95" s="22">
        <f t="shared" si="5"/>
        <v>26</v>
      </c>
      <c r="I95" s="14">
        <f t="shared" si="6"/>
        <v>0.00224137931034483</v>
      </c>
      <c r="J95" s="15">
        <f t="shared" si="7"/>
        <v>1.4222</v>
      </c>
      <c r="K95" s="11" t="s">
        <v>595</v>
      </c>
    </row>
    <row r="96" spans="1:11">
      <c r="A96" s="9" t="s">
        <v>612</v>
      </c>
      <c r="B96" s="10" t="s">
        <v>522</v>
      </c>
      <c r="C96" s="10" t="s">
        <v>523</v>
      </c>
      <c r="D96" s="11" t="s">
        <v>8</v>
      </c>
      <c r="E96" s="11">
        <v>530</v>
      </c>
      <c r="F96" s="11">
        <f>VLOOKUP(C96:C381,进价表!C:F,4,FALSE)</f>
        <v>15</v>
      </c>
      <c r="G96" s="11">
        <f t="shared" si="4"/>
        <v>7950</v>
      </c>
      <c r="H96" s="22">
        <f t="shared" si="5"/>
        <v>19.5</v>
      </c>
      <c r="I96" s="14">
        <f t="shared" si="6"/>
        <v>0.00168103448275862</v>
      </c>
      <c r="J96" s="15">
        <f t="shared" si="7"/>
        <v>1.0335</v>
      </c>
      <c r="K96" s="11" t="s">
        <v>597</v>
      </c>
    </row>
    <row r="97" spans="1:11">
      <c r="A97" s="9" t="s">
        <v>612</v>
      </c>
      <c r="B97" s="10" t="s">
        <v>160</v>
      </c>
      <c r="C97" s="10" t="s">
        <v>161</v>
      </c>
      <c r="D97" s="11" t="s">
        <v>8</v>
      </c>
      <c r="E97" s="11">
        <v>518</v>
      </c>
      <c r="F97" s="11">
        <f>VLOOKUP(C97:C382,进价表!C:F,4,FALSE)</f>
        <v>16</v>
      </c>
      <c r="G97" s="11">
        <f t="shared" si="4"/>
        <v>8288</v>
      </c>
      <c r="H97" s="22">
        <f t="shared" si="5"/>
        <v>20.8</v>
      </c>
      <c r="I97" s="14">
        <f t="shared" si="6"/>
        <v>0.00179310344827586</v>
      </c>
      <c r="J97" s="15">
        <f t="shared" si="7"/>
        <v>1.07744</v>
      </c>
      <c r="K97" s="11" t="s">
        <v>597</v>
      </c>
    </row>
    <row r="98" spans="1:11">
      <c r="A98" s="9" t="s">
        <v>612</v>
      </c>
      <c r="B98" s="10" t="s">
        <v>62</v>
      </c>
      <c r="C98" s="10" t="s">
        <v>63</v>
      </c>
      <c r="D98" s="11" t="s">
        <v>8</v>
      </c>
      <c r="E98" s="11">
        <v>490</v>
      </c>
      <c r="F98" s="11">
        <f>VLOOKUP(C98:C383,进价表!C:F,4,FALSE)</f>
        <v>27</v>
      </c>
      <c r="G98" s="11">
        <f t="shared" si="4"/>
        <v>13230</v>
      </c>
      <c r="H98" s="22">
        <f t="shared" si="5"/>
        <v>35.1</v>
      </c>
      <c r="I98" s="14">
        <f t="shared" si="6"/>
        <v>0.00302586206896552</v>
      </c>
      <c r="J98" s="15">
        <f t="shared" si="7"/>
        <v>1.7199</v>
      </c>
      <c r="K98" s="11" t="s">
        <v>596</v>
      </c>
    </row>
    <row r="99" ht="26" spans="1:11">
      <c r="A99" s="9" t="s">
        <v>612</v>
      </c>
      <c r="B99" s="10" t="s">
        <v>284</v>
      </c>
      <c r="C99" s="10" t="s">
        <v>285</v>
      </c>
      <c r="D99" s="11" t="s">
        <v>8</v>
      </c>
      <c r="E99" s="11">
        <v>439</v>
      </c>
      <c r="F99" s="11">
        <f>VLOOKUP(C99:C384,进价表!C:F,4,FALSE)</f>
        <v>11</v>
      </c>
      <c r="G99" s="11">
        <f t="shared" si="4"/>
        <v>4829</v>
      </c>
      <c r="H99" s="22">
        <f t="shared" si="5"/>
        <v>14.3</v>
      </c>
      <c r="I99" s="14">
        <f t="shared" si="6"/>
        <v>0.00123275862068966</v>
      </c>
      <c r="J99" s="15">
        <f t="shared" si="7"/>
        <v>0.62777</v>
      </c>
      <c r="K99" s="11" t="s">
        <v>597</v>
      </c>
    </row>
    <row r="100" spans="1:11">
      <c r="A100" s="9" t="s">
        <v>612</v>
      </c>
      <c r="B100" s="10" t="s">
        <v>330</v>
      </c>
      <c r="C100" s="10" t="s">
        <v>331</v>
      </c>
      <c r="D100" s="11" t="s">
        <v>8</v>
      </c>
      <c r="E100" s="11">
        <v>438</v>
      </c>
      <c r="F100" s="11">
        <f>VLOOKUP(C100:C385,进价表!C:F,4,FALSE)</f>
        <v>30</v>
      </c>
      <c r="G100" s="11">
        <f t="shared" si="4"/>
        <v>13140</v>
      </c>
      <c r="H100" s="22">
        <f t="shared" si="5"/>
        <v>39</v>
      </c>
      <c r="I100" s="14">
        <f t="shared" si="6"/>
        <v>0.00336206896551724</v>
      </c>
      <c r="J100" s="15">
        <f t="shared" si="7"/>
        <v>1.7082</v>
      </c>
      <c r="K100" s="11" t="s">
        <v>595</v>
      </c>
    </row>
    <row r="101" spans="1:11">
      <c r="A101" s="9" t="s">
        <v>612</v>
      </c>
      <c r="B101" s="10" t="s">
        <v>174</v>
      </c>
      <c r="C101" s="10" t="s">
        <v>175</v>
      </c>
      <c r="D101" s="11" t="s">
        <v>8</v>
      </c>
      <c r="E101" s="11">
        <v>434</v>
      </c>
      <c r="F101" s="11">
        <f>VLOOKUP(C101:C386,进价表!C:F,4,FALSE)</f>
        <v>18</v>
      </c>
      <c r="G101" s="11">
        <f t="shared" si="4"/>
        <v>7812</v>
      </c>
      <c r="H101" s="22">
        <f t="shared" si="5"/>
        <v>23.4</v>
      </c>
      <c r="I101" s="14">
        <f t="shared" si="6"/>
        <v>0.00201724137931035</v>
      </c>
      <c r="J101" s="15">
        <f t="shared" si="7"/>
        <v>1.01556</v>
      </c>
      <c r="K101" s="11" t="s">
        <v>597</v>
      </c>
    </row>
    <row r="102" spans="1:11">
      <c r="A102" s="9" t="s">
        <v>612</v>
      </c>
      <c r="B102" s="10" t="s">
        <v>312</v>
      </c>
      <c r="C102" s="10" t="s">
        <v>313</v>
      </c>
      <c r="D102" s="11" t="s">
        <v>8</v>
      </c>
      <c r="E102" s="11">
        <v>411</v>
      </c>
      <c r="F102" s="11">
        <f>VLOOKUP(C102:C387,进价表!C:F,4,FALSE)</f>
        <v>10</v>
      </c>
      <c r="G102" s="11">
        <f t="shared" si="4"/>
        <v>4110</v>
      </c>
      <c r="H102" s="22">
        <f t="shared" si="5"/>
        <v>13</v>
      </c>
      <c r="I102" s="14">
        <f t="shared" si="6"/>
        <v>0.00112068965517241</v>
      </c>
      <c r="J102" s="15">
        <f t="shared" si="7"/>
        <v>0.5343</v>
      </c>
      <c r="K102" s="11" t="s">
        <v>597</v>
      </c>
    </row>
    <row r="103" ht="26" spans="1:11">
      <c r="A103" s="9" t="s">
        <v>612</v>
      </c>
      <c r="B103" s="10" t="s">
        <v>282</v>
      </c>
      <c r="C103" s="10" t="s">
        <v>283</v>
      </c>
      <c r="D103" s="11" t="s">
        <v>8</v>
      </c>
      <c r="E103" s="11">
        <v>411</v>
      </c>
      <c r="F103" s="11">
        <f>VLOOKUP(C103:C388,进价表!C:F,4,FALSE)</f>
        <v>13</v>
      </c>
      <c r="G103" s="11">
        <f t="shared" si="4"/>
        <v>5343</v>
      </c>
      <c r="H103" s="22">
        <f t="shared" si="5"/>
        <v>16.9</v>
      </c>
      <c r="I103" s="14">
        <f t="shared" si="6"/>
        <v>0.00145689655172414</v>
      </c>
      <c r="J103" s="15">
        <f t="shared" si="7"/>
        <v>0.69459</v>
      </c>
      <c r="K103" s="11" t="s">
        <v>597</v>
      </c>
    </row>
    <row r="104" spans="1:11">
      <c r="A104" s="9" t="s">
        <v>612</v>
      </c>
      <c r="B104" s="10" t="s">
        <v>390</v>
      </c>
      <c r="C104" s="10" t="s">
        <v>391</v>
      </c>
      <c r="D104" s="11" t="s">
        <v>8</v>
      </c>
      <c r="E104" s="11">
        <v>400</v>
      </c>
      <c r="F104" s="11">
        <f>VLOOKUP(C104:C389,进价表!C:F,4,FALSE)</f>
        <v>65</v>
      </c>
      <c r="G104" s="11">
        <f t="shared" si="4"/>
        <v>26000</v>
      </c>
      <c r="H104" s="22">
        <f t="shared" si="5"/>
        <v>84.5</v>
      </c>
      <c r="I104" s="14">
        <f t="shared" si="6"/>
        <v>0.00728448275862069</v>
      </c>
      <c r="J104" s="15">
        <f t="shared" si="7"/>
        <v>3.38</v>
      </c>
      <c r="K104" s="11" t="s">
        <v>595</v>
      </c>
    </row>
    <row r="105" spans="1:11">
      <c r="A105" s="9" t="s">
        <v>612</v>
      </c>
      <c r="B105" s="10" t="s">
        <v>246</v>
      </c>
      <c r="C105" s="10" t="s">
        <v>247</v>
      </c>
      <c r="D105" s="11" t="s">
        <v>8</v>
      </c>
      <c r="E105" s="11">
        <v>385</v>
      </c>
      <c r="F105" s="11">
        <f>VLOOKUP(C105:C390,进价表!C:F,4,FALSE)</f>
        <v>10.7352</v>
      </c>
      <c r="G105" s="11">
        <f t="shared" si="4"/>
        <v>4133.052</v>
      </c>
      <c r="H105" s="22">
        <f t="shared" si="5"/>
        <v>13.95576</v>
      </c>
      <c r="I105" s="14">
        <f t="shared" si="6"/>
        <v>0.00120308275862069</v>
      </c>
      <c r="J105" s="15">
        <f t="shared" si="7"/>
        <v>0.53729676</v>
      </c>
      <c r="K105" s="11" t="s">
        <v>595</v>
      </c>
    </row>
    <row r="106" spans="1:11">
      <c r="A106" s="9" t="s">
        <v>612</v>
      </c>
      <c r="B106" s="10" t="s">
        <v>440</v>
      </c>
      <c r="C106" s="10" t="s">
        <v>441</v>
      </c>
      <c r="D106" s="11" t="s">
        <v>8</v>
      </c>
      <c r="E106" s="11">
        <v>360</v>
      </c>
      <c r="F106" s="11">
        <f>VLOOKUP(C106:C391,进价表!C:F,4,FALSE)</f>
        <v>74.2392</v>
      </c>
      <c r="G106" s="11">
        <f t="shared" si="4"/>
        <v>26726.112</v>
      </c>
      <c r="H106" s="22">
        <f t="shared" si="5"/>
        <v>96.51096</v>
      </c>
      <c r="I106" s="14">
        <f t="shared" si="6"/>
        <v>0.00831991034482759</v>
      </c>
      <c r="J106" s="15">
        <f t="shared" si="7"/>
        <v>3.47439456</v>
      </c>
      <c r="K106" s="11" t="s">
        <v>597</v>
      </c>
    </row>
    <row r="107" ht="26" spans="1:11">
      <c r="A107" s="9" t="s">
        <v>612</v>
      </c>
      <c r="B107" s="10" t="s">
        <v>280</v>
      </c>
      <c r="C107" s="10" t="s">
        <v>281</v>
      </c>
      <c r="D107" s="11" t="s">
        <v>8</v>
      </c>
      <c r="E107" s="11">
        <v>309</v>
      </c>
      <c r="F107" s="11">
        <f>VLOOKUP(C107:C392,进价表!C:F,4,FALSE)</f>
        <v>13</v>
      </c>
      <c r="G107" s="11">
        <f t="shared" si="4"/>
        <v>4017</v>
      </c>
      <c r="H107" s="22">
        <f t="shared" si="5"/>
        <v>16.9</v>
      </c>
      <c r="I107" s="14">
        <f t="shared" si="6"/>
        <v>0.00145689655172414</v>
      </c>
      <c r="J107" s="15">
        <f t="shared" si="7"/>
        <v>0.52221</v>
      </c>
      <c r="K107" s="11" t="s">
        <v>597</v>
      </c>
    </row>
    <row r="108" spans="1:11">
      <c r="A108" s="9" t="s">
        <v>612</v>
      </c>
      <c r="B108" s="10" t="s">
        <v>89</v>
      </c>
      <c r="C108" s="10" t="s">
        <v>90</v>
      </c>
      <c r="D108" s="11" t="s">
        <v>8</v>
      </c>
      <c r="E108" s="11">
        <v>271</v>
      </c>
      <c r="F108" s="11">
        <f>VLOOKUP(C108:C393,进价表!C:F,4,FALSE)</f>
        <v>7.5</v>
      </c>
      <c r="G108" s="11">
        <f t="shared" si="4"/>
        <v>2032.5</v>
      </c>
      <c r="H108" s="22">
        <f t="shared" si="5"/>
        <v>9.75</v>
      </c>
      <c r="I108" s="14">
        <f t="shared" si="6"/>
        <v>0.00084051724137931</v>
      </c>
      <c r="J108" s="15">
        <f t="shared" si="7"/>
        <v>0.264225</v>
      </c>
      <c r="K108" s="11" t="s">
        <v>596</v>
      </c>
    </row>
    <row r="109" spans="1:11">
      <c r="A109" s="9" t="s">
        <v>612</v>
      </c>
      <c r="B109" s="10" t="s">
        <v>326</v>
      </c>
      <c r="C109" s="10" t="s">
        <v>327</v>
      </c>
      <c r="D109" s="11" t="s">
        <v>8</v>
      </c>
      <c r="E109" s="11">
        <v>262</v>
      </c>
      <c r="F109" s="11">
        <f>VLOOKUP(C109:C394,进价表!C:F,4,FALSE)</f>
        <v>3.6</v>
      </c>
      <c r="G109" s="11">
        <f t="shared" si="4"/>
        <v>943.2</v>
      </c>
      <c r="H109" s="22">
        <f t="shared" si="5"/>
        <v>4.68</v>
      </c>
      <c r="I109" s="14">
        <f t="shared" si="6"/>
        <v>0.000403448275862069</v>
      </c>
      <c r="J109" s="15">
        <f t="shared" si="7"/>
        <v>0.122616</v>
      </c>
      <c r="K109" s="11" t="s">
        <v>595</v>
      </c>
    </row>
    <row r="110" spans="1:11">
      <c r="A110" s="9" t="s">
        <v>612</v>
      </c>
      <c r="B110" s="10" t="s">
        <v>134</v>
      </c>
      <c r="C110" s="10" t="s">
        <v>135</v>
      </c>
      <c r="D110" s="11" t="s">
        <v>8</v>
      </c>
      <c r="E110" s="11">
        <v>251</v>
      </c>
      <c r="F110" s="11">
        <f>VLOOKUP(C110:C395,进价表!C:F,4,FALSE)</f>
        <v>23</v>
      </c>
      <c r="G110" s="11">
        <f t="shared" si="4"/>
        <v>5773</v>
      </c>
      <c r="H110" s="22">
        <f t="shared" si="5"/>
        <v>29.9</v>
      </c>
      <c r="I110" s="14">
        <f t="shared" si="6"/>
        <v>0.00257758620689655</v>
      </c>
      <c r="J110" s="15">
        <f t="shared" si="7"/>
        <v>0.75049</v>
      </c>
      <c r="K110" s="11" t="s">
        <v>596</v>
      </c>
    </row>
    <row r="111" spans="1:11">
      <c r="A111" s="9" t="s">
        <v>612</v>
      </c>
      <c r="B111" s="10" t="s">
        <v>314</v>
      </c>
      <c r="C111" s="10" t="s">
        <v>315</v>
      </c>
      <c r="D111" s="11" t="s">
        <v>8</v>
      </c>
      <c r="E111" s="11">
        <v>237</v>
      </c>
      <c r="F111" s="11">
        <f>VLOOKUP(C111:C396,进价表!C:F,4,FALSE)</f>
        <v>3.6</v>
      </c>
      <c r="G111" s="11">
        <f t="shared" si="4"/>
        <v>853.2</v>
      </c>
      <c r="H111" s="22">
        <f t="shared" si="5"/>
        <v>4.68</v>
      </c>
      <c r="I111" s="14">
        <f t="shared" si="6"/>
        <v>0.000403448275862069</v>
      </c>
      <c r="J111" s="15">
        <f t="shared" si="7"/>
        <v>0.110916</v>
      </c>
      <c r="K111" s="11" t="s">
        <v>595</v>
      </c>
    </row>
    <row r="112" spans="1:11">
      <c r="A112" s="9" t="s">
        <v>612</v>
      </c>
      <c r="B112" s="10" t="s">
        <v>238</v>
      </c>
      <c r="C112" s="10" t="s">
        <v>239</v>
      </c>
      <c r="D112" s="11" t="s">
        <v>8</v>
      </c>
      <c r="E112" s="11">
        <v>230</v>
      </c>
      <c r="F112" s="11">
        <f>VLOOKUP(C112:C397,进价表!C:F,4,FALSE)</f>
        <v>12.6252</v>
      </c>
      <c r="G112" s="11">
        <f t="shared" si="4"/>
        <v>2903.796</v>
      </c>
      <c r="H112" s="22">
        <f t="shared" si="5"/>
        <v>16.41276</v>
      </c>
      <c r="I112" s="14">
        <f t="shared" si="6"/>
        <v>0.00141489310344828</v>
      </c>
      <c r="J112" s="15">
        <f t="shared" si="7"/>
        <v>0.37749348</v>
      </c>
      <c r="K112" s="11" t="s">
        <v>595</v>
      </c>
    </row>
    <row r="113" spans="1:11">
      <c r="A113" s="9" t="s">
        <v>612</v>
      </c>
      <c r="B113" s="10" t="s">
        <v>191</v>
      </c>
      <c r="C113" s="10" t="s">
        <v>192</v>
      </c>
      <c r="D113" s="11" t="s">
        <v>193</v>
      </c>
      <c r="E113" s="11">
        <v>225</v>
      </c>
      <c r="F113" s="11">
        <f>VLOOKUP(C113:C398,进价表!C:F,4,FALSE)</f>
        <v>45.738</v>
      </c>
      <c r="G113" s="11">
        <f t="shared" si="4"/>
        <v>10291.05</v>
      </c>
      <c r="H113" s="22">
        <f t="shared" si="5"/>
        <v>59.4594</v>
      </c>
      <c r="I113" s="14">
        <f t="shared" si="6"/>
        <v>0.00512581034482759</v>
      </c>
      <c r="J113" s="15">
        <f t="shared" si="7"/>
        <v>1.3378365</v>
      </c>
      <c r="K113" s="11" t="s">
        <v>595</v>
      </c>
    </row>
    <row r="114" spans="1:11">
      <c r="A114" s="9" t="s">
        <v>612</v>
      </c>
      <c r="B114" s="10" t="s">
        <v>118</v>
      </c>
      <c r="C114" s="10" t="s">
        <v>119</v>
      </c>
      <c r="D114" s="11" t="s">
        <v>31</v>
      </c>
      <c r="E114" s="11">
        <v>217</v>
      </c>
      <c r="F114" s="11">
        <f>VLOOKUP(C114:C399,进价表!C:F,4,FALSE)</f>
        <v>9.5</v>
      </c>
      <c r="G114" s="11">
        <f t="shared" si="4"/>
        <v>2061.5</v>
      </c>
      <c r="H114" s="22">
        <f t="shared" si="5"/>
        <v>12.35</v>
      </c>
      <c r="I114" s="14">
        <f t="shared" si="6"/>
        <v>0.00106465517241379</v>
      </c>
      <c r="J114" s="15">
        <f t="shared" si="7"/>
        <v>0.267995</v>
      </c>
      <c r="K114" s="11" t="s">
        <v>596</v>
      </c>
    </row>
    <row r="115" spans="1:11">
      <c r="A115" s="9" t="s">
        <v>612</v>
      </c>
      <c r="B115" s="10" t="s">
        <v>410</v>
      </c>
      <c r="C115" s="10" t="s">
        <v>411</v>
      </c>
      <c r="D115" s="11" t="s">
        <v>8</v>
      </c>
      <c r="E115" s="11">
        <v>210</v>
      </c>
      <c r="F115" s="11">
        <f>VLOOKUP(C115:C400,进价表!C:F,4,FALSE)</f>
        <v>12</v>
      </c>
      <c r="G115" s="11">
        <f t="shared" si="4"/>
        <v>2520</v>
      </c>
      <c r="H115" s="22">
        <f t="shared" si="5"/>
        <v>15.6</v>
      </c>
      <c r="I115" s="14">
        <f t="shared" si="6"/>
        <v>0.0013448275862069</v>
      </c>
      <c r="J115" s="15">
        <f t="shared" si="7"/>
        <v>0.3276</v>
      </c>
      <c r="K115" s="11" t="s">
        <v>595</v>
      </c>
    </row>
    <row r="116" spans="1:11">
      <c r="A116" s="9" t="s">
        <v>612</v>
      </c>
      <c r="B116" s="10" t="s">
        <v>218</v>
      </c>
      <c r="C116" s="10" t="s">
        <v>219</v>
      </c>
      <c r="D116" s="11" t="s">
        <v>105</v>
      </c>
      <c r="E116" s="11">
        <v>194</v>
      </c>
      <c r="F116" s="11">
        <f>VLOOKUP(C116:C401,进价表!C:F,4,FALSE)</f>
        <v>5.1072</v>
      </c>
      <c r="G116" s="11">
        <f t="shared" si="4"/>
        <v>990.7968</v>
      </c>
      <c r="H116" s="22">
        <f t="shared" si="5"/>
        <v>6.63936</v>
      </c>
      <c r="I116" s="14">
        <f t="shared" si="6"/>
        <v>0.000572358620689655</v>
      </c>
      <c r="J116" s="15">
        <f t="shared" si="7"/>
        <v>0.128803584</v>
      </c>
      <c r="K116" s="11" t="s">
        <v>599</v>
      </c>
    </row>
    <row r="117" spans="1:11">
      <c r="A117" s="9" t="s">
        <v>612</v>
      </c>
      <c r="B117" s="10" t="s">
        <v>136</v>
      </c>
      <c r="C117" s="10" t="s">
        <v>137</v>
      </c>
      <c r="D117" s="11" t="s">
        <v>8</v>
      </c>
      <c r="E117" s="11">
        <v>185</v>
      </c>
      <c r="F117" s="11">
        <f>VLOOKUP(C117:C402,进价表!C:F,4,FALSE)</f>
        <v>6</v>
      </c>
      <c r="G117" s="11">
        <f t="shared" si="4"/>
        <v>1110</v>
      </c>
      <c r="H117" s="22">
        <f t="shared" si="5"/>
        <v>7.8</v>
      </c>
      <c r="I117" s="14">
        <f t="shared" si="6"/>
        <v>0.000672413793103448</v>
      </c>
      <c r="J117" s="15">
        <f t="shared" si="7"/>
        <v>0.1443</v>
      </c>
      <c r="K117" s="11" t="s">
        <v>596</v>
      </c>
    </row>
    <row r="118" spans="1:11">
      <c r="A118" s="9" t="s">
        <v>612</v>
      </c>
      <c r="B118" s="10" t="s">
        <v>318</v>
      </c>
      <c r="C118" s="10" t="s">
        <v>319</v>
      </c>
      <c r="D118" s="11" t="s">
        <v>8</v>
      </c>
      <c r="E118" s="11">
        <v>164</v>
      </c>
      <c r="F118" s="11">
        <f>VLOOKUP(C118:C403,进价表!C:F,4,FALSE)</f>
        <v>3.6</v>
      </c>
      <c r="G118" s="11">
        <f t="shared" si="4"/>
        <v>590.4</v>
      </c>
      <c r="H118" s="22">
        <f t="shared" si="5"/>
        <v>4.68</v>
      </c>
      <c r="I118" s="14">
        <f t="shared" si="6"/>
        <v>0.000403448275862069</v>
      </c>
      <c r="J118" s="15">
        <f t="shared" si="7"/>
        <v>0.076752</v>
      </c>
      <c r="K118" s="11" t="s">
        <v>595</v>
      </c>
    </row>
    <row r="119" spans="1:11">
      <c r="A119" s="9" t="s">
        <v>612</v>
      </c>
      <c r="B119" s="10" t="s">
        <v>254</v>
      </c>
      <c r="C119" s="10" t="s">
        <v>255</v>
      </c>
      <c r="D119" s="11" t="s">
        <v>8</v>
      </c>
      <c r="E119" s="11">
        <v>154</v>
      </c>
      <c r="F119" s="11">
        <f>VLOOKUP(C119:C404,进价表!C:F,4,FALSE)</f>
        <v>43.848</v>
      </c>
      <c r="G119" s="11">
        <f t="shared" si="4"/>
        <v>6752.592</v>
      </c>
      <c r="H119" s="22">
        <f t="shared" si="5"/>
        <v>57.0024</v>
      </c>
      <c r="I119" s="14">
        <f t="shared" si="6"/>
        <v>0.004914</v>
      </c>
      <c r="J119" s="15">
        <f t="shared" si="7"/>
        <v>0.87783696</v>
      </c>
      <c r="K119" s="11" t="s">
        <v>595</v>
      </c>
    </row>
    <row r="120" ht="26" spans="1:11">
      <c r="A120" s="9" t="s">
        <v>612</v>
      </c>
      <c r="B120" s="10" t="s">
        <v>288</v>
      </c>
      <c r="C120" s="10" t="s">
        <v>289</v>
      </c>
      <c r="D120" s="11" t="s">
        <v>8</v>
      </c>
      <c r="E120" s="11">
        <v>151</v>
      </c>
      <c r="F120" s="11">
        <f>VLOOKUP(C120:C405,进价表!C:F,4,FALSE)</f>
        <v>13</v>
      </c>
      <c r="G120" s="11">
        <f t="shared" si="4"/>
        <v>1963</v>
      </c>
      <c r="H120" s="22">
        <f t="shared" si="5"/>
        <v>16.9</v>
      </c>
      <c r="I120" s="14">
        <f t="shared" si="6"/>
        <v>0.00145689655172414</v>
      </c>
      <c r="J120" s="15">
        <f t="shared" si="7"/>
        <v>0.25519</v>
      </c>
      <c r="K120" s="11" t="s">
        <v>597</v>
      </c>
    </row>
    <row r="121" spans="1:11">
      <c r="A121" s="9" t="s">
        <v>612</v>
      </c>
      <c r="B121" s="10" t="s">
        <v>516</v>
      </c>
      <c r="C121" s="10" t="s">
        <v>517</v>
      </c>
      <c r="D121" s="11" t="s">
        <v>8</v>
      </c>
      <c r="E121" s="11">
        <v>149</v>
      </c>
      <c r="F121" s="11">
        <f>VLOOKUP(C121:C406,进价表!C:F,4,FALSE)</f>
        <v>13</v>
      </c>
      <c r="G121" s="11">
        <f t="shared" si="4"/>
        <v>1937</v>
      </c>
      <c r="H121" s="22">
        <f t="shared" si="5"/>
        <v>16.9</v>
      </c>
      <c r="I121" s="14">
        <f t="shared" si="6"/>
        <v>0.00145689655172414</v>
      </c>
      <c r="J121" s="15">
        <f t="shared" si="7"/>
        <v>0.25181</v>
      </c>
      <c r="K121" s="11" t="s">
        <v>597</v>
      </c>
    </row>
    <row r="122" spans="1:11">
      <c r="A122" s="9" t="s">
        <v>612</v>
      </c>
      <c r="B122" s="10" t="s">
        <v>342</v>
      </c>
      <c r="C122" s="10" t="s">
        <v>343</v>
      </c>
      <c r="D122" s="11" t="s">
        <v>8</v>
      </c>
      <c r="E122" s="11">
        <v>149</v>
      </c>
      <c r="F122" s="11">
        <f>VLOOKUP(C122:C407,进价表!C:F,4,FALSE)</f>
        <v>14.9688</v>
      </c>
      <c r="G122" s="11">
        <f t="shared" si="4"/>
        <v>2230.3512</v>
      </c>
      <c r="H122" s="22">
        <f t="shared" si="5"/>
        <v>19.45944</v>
      </c>
      <c r="I122" s="14">
        <f t="shared" si="6"/>
        <v>0.00167753793103448</v>
      </c>
      <c r="J122" s="15">
        <f t="shared" si="7"/>
        <v>0.289945656</v>
      </c>
      <c r="K122" s="11" t="s">
        <v>595</v>
      </c>
    </row>
    <row r="123" spans="1:11">
      <c r="A123" s="9" t="s">
        <v>612</v>
      </c>
      <c r="B123" s="10" t="s">
        <v>128</v>
      </c>
      <c r="C123" s="10" t="s">
        <v>129</v>
      </c>
      <c r="D123" s="11" t="s">
        <v>8</v>
      </c>
      <c r="E123" s="11">
        <v>146</v>
      </c>
      <c r="F123" s="11">
        <f>VLOOKUP(C123:C408,进价表!C:F,4,FALSE)</f>
        <v>27</v>
      </c>
      <c r="G123" s="11">
        <f t="shared" si="4"/>
        <v>3942</v>
      </c>
      <c r="H123" s="22">
        <f t="shared" si="5"/>
        <v>35.1</v>
      </c>
      <c r="I123" s="14">
        <f t="shared" si="6"/>
        <v>0.00302586206896552</v>
      </c>
      <c r="J123" s="15">
        <f t="shared" si="7"/>
        <v>0.51246</v>
      </c>
      <c r="K123" s="11" t="s">
        <v>596</v>
      </c>
    </row>
    <row r="124" spans="1:11">
      <c r="A124" s="9" t="s">
        <v>612</v>
      </c>
      <c r="B124" s="10" t="s">
        <v>444</v>
      </c>
      <c r="C124" s="10" t="s">
        <v>445</v>
      </c>
      <c r="D124" s="11" t="s">
        <v>8</v>
      </c>
      <c r="E124" s="11">
        <v>129</v>
      </c>
      <c r="F124" s="11">
        <f>VLOOKUP(C124:C409,进价表!C:F,4,FALSE)</f>
        <v>2.9316</v>
      </c>
      <c r="G124" s="11">
        <f t="shared" si="4"/>
        <v>378.1764</v>
      </c>
      <c r="H124" s="22">
        <f t="shared" si="5"/>
        <v>3.81108</v>
      </c>
      <c r="I124" s="14">
        <f t="shared" si="6"/>
        <v>0.000328541379310345</v>
      </c>
      <c r="J124" s="15">
        <f t="shared" si="7"/>
        <v>0.049162932</v>
      </c>
      <c r="K124" s="11" t="s">
        <v>597</v>
      </c>
    </row>
    <row r="125" spans="1:11">
      <c r="A125" s="9" t="s">
        <v>612</v>
      </c>
      <c r="B125" s="10" t="s">
        <v>142</v>
      </c>
      <c r="C125" s="10" t="s">
        <v>143</v>
      </c>
      <c r="D125" s="11" t="s">
        <v>8</v>
      </c>
      <c r="E125" s="11">
        <v>123</v>
      </c>
      <c r="F125" s="11">
        <f>VLOOKUP(C125:C410,进价表!C:F,4,FALSE)</f>
        <v>6</v>
      </c>
      <c r="G125" s="11">
        <f t="shared" si="4"/>
        <v>738</v>
      </c>
      <c r="H125" s="22">
        <f t="shared" si="5"/>
        <v>7.8</v>
      </c>
      <c r="I125" s="14">
        <f t="shared" si="6"/>
        <v>0.000672413793103448</v>
      </c>
      <c r="J125" s="15">
        <f t="shared" si="7"/>
        <v>0.09594</v>
      </c>
      <c r="K125" s="11" t="s">
        <v>595</v>
      </c>
    </row>
    <row r="126" spans="1:11">
      <c r="A126" s="9" t="s">
        <v>612</v>
      </c>
      <c r="B126" s="10" t="s">
        <v>126</v>
      </c>
      <c r="C126" s="10" t="s">
        <v>127</v>
      </c>
      <c r="D126" s="11" t="s">
        <v>8</v>
      </c>
      <c r="E126" s="11">
        <v>121</v>
      </c>
      <c r="F126" s="11">
        <f>VLOOKUP(C126:C411,进价表!C:F,4,FALSE)</f>
        <v>20</v>
      </c>
      <c r="G126" s="11">
        <f t="shared" si="4"/>
        <v>2420</v>
      </c>
      <c r="H126" s="22">
        <f t="shared" si="5"/>
        <v>26</v>
      </c>
      <c r="I126" s="14">
        <f t="shared" si="6"/>
        <v>0.00224137931034483</v>
      </c>
      <c r="J126" s="15">
        <f t="shared" si="7"/>
        <v>0.3146</v>
      </c>
      <c r="K126" s="11" t="s">
        <v>596</v>
      </c>
    </row>
    <row r="127" spans="1:11">
      <c r="A127" s="9" t="s">
        <v>612</v>
      </c>
      <c r="B127" s="10" t="s">
        <v>256</v>
      </c>
      <c r="C127" s="10" t="s">
        <v>257</v>
      </c>
      <c r="D127" s="11" t="s">
        <v>8</v>
      </c>
      <c r="E127" s="11">
        <v>118</v>
      </c>
      <c r="F127" s="11">
        <f>VLOOKUP(C127:C412,进价表!C:F,4,FALSE)</f>
        <v>54.2052</v>
      </c>
      <c r="G127" s="11">
        <f t="shared" si="4"/>
        <v>6396.2136</v>
      </c>
      <c r="H127" s="22">
        <f t="shared" si="5"/>
        <v>70.46676</v>
      </c>
      <c r="I127" s="14">
        <f t="shared" si="6"/>
        <v>0.00607472068965517</v>
      </c>
      <c r="J127" s="15">
        <f t="shared" si="7"/>
        <v>0.831507768</v>
      </c>
      <c r="K127" s="11" t="s">
        <v>597</v>
      </c>
    </row>
    <row r="128" spans="1:11">
      <c r="A128" s="9" t="s">
        <v>612</v>
      </c>
      <c r="B128" s="10" t="s">
        <v>224</v>
      </c>
      <c r="C128" s="10" t="s">
        <v>225</v>
      </c>
      <c r="D128" s="11" t="s">
        <v>8</v>
      </c>
      <c r="E128" s="11">
        <v>117</v>
      </c>
      <c r="F128" s="11">
        <f>VLOOKUP(C128:C413,进价表!C:F,4,FALSE)</f>
        <v>3.3</v>
      </c>
      <c r="G128" s="11">
        <f t="shared" si="4"/>
        <v>386.1</v>
      </c>
      <c r="H128" s="22">
        <f t="shared" si="5"/>
        <v>4.29</v>
      </c>
      <c r="I128" s="14">
        <f t="shared" si="6"/>
        <v>0.000369827586206897</v>
      </c>
      <c r="J128" s="15">
        <f t="shared" si="7"/>
        <v>0.050193</v>
      </c>
      <c r="K128" s="11" t="s">
        <v>595</v>
      </c>
    </row>
    <row r="129" spans="1:11">
      <c r="A129" s="9" t="s">
        <v>612</v>
      </c>
      <c r="B129" s="10" t="s">
        <v>15</v>
      </c>
      <c r="C129" s="10" t="s">
        <v>16</v>
      </c>
      <c r="D129" s="11" t="s">
        <v>8</v>
      </c>
      <c r="E129" s="11">
        <v>117</v>
      </c>
      <c r="F129" s="11">
        <f>VLOOKUP(C129:C414,进价表!C:F,4,FALSE)</f>
        <v>18</v>
      </c>
      <c r="G129" s="11">
        <f t="shared" si="4"/>
        <v>2106</v>
      </c>
      <c r="H129" s="22">
        <f t="shared" si="5"/>
        <v>23.4</v>
      </c>
      <c r="I129" s="14">
        <f t="shared" si="6"/>
        <v>0.00201724137931035</v>
      </c>
      <c r="J129" s="15">
        <f t="shared" si="7"/>
        <v>0.27378</v>
      </c>
      <c r="K129" s="11" t="s">
        <v>596</v>
      </c>
    </row>
    <row r="130" spans="1:11">
      <c r="A130" s="9" t="s">
        <v>612</v>
      </c>
      <c r="B130" s="10" t="s">
        <v>66</v>
      </c>
      <c r="C130" s="10" t="s">
        <v>67</v>
      </c>
      <c r="D130" s="11" t="s">
        <v>8</v>
      </c>
      <c r="E130" s="11">
        <v>107</v>
      </c>
      <c r="F130" s="11">
        <f>VLOOKUP(C130:C415,进价表!C:F,4,FALSE)</f>
        <v>14</v>
      </c>
      <c r="G130" s="11">
        <f t="shared" si="4"/>
        <v>1498</v>
      </c>
      <c r="H130" s="22">
        <f t="shared" si="5"/>
        <v>18.2</v>
      </c>
      <c r="I130" s="14">
        <f t="shared" si="6"/>
        <v>0.00156896551724138</v>
      </c>
      <c r="J130" s="15">
        <f t="shared" si="7"/>
        <v>0.19474</v>
      </c>
      <c r="K130" s="11" t="s">
        <v>596</v>
      </c>
    </row>
    <row r="131" spans="1:11">
      <c r="A131" s="9" t="s">
        <v>612</v>
      </c>
      <c r="B131" s="10" t="s">
        <v>512</v>
      </c>
      <c r="C131" s="10" t="s">
        <v>513</v>
      </c>
      <c r="D131" s="11" t="s">
        <v>8</v>
      </c>
      <c r="E131" s="11">
        <v>107</v>
      </c>
      <c r="F131" s="11">
        <f>VLOOKUP(C131:C416,进价表!C:F,4,FALSE)</f>
        <v>12</v>
      </c>
      <c r="G131" s="11">
        <f t="shared" si="4"/>
        <v>1284</v>
      </c>
      <c r="H131" s="22">
        <f t="shared" si="5"/>
        <v>15.6</v>
      </c>
      <c r="I131" s="14">
        <f t="shared" si="6"/>
        <v>0.0013448275862069</v>
      </c>
      <c r="J131" s="15">
        <f t="shared" si="7"/>
        <v>0.16692</v>
      </c>
      <c r="K131" s="11" t="s">
        <v>597</v>
      </c>
    </row>
    <row r="132" spans="1:11">
      <c r="A132" s="9" t="s">
        <v>612</v>
      </c>
      <c r="B132" s="10" t="s">
        <v>99</v>
      </c>
      <c r="C132" s="10" t="s">
        <v>100</v>
      </c>
      <c r="D132" s="11" t="s">
        <v>31</v>
      </c>
      <c r="E132" s="11">
        <v>105</v>
      </c>
      <c r="F132" s="11">
        <f>VLOOKUP(C132:C417,进价表!C:F,4,FALSE)</f>
        <v>8.6</v>
      </c>
      <c r="G132" s="11">
        <f t="shared" ref="G132:G195" si="8">E132*F132</f>
        <v>903</v>
      </c>
      <c r="H132" s="22">
        <f t="shared" ref="H132:H195" si="9">F132*1.3</f>
        <v>11.18</v>
      </c>
      <c r="I132" s="14">
        <f t="shared" ref="I132:I195" si="10">H132/1.16/10000</f>
        <v>0.000963793103448276</v>
      </c>
      <c r="J132" s="15">
        <f t="shared" ref="J132:J195" si="11">I132*1.16*E132</f>
        <v>0.11739</v>
      </c>
      <c r="K132" s="11" t="s">
        <v>596</v>
      </c>
    </row>
    <row r="133" spans="1:11">
      <c r="A133" s="9" t="s">
        <v>612</v>
      </c>
      <c r="B133" s="10" t="s">
        <v>60</v>
      </c>
      <c r="C133" s="10" t="s">
        <v>61</v>
      </c>
      <c r="D133" s="11" t="s">
        <v>8</v>
      </c>
      <c r="E133" s="11">
        <v>101</v>
      </c>
      <c r="F133" s="11">
        <f>VLOOKUP(C133:C418,进价表!C:F,4,FALSE)</f>
        <v>19</v>
      </c>
      <c r="G133" s="11">
        <f t="shared" si="8"/>
        <v>1919</v>
      </c>
      <c r="H133" s="22">
        <f t="shared" si="9"/>
        <v>24.7</v>
      </c>
      <c r="I133" s="14">
        <f t="shared" si="10"/>
        <v>0.00212931034482759</v>
      </c>
      <c r="J133" s="15">
        <f t="shared" si="11"/>
        <v>0.24947</v>
      </c>
      <c r="K133" s="11" t="s">
        <v>596</v>
      </c>
    </row>
    <row r="134" spans="1:11">
      <c r="A134" s="9" t="s">
        <v>612</v>
      </c>
      <c r="B134" s="10" t="s">
        <v>244</v>
      </c>
      <c r="C134" s="10" t="s">
        <v>245</v>
      </c>
      <c r="D134" s="11" t="s">
        <v>8</v>
      </c>
      <c r="E134" s="11">
        <v>92</v>
      </c>
      <c r="F134" s="11">
        <f>VLOOKUP(C134:C419,进价表!C:F,4,FALSE)</f>
        <v>5.0484</v>
      </c>
      <c r="G134" s="11">
        <f t="shared" si="8"/>
        <v>464.4528</v>
      </c>
      <c r="H134" s="22">
        <f t="shared" si="9"/>
        <v>6.56292</v>
      </c>
      <c r="I134" s="14">
        <f t="shared" si="10"/>
        <v>0.000565768965517241</v>
      </c>
      <c r="J134" s="15">
        <f t="shared" si="11"/>
        <v>0.060378864</v>
      </c>
      <c r="K134" s="11" t="s">
        <v>595</v>
      </c>
    </row>
    <row r="135" spans="1:11">
      <c r="A135" s="9" t="s">
        <v>612</v>
      </c>
      <c r="B135" s="10" t="s">
        <v>528</v>
      </c>
      <c r="C135" s="10" t="s">
        <v>529</v>
      </c>
      <c r="D135" s="11" t="s">
        <v>8</v>
      </c>
      <c r="E135" s="11">
        <v>87</v>
      </c>
      <c r="F135" s="11">
        <f>VLOOKUP(C135:C420,进价表!C:F,4,FALSE)</f>
        <v>25</v>
      </c>
      <c r="G135" s="11">
        <f t="shared" si="8"/>
        <v>2175</v>
      </c>
      <c r="H135" s="22">
        <f t="shared" si="9"/>
        <v>32.5</v>
      </c>
      <c r="I135" s="14">
        <f t="shared" si="10"/>
        <v>0.00280172413793103</v>
      </c>
      <c r="J135" s="15">
        <f t="shared" si="11"/>
        <v>0.28275</v>
      </c>
      <c r="K135" s="11" t="s">
        <v>599</v>
      </c>
    </row>
    <row r="136" spans="1:11">
      <c r="A136" s="9" t="s">
        <v>612</v>
      </c>
      <c r="B136" s="10" t="s">
        <v>514</v>
      </c>
      <c r="C136" s="10" t="s">
        <v>515</v>
      </c>
      <c r="D136" s="11" t="s">
        <v>8</v>
      </c>
      <c r="E136" s="11">
        <v>82</v>
      </c>
      <c r="F136" s="11">
        <f>VLOOKUP(C136:C421,进价表!C:F,4,FALSE)</f>
        <v>12</v>
      </c>
      <c r="G136" s="11">
        <f t="shared" si="8"/>
        <v>984</v>
      </c>
      <c r="H136" s="22">
        <f t="shared" si="9"/>
        <v>15.6</v>
      </c>
      <c r="I136" s="14">
        <f t="shared" si="10"/>
        <v>0.0013448275862069</v>
      </c>
      <c r="J136" s="15">
        <f t="shared" si="11"/>
        <v>0.12792</v>
      </c>
      <c r="K136" s="11" t="s">
        <v>597</v>
      </c>
    </row>
    <row r="137" spans="1:11">
      <c r="A137" s="9" t="s">
        <v>612</v>
      </c>
      <c r="B137" s="10" t="s">
        <v>103</v>
      </c>
      <c r="C137" s="10" t="s">
        <v>104</v>
      </c>
      <c r="D137" s="11" t="s">
        <v>105</v>
      </c>
      <c r="E137" s="11">
        <v>79</v>
      </c>
      <c r="F137" s="11">
        <f>VLOOKUP(C137:C422,进价表!C:F,4,FALSE)</f>
        <v>25</v>
      </c>
      <c r="G137" s="11">
        <f t="shared" si="8"/>
        <v>1975</v>
      </c>
      <c r="H137" s="22">
        <f t="shared" si="9"/>
        <v>32.5</v>
      </c>
      <c r="I137" s="14">
        <f t="shared" si="10"/>
        <v>0.00280172413793103</v>
      </c>
      <c r="J137" s="15">
        <f t="shared" si="11"/>
        <v>0.25675</v>
      </c>
      <c r="K137" s="11" t="s">
        <v>596</v>
      </c>
    </row>
    <row r="138" spans="1:11">
      <c r="A138" s="9" t="s">
        <v>612</v>
      </c>
      <c r="B138" s="10" t="s">
        <v>550</v>
      </c>
      <c r="C138" s="10" t="s">
        <v>551</v>
      </c>
      <c r="D138" s="11" t="s">
        <v>8</v>
      </c>
      <c r="E138" s="11">
        <v>74</v>
      </c>
      <c r="F138" s="11">
        <f>VLOOKUP(C138:C423,进价表!C:F,4,FALSE)</f>
        <v>10</v>
      </c>
      <c r="G138" s="11">
        <f t="shared" si="8"/>
        <v>740</v>
      </c>
      <c r="H138" s="22">
        <f t="shared" si="9"/>
        <v>13</v>
      </c>
      <c r="I138" s="14">
        <f t="shared" si="10"/>
        <v>0.00112068965517241</v>
      </c>
      <c r="J138" s="15">
        <f t="shared" si="11"/>
        <v>0.0962</v>
      </c>
      <c r="K138" s="11" t="s">
        <v>599</v>
      </c>
    </row>
    <row r="139" spans="1:11">
      <c r="A139" s="9" t="s">
        <v>612</v>
      </c>
      <c r="B139" s="10" t="s">
        <v>402</v>
      </c>
      <c r="C139" s="10" t="s">
        <v>403</v>
      </c>
      <c r="D139" s="11" t="s">
        <v>8</v>
      </c>
      <c r="E139" s="11">
        <v>65</v>
      </c>
      <c r="F139" s="11">
        <f>VLOOKUP(C139:C424,进价表!C:F,4,FALSE)</f>
        <v>12</v>
      </c>
      <c r="G139" s="11">
        <f t="shared" si="8"/>
        <v>780</v>
      </c>
      <c r="H139" s="22">
        <f t="shared" si="9"/>
        <v>15.6</v>
      </c>
      <c r="I139" s="14">
        <f t="shared" si="10"/>
        <v>0.0013448275862069</v>
      </c>
      <c r="J139" s="15">
        <f t="shared" si="11"/>
        <v>0.1014</v>
      </c>
      <c r="K139" s="11" t="s">
        <v>597</v>
      </c>
    </row>
    <row r="140" spans="1:11">
      <c r="A140" s="9" t="s">
        <v>612</v>
      </c>
      <c r="B140" s="10" t="s">
        <v>302</v>
      </c>
      <c r="C140" s="10" t="s">
        <v>303</v>
      </c>
      <c r="D140" s="11" t="s">
        <v>8</v>
      </c>
      <c r="E140" s="11">
        <v>64</v>
      </c>
      <c r="F140" s="11">
        <f>VLOOKUP(C140:C425,进价表!C:F,4,FALSE)</f>
        <v>17.2368</v>
      </c>
      <c r="G140" s="11">
        <f t="shared" si="8"/>
        <v>1103.1552</v>
      </c>
      <c r="H140" s="22">
        <f t="shared" si="9"/>
        <v>22.40784</v>
      </c>
      <c r="I140" s="14">
        <f t="shared" si="10"/>
        <v>0.00193171034482759</v>
      </c>
      <c r="J140" s="15">
        <f t="shared" si="11"/>
        <v>0.143410176</v>
      </c>
      <c r="K140" s="11" t="s">
        <v>595</v>
      </c>
    </row>
    <row r="141" spans="1:11">
      <c r="A141" s="9" t="s">
        <v>612</v>
      </c>
      <c r="B141" s="10" t="s">
        <v>338</v>
      </c>
      <c r="C141" s="10" t="s">
        <v>339</v>
      </c>
      <c r="D141" s="11" t="s">
        <v>8</v>
      </c>
      <c r="E141" s="11">
        <v>63</v>
      </c>
      <c r="F141" s="11">
        <f>VLOOKUP(C141:C426,进价表!C:F,4,FALSE)</f>
        <v>20.412</v>
      </c>
      <c r="G141" s="11">
        <f t="shared" si="8"/>
        <v>1285.956</v>
      </c>
      <c r="H141" s="22">
        <f t="shared" si="9"/>
        <v>26.5356</v>
      </c>
      <c r="I141" s="14">
        <f t="shared" si="10"/>
        <v>0.00228755172413793</v>
      </c>
      <c r="J141" s="15">
        <f t="shared" si="11"/>
        <v>0.16717428</v>
      </c>
      <c r="K141" s="11" t="s">
        <v>595</v>
      </c>
    </row>
    <row r="142" spans="1:11">
      <c r="A142" s="9" t="s">
        <v>612</v>
      </c>
      <c r="B142" s="10" t="s">
        <v>72</v>
      </c>
      <c r="C142" s="10" t="s">
        <v>73</v>
      </c>
      <c r="D142" s="11" t="s">
        <v>8</v>
      </c>
      <c r="E142" s="11">
        <v>60</v>
      </c>
      <c r="F142" s="11">
        <f>VLOOKUP(C142:C427,进价表!C:F,4,FALSE)</f>
        <v>23</v>
      </c>
      <c r="G142" s="11">
        <f t="shared" si="8"/>
        <v>1380</v>
      </c>
      <c r="H142" s="22">
        <f t="shared" si="9"/>
        <v>29.9</v>
      </c>
      <c r="I142" s="14">
        <f t="shared" si="10"/>
        <v>0.00257758620689655</v>
      </c>
      <c r="J142" s="15">
        <f t="shared" si="11"/>
        <v>0.1794</v>
      </c>
      <c r="K142" s="11" t="s">
        <v>596</v>
      </c>
    </row>
    <row r="143" spans="1:11">
      <c r="A143" s="9" t="s">
        <v>612</v>
      </c>
      <c r="B143" s="10" t="s">
        <v>124</v>
      </c>
      <c r="C143" s="10" t="s">
        <v>125</v>
      </c>
      <c r="D143" s="11" t="s">
        <v>8</v>
      </c>
      <c r="E143" s="11">
        <v>58</v>
      </c>
      <c r="F143" s="11">
        <f>VLOOKUP(C143:C428,进价表!C:F,4,FALSE)</f>
        <v>15</v>
      </c>
      <c r="G143" s="11">
        <f t="shared" si="8"/>
        <v>870</v>
      </c>
      <c r="H143" s="22">
        <f t="shared" si="9"/>
        <v>19.5</v>
      </c>
      <c r="I143" s="14">
        <f t="shared" si="10"/>
        <v>0.00168103448275862</v>
      </c>
      <c r="J143" s="15">
        <f t="shared" si="11"/>
        <v>0.1131</v>
      </c>
      <c r="K143" s="11" t="s">
        <v>596</v>
      </c>
    </row>
    <row r="144" spans="1:11">
      <c r="A144" s="9" t="s">
        <v>612</v>
      </c>
      <c r="B144" s="10" t="s">
        <v>388</v>
      </c>
      <c r="C144" s="10" t="s">
        <v>389</v>
      </c>
      <c r="D144" s="11" t="s">
        <v>8</v>
      </c>
      <c r="E144" s="11">
        <v>58</v>
      </c>
      <c r="F144" s="11">
        <f>VLOOKUP(C144:C429,进价表!C:F,4,FALSE)</f>
        <v>45.738</v>
      </c>
      <c r="G144" s="11">
        <f t="shared" si="8"/>
        <v>2652.804</v>
      </c>
      <c r="H144" s="22">
        <f t="shared" si="9"/>
        <v>59.4594</v>
      </c>
      <c r="I144" s="14">
        <f t="shared" si="10"/>
        <v>0.00512581034482759</v>
      </c>
      <c r="J144" s="15">
        <f t="shared" si="11"/>
        <v>0.34486452</v>
      </c>
      <c r="K144" s="11" t="s">
        <v>599</v>
      </c>
    </row>
    <row r="145" spans="1:11">
      <c r="A145" s="9" t="s">
        <v>612</v>
      </c>
      <c r="B145" s="10" t="s">
        <v>162</v>
      </c>
      <c r="C145" s="10" t="s">
        <v>163</v>
      </c>
      <c r="D145" s="11" t="s">
        <v>8</v>
      </c>
      <c r="E145" s="11">
        <v>55</v>
      </c>
      <c r="F145" s="11">
        <f>VLOOKUP(C145:C430,进价表!C:F,4,FALSE)</f>
        <v>19</v>
      </c>
      <c r="G145" s="11">
        <f t="shared" si="8"/>
        <v>1045</v>
      </c>
      <c r="H145" s="22">
        <f t="shared" si="9"/>
        <v>24.7</v>
      </c>
      <c r="I145" s="14">
        <f t="shared" si="10"/>
        <v>0.00212931034482759</v>
      </c>
      <c r="J145" s="15">
        <f t="shared" si="11"/>
        <v>0.13585</v>
      </c>
      <c r="K145" s="11" t="s">
        <v>598</v>
      </c>
    </row>
    <row r="146" spans="1:11">
      <c r="A146" s="9" t="s">
        <v>612</v>
      </c>
      <c r="B146" s="10" t="s">
        <v>526</v>
      </c>
      <c r="C146" s="10" t="s">
        <v>527</v>
      </c>
      <c r="D146" s="11" t="s">
        <v>8</v>
      </c>
      <c r="E146" s="11">
        <v>52</v>
      </c>
      <c r="F146" s="11">
        <f>VLOOKUP(C146:C431,进价表!C:F,4,FALSE)</f>
        <v>25</v>
      </c>
      <c r="G146" s="11">
        <f t="shared" si="8"/>
        <v>1300</v>
      </c>
      <c r="H146" s="22">
        <f t="shared" si="9"/>
        <v>32.5</v>
      </c>
      <c r="I146" s="14">
        <f t="shared" si="10"/>
        <v>0.00280172413793103</v>
      </c>
      <c r="J146" s="15">
        <f t="shared" si="11"/>
        <v>0.169</v>
      </c>
      <c r="K146" s="11" t="s">
        <v>599</v>
      </c>
    </row>
    <row r="147" spans="1:11">
      <c r="A147" s="9" t="s">
        <v>612</v>
      </c>
      <c r="B147" s="10" t="s">
        <v>400</v>
      </c>
      <c r="C147" s="10" t="s">
        <v>401</v>
      </c>
      <c r="D147" s="11" t="s">
        <v>8</v>
      </c>
      <c r="E147" s="11">
        <v>50</v>
      </c>
      <c r="F147" s="11">
        <f>VLOOKUP(C147:C432,进价表!C:F,4,FALSE)</f>
        <v>12</v>
      </c>
      <c r="G147" s="11">
        <f t="shared" si="8"/>
        <v>600</v>
      </c>
      <c r="H147" s="22">
        <f t="shared" si="9"/>
        <v>15.6</v>
      </c>
      <c r="I147" s="14">
        <f t="shared" si="10"/>
        <v>0.0013448275862069</v>
      </c>
      <c r="J147" s="15">
        <f t="shared" si="11"/>
        <v>0.078</v>
      </c>
      <c r="K147" s="11" t="s">
        <v>597</v>
      </c>
    </row>
    <row r="148" spans="1:11">
      <c r="A148" s="9" t="s">
        <v>612</v>
      </c>
      <c r="B148" s="10" t="s">
        <v>412</v>
      </c>
      <c r="C148" s="10" t="s">
        <v>413</v>
      </c>
      <c r="D148" s="11" t="s">
        <v>8</v>
      </c>
      <c r="E148" s="11">
        <v>48</v>
      </c>
      <c r="F148" s="11">
        <f>VLOOKUP(C148:C433,进价表!C:F,4,FALSE)</f>
        <v>12.5</v>
      </c>
      <c r="G148" s="11">
        <f t="shared" si="8"/>
        <v>600</v>
      </c>
      <c r="H148" s="22">
        <f t="shared" si="9"/>
        <v>16.25</v>
      </c>
      <c r="I148" s="14">
        <f t="shared" si="10"/>
        <v>0.00140086206896552</v>
      </c>
      <c r="J148" s="15">
        <f t="shared" si="11"/>
        <v>0.078</v>
      </c>
      <c r="K148" s="11" t="s">
        <v>596</v>
      </c>
    </row>
    <row r="149" spans="1:11">
      <c r="A149" s="9" t="s">
        <v>612</v>
      </c>
      <c r="B149" s="10" t="s">
        <v>87</v>
      </c>
      <c r="C149" s="10" t="s">
        <v>88</v>
      </c>
      <c r="D149" s="11" t="s">
        <v>8</v>
      </c>
      <c r="E149" s="11">
        <v>43</v>
      </c>
      <c r="F149" s="11">
        <f>VLOOKUP(C149:C434,进价表!C:F,4,FALSE)</f>
        <v>7</v>
      </c>
      <c r="G149" s="11">
        <f t="shared" si="8"/>
        <v>301</v>
      </c>
      <c r="H149" s="22">
        <f t="shared" si="9"/>
        <v>9.1</v>
      </c>
      <c r="I149" s="14">
        <f t="shared" si="10"/>
        <v>0.00078448275862069</v>
      </c>
      <c r="J149" s="15">
        <f t="shared" si="11"/>
        <v>0.03913</v>
      </c>
      <c r="K149" s="11" t="s">
        <v>596</v>
      </c>
    </row>
    <row r="150" spans="1:11">
      <c r="A150" s="9" t="s">
        <v>612</v>
      </c>
      <c r="B150" s="10" t="s">
        <v>132</v>
      </c>
      <c r="C150" s="10" t="s">
        <v>133</v>
      </c>
      <c r="D150" s="11" t="s">
        <v>8</v>
      </c>
      <c r="E150" s="11">
        <v>41</v>
      </c>
      <c r="F150" s="11">
        <f>VLOOKUP(C150:C435,进价表!C:F,4,FALSE)</f>
        <v>20</v>
      </c>
      <c r="G150" s="11">
        <f t="shared" si="8"/>
        <v>820</v>
      </c>
      <c r="H150" s="22">
        <f t="shared" si="9"/>
        <v>26</v>
      </c>
      <c r="I150" s="14">
        <f t="shared" si="10"/>
        <v>0.00224137931034483</v>
      </c>
      <c r="J150" s="15">
        <f t="shared" si="11"/>
        <v>0.1066</v>
      </c>
      <c r="K150" s="11" t="s">
        <v>596</v>
      </c>
    </row>
    <row r="151" spans="1:11">
      <c r="A151" s="9" t="s">
        <v>612</v>
      </c>
      <c r="B151" s="10" t="s">
        <v>248</v>
      </c>
      <c r="C151" s="10" t="s">
        <v>249</v>
      </c>
      <c r="D151" s="11" t="s">
        <v>8</v>
      </c>
      <c r="E151" s="11">
        <v>36</v>
      </c>
      <c r="F151" s="11">
        <f>VLOOKUP(C151:C436,进价表!C:F,4,FALSE)</f>
        <v>15.7248</v>
      </c>
      <c r="G151" s="11">
        <f t="shared" si="8"/>
        <v>566.0928</v>
      </c>
      <c r="H151" s="22">
        <f t="shared" si="9"/>
        <v>20.44224</v>
      </c>
      <c r="I151" s="14">
        <f t="shared" si="10"/>
        <v>0.00176226206896552</v>
      </c>
      <c r="J151" s="15">
        <f t="shared" si="11"/>
        <v>0.073592064</v>
      </c>
      <c r="K151" s="11" t="s">
        <v>595</v>
      </c>
    </row>
    <row r="152" spans="1:11">
      <c r="A152" s="9" t="s">
        <v>612</v>
      </c>
      <c r="B152" s="10" t="s">
        <v>386</v>
      </c>
      <c r="C152" s="10" t="s">
        <v>387</v>
      </c>
      <c r="D152" s="11" t="s">
        <v>8</v>
      </c>
      <c r="E152" s="11">
        <v>36</v>
      </c>
      <c r="F152" s="11">
        <f>VLOOKUP(C152:C437,进价表!C:F,4,FALSE)</f>
        <v>37.422</v>
      </c>
      <c r="G152" s="11">
        <f t="shared" si="8"/>
        <v>1347.192</v>
      </c>
      <c r="H152" s="22">
        <f t="shared" si="9"/>
        <v>48.6486</v>
      </c>
      <c r="I152" s="14">
        <f t="shared" si="10"/>
        <v>0.00419384482758621</v>
      </c>
      <c r="J152" s="15">
        <f t="shared" si="11"/>
        <v>0.17513496</v>
      </c>
      <c r="K152" s="11" t="s">
        <v>600</v>
      </c>
    </row>
    <row r="153" spans="1:11">
      <c r="A153" s="9" t="s">
        <v>612</v>
      </c>
      <c r="B153" s="10" t="s">
        <v>216</v>
      </c>
      <c r="C153" s="10" t="s">
        <v>217</v>
      </c>
      <c r="D153" s="11" t="s">
        <v>105</v>
      </c>
      <c r="E153" s="11">
        <v>32</v>
      </c>
      <c r="F153" s="11">
        <f>VLOOKUP(C153:C438,进价表!C:F,4,FALSE)</f>
        <v>45.36</v>
      </c>
      <c r="G153" s="11">
        <f t="shared" si="8"/>
        <v>1451.52</v>
      </c>
      <c r="H153" s="22">
        <f t="shared" si="9"/>
        <v>58.968</v>
      </c>
      <c r="I153" s="14">
        <f t="shared" si="10"/>
        <v>0.00508344827586207</v>
      </c>
      <c r="J153" s="15">
        <f t="shared" si="11"/>
        <v>0.1886976</v>
      </c>
      <c r="K153" s="11" t="s">
        <v>599</v>
      </c>
    </row>
    <row r="154" spans="1:11">
      <c r="A154" s="9" t="s">
        <v>612</v>
      </c>
      <c r="B154" s="10" t="s">
        <v>442</v>
      </c>
      <c r="C154" s="10" t="s">
        <v>443</v>
      </c>
      <c r="D154" s="11" t="s">
        <v>8</v>
      </c>
      <c r="E154" s="11">
        <v>30</v>
      </c>
      <c r="F154" s="11">
        <f>VLOOKUP(C154:C439,进价表!C:F,4,FALSE)</f>
        <v>124.8912</v>
      </c>
      <c r="G154" s="11">
        <f t="shared" si="8"/>
        <v>3746.736</v>
      </c>
      <c r="H154" s="22">
        <f t="shared" si="9"/>
        <v>162.35856</v>
      </c>
      <c r="I154" s="14">
        <f t="shared" si="10"/>
        <v>0.0139964275862069</v>
      </c>
      <c r="J154" s="15">
        <f t="shared" si="11"/>
        <v>0.48707568</v>
      </c>
      <c r="K154" s="11" t="s">
        <v>599</v>
      </c>
    </row>
    <row r="155" spans="1:11">
      <c r="A155" s="9" t="s">
        <v>612</v>
      </c>
      <c r="B155" s="10" t="s">
        <v>334</v>
      </c>
      <c r="C155" s="10" t="s">
        <v>335</v>
      </c>
      <c r="D155" s="11" t="s">
        <v>8</v>
      </c>
      <c r="E155" s="11">
        <v>29</v>
      </c>
      <c r="F155" s="11">
        <f>VLOOKUP(C155:C440,进价表!C:F,4,FALSE)</f>
        <v>19.4292</v>
      </c>
      <c r="G155" s="11">
        <f t="shared" si="8"/>
        <v>563.4468</v>
      </c>
      <c r="H155" s="22">
        <f t="shared" si="9"/>
        <v>25.25796</v>
      </c>
      <c r="I155" s="14">
        <f t="shared" si="10"/>
        <v>0.00217741034482759</v>
      </c>
      <c r="J155" s="15">
        <f t="shared" si="11"/>
        <v>0.073248084</v>
      </c>
      <c r="K155" s="11" t="s">
        <v>595</v>
      </c>
    </row>
    <row r="156" spans="1:11">
      <c r="A156" s="9" t="s">
        <v>612</v>
      </c>
      <c r="B156" s="10" t="s">
        <v>42</v>
      </c>
      <c r="C156" s="10" t="s">
        <v>43</v>
      </c>
      <c r="D156" s="11" t="s">
        <v>31</v>
      </c>
      <c r="E156" s="11">
        <v>28</v>
      </c>
      <c r="F156" s="11">
        <f>VLOOKUP(C156:C441,进价表!C:F,4,FALSE)</f>
        <v>5.8</v>
      </c>
      <c r="G156" s="11">
        <f t="shared" si="8"/>
        <v>162.4</v>
      </c>
      <c r="H156" s="22">
        <f t="shared" si="9"/>
        <v>7.54</v>
      </c>
      <c r="I156" s="14">
        <f t="shared" si="10"/>
        <v>0.00065</v>
      </c>
      <c r="J156" s="15">
        <f t="shared" si="11"/>
        <v>0.021112</v>
      </c>
      <c r="K156" s="11" t="s">
        <v>596</v>
      </c>
    </row>
    <row r="157" spans="1:11">
      <c r="A157" s="9" t="s">
        <v>612</v>
      </c>
      <c r="B157" s="10" t="s">
        <v>426</v>
      </c>
      <c r="C157" s="10" t="s">
        <v>427</v>
      </c>
      <c r="D157" s="11" t="s">
        <v>8</v>
      </c>
      <c r="E157" s="11">
        <v>28</v>
      </c>
      <c r="F157" s="11">
        <f>VLOOKUP(C157:C442,进价表!C:F,4,FALSE)</f>
        <v>55</v>
      </c>
      <c r="G157" s="11">
        <f t="shared" si="8"/>
        <v>1540</v>
      </c>
      <c r="H157" s="22">
        <f t="shared" si="9"/>
        <v>71.5</v>
      </c>
      <c r="I157" s="14">
        <f t="shared" si="10"/>
        <v>0.00616379310344828</v>
      </c>
      <c r="J157" s="15">
        <f t="shared" si="11"/>
        <v>0.2002</v>
      </c>
      <c r="K157" s="11" t="s">
        <v>595</v>
      </c>
    </row>
    <row r="158" spans="1:11">
      <c r="A158" s="9" t="s">
        <v>612</v>
      </c>
      <c r="B158" s="10" t="s">
        <v>546</v>
      </c>
      <c r="C158" s="10" t="s">
        <v>547</v>
      </c>
      <c r="D158" s="11" t="s">
        <v>8</v>
      </c>
      <c r="E158" s="11">
        <v>27</v>
      </c>
      <c r="F158" s="11">
        <f>VLOOKUP(C158:C443,进价表!C:F,4,FALSE)</f>
        <v>10</v>
      </c>
      <c r="G158" s="11">
        <f t="shared" si="8"/>
        <v>270</v>
      </c>
      <c r="H158" s="22">
        <f t="shared" si="9"/>
        <v>13</v>
      </c>
      <c r="I158" s="14">
        <f t="shared" si="10"/>
        <v>0.00112068965517241</v>
      </c>
      <c r="J158" s="15">
        <f t="shared" si="11"/>
        <v>0.0351</v>
      </c>
      <c r="K158" s="11" t="s">
        <v>599</v>
      </c>
    </row>
    <row r="159" spans="1:11">
      <c r="A159" s="9" t="s">
        <v>612</v>
      </c>
      <c r="B159" s="10" t="s">
        <v>298</v>
      </c>
      <c r="C159" s="10" t="s">
        <v>299</v>
      </c>
      <c r="D159" s="11" t="s">
        <v>8</v>
      </c>
      <c r="E159" s="11">
        <v>26</v>
      </c>
      <c r="F159" s="11">
        <f>VLOOKUP(C159:C444,进价表!C:F,4,FALSE)</f>
        <v>18</v>
      </c>
      <c r="G159" s="11">
        <f t="shared" si="8"/>
        <v>468</v>
      </c>
      <c r="H159" s="22">
        <f t="shared" si="9"/>
        <v>23.4</v>
      </c>
      <c r="I159" s="14">
        <f t="shared" si="10"/>
        <v>0.00201724137931035</v>
      </c>
      <c r="J159" s="15">
        <f t="shared" si="11"/>
        <v>0.06084</v>
      </c>
      <c r="K159" s="11" t="s">
        <v>597</v>
      </c>
    </row>
    <row r="160" spans="1:11">
      <c r="A160" s="9" t="s">
        <v>612</v>
      </c>
      <c r="B160" s="10" t="s">
        <v>560</v>
      </c>
      <c r="C160" s="10" t="s">
        <v>561</v>
      </c>
      <c r="D160" s="11" t="s">
        <v>8</v>
      </c>
      <c r="E160" s="11">
        <v>26</v>
      </c>
      <c r="F160" s="11">
        <f>VLOOKUP(C160:C445,进价表!C:F,4,FALSE)</f>
        <v>15</v>
      </c>
      <c r="G160" s="11">
        <f t="shared" si="8"/>
        <v>390</v>
      </c>
      <c r="H160" s="22">
        <f t="shared" si="9"/>
        <v>19.5</v>
      </c>
      <c r="I160" s="14">
        <f t="shared" si="10"/>
        <v>0.00168103448275862</v>
      </c>
      <c r="J160" s="15">
        <f t="shared" si="11"/>
        <v>0.0507</v>
      </c>
      <c r="K160" s="11" t="s">
        <v>599</v>
      </c>
    </row>
    <row r="161" spans="1:11">
      <c r="A161" s="9" t="s">
        <v>612</v>
      </c>
      <c r="B161" s="10" t="s">
        <v>538</v>
      </c>
      <c r="C161" s="10" t="s">
        <v>539</v>
      </c>
      <c r="D161" s="11" t="s">
        <v>8</v>
      </c>
      <c r="E161" s="11">
        <v>26</v>
      </c>
      <c r="F161" s="11">
        <f>VLOOKUP(C161:C446,进价表!C:F,4,FALSE)</f>
        <v>4</v>
      </c>
      <c r="G161" s="11">
        <f t="shared" si="8"/>
        <v>104</v>
      </c>
      <c r="H161" s="22">
        <f t="shared" si="9"/>
        <v>5.2</v>
      </c>
      <c r="I161" s="14">
        <f t="shared" si="10"/>
        <v>0.000448275862068966</v>
      </c>
      <c r="J161" s="15">
        <f t="shared" si="11"/>
        <v>0.01352</v>
      </c>
      <c r="K161" s="11" t="s">
        <v>599</v>
      </c>
    </row>
    <row r="162" spans="1:11">
      <c r="A162" s="9" t="s">
        <v>612</v>
      </c>
      <c r="B162" s="10" t="s">
        <v>300</v>
      </c>
      <c r="C162" s="10" t="s">
        <v>301</v>
      </c>
      <c r="D162" s="11" t="s">
        <v>8</v>
      </c>
      <c r="E162" s="11">
        <v>25</v>
      </c>
      <c r="F162" s="11">
        <f>VLOOKUP(C162:C447,进价表!C:F,4,FALSE)</f>
        <v>10.9536</v>
      </c>
      <c r="G162" s="11">
        <f t="shared" si="8"/>
        <v>273.84</v>
      </c>
      <c r="H162" s="22">
        <f t="shared" si="9"/>
        <v>14.23968</v>
      </c>
      <c r="I162" s="14">
        <f t="shared" si="10"/>
        <v>0.00122755862068966</v>
      </c>
      <c r="J162" s="15">
        <f t="shared" si="11"/>
        <v>0.0355992</v>
      </c>
      <c r="K162" s="11" t="s">
        <v>597</v>
      </c>
    </row>
    <row r="163" ht="26" spans="1:11">
      <c r="A163" s="9" t="s">
        <v>612</v>
      </c>
      <c r="B163" s="10" t="s">
        <v>488</v>
      </c>
      <c r="C163" s="10" t="s">
        <v>489</v>
      </c>
      <c r="D163" s="11" t="s">
        <v>8</v>
      </c>
      <c r="E163" s="11">
        <v>23</v>
      </c>
      <c r="F163" s="11">
        <f>VLOOKUP(C163:C448,进价表!C:F,4,FALSE)</f>
        <v>136.9872</v>
      </c>
      <c r="G163" s="11">
        <f t="shared" si="8"/>
        <v>3150.7056</v>
      </c>
      <c r="H163" s="22">
        <f t="shared" si="9"/>
        <v>178.08336</v>
      </c>
      <c r="I163" s="14">
        <f t="shared" si="10"/>
        <v>0.0153520137931035</v>
      </c>
      <c r="J163" s="15">
        <f t="shared" si="11"/>
        <v>0.409591728</v>
      </c>
      <c r="K163" s="11" t="s">
        <v>599</v>
      </c>
    </row>
    <row r="164" spans="1:11">
      <c r="A164" s="9" t="s">
        <v>612</v>
      </c>
      <c r="B164" s="10" t="s">
        <v>422</v>
      </c>
      <c r="C164" s="10" t="s">
        <v>423</v>
      </c>
      <c r="D164" s="11" t="s">
        <v>8</v>
      </c>
      <c r="E164" s="11">
        <v>23</v>
      </c>
      <c r="F164" s="11">
        <f>VLOOKUP(C164:C449,进价表!C:F,4,FALSE)</f>
        <v>45</v>
      </c>
      <c r="G164" s="11">
        <f t="shared" si="8"/>
        <v>1035</v>
      </c>
      <c r="H164" s="22">
        <f t="shared" si="9"/>
        <v>58.5</v>
      </c>
      <c r="I164" s="14">
        <f t="shared" si="10"/>
        <v>0.00504310344827586</v>
      </c>
      <c r="J164" s="15">
        <f t="shared" si="11"/>
        <v>0.13455</v>
      </c>
      <c r="K164" s="11" t="s">
        <v>595</v>
      </c>
    </row>
    <row r="165" spans="1:11">
      <c r="A165" s="9" t="s">
        <v>612</v>
      </c>
      <c r="B165" s="10" t="s">
        <v>554</v>
      </c>
      <c r="C165" s="10" t="s">
        <v>555</v>
      </c>
      <c r="D165" s="11" t="s">
        <v>8</v>
      </c>
      <c r="E165" s="11">
        <v>22</v>
      </c>
      <c r="F165" s="11">
        <f>VLOOKUP(C165:C450,进价表!C:F,4,FALSE)</f>
        <v>11</v>
      </c>
      <c r="G165" s="11">
        <f t="shared" si="8"/>
        <v>242</v>
      </c>
      <c r="H165" s="22">
        <f t="shared" si="9"/>
        <v>14.3</v>
      </c>
      <c r="I165" s="14">
        <f t="shared" si="10"/>
        <v>0.00123275862068966</v>
      </c>
      <c r="J165" s="15">
        <f t="shared" si="11"/>
        <v>0.03146</v>
      </c>
      <c r="K165" s="11" t="s">
        <v>599</v>
      </c>
    </row>
    <row r="166" spans="1:11">
      <c r="A166" s="9" t="s">
        <v>612</v>
      </c>
      <c r="B166" s="10" t="s">
        <v>114</v>
      </c>
      <c r="C166" s="10" t="s">
        <v>115</v>
      </c>
      <c r="D166" s="11" t="s">
        <v>105</v>
      </c>
      <c r="E166" s="11">
        <v>22</v>
      </c>
      <c r="F166" s="11">
        <f>VLOOKUP(C166:C451,进价表!C:F,4,FALSE)</f>
        <v>16.5</v>
      </c>
      <c r="G166" s="11">
        <f t="shared" si="8"/>
        <v>363</v>
      </c>
      <c r="H166" s="22">
        <f t="shared" si="9"/>
        <v>21.45</v>
      </c>
      <c r="I166" s="14">
        <f t="shared" si="10"/>
        <v>0.00184913793103448</v>
      </c>
      <c r="J166" s="15">
        <f t="shared" si="11"/>
        <v>0.04719</v>
      </c>
      <c r="K166" s="11" t="s">
        <v>596</v>
      </c>
    </row>
    <row r="167" spans="1:11">
      <c r="A167" s="9" t="s">
        <v>612</v>
      </c>
      <c r="B167" s="10" t="s">
        <v>430</v>
      </c>
      <c r="C167" s="10" t="s">
        <v>431</v>
      </c>
      <c r="D167" s="11" t="s">
        <v>8</v>
      </c>
      <c r="E167" s="11">
        <v>22</v>
      </c>
      <c r="F167" s="11">
        <f>VLOOKUP(C167:C452,进价表!C:F,4,FALSE)</f>
        <v>75</v>
      </c>
      <c r="G167" s="11">
        <f t="shared" si="8"/>
        <v>1650</v>
      </c>
      <c r="H167" s="22">
        <f t="shared" si="9"/>
        <v>97.5</v>
      </c>
      <c r="I167" s="14">
        <f t="shared" si="10"/>
        <v>0.0084051724137931</v>
      </c>
      <c r="J167" s="15">
        <f t="shared" si="11"/>
        <v>0.2145</v>
      </c>
      <c r="K167" s="11" t="s">
        <v>595</v>
      </c>
    </row>
    <row r="168" spans="1:11">
      <c r="A168" s="9" t="s">
        <v>612</v>
      </c>
      <c r="B168" s="10" t="s">
        <v>336</v>
      </c>
      <c r="C168" s="10" t="s">
        <v>337</v>
      </c>
      <c r="D168" s="11" t="s">
        <v>8</v>
      </c>
      <c r="E168" s="11">
        <v>22</v>
      </c>
      <c r="F168" s="11">
        <f>VLOOKUP(C168:C453,进价表!C:F,4,FALSE)</f>
        <v>64.26</v>
      </c>
      <c r="G168" s="11">
        <f t="shared" si="8"/>
        <v>1413.72</v>
      </c>
      <c r="H168" s="22">
        <f t="shared" si="9"/>
        <v>83.538</v>
      </c>
      <c r="I168" s="14">
        <f t="shared" si="10"/>
        <v>0.00720155172413793</v>
      </c>
      <c r="J168" s="15">
        <f t="shared" si="11"/>
        <v>0.1837836</v>
      </c>
      <c r="K168" s="11" t="s">
        <v>595</v>
      </c>
    </row>
    <row r="169" spans="1:11">
      <c r="A169" s="9" t="s">
        <v>612</v>
      </c>
      <c r="B169" s="10" t="s">
        <v>276</v>
      </c>
      <c r="C169" s="10" t="s">
        <v>277</v>
      </c>
      <c r="D169" s="11" t="s">
        <v>8</v>
      </c>
      <c r="E169" s="11">
        <v>22</v>
      </c>
      <c r="F169" s="11">
        <f>VLOOKUP(C169:C454,进价表!C:F,4,FALSE)</f>
        <v>26</v>
      </c>
      <c r="G169" s="11">
        <f t="shared" si="8"/>
        <v>572</v>
      </c>
      <c r="H169" s="22">
        <f t="shared" si="9"/>
        <v>33.8</v>
      </c>
      <c r="I169" s="14">
        <f t="shared" si="10"/>
        <v>0.00291379310344828</v>
      </c>
      <c r="J169" s="15">
        <f t="shared" si="11"/>
        <v>0.07436</v>
      </c>
      <c r="K169" s="11" t="s">
        <v>601</v>
      </c>
    </row>
    <row r="170" spans="1:11">
      <c r="A170" s="9" t="s">
        <v>612</v>
      </c>
      <c r="B170" s="10" t="s">
        <v>456</v>
      </c>
      <c r="C170" s="10" t="s">
        <v>457</v>
      </c>
      <c r="D170" s="11" t="s">
        <v>8</v>
      </c>
      <c r="E170" s="11">
        <v>21</v>
      </c>
      <c r="F170" s="11">
        <f>VLOOKUP(C170:C455,进价表!C:F,4,FALSE)</f>
        <v>242.7516</v>
      </c>
      <c r="G170" s="11">
        <f t="shared" si="8"/>
        <v>5097.7836</v>
      </c>
      <c r="H170" s="22">
        <f t="shared" si="9"/>
        <v>315.57708</v>
      </c>
      <c r="I170" s="14">
        <f t="shared" si="10"/>
        <v>0.0272049206896552</v>
      </c>
      <c r="J170" s="15">
        <f t="shared" si="11"/>
        <v>0.662711868</v>
      </c>
      <c r="K170" s="11" t="s">
        <v>599</v>
      </c>
    </row>
    <row r="171" spans="1:11">
      <c r="A171" s="9" t="s">
        <v>612</v>
      </c>
      <c r="B171" s="10" t="s">
        <v>446</v>
      </c>
      <c r="C171" s="10" t="s">
        <v>447</v>
      </c>
      <c r="D171" s="11" t="s">
        <v>8</v>
      </c>
      <c r="E171" s="11">
        <v>19</v>
      </c>
      <c r="F171" s="11">
        <f>VLOOKUP(C171:C456,进价表!C:F,4,FALSE)</f>
        <v>7.2996</v>
      </c>
      <c r="G171" s="11">
        <f t="shared" si="8"/>
        <v>138.6924</v>
      </c>
      <c r="H171" s="22">
        <f t="shared" si="9"/>
        <v>9.48948</v>
      </c>
      <c r="I171" s="14">
        <f t="shared" si="10"/>
        <v>0.000818058620689655</v>
      </c>
      <c r="J171" s="15">
        <f t="shared" si="11"/>
        <v>0.018030012</v>
      </c>
      <c r="K171" s="11" t="s">
        <v>597</v>
      </c>
    </row>
    <row r="172" spans="1:11">
      <c r="A172" s="9" t="s">
        <v>612</v>
      </c>
      <c r="B172" s="10" t="s">
        <v>294</v>
      </c>
      <c r="C172" s="10" t="s">
        <v>295</v>
      </c>
      <c r="D172" s="11" t="s">
        <v>8</v>
      </c>
      <c r="E172" s="11">
        <v>19</v>
      </c>
      <c r="F172" s="11">
        <f>VLOOKUP(C172:C457,进价表!C:F,4,FALSE)</f>
        <v>20</v>
      </c>
      <c r="G172" s="11">
        <f t="shared" si="8"/>
        <v>380</v>
      </c>
      <c r="H172" s="22">
        <f t="shared" si="9"/>
        <v>26</v>
      </c>
      <c r="I172" s="14">
        <f t="shared" si="10"/>
        <v>0.00224137931034483</v>
      </c>
      <c r="J172" s="15">
        <f t="shared" si="11"/>
        <v>0.0494</v>
      </c>
      <c r="K172" s="11" t="s">
        <v>597</v>
      </c>
    </row>
    <row r="173" spans="1:11">
      <c r="A173" s="9" t="s">
        <v>612</v>
      </c>
      <c r="B173" s="10" t="s">
        <v>232</v>
      </c>
      <c r="C173" s="10" t="s">
        <v>233</v>
      </c>
      <c r="D173" s="11" t="s">
        <v>8</v>
      </c>
      <c r="E173" s="11">
        <v>19</v>
      </c>
      <c r="F173" s="11">
        <f>VLOOKUP(C173:C458,进价表!C:F,4,FALSE)</f>
        <v>42</v>
      </c>
      <c r="G173" s="11">
        <f t="shared" si="8"/>
        <v>798</v>
      </c>
      <c r="H173" s="22">
        <f t="shared" si="9"/>
        <v>54.6</v>
      </c>
      <c r="I173" s="14">
        <f t="shared" si="10"/>
        <v>0.00470689655172414</v>
      </c>
      <c r="J173" s="15">
        <f t="shared" si="11"/>
        <v>0.10374</v>
      </c>
      <c r="K173" s="11" t="s">
        <v>595</v>
      </c>
    </row>
    <row r="174" spans="1:11">
      <c r="A174" s="9" t="s">
        <v>612</v>
      </c>
      <c r="B174" s="10" t="s">
        <v>101</v>
      </c>
      <c r="C174" s="10" t="s">
        <v>102</v>
      </c>
      <c r="D174" s="11" t="s">
        <v>31</v>
      </c>
      <c r="E174" s="11">
        <v>19</v>
      </c>
      <c r="F174" s="11">
        <f>VLOOKUP(C174:C459,进价表!C:F,4,FALSE)</f>
        <v>8.6</v>
      </c>
      <c r="G174" s="11">
        <f t="shared" si="8"/>
        <v>163.4</v>
      </c>
      <c r="H174" s="22">
        <f t="shared" si="9"/>
        <v>11.18</v>
      </c>
      <c r="I174" s="14">
        <f t="shared" si="10"/>
        <v>0.000963793103448276</v>
      </c>
      <c r="J174" s="15">
        <f t="shared" si="11"/>
        <v>0.021242</v>
      </c>
      <c r="K174" s="11" t="s">
        <v>596</v>
      </c>
    </row>
    <row r="175" spans="1:11">
      <c r="A175" s="9" t="s">
        <v>612</v>
      </c>
      <c r="B175" s="10" t="s">
        <v>450</v>
      </c>
      <c r="C175" s="10" t="s">
        <v>451</v>
      </c>
      <c r="D175" s="11" t="s">
        <v>8</v>
      </c>
      <c r="E175" s="11">
        <v>17</v>
      </c>
      <c r="F175" s="11">
        <f>VLOOKUP(C175:C460,进价表!C:F,4,FALSE)</f>
        <v>124.8912</v>
      </c>
      <c r="G175" s="11">
        <f t="shared" si="8"/>
        <v>2123.1504</v>
      </c>
      <c r="H175" s="22">
        <f t="shared" si="9"/>
        <v>162.35856</v>
      </c>
      <c r="I175" s="14">
        <f t="shared" si="10"/>
        <v>0.0139964275862069</v>
      </c>
      <c r="J175" s="15">
        <f t="shared" si="11"/>
        <v>0.276009552</v>
      </c>
      <c r="K175" s="11" t="s">
        <v>595</v>
      </c>
    </row>
    <row r="176" spans="1:11">
      <c r="A176" s="9" t="s">
        <v>612</v>
      </c>
      <c r="B176" s="10" t="s">
        <v>234</v>
      </c>
      <c r="C176" s="10" t="s">
        <v>235</v>
      </c>
      <c r="D176" s="11" t="s">
        <v>8</v>
      </c>
      <c r="E176" s="11">
        <v>16</v>
      </c>
      <c r="F176" s="11">
        <f>VLOOKUP(C176:C461,进价表!C:F,4,FALSE)</f>
        <v>55</v>
      </c>
      <c r="G176" s="11">
        <f t="shared" si="8"/>
        <v>880</v>
      </c>
      <c r="H176" s="22">
        <f t="shared" si="9"/>
        <v>71.5</v>
      </c>
      <c r="I176" s="14">
        <f t="shared" si="10"/>
        <v>0.00616379310344828</v>
      </c>
      <c r="J176" s="15">
        <f t="shared" si="11"/>
        <v>0.1144</v>
      </c>
      <c r="K176" s="11" t="s">
        <v>595</v>
      </c>
    </row>
    <row r="177" spans="1:11">
      <c r="A177" s="9" t="s">
        <v>612</v>
      </c>
      <c r="B177" s="10" t="s">
        <v>552</v>
      </c>
      <c r="C177" s="10" t="s">
        <v>553</v>
      </c>
      <c r="D177" s="11" t="s">
        <v>8</v>
      </c>
      <c r="E177" s="11">
        <v>15</v>
      </c>
      <c r="F177" s="11">
        <f>VLOOKUP(C177:C462,进价表!C:F,4,FALSE)</f>
        <v>10</v>
      </c>
      <c r="G177" s="11">
        <f t="shared" si="8"/>
        <v>150</v>
      </c>
      <c r="H177" s="22">
        <f t="shared" si="9"/>
        <v>13</v>
      </c>
      <c r="I177" s="14">
        <f t="shared" si="10"/>
        <v>0.00112068965517241</v>
      </c>
      <c r="J177" s="15">
        <f t="shared" si="11"/>
        <v>0.0195</v>
      </c>
      <c r="K177" s="11" t="s">
        <v>598</v>
      </c>
    </row>
    <row r="178" spans="1:11">
      <c r="A178" s="9" t="s">
        <v>612</v>
      </c>
      <c r="B178" s="10" t="s">
        <v>170</v>
      </c>
      <c r="C178" s="10" t="s">
        <v>171</v>
      </c>
      <c r="D178" s="11" t="s">
        <v>8</v>
      </c>
      <c r="E178" s="11">
        <v>15</v>
      </c>
      <c r="F178" s="11">
        <f>VLOOKUP(C178:C463,进价表!C:F,4,FALSE)</f>
        <v>43</v>
      </c>
      <c r="G178" s="11">
        <f t="shared" si="8"/>
        <v>645</v>
      </c>
      <c r="H178" s="22">
        <f t="shared" si="9"/>
        <v>55.9</v>
      </c>
      <c r="I178" s="14">
        <f t="shared" si="10"/>
        <v>0.00481896551724138</v>
      </c>
      <c r="J178" s="15">
        <f t="shared" si="11"/>
        <v>0.08385</v>
      </c>
      <c r="K178" s="11" t="s">
        <v>599</v>
      </c>
    </row>
    <row r="179" spans="1:11">
      <c r="A179" s="9" t="s">
        <v>612</v>
      </c>
      <c r="B179" s="10" t="s">
        <v>168</v>
      </c>
      <c r="C179" s="10" t="s">
        <v>169</v>
      </c>
      <c r="D179" s="11" t="s">
        <v>8</v>
      </c>
      <c r="E179" s="11">
        <v>14</v>
      </c>
      <c r="F179" s="11">
        <f>VLOOKUP(C179:C464,进价表!C:F,4,FALSE)</f>
        <v>19.5804</v>
      </c>
      <c r="G179" s="11">
        <f t="shared" si="8"/>
        <v>274.1256</v>
      </c>
      <c r="H179" s="22">
        <f t="shared" si="9"/>
        <v>25.45452</v>
      </c>
      <c r="I179" s="14">
        <f t="shared" si="10"/>
        <v>0.00219435517241379</v>
      </c>
      <c r="J179" s="15">
        <f t="shared" si="11"/>
        <v>0.035636328</v>
      </c>
      <c r="K179" s="11" t="s">
        <v>599</v>
      </c>
    </row>
    <row r="180" ht="26" spans="1:11">
      <c r="A180" s="9" t="s">
        <v>612</v>
      </c>
      <c r="B180" s="10" t="s">
        <v>290</v>
      </c>
      <c r="C180" s="10" t="s">
        <v>291</v>
      </c>
      <c r="D180" s="11" t="s">
        <v>8</v>
      </c>
      <c r="E180" s="11">
        <v>14</v>
      </c>
      <c r="F180" s="11">
        <f>VLOOKUP(C180:C465,进价表!C:F,4,FALSE)</f>
        <v>28</v>
      </c>
      <c r="G180" s="11">
        <f t="shared" si="8"/>
        <v>392</v>
      </c>
      <c r="H180" s="22">
        <f t="shared" si="9"/>
        <v>36.4</v>
      </c>
      <c r="I180" s="14">
        <f t="shared" si="10"/>
        <v>0.00313793103448276</v>
      </c>
      <c r="J180" s="15">
        <f t="shared" si="11"/>
        <v>0.05096</v>
      </c>
      <c r="K180" s="11" t="s">
        <v>597</v>
      </c>
    </row>
    <row r="181" spans="1:11">
      <c r="A181" s="9" t="s">
        <v>612</v>
      </c>
      <c r="B181" s="10" t="s">
        <v>458</v>
      </c>
      <c r="C181" s="10" t="s">
        <v>459</v>
      </c>
      <c r="D181" s="11" t="s">
        <v>8</v>
      </c>
      <c r="E181" s="11">
        <v>14</v>
      </c>
      <c r="F181" s="11">
        <f>VLOOKUP(C181:C466,进价表!C:F,4,FALSE)</f>
        <v>242.7516</v>
      </c>
      <c r="G181" s="11">
        <f t="shared" si="8"/>
        <v>3398.5224</v>
      </c>
      <c r="H181" s="22">
        <f t="shared" si="9"/>
        <v>315.57708</v>
      </c>
      <c r="I181" s="14">
        <f t="shared" si="10"/>
        <v>0.0272049206896552</v>
      </c>
      <c r="J181" s="15">
        <f t="shared" si="11"/>
        <v>0.441807912</v>
      </c>
      <c r="K181" s="11" t="s">
        <v>599</v>
      </c>
    </row>
    <row r="182" spans="1:11">
      <c r="A182" s="9" t="s">
        <v>612</v>
      </c>
      <c r="B182" s="10" t="s">
        <v>576</v>
      </c>
      <c r="C182" s="10" t="s">
        <v>577</v>
      </c>
      <c r="D182" s="11" t="s">
        <v>8</v>
      </c>
      <c r="E182" s="11">
        <v>13</v>
      </c>
      <c r="F182" s="11">
        <f>VLOOKUP(C182:C467,进价表!C:F,4,FALSE)</f>
        <v>70</v>
      </c>
      <c r="G182" s="11">
        <f t="shared" si="8"/>
        <v>910</v>
      </c>
      <c r="H182" s="22">
        <f t="shared" si="9"/>
        <v>91</v>
      </c>
      <c r="I182" s="14">
        <f t="shared" si="10"/>
        <v>0.0078448275862069</v>
      </c>
      <c r="J182" s="15">
        <f t="shared" si="11"/>
        <v>0.1183</v>
      </c>
      <c r="K182" s="11" t="s">
        <v>599</v>
      </c>
    </row>
    <row r="183" spans="1:11">
      <c r="A183" s="9" t="s">
        <v>612</v>
      </c>
      <c r="B183" s="10" t="s">
        <v>562</v>
      </c>
      <c r="C183" s="10" t="s">
        <v>563</v>
      </c>
      <c r="D183" s="11" t="s">
        <v>8</v>
      </c>
      <c r="E183" s="11">
        <v>12</v>
      </c>
      <c r="F183" s="11">
        <f>VLOOKUP(C183:C468,进价表!C:F,4,FALSE)</f>
        <v>19</v>
      </c>
      <c r="G183" s="11">
        <f t="shared" si="8"/>
        <v>228</v>
      </c>
      <c r="H183" s="22">
        <f t="shared" si="9"/>
        <v>24.7</v>
      </c>
      <c r="I183" s="14">
        <f t="shared" si="10"/>
        <v>0.00212931034482759</v>
      </c>
      <c r="J183" s="15">
        <f t="shared" si="11"/>
        <v>0.02964</v>
      </c>
      <c r="K183" s="11" t="s">
        <v>599</v>
      </c>
    </row>
    <row r="184" ht="26" spans="1:11">
      <c r="A184" s="9" t="s">
        <v>612</v>
      </c>
      <c r="B184" s="10" t="s">
        <v>504</v>
      </c>
      <c r="C184" s="10" t="s">
        <v>505</v>
      </c>
      <c r="D184" s="11" t="s">
        <v>8</v>
      </c>
      <c r="E184" s="11">
        <v>11</v>
      </c>
      <c r="F184" s="11">
        <f>VLOOKUP(C184:C469,进价表!C:F,4,FALSE)</f>
        <v>55.3392</v>
      </c>
      <c r="G184" s="11">
        <f t="shared" si="8"/>
        <v>608.7312</v>
      </c>
      <c r="H184" s="22">
        <f t="shared" si="9"/>
        <v>71.94096</v>
      </c>
      <c r="I184" s="14">
        <f t="shared" si="10"/>
        <v>0.00620180689655173</v>
      </c>
      <c r="J184" s="15">
        <f t="shared" si="11"/>
        <v>0.079135056</v>
      </c>
      <c r="K184" s="11" t="s">
        <v>599</v>
      </c>
    </row>
    <row r="185" spans="1:11">
      <c r="A185" s="9" t="s">
        <v>612</v>
      </c>
      <c r="B185" s="10" t="s">
        <v>240</v>
      </c>
      <c r="C185" s="10" t="s">
        <v>241</v>
      </c>
      <c r="D185" s="11" t="s">
        <v>8</v>
      </c>
      <c r="E185" s="11">
        <v>10</v>
      </c>
      <c r="F185" s="11">
        <f>VLOOKUP(C185:C470,进价表!C:F,4,FALSE)</f>
        <v>11.6424</v>
      </c>
      <c r="G185" s="11">
        <f t="shared" si="8"/>
        <v>116.424</v>
      </c>
      <c r="H185" s="22">
        <f t="shared" si="9"/>
        <v>15.13512</v>
      </c>
      <c r="I185" s="14">
        <f t="shared" si="10"/>
        <v>0.00130475172413793</v>
      </c>
      <c r="J185" s="15">
        <f t="shared" si="11"/>
        <v>0.01513512</v>
      </c>
      <c r="K185" s="11" t="s">
        <v>595</v>
      </c>
    </row>
    <row r="186" spans="1:11">
      <c r="A186" s="9" t="s">
        <v>612</v>
      </c>
      <c r="B186" s="10" t="s">
        <v>436</v>
      </c>
      <c r="C186" s="10" t="s">
        <v>437</v>
      </c>
      <c r="D186" s="11" t="s">
        <v>8</v>
      </c>
      <c r="E186" s="11">
        <v>10</v>
      </c>
      <c r="F186" s="11">
        <f>VLOOKUP(C186:C471,进价表!C:F,4,FALSE)</f>
        <v>170</v>
      </c>
      <c r="G186" s="11">
        <f t="shared" si="8"/>
        <v>1700</v>
      </c>
      <c r="H186" s="22">
        <f t="shared" si="9"/>
        <v>221</v>
      </c>
      <c r="I186" s="14">
        <f t="shared" si="10"/>
        <v>0.019051724137931</v>
      </c>
      <c r="J186" s="15">
        <f t="shared" si="11"/>
        <v>0.221</v>
      </c>
      <c r="K186" s="11" t="s">
        <v>595</v>
      </c>
    </row>
    <row r="187" spans="1:11">
      <c r="A187" s="9" t="s">
        <v>612</v>
      </c>
      <c r="B187" s="10" t="s">
        <v>210</v>
      </c>
      <c r="C187" s="10" t="s">
        <v>211</v>
      </c>
      <c r="D187" s="11" t="s">
        <v>8</v>
      </c>
      <c r="E187" s="11">
        <v>8</v>
      </c>
      <c r="F187" s="11">
        <f>VLOOKUP(C187:C472,进价表!C:F,4,FALSE)</f>
        <v>338.688</v>
      </c>
      <c r="G187" s="11">
        <f t="shared" si="8"/>
        <v>2709.504</v>
      </c>
      <c r="H187" s="22">
        <f t="shared" si="9"/>
        <v>440.2944</v>
      </c>
      <c r="I187" s="14">
        <f t="shared" si="10"/>
        <v>0.0379564137931035</v>
      </c>
      <c r="J187" s="15">
        <f t="shared" si="11"/>
        <v>0.35223552</v>
      </c>
      <c r="K187" s="11" t="s">
        <v>599</v>
      </c>
    </row>
    <row r="188" spans="1:11">
      <c r="A188" s="9" t="s">
        <v>612</v>
      </c>
      <c r="B188" s="10" t="s">
        <v>212</v>
      </c>
      <c r="C188" s="10" t="s">
        <v>213</v>
      </c>
      <c r="D188" s="11" t="s">
        <v>8</v>
      </c>
      <c r="E188" s="11">
        <v>7</v>
      </c>
      <c r="F188" s="11">
        <f>VLOOKUP(C188:C473,进价表!C:F,4,FALSE)</f>
        <v>418.7484</v>
      </c>
      <c r="G188" s="11">
        <f t="shared" si="8"/>
        <v>2931.2388</v>
      </c>
      <c r="H188" s="22">
        <f t="shared" si="9"/>
        <v>544.37292</v>
      </c>
      <c r="I188" s="14">
        <f t="shared" si="10"/>
        <v>0.0469287</v>
      </c>
      <c r="J188" s="15">
        <f t="shared" si="11"/>
        <v>0.381061044</v>
      </c>
      <c r="K188" s="11" t="s">
        <v>598</v>
      </c>
    </row>
    <row r="189" spans="1:11">
      <c r="A189" s="9" t="s">
        <v>612</v>
      </c>
      <c r="B189" s="10" t="s">
        <v>540</v>
      </c>
      <c r="C189" s="10" t="s">
        <v>541</v>
      </c>
      <c r="D189" s="11" t="s">
        <v>8</v>
      </c>
      <c r="E189" s="11">
        <v>7</v>
      </c>
      <c r="F189" s="11">
        <f>VLOOKUP(C189:C474,进价表!C:F,4,FALSE)</f>
        <v>7</v>
      </c>
      <c r="G189" s="11">
        <f t="shared" si="8"/>
        <v>49</v>
      </c>
      <c r="H189" s="22">
        <f t="shared" si="9"/>
        <v>9.1</v>
      </c>
      <c r="I189" s="14">
        <f t="shared" si="10"/>
        <v>0.00078448275862069</v>
      </c>
      <c r="J189" s="15">
        <f t="shared" si="11"/>
        <v>0.00637</v>
      </c>
      <c r="K189" s="11" t="s">
        <v>599</v>
      </c>
    </row>
    <row r="190" spans="1:11">
      <c r="A190" s="9" t="s">
        <v>612</v>
      </c>
      <c r="B190" s="10" t="s">
        <v>180</v>
      </c>
      <c r="C190" s="10" t="s">
        <v>181</v>
      </c>
      <c r="D190" s="11" t="s">
        <v>8</v>
      </c>
      <c r="E190" s="11">
        <v>7</v>
      </c>
      <c r="F190" s="11">
        <f>VLOOKUP(C190:C475,进价表!C:F,4,FALSE)</f>
        <v>88</v>
      </c>
      <c r="G190" s="11">
        <f t="shared" si="8"/>
        <v>616</v>
      </c>
      <c r="H190" s="22">
        <f t="shared" si="9"/>
        <v>114.4</v>
      </c>
      <c r="I190" s="14">
        <f t="shared" si="10"/>
        <v>0.00986206896551724</v>
      </c>
      <c r="J190" s="15">
        <f t="shared" si="11"/>
        <v>0.08008</v>
      </c>
      <c r="K190" s="11" t="s">
        <v>599</v>
      </c>
    </row>
    <row r="191" spans="1:11">
      <c r="A191" s="9" t="s">
        <v>612</v>
      </c>
      <c r="B191" s="10" t="s">
        <v>272</v>
      </c>
      <c r="C191" s="10" t="s">
        <v>273</v>
      </c>
      <c r="D191" s="11" t="s">
        <v>8</v>
      </c>
      <c r="E191" s="11">
        <v>7</v>
      </c>
      <c r="F191" s="11">
        <f>VLOOKUP(C191:C476,进价表!C:F,4,FALSE)</f>
        <v>52.542</v>
      </c>
      <c r="G191" s="11">
        <f t="shared" si="8"/>
        <v>367.794</v>
      </c>
      <c r="H191" s="22">
        <f t="shared" si="9"/>
        <v>68.3046</v>
      </c>
      <c r="I191" s="14">
        <f t="shared" si="10"/>
        <v>0.0058883275862069</v>
      </c>
      <c r="J191" s="15">
        <f t="shared" si="11"/>
        <v>0.04781322</v>
      </c>
      <c r="K191" s="11" t="s">
        <v>595</v>
      </c>
    </row>
    <row r="192" spans="1:11">
      <c r="A192" s="9" t="s">
        <v>612</v>
      </c>
      <c r="B192" s="10" t="s">
        <v>266</v>
      </c>
      <c r="C192" s="10" t="s">
        <v>267</v>
      </c>
      <c r="D192" s="11" t="s">
        <v>8</v>
      </c>
      <c r="E192" s="11">
        <v>7</v>
      </c>
      <c r="F192" s="11">
        <f>VLOOKUP(C192:C477,进价表!C:F,4,FALSE)</f>
        <v>11.5668</v>
      </c>
      <c r="G192" s="11">
        <f t="shared" si="8"/>
        <v>80.9676</v>
      </c>
      <c r="H192" s="22">
        <f t="shared" si="9"/>
        <v>15.03684</v>
      </c>
      <c r="I192" s="14">
        <f t="shared" si="10"/>
        <v>0.00129627931034483</v>
      </c>
      <c r="J192" s="15">
        <f t="shared" si="11"/>
        <v>0.010525788</v>
      </c>
      <c r="K192" s="11" t="s">
        <v>595</v>
      </c>
    </row>
    <row r="193" spans="1:11">
      <c r="A193" s="9" t="s">
        <v>612</v>
      </c>
      <c r="B193" s="10" t="s">
        <v>568</v>
      </c>
      <c r="C193" s="10" t="s">
        <v>569</v>
      </c>
      <c r="D193" s="11" t="s">
        <v>8</v>
      </c>
      <c r="E193" s="11">
        <v>6</v>
      </c>
      <c r="F193" s="11">
        <f>VLOOKUP(C193:C478,进价表!C:F,4,FALSE)</f>
        <v>19</v>
      </c>
      <c r="G193" s="11">
        <f t="shared" si="8"/>
        <v>114</v>
      </c>
      <c r="H193" s="22">
        <f t="shared" si="9"/>
        <v>24.7</v>
      </c>
      <c r="I193" s="14">
        <f t="shared" si="10"/>
        <v>0.00212931034482759</v>
      </c>
      <c r="J193" s="15">
        <f t="shared" si="11"/>
        <v>0.01482</v>
      </c>
      <c r="K193" s="11" t="s">
        <v>599</v>
      </c>
    </row>
    <row r="194" spans="1:11">
      <c r="A194" s="9" t="s">
        <v>612</v>
      </c>
      <c r="B194" s="10" t="s">
        <v>220</v>
      </c>
      <c r="C194" s="10" t="s">
        <v>221</v>
      </c>
      <c r="D194" s="11" t="s">
        <v>105</v>
      </c>
      <c r="E194" s="11">
        <v>6</v>
      </c>
      <c r="F194" s="11">
        <f>VLOOKUP(C194:C479,进价表!C:F,4,FALSE)</f>
        <v>10.4328</v>
      </c>
      <c r="G194" s="11">
        <f t="shared" si="8"/>
        <v>62.5968</v>
      </c>
      <c r="H194" s="22">
        <f t="shared" si="9"/>
        <v>13.56264</v>
      </c>
      <c r="I194" s="14">
        <f t="shared" si="10"/>
        <v>0.00116919310344828</v>
      </c>
      <c r="J194" s="15">
        <f t="shared" si="11"/>
        <v>0.008137584</v>
      </c>
      <c r="K194" s="11" t="s">
        <v>599</v>
      </c>
    </row>
    <row r="195" spans="1:11">
      <c r="A195" s="9" t="s">
        <v>612</v>
      </c>
      <c r="B195" s="10" t="s">
        <v>278</v>
      </c>
      <c r="C195" s="10" t="s">
        <v>279</v>
      </c>
      <c r="D195" s="11" t="s">
        <v>8</v>
      </c>
      <c r="E195" s="11">
        <v>6</v>
      </c>
      <c r="F195" s="11">
        <f>VLOOKUP(C195:C480,进价表!C:F,4,FALSE)</f>
        <v>33</v>
      </c>
      <c r="G195" s="11">
        <f t="shared" si="8"/>
        <v>198</v>
      </c>
      <c r="H195" s="22">
        <f t="shared" si="9"/>
        <v>42.9</v>
      </c>
      <c r="I195" s="14">
        <f t="shared" si="10"/>
        <v>0.00369827586206897</v>
      </c>
      <c r="J195" s="15">
        <f t="shared" si="11"/>
        <v>0.02574</v>
      </c>
      <c r="K195" s="11" t="s">
        <v>601</v>
      </c>
    </row>
    <row r="196" ht="26" spans="1:11">
      <c r="A196" s="9" t="s">
        <v>612</v>
      </c>
      <c r="B196" s="10" t="s">
        <v>460</v>
      </c>
      <c r="C196" s="10" t="s">
        <v>461</v>
      </c>
      <c r="D196" s="11" t="s">
        <v>8</v>
      </c>
      <c r="E196" s="11">
        <v>6</v>
      </c>
      <c r="F196" s="11">
        <f>VLOOKUP(C196:C481,进价表!C:F,4,FALSE)</f>
        <v>36.2124</v>
      </c>
      <c r="G196" s="11">
        <f t="shared" ref="G196:G259" si="12">E196*F196</f>
        <v>217.2744</v>
      </c>
      <c r="H196" s="22">
        <f t="shared" ref="H196:H259" si="13">F196*1.3</f>
        <v>47.07612</v>
      </c>
      <c r="I196" s="14">
        <f t="shared" ref="I196:I259" si="14">H196/1.16/10000</f>
        <v>0.00405828620689655</v>
      </c>
      <c r="J196" s="15">
        <f t="shared" ref="J196:J259" si="15">I196*1.16*E196</f>
        <v>0.028245672</v>
      </c>
      <c r="K196" s="11" t="s">
        <v>599</v>
      </c>
    </row>
    <row r="197" ht="26" spans="1:11">
      <c r="A197" s="9" t="s">
        <v>612</v>
      </c>
      <c r="B197" s="10" t="s">
        <v>464</v>
      </c>
      <c r="C197" s="10" t="s">
        <v>465</v>
      </c>
      <c r="D197" s="11" t="s">
        <v>8</v>
      </c>
      <c r="E197" s="11">
        <v>6</v>
      </c>
      <c r="F197" s="11">
        <f>VLOOKUP(C197:C482,进价表!C:F,4,FALSE)</f>
        <v>36.2124</v>
      </c>
      <c r="G197" s="11">
        <f t="shared" si="12"/>
        <v>217.2744</v>
      </c>
      <c r="H197" s="22">
        <f t="shared" si="13"/>
        <v>47.07612</v>
      </c>
      <c r="I197" s="14">
        <f t="shared" si="14"/>
        <v>0.00405828620689655</v>
      </c>
      <c r="J197" s="15">
        <f t="shared" si="15"/>
        <v>0.028245672</v>
      </c>
      <c r="K197" s="11" t="s">
        <v>599</v>
      </c>
    </row>
    <row r="198" spans="1:11">
      <c r="A198" s="9" t="s">
        <v>612</v>
      </c>
      <c r="B198" s="10" t="s">
        <v>178</v>
      </c>
      <c r="C198" s="10" t="s">
        <v>179</v>
      </c>
      <c r="D198" s="11" t="s">
        <v>8</v>
      </c>
      <c r="E198" s="11">
        <v>5</v>
      </c>
      <c r="F198" s="11">
        <f>VLOOKUP(C198:C483,进价表!C:F,4,FALSE)</f>
        <v>88</v>
      </c>
      <c r="G198" s="11">
        <f t="shared" si="12"/>
        <v>440</v>
      </c>
      <c r="H198" s="22">
        <f t="shared" si="13"/>
        <v>114.4</v>
      </c>
      <c r="I198" s="14">
        <f t="shared" si="14"/>
        <v>0.00986206896551724</v>
      </c>
      <c r="J198" s="15">
        <f t="shared" si="15"/>
        <v>0.0572</v>
      </c>
      <c r="K198" s="11" t="s">
        <v>599</v>
      </c>
    </row>
    <row r="199" spans="1:11">
      <c r="A199" s="9" t="s">
        <v>612</v>
      </c>
      <c r="B199" s="10" t="s">
        <v>268</v>
      </c>
      <c r="C199" s="10" t="s">
        <v>269</v>
      </c>
      <c r="D199" s="11" t="s">
        <v>8</v>
      </c>
      <c r="E199" s="11">
        <v>5</v>
      </c>
      <c r="F199" s="11">
        <f>VLOOKUP(C199:C484,进价表!C:F,4,FALSE)</f>
        <v>11.5668</v>
      </c>
      <c r="G199" s="11">
        <f t="shared" si="12"/>
        <v>57.834</v>
      </c>
      <c r="H199" s="22">
        <f t="shared" si="13"/>
        <v>15.03684</v>
      </c>
      <c r="I199" s="14">
        <f t="shared" si="14"/>
        <v>0.00129627931034483</v>
      </c>
      <c r="J199" s="15">
        <f t="shared" si="15"/>
        <v>0.00751842</v>
      </c>
      <c r="K199" s="11" t="s">
        <v>601</v>
      </c>
    </row>
    <row r="200" spans="1:11">
      <c r="A200" s="9" t="s">
        <v>612</v>
      </c>
      <c r="B200" s="10" t="s">
        <v>189</v>
      </c>
      <c r="C200" s="10" t="s">
        <v>190</v>
      </c>
      <c r="D200" s="11" t="s">
        <v>188</v>
      </c>
      <c r="E200" s="11">
        <v>5</v>
      </c>
      <c r="F200" s="11">
        <f>VLOOKUP(C200:C485,进价表!C:F,4,FALSE)</f>
        <v>88</v>
      </c>
      <c r="G200" s="11">
        <f t="shared" si="12"/>
        <v>440</v>
      </c>
      <c r="H200" s="22">
        <f t="shared" si="13"/>
        <v>114.4</v>
      </c>
      <c r="I200" s="14">
        <f t="shared" si="14"/>
        <v>0.00986206896551724</v>
      </c>
      <c r="J200" s="15">
        <f t="shared" si="15"/>
        <v>0.0572</v>
      </c>
      <c r="K200" s="11" t="s">
        <v>602</v>
      </c>
    </row>
    <row r="201" spans="1:11">
      <c r="A201" s="9" t="s">
        <v>612</v>
      </c>
      <c r="B201" s="10" t="s">
        <v>186</v>
      </c>
      <c r="C201" s="10" t="s">
        <v>187</v>
      </c>
      <c r="D201" s="11" t="s">
        <v>188</v>
      </c>
      <c r="E201" s="11">
        <v>5</v>
      </c>
      <c r="F201" s="11">
        <f>VLOOKUP(C201:C486,进价表!C:F,4,FALSE)</f>
        <v>68</v>
      </c>
      <c r="G201" s="11">
        <f t="shared" si="12"/>
        <v>340</v>
      </c>
      <c r="H201" s="22">
        <f t="shared" si="13"/>
        <v>88.4</v>
      </c>
      <c r="I201" s="14">
        <f t="shared" si="14"/>
        <v>0.00762068965517241</v>
      </c>
      <c r="J201" s="15">
        <f t="shared" si="15"/>
        <v>0.0442</v>
      </c>
      <c r="K201" s="11" t="s">
        <v>602</v>
      </c>
    </row>
    <row r="202" ht="26" spans="1:11">
      <c r="A202" s="9" t="s">
        <v>612</v>
      </c>
      <c r="B202" s="10" t="s">
        <v>472</v>
      </c>
      <c r="C202" s="10" t="s">
        <v>473</v>
      </c>
      <c r="D202" s="11" t="s">
        <v>8</v>
      </c>
      <c r="E202" s="11">
        <v>5</v>
      </c>
      <c r="F202" s="11">
        <f>VLOOKUP(C202:C487,进价表!C:F,4,FALSE)</f>
        <v>44.226</v>
      </c>
      <c r="G202" s="11">
        <f t="shared" si="12"/>
        <v>221.13</v>
      </c>
      <c r="H202" s="22">
        <f t="shared" si="13"/>
        <v>57.4938</v>
      </c>
      <c r="I202" s="14">
        <f t="shared" si="14"/>
        <v>0.00495636206896552</v>
      </c>
      <c r="J202" s="15">
        <f t="shared" si="15"/>
        <v>0.0287469</v>
      </c>
      <c r="K202" s="11" t="s">
        <v>599</v>
      </c>
    </row>
    <row r="203" spans="1:11">
      <c r="A203" s="9" t="s">
        <v>612</v>
      </c>
      <c r="B203" s="10" t="s">
        <v>364</v>
      </c>
      <c r="C203" s="10" t="s">
        <v>365</v>
      </c>
      <c r="D203" s="11" t="s">
        <v>31</v>
      </c>
      <c r="E203" s="11">
        <v>5</v>
      </c>
      <c r="F203" s="11">
        <f>VLOOKUP(C203:C488,进价表!C:F,4,FALSE)</f>
        <v>99.792</v>
      </c>
      <c r="G203" s="11">
        <f t="shared" si="12"/>
        <v>498.96</v>
      </c>
      <c r="H203" s="22">
        <f t="shared" si="13"/>
        <v>129.7296</v>
      </c>
      <c r="I203" s="14">
        <f t="shared" si="14"/>
        <v>0.0111835862068966</v>
      </c>
      <c r="J203" s="15">
        <f t="shared" si="15"/>
        <v>0.0648648</v>
      </c>
      <c r="K203" s="11" t="s">
        <v>599</v>
      </c>
    </row>
    <row r="204" spans="1:11">
      <c r="A204" s="9" t="s">
        <v>612</v>
      </c>
      <c r="B204" s="10" t="s">
        <v>354</v>
      </c>
      <c r="C204" s="10" t="s">
        <v>355</v>
      </c>
      <c r="D204" s="11" t="s">
        <v>8</v>
      </c>
      <c r="E204" s="11">
        <v>4</v>
      </c>
      <c r="F204" s="11">
        <f>VLOOKUP(C204:C489,进价表!C:F,4,FALSE)</f>
        <v>172.8972</v>
      </c>
      <c r="G204" s="11">
        <f t="shared" si="12"/>
        <v>691.5888</v>
      </c>
      <c r="H204" s="22">
        <f t="shared" si="13"/>
        <v>224.76636</v>
      </c>
      <c r="I204" s="14">
        <f t="shared" si="14"/>
        <v>0.0193764103448276</v>
      </c>
      <c r="J204" s="15">
        <f t="shared" si="15"/>
        <v>0.089906544</v>
      </c>
      <c r="K204" s="11" t="s">
        <v>599</v>
      </c>
    </row>
    <row r="205" spans="1:11">
      <c r="A205" s="9" t="s">
        <v>612</v>
      </c>
      <c r="B205" s="10" t="s">
        <v>578</v>
      </c>
      <c r="C205" s="10" t="s">
        <v>579</v>
      </c>
      <c r="D205" s="11" t="s">
        <v>8</v>
      </c>
      <c r="E205" s="11">
        <v>4</v>
      </c>
      <c r="F205" s="11">
        <f>VLOOKUP(C205:C490,进价表!C:F,4,FALSE)</f>
        <v>42</v>
      </c>
      <c r="G205" s="11">
        <f t="shared" si="12"/>
        <v>168</v>
      </c>
      <c r="H205" s="22">
        <f t="shared" si="13"/>
        <v>54.6</v>
      </c>
      <c r="I205" s="14">
        <f t="shared" si="14"/>
        <v>0.00470689655172414</v>
      </c>
      <c r="J205" s="15">
        <f t="shared" si="15"/>
        <v>0.02184</v>
      </c>
      <c r="K205" s="11" t="s">
        <v>595</v>
      </c>
    </row>
    <row r="206" spans="1:11">
      <c r="A206" s="9" t="s">
        <v>612</v>
      </c>
      <c r="B206" s="10" t="s">
        <v>582</v>
      </c>
      <c r="C206" s="10" t="s">
        <v>583</v>
      </c>
      <c r="D206" s="11" t="s">
        <v>8</v>
      </c>
      <c r="E206" s="11">
        <v>4</v>
      </c>
      <c r="F206" s="11">
        <f>VLOOKUP(C206:C491,进价表!C:F,4,FALSE)</f>
        <v>130.3344</v>
      </c>
      <c r="G206" s="11">
        <f t="shared" si="12"/>
        <v>521.3376</v>
      </c>
      <c r="H206" s="22">
        <f t="shared" si="13"/>
        <v>169.43472</v>
      </c>
      <c r="I206" s="14">
        <f t="shared" si="14"/>
        <v>0.0146064413793103</v>
      </c>
      <c r="J206" s="15">
        <f t="shared" si="15"/>
        <v>0.067773888</v>
      </c>
      <c r="K206" s="11" t="s">
        <v>595</v>
      </c>
    </row>
    <row r="207" spans="1:11">
      <c r="A207" s="9" t="s">
        <v>612</v>
      </c>
      <c r="B207" s="10" t="s">
        <v>580</v>
      </c>
      <c r="C207" s="10" t="s">
        <v>581</v>
      </c>
      <c r="D207" s="11" t="s">
        <v>8</v>
      </c>
      <c r="E207" s="11">
        <v>4</v>
      </c>
      <c r="F207" s="11">
        <f>VLOOKUP(C207:C492,进价表!C:F,4,FALSE)</f>
        <v>55</v>
      </c>
      <c r="G207" s="11">
        <f t="shared" si="12"/>
        <v>220</v>
      </c>
      <c r="H207" s="22">
        <f t="shared" si="13"/>
        <v>71.5</v>
      </c>
      <c r="I207" s="14">
        <f t="shared" si="14"/>
        <v>0.00616379310344828</v>
      </c>
      <c r="J207" s="15">
        <f t="shared" si="15"/>
        <v>0.0286</v>
      </c>
      <c r="K207" s="11" t="s">
        <v>595</v>
      </c>
    </row>
    <row r="208" spans="1:11">
      <c r="A208" s="9" t="s">
        <v>612</v>
      </c>
      <c r="B208" s="10" t="s">
        <v>360</v>
      </c>
      <c r="C208" s="10" t="s">
        <v>361</v>
      </c>
      <c r="D208" s="11" t="s">
        <v>31</v>
      </c>
      <c r="E208" s="11">
        <v>4</v>
      </c>
      <c r="F208" s="11">
        <f>VLOOKUP(C208:C493,进价表!C:F,4,FALSE)</f>
        <v>57.456</v>
      </c>
      <c r="G208" s="11">
        <f t="shared" si="12"/>
        <v>229.824</v>
      </c>
      <c r="H208" s="22">
        <f t="shared" si="13"/>
        <v>74.6928</v>
      </c>
      <c r="I208" s="14">
        <f t="shared" si="14"/>
        <v>0.00643903448275862</v>
      </c>
      <c r="J208" s="15">
        <f t="shared" si="15"/>
        <v>0.02987712</v>
      </c>
      <c r="K208" s="11" t="s">
        <v>599</v>
      </c>
    </row>
    <row r="209" spans="1:11">
      <c r="A209" s="9" t="s">
        <v>612</v>
      </c>
      <c r="B209" s="10" t="s">
        <v>524</v>
      </c>
      <c r="C209" s="10" t="s">
        <v>525</v>
      </c>
      <c r="D209" s="11" t="s">
        <v>8</v>
      </c>
      <c r="E209" s="11">
        <v>3</v>
      </c>
      <c r="F209" s="11">
        <f>VLOOKUP(C209:C494,进价表!C:F,4,FALSE)</f>
        <v>15</v>
      </c>
      <c r="G209" s="11">
        <f t="shared" si="12"/>
        <v>45</v>
      </c>
      <c r="H209" s="22">
        <f t="shared" si="13"/>
        <v>19.5</v>
      </c>
      <c r="I209" s="14">
        <f t="shared" si="14"/>
        <v>0.00168103448275862</v>
      </c>
      <c r="J209" s="15">
        <f t="shared" si="15"/>
        <v>0.00585</v>
      </c>
      <c r="K209" s="11" t="s">
        <v>599</v>
      </c>
    </row>
    <row r="210" spans="1:11">
      <c r="A210" s="9" t="s">
        <v>612</v>
      </c>
      <c r="B210" s="10" t="s">
        <v>548</v>
      </c>
      <c r="C210" s="10" t="s">
        <v>549</v>
      </c>
      <c r="D210" s="11" t="s">
        <v>8</v>
      </c>
      <c r="E210" s="11">
        <v>3</v>
      </c>
      <c r="F210" s="11">
        <f>VLOOKUP(C210:C495,进价表!C:F,4,FALSE)</f>
        <v>10</v>
      </c>
      <c r="G210" s="11">
        <f t="shared" si="12"/>
        <v>30</v>
      </c>
      <c r="H210" s="22">
        <f t="shared" si="13"/>
        <v>13</v>
      </c>
      <c r="I210" s="14">
        <f t="shared" si="14"/>
        <v>0.00112068965517241</v>
      </c>
      <c r="J210" s="15">
        <f t="shared" si="15"/>
        <v>0.0039</v>
      </c>
      <c r="K210" s="11" t="s">
        <v>599</v>
      </c>
    </row>
    <row r="211" spans="1:11">
      <c r="A211" s="9" t="s">
        <v>612</v>
      </c>
      <c r="B211" s="10" t="s">
        <v>208</v>
      </c>
      <c r="C211" s="10" t="s">
        <v>209</v>
      </c>
      <c r="D211" s="11" t="s">
        <v>8</v>
      </c>
      <c r="E211" s="11">
        <v>3</v>
      </c>
      <c r="F211" s="11">
        <f>VLOOKUP(C211:C496,进价表!C:F,4,FALSE)</f>
        <v>245.9268</v>
      </c>
      <c r="G211" s="11">
        <f t="shared" si="12"/>
        <v>737.7804</v>
      </c>
      <c r="H211" s="22">
        <f t="shared" si="13"/>
        <v>319.70484</v>
      </c>
      <c r="I211" s="14">
        <f t="shared" si="14"/>
        <v>0.0275607620689655</v>
      </c>
      <c r="J211" s="15">
        <f t="shared" si="15"/>
        <v>0.095911452</v>
      </c>
      <c r="K211" s="11" t="s">
        <v>599</v>
      </c>
    </row>
    <row r="212" ht="26" spans="1:11">
      <c r="A212" s="9" t="s">
        <v>612</v>
      </c>
      <c r="B212" s="10" t="s">
        <v>496</v>
      </c>
      <c r="C212" s="10" t="s">
        <v>497</v>
      </c>
      <c r="D212" s="11" t="s">
        <v>8</v>
      </c>
      <c r="E212" s="11">
        <v>3</v>
      </c>
      <c r="F212" s="11">
        <f>VLOOKUP(C212:C497,进价表!C:F,4,FALSE)</f>
        <v>136.9872</v>
      </c>
      <c r="G212" s="11">
        <f t="shared" si="12"/>
        <v>410.9616</v>
      </c>
      <c r="H212" s="22">
        <f t="shared" si="13"/>
        <v>178.08336</v>
      </c>
      <c r="I212" s="14">
        <f t="shared" si="14"/>
        <v>0.0153520137931035</v>
      </c>
      <c r="J212" s="15">
        <f t="shared" si="15"/>
        <v>0.053425008</v>
      </c>
      <c r="K212" s="11" t="s">
        <v>599</v>
      </c>
    </row>
    <row r="213" spans="1:11">
      <c r="A213" s="9" t="s">
        <v>612</v>
      </c>
      <c r="B213" s="10" t="s">
        <v>530</v>
      </c>
      <c r="C213" s="10" t="s">
        <v>531</v>
      </c>
      <c r="D213" s="11" t="s">
        <v>8</v>
      </c>
      <c r="E213" s="11">
        <v>3</v>
      </c>
      <c r="F213" s="11">
        <f>VLOOKUP(C213:C498,进价表!C:F,4,FALSE)</f>
        <v>25</v>
      </c>
      <c r="G213" s="11">
        <f t="shared" si="12"/>
        <v>75</v>
      </c>
      <c r="H213" s="22">
        <f t="shared" si="13"/>
        <v>32.5</v>
      </c>
      <c r="I213" s="14">
        <f t="shared" si="14"/>
        <v>0.00280172413793103</v>
      </c>
      <c r="J213" s="15">
        <f t="shared" si="15"/>
        <v>0.00975</v>
      </c>
      <c r="K213" s="11" t="s">
        <v>599</v>
      </c>
    </row>
    <row r="214" ht="26" spans="1:11">
      <c r="A214" s="9" t="s">
        <v>612</v>
      </c>
      <c r="B214" s="10" t="s">
        <v>498</v>
      </c>
      <c r="C214" s="10" t="s">
        <v>499</v>
      </c>
      <c r="D214" s="11" t="s">
        <v>8</v>
      </c>
      <c r="E214" s="11">
        <v>3</v>
      </c>
      <c r="F214" s="11">
        <f>VLOOKUP(C214:C499,进价表!C:F,4,FALSE)</f>
        <v>51.9372</v>
      </c>
      <c r="G214" s="11">
        <f t="shared" si="12"/>
        <v>155.8116</v>
      </c>
      <c r="H214" s="22">
        <f t="shared" si="13"/>
        <v>67.51836</v>
      </c>
      <c r="I214" s="14">
        <f t="shared" si="14"/>
        <v>0.00582054827586207</v>
      </c>
      <c r="J214" s="15">
        <f t="shared" si="15"/>
        <v>0.020255508</v>
      </c>
      <c r="K214" s="11" t="s">
        <v>599</v>
      </c>
    </row>
    <row r="215" spans="1:11">
      <c r="A215" s="9" t="s">
        <v>612</v>
      </c>
      <c r="B215" s="10" t="s">
        <v>424</v>
      </c>
      <c r="C215" s="10" t="s">
        <v>425</v>
      </c>
      <c r="D215" s="11" t="s">
        <v>8</v>
      </c>
      <c r="E215" s="11">
        <v>3</v>
      </c>
      <c r="F215" s="11">
        <f>VLOOKUP(C215:C500,进价表!C:F,4,FALSE)</f>
        <v>45</v>
      </c>
      <c r="G215" s="11">
        <f t="shared" si="12"/>
        <v>135</v>
      </c>
      <c r="H215" s="22">
        <f t="shared" si="13"/>
        <v>58.5</v>
      </c>
      <c r="I215" s="14">
        <f t="shared" si="14"/>
        <v>0.00504310344827586</v>
      </c>
      <c r="J215" s="15">
        <f t="shared" si="15"/>
        <v>0.01755</v>
      </c>
      <c r="K215" s="11" t="s">
        <v>595</v>
      </c>
    </row>
    <row r="216" spans="1:11">
      <c r="A216" s="9" t="s">
        <v>612</v>
      </c>
      <c r="B216" s="10" t="s">
        <v>214</v>
      </c>
      <c r="C216" s="10" t="s">
        <v>215</v>
      </c>
      <c r="D216" s="11" t="s">
        <v>105</v>
      </c>
      <c r="E216" s="11">
        <v>2</v>
      </c>
      <c r="F216" s="11">
        <f>VLOOKUP(C216:C501,进价表!C:F,4,FALSE)</f>
        <v>28.5012</v>
      </c>
      <c r="G216" s="11">
        <f t="shared" si="12"/>
        <v>57.0024</v>
      </c>
      <c r="H216" s="22">
        <f t="shared" si="13"/>
        <v>37.05156</v>
      </c>
      <c r="I216" s="14">
        <f t="shared" si="14"/>
        <v>0.0031941</v>
      </c>
      <c r="J216" s="15">
        <f t="shared" si="15"/>
        <v>0.007410312</v>
      </c>
      <c r="K216" s="11" t="s">
        <v>599</v>
      </c>
    </row>
    <row r="217" spans="1:11">
      <c r="A217" s="9" t="s">
        <v>612</v>
      </c>
      <c r="B217" s="10" t="s">
        <v>376</v>
      </c>
      <c r="C217" s="10" t="s">
        <v>377</v>
      </c>
      <c r="D217" s="11" t="s">
        <v>8</v>
      </c>
      <c r="E217" s="11">
        <v>2</v>
      </c>
      <c r="F217" s="11">
        <f>VLOOKUP(C217:C502,进价表!C:F,4,FALSE)</f>
        <v>227.7072</v>
      </c>
      <c r="G217" s="11">
        <f t="shared" si="12"/>
        <v>455.4144</v>
      </c>
      <c r="H217" s="22">
        <f t="shared" si="13"/>
        <v>296.01936</v>
      </c>
      <c r="I217" s="14">
        <f t="shared" si="14"/>
        <v>0.0255189103448276</v>
      </c>
      <c r="J217" s="15">
        <f t="shared" si="15"/>
        <v>0.059203872</v>
      </c>
      <c r="K217" s="11" t="s">
        <v>599</v>
      </c>
    </row>
    <row r="218" spans="1:11">
      <c r="A218" s="9" t="s">
        <v>612</v>
      </c>
      <c r="B218" s="10" t="s">
        <v>154</v>
      </c>
      <c r="C218" s="10" t="s">
        <v>155</v>
      </c>
      <c r="D218" s="11" t="s">
        <v>8</v>
      </c>
      <c r="E218" s="11">
        <v>2</v>
      </c>
      <c r="F218" s="11">
        <f>VLOOKUP(C218:C503,进价表!C:F,4,FALSE)</f>
        <v>34.5492</v>
      </c>
      <c r="G218" s="11">
        <f t="shared" si="12"/>
        <v>69.0984</v>
      </c>
      <c r="H218" s="22">
        <f t="shared" si="13"/>
        <v>44.91396</v>
      </c>
      <c r="I218" s="14">
        <f t="shared" si="14"/>
        <v>0.00387189310344828</v>
      </c>
      <c r="J218" s="15">
        <f t="shared" si="15"/>
        <v>0.008982792</v>
      </c>
      <c r="K218" s="11" t="s">
        <v>599</v>
      </c>
    </row>
    <row r="219" spans="1:11">
      <c r="A219" s="9" t="s">
        <v>612</v>
      </c>
      <c r="B219" s="10" t="s">
        <v>172</v>
      </c>
      <c r="C219" s="10" t="s">
        <v>173</v>
      </c>
      <c r="D219" s="11" t="s">
        <v>8</v>
      </c>
      <c r="E219" s="11">
        <v>2</v>
      </c>
      <c r="F219" s="11">
        <f>VLOOKUP(C219:C504,进价表!C:F,4,FALSE)</f>
        <v>85</v>
      </c>
      <c r="G219" s="11">
        <f t="shared" si="12"/>
        <v>170</v>
      </c>
      <c r="H219" s="22">
        <f t="shared" si="13"/>
        <v>110.5</v>
      </c>
      <c r="I219" s="14">
        <f t="shared" si="14"/>
        <v>0.00952586206896552</v>
      </c>
      <c r="J219" s="15">
        <f t="shared" si="15"/>
        <v>0.0221</v>
      </c>
      <c r="K219" s="11" t="s">
        <v>599</v>
      </c>
    </row>
    <row r="220" spans="1:11">
      <c r="A220" s="9" t="s">
        <v>612</v>
      </c>
      <c r="B220" s="10" t="s">
        <v>428</v>
      </c>
      <c r="C220" s="10" t="s">
        <v>429</v>
      </c>
      <c r="D220" s="11" t="s">
        <v>8</v>
      </c>
      <c r="E220" s="11">
        <v>2</v>
      </c>
      <c r="F220" s="11">
        <f>VLOOKUP(C220:C505,进价表!C:F,4,FALSE)</f>
        <v>55</v>
      </c>
      <c r="G220" s="11">
        <f t="shared" si="12"/>
        <v>110</v>
      </c>
      <c r="H220" s="22">
        <f t="shared" si="13"/>
        <v>71.5</v>
      </c>
      <c r="I220" s="14">
        <f t="shared" si="14"/>
        <v>0.00616379310344828</v>
      </c>
      <c r="J220" s="15">
        <f t="shared" si="15"/>
        <v>0.0143</v>
      </c>
      <c r="K220" s="11" t="s">
        <v>595</v>
      </c>
    </row>
    <row r="221" ht="26" spans="1:11">
      <c r="A221" s="9" t="s">
        <v>612</v>
      </c>
      <c r="B221" s="10" t="s">
        <v>474</v>
      </c>
      <c r="C221" s="10" t="s">
        <v>475</v>
      </c>
      <c r="D221" s="11" t="s">
        <v>8</v>
      </c>
      <c r="E221" s="11">
        <v>2</v>
      </c>
      <c r="F221" s="11">
        <f>VLOOKUP(C221:C506,进价表!C:F,4,FALSE)</f>
        <v>50.274</v>
      </c>
      <c r="G221" s="11">
        <f t="shared" si="12"/>
        <v>100.548</v>
      </c>
      <c r="H221" s="22">
        <f t="shared" si="13"/>
        <v>65.3562</v>
      </c>
      <c r="I221" s="14">
        <f t="shared" si="14"/>
        <v>0.00563415517241379</v>
      </c>
      <c r="J221" s="15">
        <f t="shared" si="15"/>
        <v>0.01307124</v>
      </c>
      <c r="K221" s="11" t="s">
        <v>599</v>
      </c>
    </row>
    <row r="222" spans="1:11">
      <c r="A222" s="9" t="s">
        <v>612</v>
      </c>
      <c r="B222" s="10" t="s">
        <v>542</v>
      </c>
      <c r="C222" s="10" t="s">
        <v>543</v>
      </c>
      <c r="D222" s="11" t="s">
        <v>8</v>
      </c>
      <c r="E222" s="11">
        <v>2</v>
      </c>
      <c r="F222" s="11">
        <f>VLOOKUP(C222:C507,进价表!C:F,4,FALSE)</f>
        <v>150</v>
      </c>
      <c r="G222" s="11">
        <f t="shared" si="12"/>
        <v>300</v>
      </c>
      <c r="H222" s="22">
        <f t="shared" si="13"/>
        <v>195</v>
      </c>
      <c r="I222" s="14">
        <f t="shared" si="14"/>
        <v>0.0168103448275862</v>
      </c>
      <c r="J222" s="15">
        <f t="shared" si="15"/>
        <v>0.039</v>
      </c>
      <c r="K222" s="11" t="s">
        <v>599</v>
      </c>
    </row>
    <row r="223" spans="1:11">
      <c r="A223" s="9" t="s">
        <v>612</v>
      </c>
      <c r="B223" s="10" t="s">
        <v>564</v>
      </c>
      <c r="C223" s="10" t="s">
        <v>565</v>
      </c>
      <c r="D223" s="11" t="s">
        <v>8</v>
      </c>
      <c r="E223" s="11">
        <v>2</v>
      </c>
      <c r="F223" s="11">
        <f>VLOOKUP(C223:C508,进价表!C:F,4,FALSE)</f>
        <v>19</v>
      </c>
      <c r="G223" s="11">
        <f t="shared" si="12"/>
        <v>38</v>
      </c>
      <c r="H223" s="22">
        <f t="shared" si="13"/>
        <v>24.7</v>
      </c>
      <c r="I223" s="14">
        <f t="shared" si="14"/>
        <v>0.00212931034482759</v>
      </c>
      <c r="J223" s="15">
        <f t="shared" si="15"/>
        <v>0.00494</v>
      </c>
      <c r="K223" s="11" t="s">
        <v>599</v>
      </c>
    </row>
    <row r="224" spans="1:11">
      <c r="A224" s="9" t="s">
        <v>612</v>
      </c>
      <c r="B224" s="10" t="s">
        <v>432</v>
      </c>
      <c r="C224" s="10" t="s">
        <v>433</v>
      </c>
      <c r="D224" s="11" t="s">
        <v>8</v>
      </c>
      <c r="E224" s="11">
        <v>2</v>
      </c>
      <c r="F224" s="11">
        <f>VLOOKUP(C224:C509,进价表!C:F,4,FALSE)</f>
        <v>75</v>
      </c>
      <c r="G224" s="11">
        <f t="shared" si="12"/>
        <v>150</v>
      </c>
      <c r="H224" s="22">
        <f t="shared" si="13"/>
        <v>97.5</v>
      </c>
      <c r="I224" s="14">
        <f t="shared" si="14"/>
        <v>0.0084051724137931</v>
      </c>
      <c r="J224" s="15">
        <f t="shared" si="15"/>
        <v>0.0195</v>
      </c>
      <c r="K224" s="11" t="s">
        <v>595</v>
      </c>
    </row>
    <row r="225" spans="1:11">
      <c r="A225" s="9" t="s">
        <v>612</v>
      </c>
      <c r="B225" s="10" t="s">
        <v>574</v>
      </c>
      <c r="C225" s="10" t="s">
        <v>575</v>
      </c>
      <c r="D225" s="11" t="s">
        <v>8</v>
      </c>
      <c r="E225" s="11">
        <v>2</v>
      </c>
      <c r="F225" s="11">
        <f>VLOOKUP(C225:C510,进价表!C:F,4,FALSE)</f>
        <v>45</v>
      </c>
      <c r="G225" s="11">
        <f t="shared" si="12"/>
        <v>90</v>
      </c>
      <c r="H225" s="22">
        <f t="shared" si="13"/>
        <v>58.5</v>
      </c>
      <c r="I225" s="14">
        <f t="shared" si="14"/>
        <v>0.00504310344827586</v>
      </c>
      <c r="J225" s="15">
        <f t="shared" si="15"/>
        <v>0.0117</v>
      </c>
      <c r="K225" s="11" t="s">
        <v>599</v>
      </c>
    </row>
    <row r="226" spans="1:11">
      <c r="A226" s="9" t="s">
        <v>612</v>
      </c>
      <c r="B226" s="10" t="s">
        <v>156</v>
      </c>
      <c r="C226" s="10" t="s">
        <v>157</v>
      </c>
      <c r="D226" s="11" t="s">
        <v>8</v>
      </c>
      <c r="E226" s="11">
        <v>2</v>
      </c>
      <c r="F226" s="11">
        <f>VLOOKUP(C226:C511,进价表!C:F,4,FALSE)</f>
        <v>55</v>
      </c>
      <c r="G226" s="11">
        <f t="shared" si="12"/>
        <v>110</v>
      </c>
      <c r="H226" s="22">
        <f t="shared" si="13"/>
        <v>71.5</v>
      </c>
      <c r="I226" s="14">
        <f t="shared" si="14"/>
        <v>0.00616379310344828</v>
      </c>
      <c r="J226" s="15">
        <f t="shared" si="15"/>
        <v>0.0143</v>
      </c>
      <c r="K226" s="11" t="s">
        <v>599</v>
      </c>
    </row>
    <row r="227" spans="1:11">
      <c r="A227" s="9" t="s">
        <v>612</v>
      </c>
      <c r="B227" s="10" t="s">
        <v>452</v>
      </c>
      <c r="C227" s="10" t="s">
        <v>453</v>
      </c>
      <c r="D227" s="11" t="s">
        <v>8</v>
      </c>
      <c r="E227" s="11">
        <v>2</v>
      </c>
      <c r="F227" s="11">
        <f>VLOOKUP(C227:C512,进价表!C:F,4,FALSE)</f>
        <v>152.4852</v>
      </c>
      <c r="G227" s="11">
        <f t="shared" si="12"/>
        <v>304.9704</v>
      </c>
      <c r="H227" s="22">
        <f t="shared" si="13"/>
        <v>198.23076</v>
      </c>
      <c r="I227" s="14">
        <f t="shared" si="14"/>
        <v>0.0170888586206897</v>
      </c>
      <c r="J227" s="15">
        <f t="shared" si="15"/>
        <v>0.039646152</v>
      </c>
      <c r="K227" s="11" t="s">
        <v>595</v>
      </c>
    </row>
    <row r="228" ht="26" spans="1:11">
      <c r="A228" s="9" t="s">
        <v>612</v>
      </c>
      <c r="B228" s="10" t="s">
        <v>462</v>
      </c>
      <c r="C228" s="10" t="s">
        <v>463</v>
      </c>
      <c r="D228" s="11" t="s">
        <v>8</v>
      </c>
      <c r="E228" s="11">
        <v>2</v>
      </c>
      <c r="F228" s="11">
        <f>VLOOKUP(C228:C513,进价表!C:F,4,FALSE)</f>
        <v>39.69</v>
      </c>
      <c r="G228" s="11">
        <f t="shared" si="12"/>
        <v>79.38</v>
      </c>
      <c r="H228" s="22">
        <f t="shared" si="13"/>
        <v>51.597</v>
      </c>
      <c r="I228" s="14">
        <f t="shared" si="14"/>
        <v>0.00444801724137931</v>
      </c>
      <c r="J228" s="15">
        <f t="shared" si="15"/>
        <v>0.0103194</v>
      </c>
      <c r="K228" s="11" t="s">
        <v>599</v>
      </c>
    </row>
    <row r="229" ht="26" spans="1:11">
      <c r="A229" s="9" t="s">
        <v>612</v>
      </c>
      <c r="B229" s="10" t="s">
        <v>508</v>
      </c>
      <c r="C229" s="10" t="s">
        <v>509</v>
      </c>
      <c r="D229" s="11" t="s">
        <v>8</v>
      </c>
      <c r="E229" s="11">
        <v>2</v>
      </c>
      <c r="F229" s="11">
        <f>VLOOKUP(C229:C514,进价表!C:F,4,FALSE)</f>
        <v>198.072</v>
      </c>
      <c r="G229" s="11">
        <f t="shared" si="12"/>
        <v>396.144</v>
      </c>
      <c r="H229" s="22">
        <f t="shared" si="13"/>
        <v>257.4936</v>
      </c>
      <c r="I229" s="14">
        <f t="shared" si="14"/>
        <v>0.022197724137931</v>
      </c>
      <c r="J229" s="15">
        <f t="shared" si="15"/>
        <v>0.05149872</v>
      </c>
      <c r="K229" s="11" t="s">
        <v>599</v>
      </c>
    </row>
    <row r="230" ht="26" spans="1:11">
      <c r="A230" s="9" t="s">
        <v>612</v>
      </c>
      <c r="B230" s="10" t="s">
        <v>486</v>
      </c>
      <c r="C230" s="10" t="s">
        <v>487</v>
      </c>
      <c r="D230" s="11" t="s">
        <v>8</v>
      </c>
      <c r="E230" s="11">
        <v>2</v>
      </c>
      <c r="F230" s="11">
        <f>VLOOKUP(C230:C515,进价表!C:F,4,FALSE)</f>
        <v>132.3</v>
      </c>
      <c r="G230" s="11">
        <f t="shared" si="12"/>
        <v>264.6</v>
      </c>
      <c r="H230" s="22">
        <f t="shared" si="13"/>
        <v>171.99</v>
      </c>
      <c r="I230" s="14">
        <f t="shared" si="14"/>
        <v>0.014826724137931</v>
      </c>
      <c r="J230" s="15">
        <f t="shared" si="15"/>
        <v>0.034398</v>
      </c>
      <c r="K230" s="11" t="s">
        <v>599</v>
      </c>
    </row>
    <row r="231" spans="1:11">
      <c r="A231" s="9" t="s">
        <v>612</v>
      </c>
      <c r="B231" s="10" t="s">
        <v>222</v>
      </c>
      <c r="C231" s="10" t="s">
        <v>223</v>
      </c>
      <c r="D231" s="11" t="s">
        <v>105</v>
      </c>
      <c r="E231" s="11">
        <v>2</v>
      </c>
      <c r="F231" s="11">
        <f>VLOOKUP(C231:C516,进价表!C:F,4,FALSE)</f>
        <v>18.9756</v>
      </c>
      <c r="G231" s="11">
        <f t="shared" si="12"/>
        <v>37.9512</v>
      </c>
      <c r="H231" s="22">
        <f t="shared" si="13"/>
        <v>24.66828</v>
      </c>
      <c r="I231" s="14">
        <f t="shared" si="14"/>
        <v>0.00212657586206897</v>
      </c>
      <c r="J231" s="15">
        <f t="shared" si="15"/>
        <v>0.004933656</v>
      </c>
      <c r="K231" s="11" t="s">
        <v>599</v>
      </c>
    </row>
    <row r="232" spans="1:11">
      <c r="A232" s="9" t="s">
        <v>612</v>
      </c>
      <c r="B232" s="10" t="s">
        <v>176</v>
      </c>
      <c r="C232" s="10" t="s">
        <v>177</v>
      </c>
      <c r="D232" s="11" t="s">
        <v>8</v>
      </c>
      <c r="E232" s="11">
        <v>2</v>
      </c>
      <c r="F232" s="11">
        <f>VLOOKUP(C232:C517,进价表!C:F,4,FALSE)</f>
        <v>90</v>
      </c>
      <c r="G232" s="11">
        <f t="shared" si="12"/>
        <v>180</v>
      </c>
      <c r="H232" s="22">
        <f t="shared" si="13"/>
        <v>117</v>
      </c>
      <c r="I232" s="14">
        <f t="shared" si="14"/>
        <v>0.0100862068965517</v>
      </c>
      <c r="J232" s="15">
        <f t="shared" si="15"/>
        <v>0.0234</v>
      </c>
      <c r="K232" s="11" t="s">
        <v>599</v>
      </c>
    </row>
    <row r="233" ht="26" spans="1:11">
      <c r="A233" s="9" t="s">
        <v>612</v>
      </c>
      <c r="B233" s="10" t="s">
        <v>476</v>
      </c>
      <c r="C233" s="10" t="s">
        <v>477</v>
      </c>
      <c r="D233" s="11" t="s">
        <v>8</v>
      </c>
      <c r="E233" s="11">
        <v>2</v>
      </c>
      <c r="F233" s="11">
        <f>VLOOKUP(C233:C518,进价表!C:F,4,FALSE)</f>
        <v>44.226</v>
      </c>
      <c r="G233" s="11">
        <f t="shared" si="12"/>
        <v>88.452</v>
      </c>
      <c r="H233" s="22">
        <f t="shared" si="13"/>
        <v>57.4938</v>
      </c>
      <c r="I233" s="14">
        <f t="shared" si="14"/>
        <v>0.00495636206896552</v>
      </c>
      <c r="J233" s="15">
        <f t="shared" si="15"/>
        <v>0.01149876</v>
      </c>
      <c r="K233" s="11" t="s">
        <v>599</v>
      </c>
    </row>
    <row r="234" spans="1:11">
      <c r="A234" s="9" t="s">
        <v>612</v>
      </c>
      <c r="B234" s="10" t="s">
        <v>152</v>
      </c>
      <c r="C234" s="10" t="s">
        <v>153</v>
      </c>
      <c r="D234" s="11" t="s">
        <v>8</v>
      </c>
      <c r="E234" s="11">
        <v>2</v>
      </c>
      <c r="F234" s="11">
        <f>VLOOKUP(C234:C519,进价表!C:F,4,FALSE)</f>
        <v>298.62</v>
      </c>
      <c r="G234" s="11">
        <f t="shared" si="12"/>
        <v>597.24</v>
      </c>
      <c r="H234" s="22">
        <f t="shared" si="13"/>
        <v>388.206</v>
      </c>
      <c r="I234" s="14">
        <f t="shared" si="14"/>
        <v>0.0334660344827586</v>
      </c>
      <c r="J234" s="15">
        <f t="shared" si="15"/>
        <v>0.0776412</v>
      </c>
      <c r="K234" s="11" t="s">
        <v>599</v>
      </c>
    </row>
    <row r="235" ht="26" spans="1:11">
      <c r="A235" s="9" t="s">
        <v>612</v>
      </c>
      <c r="B235" s="10" t="s">
        <v>480</v>
      </c>
      <c r="C235" s="10" t="s">
        <v>481</v>
      </c>
      <c r="D235" s="11" t="s">
        <v>8</v>
      </c>
      <c r="E235" s="11">
        <v>1</v>
      </c>
      <c r="F235" s="11">
        <f>VLOOKUP(C235:C520,进价表!C:F,4,FALSE)</f>
        <v>50.274</v>
      </c>
      <c r="G235" s="11">
        <f t="shared" si="12"/>
        <v>50.274</v>
      </c>
      <c r="H235" s="22">
        <f t="shared" si="13"/>
        <v>65.3562</v>
      </c>
      <c r="I235" s="14">
        <f t="shared" si="14"/>
        <v>0.00563415517241379</v>
      </c>
      <c r="J235" s="15">
        <f t="shared" si="15"/>
        <v>0.00653562</v>
      </c>
      <c r="K235" s="11" t="s">
        <v>599</v>
      </c>
    </row>
    <row r="236" spans="1:11">
      <c r="A236" s="9" t="s">
        <v>612</v>
      </c>
      <c r="B236" s="10" t="s">
        <v>274</v>
      </c>
      <c r="C236" s="10" t="s">
        <v>275</v>
      </c>
      <c r="D236" s="11" t="s">
        <v>8</v>
      </c>
      <c r="E236" s="11">
        <v>1</v>
      </c>
      <c r="F236" s="11">
        <f>VLOOKUP(C236:C521,进价表!C:F,4,FALSE)</f>
        <v>22</v>
      </c>
      <c r="G236" s="11">
        <f t="shared" si="12"/>
        <v>22</v>
      </c>
      <c r="H236" s="22">
        <f t="shared" si="13"/>
        <v>28.6</v>
      </c>
      <c r="I236" s="14">
        <f t="shared" si="14"/>
        <v>0.00246551724137931</v>
      </c>
      <c r="J236" s="15">
        <f t="shared" si="15"/>
        <v>0.00286</v>
      </c>
      <c r="K236" s="11" t="s">
        <v>601</v>
      </c>
    </row>
    <row r="237" spans="1:11">
      <c r="A237" s="9" t="s">
        <v>612</v>
      </c>
      <c r="B237" s="10" t="s">
        <v>544</v>
      </c>
      <c r="C237" s="10" t="s">
        <v>545</v>
      </c>
      <c r="D237" s="11" t="s">
        <v>8</v>
      </c>
      <c r="E237" s="11">
        <v>1</v>
      </c>
      <c r="F237" s="11">
        <f>VLOOKUP(C237:C522,进价表!C:F,4,FALSE)</f>
        <v>8</v>
      </c>
      <c r="G237" s="11">
        <f t="shared" si="12"/>
        <v>8</v>
      </c>
      <c r="H237" s="22">
        <f t="shared" si="13"/>
        <v>10.4</v>
      </c>
      <c r="I237" s="14">
        <f t="shared" si="14"/>
        <v>0.000896551724137931</v>
      </c>
      <c r="J237" s="15">
        <f t="shared" si="15"/>
        <v>0.00104</v>
      </c>
      <c r="K237" s="11" t="s">
        <v>598</v>
      </c>
    </row>
    <row r="238" ht="26" spans="1:11">
      <c r="A238" s="9" t="s">
        <v>612</v>
      </c>
      <c r="B238" s="10" t="s">
        <v>478</v>
      </c>
      <c r="C238" s="10" t="s">
        <v>479</v>
      </c>
      <c r="D238" s="11" t="s">
        <v>8</v>
      </c>
      <c r="E238" s="11">
        <v>1</v>
      </c>
      <c r="F238" s="11">
        <f>VLOOKUP(C238:C523,进价表!C:F,4,FALSE)</f>
        <v>44.226</v>
      </c>
      <c r="G238" s="11">
        <f t="shared" si="12"/>
        <v>44.226</v>
      </c>
      <c r="H238" s="22">
        <f t="shared" si="13"/>
        <v>57.4938</v>
      </c>
      <c r="I238" s="14">
        <f t="shared" si="14"/>
        <v>0.00495636206896552</v>
      </c>
      <c r="J238" s="15">
        <f t="shared" si="15"/>
        <v>0.00574938</v>
      </c>
      <c r="K238" s="11" t="s">
        <v>599</v>
      </c>
    </row>
    <row r="239" spans="1:11">
      <c r="A239" s="9" t="s">
        <v>612</v>
      </c>
      <c r="B239" s="10" t="s">
        <v>194</v>
      </c>
      <c r="C239" s="10" t="s">
        <v>195</v>
      </c>
      <c r="D239" s="11" t="s">
        <v>8</v>
      </c>
      <c r="E239" s="11">
        <v>1</v>
      </c>
      <c r="F239" s="11">
        <f>VLOOKUP(C239:C524,进价表!C:F,4,FALSE)</f>
        <v>90.4932</v>
      </c>
      <c r="G239" s="11">
        <f t="shared" si="12"/>
        <v>90.4932</v>
      </c>
      <c r="H239" s="22">
        <f t="shared" si="13"/>
        <v>117.64116</v>
      </c>
      <c r="I239" s="14">
        <f t="shared" si="14"/>
        <v>0.0101414793103448</v>
      </c>
      <c r="J239" s="15">
        <f t="shared" si="15"/>
        <v>0.011764116</v>
      </c>
      <c r="K239" s="11" t="s">
        <v>599</v>
      </c>
    </row>
    <row r="240" spans="1:11">
      <c r="A240" s="9" t="s">
        <v>612</v>
      </c>
      <c r="B240" s="10" t="s">
        <v>382</v>
      </c>
      <c r="C240" s="10" t="s">
        <v>383</v>
      </c>
      <c r="D240" s="11" t="s">
        <v>8</v>
      </c>
      <c r="E240" s="11">
        <v>1</v>
      </c>
      <c r="F240" s="11">
        <f>VLOOKUP(C240:C525,进价表!C:F,4,FALSE)</f>
        <v>38.178</v>
      </c>
      <c r="G240" s="11">
        <f t="shared" si="12"/>
        <v>38.178</v>
      </c>
      <c r="H240" s="22">
        <f t="shared" si="13"/>
        <v>49.6314</v>
      </c>
      <c r="I240" s="14">
        <f t="shared" si="14"/>
        <v>0.00427856896551724</v>
      </c>
      <c r="J240" s="15">
        <f t="shared" si="15"/>
        <v>0.00496314</v>
      </c>
      <c r="K240" s="11" t="s">
        <v>599</v>
      </c>
    </row>
    <row r="241" spans="1:11">
      <c r="A241" s="9" t="s">
        <v>612</v>
      </c>
      <c r="B241" s="10" t="s">
        <v>372</v>
      </c>
      <c r="C241" s="10" t="s">
        <v>373</v>
      </c>
      <c r="D241" s="11" t="s">
        <v>8</v>
      </c>
      <c r="E241" s="11">
        <v>1</v>
      </c>
      <c r="F241" s="11">
        <f>VLOOKUP(C241:C526,进价表!C:F,4,FALSE)</f>
        <v>1226.9124</v>
      </c>
      <c r="G241" s="11">
        <f t="shared" si="12"/>
        <v>1226.9124</v>
      </c>
      <c r="H241" s="22">
        <f t="shared" si="13"/>
        <v>1594.98612</v>
      </c>
      <c r="I241" s="14">
        <f t="shared" si="14"/>
        <v>0.137498803448276</v>
      </c>
      <c r="J241" s="15">
        <f t="shared" si="15"/>
        <v>0.159498612</v>
      </c>
      <c r="K241" s="11" t="s">
        <v>599</v>
      </c>
    </row>
    <row r="242" spans="1:11">
      <c r="A242" s="9" t="s">
        <v>612</v>
      </c>
      <c r="B242" s="10" t="s">
        <v>270</v>
      </c>
      <c r="C242" s="10" t="s">
        <v>271</v>
      </c>
      <c r="D242" s="11" t="s">
        <v>8</v>
      </c>
      <c r="E242" s="11">
        <v>1</v>
      </c>
      <c r="F242" s="11">
        <f>VLOOKUP(C242:C527,进价表!C:F,4,FALSE)</f>
        <v>17.766</v>
      </c>
      <c r="G242" s="11">
        <f t="shared" si="12"/>
        <v>17.766</v>
      </c>
      <c r="H242" s="22">
        <f t="shared" si="13"/>
        <v>23.0958</v>
      </c>
      <c r="I242" s="14">
        <f t="shared" si="14"/>
        <v>0.00199101724137931</v>
      </c>
      <c r="J242" s="15">
        <f t="shared" si="15"/>
        <v>0.00230958</v>
      </c>
      <c r="K242" s="11" t="s">
        <v>601</v>
      </c>
    </row>
    <row r="243" ht="26" spans="1:11">
      <c r="A243" s="9" t="s">
        <v>612</v>
      </c>
      <c r="B243" s="10" t="s">
        <v>484</v>
      </c>
      <c r="C243" s="10" t="s">
        <v>485</v>
      </c>
      <c r="D243" s="11" t="s">
        <v>8</v>
      </c>
      <c r="E243" s="11">
        <v>1</v>
      </c>
      <c r="F243" s="11">
        <f>VLOOKUP(C243:C528,进价表!C:F,4,FALSE)</f>
        <v>71.82</v>
      </c>
      <c r="G243" s="11">
        <f t="shared" si="12"/>
        <v>71.82</v>
      </c>
      <c r="H243" s="22">
        <f t="shared" si="13"/>
        <v>93.366</v>
      </c>
      <c r="I243" s="14">
        <f t="shared" si="14"/>
        <v>0.00804879310344828</v>
      </c>
      <c r="J243" s="15">
        <f t="shared" si="15"/>
        <v>0.0093366</v>
      </c>
      <c r="K243" s="11" t="s">
        <v>599</v>
      </c>
    </row>
    <row r="244" ht="26" spans="1:11">
      <c r="A244" s="9" t="s">
        <v>612</v>
      </c>
      <c r="B244" s="10" t="s">
        <v>482</v>
      </c>
      <c r="C244" s="10" t="s">
        <v>483</v>
      </c>
      <c r="D244" s="11" t="s">
        <v>8</v>
      </c>
      <c r="E244" s="11">
        <v>1</v>
      </c>
      <c r="F244" s="11">
        <f>VLOOKUP(C244:C529,进价表!C:F,4,FALSE)</f>
        <v>71.82</v>
      </c>
      <c r="G244" s="11">
        <f t="shared" si="12"/>
        <v>71.82</v>
      </c>
      <c r="H244" s="22">
        <f t="shared" si="13"/>
        <v>93.366</v>
      </c>
      <c r="I244" s="14">
        <f t="shared" si="14"/>
        <v>0.00804879310344828</v>
      </c>
      <c r="J244" s="15">
        <f t="shared" si="15"/>
        <v>0.0093366</v>
      </c>
      <c r="K244" s="11" t="s">
        <v>599</v>
      </c>
    </row>
    <row r="245" spans="1:11">
      <c r="A245" s="9" t="s">
        <v>612</v>
      </c>
      <c r="B245" s="10" t="s">
        <v>566</v>
      </c>
      <c r="C245" s="10" t="s">
        <v>567</v>
      </c>
      <c r="D245" s="11" t="s">
        <v>8</v>
      </c>
      <c r="E245" s="11">
        <v>1</v>
      </c>
      <c r="F245" s="11">
        <f>VLOOKUP(C245:C530,进价表!C:F,4,FALSE)</f>
        <v>19</v>
      </c>
      <c r="G245" s="11">
        <f t="shared" si="12"/>
        <v>19</v>
      </c>
      <c r="H245" s="22">
        <f t="shared" si="13"/>
        <v>24.7</v>
      </c>
      <c r="I245" s="14">
        <f t="shared" si="14"/>
        <v>0.00212931034482759</v>
      </c>
      <c r="J245" s="15">
        <f t="shared" si="15"/>
        <v>0.00247</v>
      </c>
      <c r="K245" s="11" t="s">
        <v>599</v>
      </c>
    </row>
    <row r="246" spans="1:11">
      <c r="A246" s="9" t="s">
        <v>612</v>
      </c>
      <c r="B246" s="10" t="s">
        <v>202</v>
      </c>
      <c r="C246" s="10" t="s">
        <v>203</v>
      </c>
      <c r="D246" s="11" t="s">
        <v>8</v>
      </c>
      <c r="E246" s="11">
        <v>1</v>
      </c>
      <c r="F246" s="11">
        <f>VLOOKUP(C246:C531,进价表!C:F,4,FALSE)</f>
        <v>21.8484</v>
      </c>
      <c r="G246" s="11">
        <f t="shared" si="12"/>
        <v>21.8484</v>
      </c>
      <c r="H246" s="22">
        <f t="shared" si="13"/>
        <v>28.40292</v>
      </c>
      <c r="I246" s="14">
        <f t="shared" si="14"/>
        <v>0.0024485275862069</v>
      </c>
      <c r="J246" s="15">
        <f t="shared" si="15"/>
        <v>0.002840292</v>
      </c>
      <c r="K246" s="11" t="s">
        <v>599</v>
      </c>
    </row>
    <row r="247" ht="26" spans="1:11">
      <c r="A247" s="9" t="s">
        <v>612</v>
      </c>
      <c r="B247" s="10" t="s">
        <v>502</v>
      </c>
      <c r="C247" s="10" t="s">
        <v>503</v>
      </c>
      <c r="D247" s="11" t="s">
        <v>8</v>
      </c>
      <c r="E247" s="11">
        <v>1</v>
      </c>
      <c r="F247" s="11">
        <f>VLOOKUP(C247:C532,进价表!C:F,4,FALSE)</f>
        <v>51.9372</v>
      </c>
      <c r="G247" s="11">
        <f t="shared" si="12"/>
        <v>51.9372</v>
      </c>
      <c r="H247" s="22">
        <f t="shared" si="13"/>
        <v>67.51836</v>
      </c>
      <c r="I247" s="14">
        <f t="shared" si="14"/>
        <v>0.00582054827586207</v>
      </c>
      <c r="J247" s="15">
        <f t="shared" si="15"/>
        <v>0.006751836</v>
      </c>
      <c r="K247" s="11" t="s">
        <v>599</v>
      </c>
    </row>
    <row r="248" spans="1:11">
      <c r="A248" s="9" t="s">
        <v>612</v>
      </c>
      <c r="B248" s="10" t="s">
        <v>384</v>
      </c>
      <c r="C248" s="10" t="s">
        <v>385</v>
      </c>
      <c r="D248" s="11" t="s">
        <v>8</v>
      </c>
      <c r="E248" s="11">
        <v>1</v>
      </c>
      <c r="F248" s="11">
        <f>VLOOKUP(C248:C533,进价表!C:F,4,FALSE)</f>
        <v>57.456</v>
      </c>
      <c r="G248" s="11">
        <f t="shared" si="12"/>
        <v>57.456</v>
      </c>
      <c r="H248" s="22">
        <f t="shared" si="13"/>
        <v>74.6928</v>
      </c>
      <c r="I248" s="14">
        <f t="shared" si="14"/>
        <v>0.00643903448275862</v>
      </c>
      <c r="J248" s="15">
        <f t="shared" si="15"/>
        <v>0.00746928</v>
      </c>
      <c r="K248" s="11" t="s">
        <v>599</v>
      </c>
    </row>
    <row r="249" spans="1:11">
      <c r="A249" s="9" t="s">
        <v>612</v>
      </c>
      <c r="B249" s="10" t="s">
        <v>570</v>
      </c>
      <c r="C249" s="10" t="s">
        <v>571</v>
      </c>
      <c r="D249" s="11" t="s">
        <v>8</v>
      </c>
      <c r="E249" s="11">
        <v>1</v>
      </c>
      <c r="F249" s="11">
        <f>VLOOKUP(C249:C534,进价表!C:F,4,FALSE)</f>
        <v>45</v>
      </c>
      <c r="G249" s="11">
        <f t="shared" si="12"/>
        <v>45</v>
      </c>
      <c r="H249" s="22">
        <f t="shared" si="13"/>
        <v>58.5</v>
      </c>
      <c r="I249" s="14">
        <f t="shared" si="14"/>
        <v>0.00504310344827586</v>
      </c>
      <c r="J249" s="15">
        <f t="shared" si="15"/>
        <v>0.00585</v>
      </c>
      <c r="K249" s="11" t="s">
        <v>599</v>
      </c>
    </row>
    <row r="250" spans="1:11">
      <c r="A250" s="9" t="s">
        <v>612</v>
      </c>
      <c r="B250" s="10" t="s">
        <v>536</v>
      </c>
      <c r="C250" s="10" t="s">
        <v>537</v>
      </c>
      <c r="D250" s="11" t="s">
        <v>8</v>
      </c>
      <c r="E250" s="11">
        <v>1</v>
      </c>
      <c r="F250" s="11">
        <f>VLOOKUP(C250:C535,进价表!C:F,4,FALSE)</f>
        <v>48</v>
      </c>
      <c r="G250" s="11">
        <f t="shared" si="12"/>
        <v>48</v>
      </c>
      <c r="H250" s="22">
        <f t="shared" si="13"/>
        <v>62.4</v>
      </c>
      <c r="I250" s="14">
        <f t="shared" si="14"/>
        <v>0.00537931034482759</v>
      </c>
      <c r="J250" s="15">
        <f t="shared" si="15"/>
        <v>0.00624</v>
      </c>
      <c r="K250" s="11" t="s">
        <v>599</v>
      </c>
    </row>
    <row r="251" spans="1:11">
      <c r="A251" s="9" t="s">
        <v>612</v>
      </c>
      <c r="B251" s="10" t="s">
        <v>196</v>
      </c>
      <c r="C251" s="10" t="s">
        <v>197</v>
      </c>
      <c r="D251" s="11" t="s">
        <v>8</v>
      </c>
      <c r="E251" s="11">
        <v>1</v>
      </c>
      <c r="F251" s="11">
        <f>VLOOKUP(C251:C536,进价表!C:F,4,FALSE)</f>
        <v>98.8848</v>
      </c>
      <c r="G251" s="11">
        <f t="shared" si="12"/>
        <v>98.8848</v>
      </c>
      <c r="H251" s="22">
        <f t="shared" si="13"/>
        <v>128.55024</v>
      </c>
      <c r="I251" s="14">
        <f t="shared" si="14"/>
        <v>0.0110819172413793</v>
      </c>
      <c r="J251" s="15">
        <f t="shared" si="15"/>
        <v>0.012855024</v>
      </c>
      <c r="K251" s="11" t="s">
        <v>599</v>
      </c>
    </row>
    <row r="252" spans="1:11">
      <c r="A252" s="9" t="s">
        <v>612</v>
      </c>
      <c r="B252" s="10" t="s">
        <v>316</v>
      </c>
      <c r="C252" s="10" t="s">
        <v>317</v>
      </c>
      <c r="D252" s="11" t="s">
        <v>8</v>
      </c>
      <c r="E252" s="11">
        <v>1</v>
      </c>
      <c r="F252" s="11">
        <f>VLOOKUP(C252:C537,进价表!C:F,4,FALSE)</f>
        <v>3.6</v>
      </c>
      <c r="G252" s="11">
        <f t="shared" si="12"/>
        <v>3.6</v>
      </c>
      <c r="H252" s="22">
        <f t="shared" si="13"/>
        <v>4.68</v>
      </c>
      <c r="I252" s="14">
        <f t="shared" si="14"/>
        <v>0.000403448275862069</v>
      </c>
      <c r="J252" s="15">
        <f t="shared" si="15"/>
        <v>0.000468</v>
      </c>
      <c r="K252" s="11" t="s">
        <v>595</v>
      </c>
    </row>
    <row r="253" spans="1:11">
      <c r="A253" s="9" t="s">
        <v>612</v>
      </c>
      <c r="B253" s="10" t="s">
        <v>358</v>
      </c>
      <c r="C253" s="10" t="s">
        <v>359</v>
      </c>
      <c r="D253" s="11" t="s">
        <v>31</v>
      </c>
      <c r="E253" s="11">
        <v>1</v>
      </c>
      <c r="F253" s="11">
        <f>VLOOKUP(C253:C538,进价表!C:F,4,FALSE)</f>
        <v>30.24</v>
      </c>
      <c r="G253" s="11">
        <f t="shared" si="12"/>
        <v>30.24</v>
      </c>
      <c r="H253" s="22">
        <f t="shared" si="13"/>
        <v>39.312</v>
      </c>
      <c r="I253" s="14">
        <f t="shared" si="14"/>
        <v>0.00338896551724138</v>
      </c>
      <c r="J253" s="15">
        <f t="shared" si="15"/>
        <v>0.0039312</v>
      </c>
      <c r="K253" s="11" t="s">
        <v>599</v>
      </c>
    </row>
    <row r="254" spans="1:11">
      <c r="A254" s="9" t="s">
        <v>612</v>
      </c>
      <c r="B254" s="10" t="s">
        <v>378</v>
      </c>
      <c r="C254" s="10" t="s">
        <v>379</v>
      </c>
      <c r="D254" s="11" t="s">
        <v>8</v>
      </c>
      <c r="E254" s="11">
        <v>1</v>
      </c>
      <c r="F254" s="11">
        <f>VLOOKUP(C254:C539,进价表!C:F,4,FALSE)</f>
        <v>216.1404</v>
      </c>
      <c r="G254" s="11">
        <f t="shared" si="12"/>
        <v>216.1404</v>
      </c>
      <c r="H254" s="22">
        <f t="shared" si="13"/>
        <v>280.98252</v>
      </c>
      <c r="I254" s="14">
        <f t="shared" si="14"/>
        <v>0.0242226310344828</v>
      </c>
      <c r="J254" s="15">
        <f t="shared" si="15"/>
        <v>0.028098252</v>
      </c>
      <c r="K254" s="11" t="s">
        <v>599</v>
      </c>
    </row>
    <row r="255" spans="1:11">
      <c r="A255" s="9" t="s">
        <v>612</v>
      </c>
      <c r="B255" s="10" t="s">
        <v>264</v>
      </c>
      <c r="C255" s="10" t="s">
        <v>265</v>
      </c>
      <c r="D255" s="11" t="s">
        <v>8</v>
      </c>
      <c r="E255" s="11">
        <v>1</v>
      </c>
      <c r="F255" s="11">
        <f>VLOOKUP(C255:C540,进价表!C:F,4,FALSE)</f>
        <v>7.7112</v>
      </c>
      <c r="G255" s="11">
        <f t="shared" si="12"/>
        <v>7.7112</v>
      </c>
      <c r="H255" s="22">
        <f t="shared" si="13"/>
        <v>10.02456</v>
      </c>
      <c r="I255" s="14">
        <f t="shared" si="14"/>
        <v>0.000864186206896552</v>
      </c>
      <c r="J255" s="15">
        <f t="shared" si="15"/>
        <v>0.001002456</v>
      </c>
      <c r="K255" s="11" t="s">
        <v>601</v>
      </c>
    </row>
    <row r="256" spans="1:11">
      <c r="A256" s="9" t="s">
        <v>612</v>
      </c>
      <c r="B256" s="10" t="s">
        <v>572</v>
      </c>
      <c r="C256" s="10" t="s">
        <v>573</v>
      </c>
      <c r="D256" s="11" t="s">
        <v>8</v>
      </c>
      <c r="E256" s="11">
        <v>1</v>
      </c>
      <c r="F256" s="11">
        <f>VLOOKUP(C256:C541,进价表!C:F,4,FALSE)</f>
        <v>45</v>
      </c>
      <c r="G256" s="11">
        <f t="shared" si="12"/>
        <v>45</v>
      </c>
      <c r="H256" s="22">
        <f t="shared" si="13"/>
        <v>58.5</v>
      </c>
      <c r="I256" s="14">
        <f t="shared" si="14"/>
        <v>0.00504310344827586</v>
      </c>
      <c r="J256" s="15">
        <f t="shared" si="15"/>
        <v>0.00585</v>
      </c>
      <c r="K256" s="11" t="s">
        <v>599</v>
      </c>
    </row>
    <row r="257" spans="1:11">
      <c r="A257" s="9" t="s">
        <v>612</v>
      </c>
      <c r="B257" s="10" t="s">
        <v>304</v>
      </c>
      <c r="C257" s="10" t="s">
        <v>305</v>
      </c>
      <c r="D257" s="11" t="s">
        <v>8</v>
      </c>
      <c r="E257" s="11">
        <v>1</v>
      </c>
      <c r="F257" s="11">
        <f>VLOOKUP(C257:C542,进价表!C:F,4,FALSE)</f>
        <v>7.8288</v>
      </c>
      <c r="G257" s="11">
        <f t="shared" si="12"/>
        <v>7.8288</v>
      </c>
      <c r="H257" s="22">
        <f t="shared" si="13"/>
        <v>10.17744</v>
      </c>
      <c r="I257" s="14">
        <f t="shared" si="14"/>
        <v>0.000877365517241379</v>
      </c>
      <c r="J257" s="15">
        <f t="shared" si="15"/>
        <v>0.001017744</v>
      </c>
      <c r="K257" s="11" t="s">
        <v>595</v>
      </c>
    </row>
    <row r="258" spans="1:11">
      <c r="A258" s="9" t="s">
        <v>612</v>
      </c>
      <c r="B258" s="10" t="s">
        <v>198</v>
      </c>
      <c r="C258" s="10" t="s">
        <v>199</v>
      </c>
      <c r="D258" s="11" t="s">
        <v>8</v>
      </c>
      <c r="E258" s="11">
        <v>1</v>
      </c>
      <c r="F258" s="11">
        <f>VLOOKUP(C258:C543,进价表!C:F,4,FALSE)</f>
        <v>49.2156</v>
      </c>
      <c r="G258" s="11">
        <f t="shared" si="12"/>
        <v>49.2156</v>
      </c>
      <c r="H258" s="22">
        <f t="shared" si="13"/>
        <v>63.98028</v>
      </c>
      <c r="I258" s="14">
        <f t="shared" si="14"/>
        <v>0.00551554137931035</v>
      </c>
      <c r="J258" s="15">
        <f t="shared" si="15"/>
        <v>0.006398028</v>
      </c>
      <c r="K258" s="11" t="s">
        <v>599</v>
      </c>
    </row>
    <row r="259" spans="1:11">
      <c r="A259" s="9" t="s">
        <v>612</v>
      </c>
      <c r="B259" s="10" t="s">
        <v>262</v>
      </c>
      <c r="C259" s="10" t="s">
        <v>263</v>
      </c>
      <c r="D259" s="11" t="s">
        <v>8</v>
      </c>
      <c r="E259" s="11">
        <v>1</v>
      </c>
      <c r="F259" s="11">
        <f>VLOOKUP(C259:C544,进价表!C:F,4,FALSE)</f>
        <v>5.1072</v>
      </c>
      <c r="G259" s="11">
        <f t="shared" si="12"/>
        <v>5.1072</v>
      </c>
      <c r="H259" s="22">
        <f t="shared" si="13"/>
        <v>6.63936</v>
      </c>
      <c r="I259" s="14">
        <f t="shared" si="14"/>
        <v>0.000572358620689655</v>
      </c>
      <c r="J259" s="15">
        <f t="shared" si="15"/>
        <v>0.000663936</v>
      </c>
      <c r="K259" s="11" t="s">
        <v>598</v>
      </c>
    </row>
    <row r="260" spans="1:11">
      <c r="A260" s="9" t="s">
        <v>612</v>
      </c>
      <c r="B260" s="10" t="s">
        <v>380</v>
      </c>
      <c r="C260" s="10" t="s">
        <v>381</v>
      </c>
      <c r="D260" s="11" t="s">
        <v>8</v>
      </c>
      <c r="E260" s="11">
        <v>1</v>
      </c>
      <c r="F260" s="11">
        <f>VLOOKUP(C260:C545,进价表!C:F,4,FALSE)</f>
        <v>38.178</v>
      </c>
      <c r="G260" s="11">
        <f t="shared" ref="G260:G288" si="16">E260*F260</f>
        <v>38.178</v>
      </c>
      <c r="H260" s="22">
        <f>F260*1.3</f>
        <v>49.6314</v>
      </c>
      <c r="I260" s="14">
        <f t="shared" ref="I260:I288" si="17">H260/1.16/10000</f>
        <v>0.00427856896551724</v>
      </c>
      <c r="J260" s="15">
        <f t="shared" ref="J260:J288" si="18">I260*1.16*E260</f>
        <v>0.00496314</v>
      </c>
      <c r="K260" s="11" t="s">
        <v>599</v>
      </c>
    </row>
    <row r="261" ht="26" spans="1:11">
      <c r="A261" s="9" t="s">
        <v>612</v>
      </c>
      <c r="B261" s="10" t="s">
        <v>500</v>
      </c>
      <c r="C261" s="10" t="s">
        <v>501</v>
      </c>
      <c r="D261" s="11" t="s">
        <v>8</v>
      </c>
      <c r="E261" s="11">
        <v>1</v>
      </c>
      <c r="F261" s="11">
        <f>VLOOKUP(C261:C546,进价表!C:F,4,FALSE)</f>
        <v>51.9372</v>
      </c>
      <c r="G261" s="11">
        <f t="shared" si="16"/>
        <v>51.9372</v>
      </c>
      <c r="H261" s="22">
        <f>F261*1.3</f>
        <v>67.51836</v>
      </c>
      <c r="I261" s="14">
        <f t="shared" si="17"/>
        <v>0.00582054827586207</v>
      </c>
      <c r="J261" s="15">
        <f t="shared" si="18"/>
        <v>0.006751836</v>
      </c>
      <c r="K261" s="11" t="s">
        <v>599</v>
      </c>
    </row>
    <row r="262" spans="1:11">
      <c r="A262" s="9" t="s">
        <v>612</v>
      </c>
      <c r="B262" s="10" t="s">
        <v>454</v>
      </c>
      <c r="C262" s="10" t="s">
        <v>455</v>
      </c>
      <c r="D262" s="11" t="s">
        <v>8</v>
      </c>
      <c r="E262" s="11">
        <v>1</v>
      </c>
      <c r="F262" s="11">
        <f>VLOOKUP(C262:C547,进价表!C:F,4,FALSE)</f>
        <v>69.6276</v>
      </c>
      <c r="G262" s="11">
        <f t="shared" si="16"/>
        <v>69.6276</v>
      </c>
      <c r="H262" s="22">
        <f>F262*1.3</f>
        <v>90.51588</v>
      </c>
      <c r="I262" s="14">
        <f t="shared" si="17"/>
        <v>0.00780309310344828</v>
      </c>
      <c r="J262" s="15">
        <f t="shared" si="18"/>
        <v>0.009051588</v>
      </c>
      <c r="K262" s="11" t="s">
        <v>599</v>
      </c>
    </row>
    <row r="263" ht="26" spans="1:11">
      <c r="A263" s="9" t="s">
        <v>612</v>
      </c>
      <c r="B263" s="10" t="s">
        <v>490</v>
      </c>
      <c r="C263" s="10" t="s">
        <v>491</v>
      </c>
      <c r="D263" s="11" t="s">
        <v>8</v>
      </c>
      <c r="E263" s="11">
        <v>1</v>
      </c>
      <c r="F263" s="11">
        <f>VLOOKUP(C263:C548,进价表!C:F,4,FALSE)</f>
        <v>132.3</v>
      </c>
      <c r="G263" s="11">
        <f t="shared" si="16"/>
        <v>132.3</v>
      </c>
      <c r="H263" s="22">
        <f>F263*1.3</f>
        <v>171.99</v>
      </c>
      <c r="I263" s="14">
        <f t="shared" si="17"/>
        <v>0.014826724137931</v>
      </c>
      <c r="J263" s="15">
        <f t="shared" si="18"/>
        <v>0.017199</v>
      </c>
      <c r="K263" s="11" t="s">
        <v>599</v>
      </c>
    </row>
    <row r="264" ht="26" spans="1:11">
      <c r="A264" s="9" t="s">
        <v>612</v>
      </c>
      <c r="B264" s="10" t="s">
        <v>506</v>
      </c>
      <c r="C264" s="10" t="s">
        <v>507</v>
      </c>
      <c r="D264" s="11" t="s">
        <v>8</v>
      </c>
      <c r="E264" s="11">
        <v>1</v>
      </c>
      <c r="F264" s="11">
        <f>VLOOKUP(C264:C549,进价表!C:F,4,FALSE)</f>
        <v>167.7564</v>
      </c>
      <c r="G264" s="11">
        <f t="shared" si="16"/>
        <v>167.7564</v>
      </c>
      <c r="H264" s="22">
        <f>F264*1.3</f>
        <v>218.08332</v>
      </c>
      <c r="I264" s="14">
        <f t="shared" si="17"/>
        <v>0.0188002862068966</v>
      </c>
      <c r="J264" s="15">
        <f t="shared" si="18"/>
        <v>0.021808332</v>
      </c>
      <c r="K264" s="11" t="s">
        <v>599</v>
      </c>
    </row>
    <row r="265" spans="1:11">
      <c r="A265" s="9" t="s">
        <v>612</v>
      </c>
      <c r="B265" s="10" t="s">
        <v>362</v>
      </c>
      <c r="C265" s="10" t="s">
        <v>363</v>
      </c>
      <c r="D265" s="11" t="s">
        <v>31</v>
      </c>
      <c r="E265" s="11">
        <v>1</v>
      </c>
      <c r="F265" s="11">
        <f>VLOOKUP(C265:C550,进价表!C:F,4,FALSE)</f>
        <v>299.9808</v>
      </c>
      <c r="G265" s="11">
        <f t="shared" si="16"/>
        <v>299.9808</v>
      </c>
      <c r="H265" s="22">
        <f>F265*1.3</f>
        <v>389.97504</v>
      </c>
      <c r="I265" s="14">
        <f t="shared" si="17"/>
        <v>0.0336185379310345</v>
      </c>
      <c r="J265" s="15">
        <f t="shared" si="18"/>
        <v>0.038997504</v>
      </c>
      <c r="K265" s="11" t="s">
        <v>599</v>
      </c>
    </row>
    <row r="266" spans="1:11">
      <c r="A266" s="9" t="s">
        <v>612</v>
      </c>
      <c r="B266" s="10" t="s">
        <v>532</v>
      </c>
      <c r="C266" s="10" t="s">
        <v>533</v>
      </c>
      <c r="D266" s="11" t="s">
        <v>8</v>
      </c>
      <c r="E266" s="11">
        <v>1</v>
      </c>
      <c r="F266" s="11">
        <f>VLOOKUP(C266:C551,进价表!C:F,4,FALSE)</f>
        <v>30</v>
      </c>
      <c r="G266" s="11">
        <f t="shared" si="16"/>
        <v>30</v>
      </c>
      <c r="H266" s="22">
        <f>F266*1.3</f>
        <v>39</v>
      </c>
      <c r="I266" s="14">
        <f t="shared" si="17"/>
        <v>0.00336206896551724</v>
      </c>
      <c r="J266" s="15">
        <f t="shared" si="18"/>
        <v>0.0039</v>
      </c>
      <c r="K266" s="11" t="s">
        <v>599</v>
      </c>
    </row>
    <row r="267" ht="26" spans="1:11">
      <c r="A267" s="9" t="s">
        <v>612</v>
      </c>
      <c r="B267" s="10" t="s">
        <v>466</v>
      </c>
      <c r="C267" s="10" t="s">
        <v>467</v>
      </c>
      <c r="D267" s="11" t="s">
        <v>8</v>
      </c>
      <c r="E267" s="11">
        <v>1</v>
      </c>
      <c r="F267" s="11">
        <f>VLOOKUP(C267:C552,进价表!C:F,4,FALSE)</f>
        <v>39.69</v>
      </c>
      <c r="G267" s="11">
        <f t="shared" si="16"/>
        <v>39.69</v>
      </c>
      <c r="H267" s="22">
        <f>F267*1.3</f>
        <v>51.597</v>
      </c>
      <c r="I267" s="14">
        <f t="shared" si="17"/>
        <v>0.00444801724137931</v>
      </c>
      <c r="J267" s="15">
        <f t="shared" si="18"/>
        <v>0.0051597</v>
      </c>
      <c r="K267" s="11" t="s">
        <v>599</v>
      </c>
    </row>
    <row r="268" ht="26" spans="1:11">
      <c r="A268" s="9" t="s">
        <v>612</v>
      </c>
      <c r="B268" s="10" t="s">
        <v>492</v>
      </c>
      <c r="C268" s="10" t="s">
        <v>493</v>
      </c>
      <c r="D268" s="11" t="s">
        <v>8</v>
      </c>
      <c r="E268" s="11">
        <v>1</v>
      </c>
      <c r="F268" s="11">
        <f>VLOOKUP(C268:C553,进价表!C:F,4,FALSE)</f>
        <v>136.9872</v>
      </c>
      <c r="G268" s="11">
        <f t="shared" si="16"/>
        <v>136.9872</v>
      </c>
      <c r="H268" s="22">
        <f>F268*1.3</f>
        <v>178.08336</v>
      </c>
      <c r="I268" s="14">
        <f t="shared" si="17"/>
        <v>0.0153520137931035</v>
      </c>
      <c r="J268" s="15">
        <f t="shared" si="18"/>
        <v>0.017808336</v>
      </c>
      <c r="K268" s="11" t="s">
        <v>599</v>
      </c>
    </row>
    <row r="269" spans="1:11">
      <c r="A269" s="9" t="s">
        <v>612</v>
      </c>
      <c r="B269" s="10" t="s">
        <v>352</v>
      </c>
      <c r="C269" s="10" t="s">
        <v>353</v>
      </c>
      <c r="D269" s="11" t="s">
        <v>8</v>
      </c>
      <c r="E269" s="11">
        <v>1</v>
      </c>
      <c r="F269" s="11">
        <f>VLOOKUP(C269:C554,进价表!C:F,4,FALSE)</f>
        <v>90.8712</v>
      </c>
      <c r="G269" s="11">
        <f t="shared" si="16"/>
        <v>90.8712</v>
      </c>
      <c r="H269" s="22">
        <f>F269*1.3</f>
        <v>118.13256</v>
      </c>
      <c r="I269" s="14">
        <f t="shared" si="17"/>
        <v>0.0101838413793103</v>
      </c>
      <c r="J269" s="15">
        <f t="shared" si="18"/>
        <v>0.011813256</v>
      </c>
      <c r="K269" s="11" t="s">
        <v>599</v>
      </c>
    </row>
    <row r="270" spans="1:11">
      <c r="A270" s="9" t="s">
        <v>612</v>
      </c>
      <c r="B270" s="10" t="s">
        <v>366</v>
      </c>
      <c r="C270" s="10" t="s">
        <v>367</v>
      </c>
      <c r="D270" s="11" t="s">
        <v>8</v>
      </c>
      <c r="E270" s="11">
        <v>1</v>
      </c>
      <c r="F270" s="11">
        <f>VLOOKUP(C270:C555,进价表!C:F,4,FALSE)</f>
        <v>1247.4</v>
      </c>
      <c r="G270" s="11">
        <f t="shared" si="16"/>
        <v>1247.4</v>
      </c>
      <c r="H270" s="22">
        <f>F270*1.3</f>
        <v>1621.62</v>
      </c>
      <c r="I270" s="14">
        <f t="shared" si="17"/>
        <v>0.139794827586207</v>
      </c>
      <c r="J270" s="15">
        <f t="shared" si="18"/>
        <v>0.162162</v>
      </c>
      <c r="K270" s="11" t="s">
        <v>599</v>
      </c>
    </row>
    <row r="271" spans="1:11">
      <c r="A271" s="9" t="s">
        <v>612</v>
      </c>
      <c r="B271" s="10" t="s">
        <v>368</v>
      </c>
      <c r="C271" s="10" t="s">
        <v>369</v>
      </c>
      <c r="D271" s="11" t="s">
        <v>8</v>
      </c>
      <c r="E271" s="11">
        <v>1</v>
      </c>
      <c r="F271" s="11">
        <f>VLOOKUP(C271:C556,进价表!C:F,4,FALSE)</f>
        <v>665.28</v>
      </c>
      <c r="G271" s="11">
        <f t="shared" si="16"/>
        <v>665.28</v>
      </c>
      <c r="H271" s="22">
        <f>F271*1.3</f>
        <v>864.864</v>
      </c>
      <c r="I271" s="14">
        <f t="shared" si="17"/>
        <v>0.0745572413793104</v>
      </c>
      <c r="J271" s="15">
        <f t="shared" si="18"/>
        <v>0.0864864</v>
      </c>
      <c r="K271" s="11" t="s">
        <v>599</v>
      </c>
    </row>
    <row r="272" ht="26" spans="1:11">
      <c r="A272" s="9" t="s">
        <v>612</v>
      </c>
      <c r="B272" s="10" t="s">
        <v>468</v>
      </c>
      <c r="C272" s="10" t="s">
        <v>469</v>
      </c>
      <c r="D272" s="11" t="s">
        <v>8</v>
      </c>
      <c r="E272" s="11">
        <v>1</v>
      </c>
      <c r="F272" s="11">
        <f>VLOOKUP(C272:C557,进价表!C:F,4,FALSE)</f>
        <v>36.2124</v>
      </c>
      <c r="G272" s="11">
        <f t="shared" si="16"/>
        <v>36.2124</v>
      </c>
      <c r="H272" s="22">
        <f>F272*1.3</f>
        <v>47.07612</v>
      </c>
      <c r="I272" s="14">
        <f t="shared" si="17"/>
        <v>0.00405828620689655</v>
      </c>
      <c r="J272" s="15">
        <f t="shared" si="18"/>
        <v>0.004707612</v>
      </c>
      <c r="K272" s="11" t="s">
        <v>599</v>
      </c>
    </row>
    <row r="273" spans="1:11">
      <c r="A273" s="9" t="s">
        <v>612</v>
      </c>
      <c r="B273" s="10" t="s">
        <v>204</v>
      </c>
      <c r="C273" s="10" t="s">
        <v>205</v>
      </c>
      <c r="D273" s="11" t="s">
        <v>8</v>
      </c>
      <c r="E273" s="11">
        <v>1</v>
      </c>
      <c r="F273" s="11">
        <f>VLOOKUP(C273:C558,进价表!C:F,4,FALSE)</f>
        <v>97.902</v>
      </c>
      <c r="G273" s="11">
        <f t="shared" si="16"/>
        <v>97.902</v>
      </c>
      <c r="H273" s="22">
        <f>F273*1.3</f>
        <v>127.2726</v>
      </c>
      <c r="I273" s="14">
        <f t="shared" si="17"/>
        <v>0.010971775862069</v>
      </c>
      <c r="J273" s="15">
        <f t="shared" si="18"/>
        <v>0.01272726</v>
      </c>
      <c r="K273" s="11" t="s">
        <v>599</v>
      </c>
    </row>
    <row r="274" spans="1:11">
      <c r="A274" s="9" t="s">
        <v>612</v>
      </c>
      <c r="B274" s="10" t="s">
        <v>374</v>
      </c>
      <c r="C274" s="10" t="s">
        <v>375</v>
      </c>
      <c r="D274" s="11" t="s">
        <v>8</v>
      </c>
      <c r="E274" s="11">
        <v>1</v>
      </c>
      <c r="F274" s="11">
        <f>VLOOKUP(C274:C559,进价表!C:F,4,FALSE)</f>
        <v>116.2728</v>
      </c>
      <c r="G274" s="11">
        <f t="shared" si="16"/>
        <v>116.2728</v>
      </c>
      <c r="H274" s="22">
        <f>F274*1.3</f>
        <v>151.15464</v>
      </c>
      <c r="I274" s="14">
        <f t="shared" si="17"/>
        <v>0.0130305724137931</v>
      </c>
      <c r="J274" s="15">
        <f t="shared" si="18"/>
        <v>0.015115464</v>
      </c>
      <c r="K274" s="11" t="s">
        <v>599</v>
      </c>
    </row>
    <row r="275" spans="1:11">
      <c r="A275" s="9" t="s">
        <v>612</v>
      </c>
      <c r="B275" s="10" t="s">
        <v>200</v>
      </c>
      <c r="C275" s="10" t="s">
        <v>201</v>
      </c>
      <c r="D275" s="11" t="s">
        <v>8</v>
      </c>
      <c r="E275" s="11">
        <v>1</v>
      </c>
      <c r="F275" s="11">
        <f>VLOOKUP(C275:C560,进价表!C:F,4,FALSE)</f>
        <v>26.6112</v>
      </c>
      <c r="G275" s="11">
        <f t="shared" si="16"/>
        <v>26.6112</v>
      </c>
      <c r="H275" s="22">
        <f>F275*1.3</f>
        <v>34.59456</v>
      </c>
      <c r="I275" s="14">
        <f t="shared" si="17"/>
        <v>0.00298228965517241</v>
      </c>
      <c r="J275" s="15">
        <f t="shared" si="18"/>
        <v>0.003459456</v>
      </c>
      <c r="K275" s="11" t="s">
        <v>599</v>
      </c>
    </row>
    <row r="276" spans="1:11">
      <c r="A276" s="9" t="s">
        <v>612</v>
      </c>
      <c r="B276" s="10" t="s">
        <v>370</v>
      </c>
      <c r="C276" s="10" t="s">
        <v>371</v>
      </c>
      <c r="D276" s="11" t="s">
        <v>8</v>
      </c>
      <c r="E276" s="11">
        <v>1</v>
      </c>
      <c r="F276" s="11">
        <f>VLOOKUP(C276:C561,进价表!C:F,4,FALSE)</f>
        <v>702.5508</v>
      </c>
      <c r="G276" s="11">
        <f t="shared" si="16"/>
        <v>702.5508</v>
      </c>
      <c r="H276" s="22">
        <f>F276*1.3</f>
        <v>913.31604</v>
      </c>
      <c r="I276" s="14">
        <f t="shared" si="17"/>
        <v>0.0787341413793104</v>
      </c>
      <c r="J276" s="15">
        <f t="shared" si="18"/>
        <v>0.091331604</v>
      </c>
      <c r="K276" s="11" t="s">
        <v>599</v>
      </c>
    </row>
    <row r="277" spans="1:11">
      <c r="A277" s="9" t="s">
        <v>612</v>
      </c>
      <c r="B277" s="10" t="s">
        <v>206</v>
      </c>
      <c r="C277" s="10" t="s">
        <v>207</v>
      </c>
      <c r="D277" s="11" t="s">
        <v>8</v>
      </c>
      <c r="E277" s="11">
        <v>1</v>
      </c>
      <c r="F277" s="11">
        <f>VLOOKUP(C277:C562,进价表!C:F,4,FALSE)</f>
        <v>163.674</v>
      </c>
      <c r="G277" s="11">
        <f t="shared" si="16"/>
        <v>163.674</v>
      </c>
      <c r="H277" s="22">
        <f>F277*1.3</f>
        <v>212.7762</v>
      </c>
      <c r="I277" s="14">
        <f t="shared" si="17"/>
        <v>0.018342775862069</v>
      </c>
      <c r="J277" s="15">
        <f t="shared" si="18"/>
        <v>0.02127762</v>
      </c>
      <c r="K277" s="11" t="s">
        <v>598</v>
      </c>
    </row>
    <row r="278" spans="1:11">
      <c r="A278" s="9" t="s">
        <v>612</v>
      </c>
      <c r="B278" s="10" t="s">
        <v>356</v>
      </c>
      <c r="C278" s="10" t="s">
        <v>357</v>
      </c>
      <c r="D278" s="11" t="s">
        <v>8</v>
      </c>
      <c r="E278" s="11">
        <v>1</v>
      </c>
      <c r="F278" s="11">
        <f>VLOOKUP(C278:C563,进价表!C:F,4,FALSE)</f>
        <v>207.2952</v>
      </c>
      <c r="G278" s="11">
        <f t="shared" si="16"/>
        <v>207.2952</v>
      </c>
      <c r="H278" s="22">
        <f>F278*1.3</f>
        <v>269.48376</v>
      </c>
      <c r="I278" s="14">
        <f t="shared" si="17"/>
        <v>0.0232313586206897</v>
      </c>
      <c r="J278" s="15">
        <f t="shared" si="18"/>
        <v>0.026948376</v>
      </c>
      <c r="K278" s="11" t="s">
        <v>599</v>
      </c>
    </row>
    <row r="279" spans="1:11">
      <c r="A279" s="9" t="s">
        <v>612</v>
      </c>
      <c r="B279" s="10" t="s">
        <v>438</v>
      </c>
      <c r="C279" s="10" t="s">
        <v>439</v>
      </c>
      <c r="D279" s="11" t="s">
        <v>8</v>
      </c>
      <c r="E279" s="11">
        <v>1</v>
      </c>
      <c r="F279" s="11">
        <f>VLOOKUP(C279:C564,进价表!C:F,4,FALSE)</f>
        <v>170</v>
      </c>
      <c r="G279" s="11">
        <f t="shared" si="16"/>
        <v>170</v>
      </c>
      <c r="H279" s="22">
        <f>F279*1.3</f>
        <v>221</v>
      </c>
      <c r="I279" s="14">
        <f t="shared" si="17"/>
        <v>0.019051724137931</v>
      </c>
      <c r="J279" s="15">
        <f t="shared" si="18"/>
        <v>0.0221</v>
      </c>
      <c r="K279" s="11" t="s">
        <v>595</v>
      </c>
    </row>
    <row r="280" spans="1:11">
      <c r="A280" s="9" t="s">
        <v>612</v>
      </c>
      <c r="B280" s="10" t="s">
        <v>260</v>
      </c>
      <c r="C280" s="10" t="s">
        <v>261</v>
      </c>
      <c r="D280" s="11" t="s">
        <v>8</v>
      </c>
      <c r="E280" s="11">
        <v>1</v>
      </c>
      <c r="F280" s="11">
        <f>VLOOKUP(C280:C565,进价表!C:F,4,FALSE)</f>
        <v>4.4016</v>
      </c>
      <c r="G280" s="11">
        <f t="shared" si="16"/>
        <v>4.4016</v>
      </c>
      <c r="H280" s="22">
        <f>F280*1.3</f>
        <v>5.72208</v>
      </c>
      <c r="I280" s="14">
        <f t="shared" si="17"/>
        <v>0.00049328275862069</v>
      </c>
      <c r="J280" s="15">
        <f t="shared" si="18"/>
        <v>0.000572208</v>
      </c>
      <c r="K280" s="11" t="s">
        <v>595</v>
      </c>
    </row>
    <row r="281" ht="26" spans="1:11">
      <c r="A281" s="9" t="s">
        <v>612</v>
      </c>
      <c r="B281" s="10" t="s">
        <v>494</v>
      </c>
      <c r="C281" s="10" t="s">
        <v>495</v>
      </c>
      <c r="D281" s="11" t="s">
        <v>8</v>
      </c>
      <c r="E281" s="11">
        <v>1</v>
      </c>
      <c r="F281" s="11">
        <f>VLOOKUP(C281:C566,进价表!C:F,4,FALSE)</f>
        <v>132.3</v>
      </c>
      <c r="G281" s="11">
        <f t="shared" si="16"/>
        <v>132.3</v>
      </c>
      <c r="H281" s="22">
        <f>F281*1.3</f>
        <v>171.99</v>
      </c>
      <c r="I281" s="14">
        <f t="shared" si="17"/>
        <v>0.014826724137931</v>
      </c>
      <c r="J281" s="15">
        <f t="shared" si="18"/>
        <v>0.017199</v>
      </c>
      <c r="K281" s="11" t="s">
        <v>599</v>
      </c>
    </row>
    <row r="282" spans="1:11">
      <c r="A282" s="9" t="s">
        <v>612</v>
      </c>
      <c r="B282" s="10" t="s">
        <v>182</v>
      </c>
      <c r="C282" s="10" t="s">
        <v>183</v>
      </c>
      <c r="D282" s="11" t="s">
        <v>8</v>
      </c>
      <c r="E282" s="11">
        <v>1</v>
      </c>
      <c r="F282" s="11">
        <f>VLOOKUP(C282:C567,进价表!C:F,4,FALSE)</f>
        <v>150</v>
      </c>
      <c r="G282" s="11">
        <f t="shared" si="16"/>
        <v>150</v>
      </c>
      <c r="H282" s="22">
        <f>F282*1.3</f>
        <v>195</v>
      </c>
      <c r="I282" s="14">
        <f t="shared" si="17"/>
        <v>0.0168103448275862</v>
      </c>
      <c r="J282" s="15">
        <f t="shared" si="18"/>
        <v>0.0195</v>
      </c>
      <c r="K282" s="11" t="s">
        <v>599</v>
      </c>
    </row>
    <row r="283" spans="1:11">
      <c r="A283" s="9" t="s">
        <v>612</v>
      </c>
      <c r="B283" s="10" t="s">
        <v>250</v>
      </c>
      <c r="C283" s="10" t="s">
        <v>251</v>
      </c>
      <c r="D283" s="11" t="s">
        <v>8</v>
      </c>
      <c r="E283" s="11">
        <v>1</v>
      </c>
      <c r="F283" s="11">
        <f>VLOOKUP(C283:C568,进价表!C:F,4,FALSE)</f>
        <v>14.2128</v>
      </c>
      <c r="G283" s="11">
        <f t="shared" si="16"/>
        <v>14.2128</v>
      </c>
      <c r="H283" s="22">
        <f>F283*1.3</f>
        <v>18.47664</v>
      </c>
      <c r="I283" s="14">
        <f t="shared" si="17"/>
        <v>0.00159281379310345</v>
      </c>
      <c r="J283" s="15">
        <f t="shared" si="18"/>
        <v>0.001847664</v>
      </c>
      <c r="K283" s="11" t="s">
        <v>595</v>
      </c>
    </row>
    <row r="284" spans="1:11">
      <c r="A284" s="9" t="s">
        <v>612</v>
      </c>
      <c r="B284" s="10" t="s">
        <v>184</v>
      </c>
      <c r="C284" s="10" t="s">
        <v>185</v>
      </c>
      <c r="D284" s="11" t="s">
        <v>8</v>
      </c>
      <c r="E284" s="11">
        <v>1</v>
      </c>
      <c r="F284" s="11">
        <f>VLOOKUP(C284:C569,进价表!C:F,4,FALSE)</f>
        <v>150</v>
      </c>
      <c r="G284" s="11">
        <f t="shared" si="16"/>
        <v>150</v>
      </c>
      <c r="H284" s="22">
        <f>F284*1.3</f>
        <v>195</v>
      </c>
      <c r="I284" s="14">
        <f t="shared" si="17"/>
        <v>0.0168103448275862</v>
      </c>
      <c r="J284" s="15">
        <f t="shared" si="18"/>
        <v>0.0195</v>
      </c>
      <c r="K284" s="11" t="s">
        <v>599</v>
      </c>
    </row>
    <row r="285" spans="1:11">
      <c r="A285" s="9" t="s">
        <v>612</v>
      </c>
      <c r="B285" s="10" t="s">
        <v>434</v>
      </c>
      <c r="C285" s="10" t="s">
        <v>435</v>
      </c>
      <c r="D285" s="11" t="s">
        <v>8</v>
      </c>
      <c r="E285" s="11">
        <v>1</v>
      </c>
      <c r="F285" s="11">
        <f>VLOOKUP(C285:C570,进价表!C:F,4,FALSE)</f>
        <v>115</v>
      </c>
      <c r="G285" s="11">
        <f t="shared" si="16"/>
        <v>115</v>
      </c>
      <c r="H285" s="22">
        <f>F285*1.3</f>
        <v>149.5</v>
      </c>
      <c r="I285" s="14">
        <f t="shared" si="17"/>
        <v>0.0128879310344828</v>
      </c>
      <c r="J285" s="15">
        <f t="shared" si="18"/>
        <v>0.01495</v>
      </c>
      <c r="K285" s="11" t="s">
        <v>595</v>
      </c>
    </row>
    <row r="286" ht="26" spans="1:11">
      <c r="A286" s="9" t="s">
        <v>612</v>
      </c>
      <c r="B286" s="10" t="s">
        <v>470</v>
      </c>
      <c r="C286" s="10" t="s">
        <v>471</v>
      </c>
      <c r="D286" s="11" t="s">
        <v>8</v>
      </c>
      <c r="E286" s="11">
        <v>1</v>
      </c>
      <c r="F286" s="11">
        <f>VLOOKUP(C286:C571,进价表!C:F,4,FALSE)</f>
        <v>39.69</v>
      </c>
      <c r="G286" s="11">
        <f t="shared" si="16"/>
        <v>39.69</v>
      </c>
      <c r="H286" s="22">
        <f>F286*1.3</f>
        <v>51.597</v>
      </c>
      <c r="I286" s="14">
        <f t="shared" si="17"/>
        <v>0.00444801724137931</v>
      </c>
      <c r="J286" s="15">
        <f t="shared" si="18"/>
        <v>0.0051597</v>
      </c>
      <c r="K286" s="11" t="s">
        <v>599</v>
      </c>
    </row>
    <row r="287" ht="26" spans="1:11">
      <c r="A287" s="9" t="s">
        <v>612</v>
      </c>
      <c r="B287" s="10" t="s">
        <v>350</v>
      </c>
      <c r="C287" s="10" t="s">
        <v>351</v>
      </c>
      <c r="D287" s="11" t="s">
        <v>8</v>
      </c>
      <c r="E287" s="11">
        <v>1</v>
      </c>
      <c r="F287" s="11">
        <f>VLOOKUP(C287:C572,进价表!C:F,4,FALSE)</f>
        <v>110.8296</v>
      </c>
      <c r="G287" s="11">
        <f t="shared" si="16"/>
        <v>110.8296</v>
      </c>
      <c r="H287" s="22">
        <f>F287*1.3</f>
        <v>144.07848</v>
      </c>
      <c r="I287" s="14">
        <f t="shared" si="17"/>
        <v>0.0124205586206897</v>
      </c>
      <c r="J287" s="15">
        <f t="shared" si="18"/>
        <v>0.014407848</v>
      </c>
      <c r="K287" s="11" t="s">
        <v>599</v>
      </c>
    </row>
    <row r="288" spans="1:11">
      <c r="A288" s="16" t="s">
        <v>612</v>
      </c>
      <c r="B288" s="17" t="s">
        <v>80</v>
      </c>
      <c r="C288" s="17" t="s">
        <v>81</v>
      </c>
      <c r="D288" s="18" t="s">
        <v>82</v>
      </c>
      <c r="E288" s="18">
        <v>10330</v>
      </c>
      <c r="F288" s="11">
        <f>VLOOKUP(C288:C573,进价表!C:F,4,FALSE)</f>
        <v>0.7</v>
      </c>
      <c r="G288" s="18">
        <f t="shared" si="16"/>
        <v>7231</v>
      </c>
      <c r="H288" s="22">
        <f>F288*1.3</f>
        <v>0.91</v>
      </c>
      <c r="I288" s="14">
        <f t="shared" si="17"/>
        <v>7.8448275862069e-5</v>
      </c>
      <c r="J288" s="15">
        <f t="shared" si="18"/>
        <v>0.94003</v>
      </c>
      <c r="K288" s="18" t="s">
        <v>596</v>
      </c>
    </row>
    <row r="289" ht="19" customHeight="1" spans="1:11">
      <c r="A289" s="19"/>
      <c r="B289" s="20"/>
      <c r="C289" s="20"/>
      <c r="D289" s="19"/>
      <c r="E289" s="19"/>
      <c r="F289" s="19"/>
      <c r="G289" s="19">
        <f>SUM(G3:G288)</f>
        <v>7855817.0856</v>
      </c>
      <c r="H289" s="22"/>
      <c r="I289" s="14"/>
      <c r="J289" s="19">
        <f>SUM(J3:J288)</f>
        <v>1021.256221128</v>
      </c>
      <c r="K289" s="19"/>
    </row>
    <row r="291" spans="10:10">
      <c r="J291" s="1">
        <f>G289*1.3/10000</f>
        <v>1021.256221128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workbookViewId="0">
      <pane xSplit="4" ySplit="2" topLeftCell="E280" activePane="bottomRight" state="frozen"/>
      <selection/>
      <selection pane="topRight"/>
      <selection pane="bottomLeft"/>
      <selection pane="bottomRight" activeCell="F287" sqref="F287"/>
    </sheetView>
  </sheetViews>
  <sheetFormatPr defaultColWidth="8.89090909090909" defaultRowHeight="14"/>
  <cols>
    <col min="1" max="1" width="10" style="1"/>
    <col min="2" max="2" width="25" style="2" hidden="1" customWidth="1"/>
    <col min="3" max="3" width="45.2181818181818" style="2" customWidth="1"/>
    <col min="4" max="4" width="6" style="1"/>
    <col min="5" max="5" width="8.89090909090909" style="1"/>
    <col min="6" max="6" width="15" style="1"/>
    <col min="7" max="7" width="11.8909090909091" style="1" customWidth="1"/>
    <col min="8" max="8" width="15" style="21"/>
    <col min="9" max="9" width="15" style="3"/>
    <col min="10" max="10" width="15" style="1"/>
    <col min="11" max="11" width="16.5545454545455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6" t="s">
        <v>1</v>
      </c>
      <c r="C2" s="6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8" t="s">
        <v>613</v>
      </c>
      <c r="I2" s="12" t="s">
        <v>591</v>
      </c>
      <c r="J2" s="6" t="s">
        <v>592</v>
      </c>
      <c r="K2" s="13" t="s">
        <v>593</v>
      </c>
    </row>
    <row r="3" ht="26" spans="1:11">
      <c r="A3" s="9" t="s">
        <v>614</v>
      </c>
      <c r="B3" s="10" t="s">
        <v>312</v>
      </c>
      <c r="C3" s="10" t="s">
        <v>313</v>
      </c>
      <c r="D3" s="11" t="s">
        <v>8</v>
      </c>
      <c r="E3" s="11">
        <v>288</v>
      </c>
      <c r="F3" s="11">
        <f>VLOOKUP(C3:C288,进价表!C:F,4,FALSE)</f>
        <v>10</v>
      </c>
      <c r="G3" s="11">
        <f>E3*F3</f>
        <v>2880</v>
      </c>
      <c r="H3" s="22">
        <f>F3*1.31</f>
        <v>13.1</v>
      </c>
      <c r="I3" s="14">
        <f>H3/1.16/10000</f>
        <v>0.00112931034482759</v>
      </c>
      <c r="J3" s="15">
        <f>I3*1.16*E3</f>
        <v>0.37728</v>
      </c>
      <c r="K3" s="11" t="s">
        <v>597</v>
      </c>
    </row>
    <row r="4" ht="26" spans="1:11">
      <c r="A4" s="9" t="s">
        <v>614</v>
      </c>
      <c r="B4" s="10" t="s">
        <v>282</v>
      </c>
      <c r="C4" s="10" t="s">
        <v>283</v>
      </c>
      <c r="D4" s="11" t="s">
        <v>8</v>
      </c>
      <c r="E4" s="11">
        <v>288</v>
      </c>
      <c r="F4" s="11">
        <f>VLOOKUP(C4:C289,进价表!C:F,4,FALSE)</f>
        <v>13</v>
      </c>
      <c r="G4" s="11">
        <f t="shared" ref="G4:G67" si="0">E4*F4</f>
        <v>3744</v>
      </c>
      <c r="H4" s="22">
        <f t="shared" ref="H4:H67" si="1">F4*1.31</f>
        <v>17.03</v>
      </c>
      <c r="I4" s="14">
        <f t="shared" ref="I4:I67" si="2">H4/1.16/10000</f>
        <v>0.00146810344827586</v>
      </c>
      <c r="J4" s="15">
        <f t="shared" ref="J4:J67" si="3">I4*1.16*E4</f>
        <v>0.490464</v>
      </c>
      <c r="K4" s="11" t="s">
        <v>597</v>
      </c>
    </row>
    <row r="5" ht="26" spans="1:11">
      <c r="A5" s="9" t="s">
        <v>614</v>
      </c>
      <c r="B5" s="10" t="s">
        <v>390</v>
      </c>
      <c r="C5" s="10" t="s">
        <v>391</v>
      </c>
      <c r="D5" s="11" t="s">
        <v>8</v>
      </c>
      <c r="E5" s="11">
        <v>280</v>
      </c>
      <c r="F5" s="11">
        <f>VLOOKUP(C5:C290,进价表!C:F,4,FALSE)</f>
        <v>65</v>
      </c>
      <c r="G5" s="11">
        <f t="shared" si="0"/>
        <v>18200</v>
      </c>
      <c r="H5" s="22">
        <f t="shared" si="1"/>
        <v>85.15</v>
      </c>
      <c r="I5" s="14">
        <f t="shared" si="2"/>
        <v>0.00734051724137931</v>
      </c>
      <c r="J5" s="15">
        <f t="shared" si="3"/>
        <v>2.3842</v>
      </c>
      <c r="K5" s="11" t="s">
        <v>595</v>
      </c>
    </row>
    <row r="6" ht="26" spans="1:11">
      <c r="A6" s="9" t="s">
        <v>614</v>
      </c>
      <c r="B6" s="10" t="s">
        <v>246</v>
      </c>
      <c r="C6" s="10" t="s">
        <v>247</v>
      </c>
      <c r="D6" s="11" t="s">
        <v>8</v>
      </c>
      <c r="E6" s="11">
        <v>269</v>
      </c>
      <c r="F6" s="11">
        <f>VLOOKUP(C6:C291,进价表!C:F,4,FALSE)</f>
        <v>10.7352</v>
      </c>
      <c r="G6" s="11">
        <f t="shared" si="0"/>
        <v>2887.7688</v>
      </c>
      <c r="H6" s="22">
        <f t="shared" si="1"/>
        <v>14.063112</v>
      </c>
      <c r="I6" s="14">
        <f t="shared" si="2"/>
        <v>0.00121233724137931</v>
      </c>
      <c r="J6" s="15">
        <f t="shared" si="3"/>
        <v>0.3782977128</v>
      </c>
      <c r="K6" s="11" t="s">
        <v>595</v>
      </c>
    </row>
    <row r="7" ht="26" spans="1:11">
      <c r="A7" s="9" t="s">
        <v>614</v>
      </c>
      <c r="B7" s="10" t="s">
        <v>440</v>
      </c>
      <c r="C7" s="10" t="s">
        <v>441</v>
      </c>
      <c r="D7" s="11" t="s">
        <v>8</v>
      </c>
      <c r="E7" s="11">
        <v>252</v>
      </c>
      <c r="F7" s="11">
        <f>VLOOKUP(C7:C292,进价表!C:F,4,FALSE)</f>
        <v>74.2392</v>
      </c>
      <c r="G7" s="11">
        <f t="shared" si="0"/>
        <v>18708.2784</v>
      </c>
      <c r="H7" s="22">
        <f t="shared" si="1"/>
        <v>97.253352</v>
      </c>
      <c r="I7" s="14">
        <f t="shared" si="2"/>
        <v>0.00838390965517241</v>
      </c>
      <c r="J7" s="15">
        <f t="shared" si="3"/>
        <v>2.4507844704</v>
      </c>
      <c r="K7" s="11" t="s">
        <v>597</v>
      </c>
    </row>
    <row r="8" ht="26" spans="1:11">
      <c r="A8" s="9" t="s">
        <v>614</v>
      </c>
      <c r="B8" s="10" t="s">
        <v>280</v>
      </c>
      <c r="C8" s="10" t="s">
        <v>281</v>
      </c>
      <c r="D8" s="11" t="s">
        <v>8</v>
      </c>
      <c r="E8" s="11">
        <v>217</v>
      </c>
      <c r="F8" s="11">
        <f>VLOOKUP(C8:C293,进价表!C:F,4,FALSE)</f>
        <v>13</v>
      </c>
      <c r="G8" s="11">
        <f t="shared" si="0"/>
        <v>2821</v>
      </c>
      <c r="H8" s="22">
        <f t="shared" si="1"/>
        <v>17.03</v>
      </c>
      <c r="I8" s="14">
        <f t="shared" si="2"/>
        <v>0.00146810344827586</v>
      </c>
      <c r="J8" s="15">
        <f t="shared" si="3"/>
        <v>0.369551</v>
      </c>
      <c r="K8" s="11" t="s">
        <v>597</v>
      </c>
    </row>
    <row r="9" ht="26" spans="1:11">
      <c r="A9" s="9" t="s">
        <v>614</v>
      </c>
      <c r="B9" s="10" t="s">
        <v>89</v>
      </c>
      <c r="C9" s="10" t="s">
        <v>90</v>
      </c>
      <c r="D9" s="11" t="s">
        <v>8</v>
      </c>
      <c r="E9" s="11">
        <v>189</v>
      </c>
      <c r="F9" s="11">
        <f>VLOOKUP(C9:C294,进价表!C:F,4,FALSE)</f>
        <v>7.5</v>
      </c>
      <c r="G9" s="11">
        <f t="shared" si="0"/>
        <v>1417.5</v>
      </c>
      <c r="H9" s="22">
        <f t="shared" si="1"/>
        <v>9.825</v>
      </c>
      <c r="I9" s="14">
        <f t="shared" si="2"/>
        <v>0.00084698275862069</v>
      </c>
      <c r="J9" s="15">
        <f t="shared" si="3"/>
        <v>0.1856925</v>
      </c>
      <c r="K9" s="11" t="s">
        <v>596</v>
      </c>
    </row>
    <row r="10" ht="26" spans="1:11">
      <c r="A10" s="9" t="s">
        <v>614</v>
      </c>
      <c r="B10" s="10" t="s">
        <v>326</v>
      </c>
      <c r="C10" s="10" t="s">
        <v>327</v>
      </c>
      <c r="D10" s="11" t="s">
        <v>8</v>
      </c>
      <c r="E10" s="11">
        <v>184</v>
      </c>
      <c r="F10" s="11">
        <f>VLOOKUP(C10:C295,进价表!C:F,4,FALSE)</f>
        <v>3.6</v>
      </c>
      <c r="G10" s="11">
        <f t="shared" si="0"/>
        <v>662.4</v>
      </c>
      <c r="H10" s="22">
        <f t="shared" si="1"/>
        <v>4.716</v>
      </c>
      <c r="I10" s="14">
        <f t="shared" si="2"/>
        <v>0.000406551724137931</v>
      </c>
      <c r="J10" s="15">
        <f t="shared" si="3"/>
        <v>0.0867744</v>
      </c>
      <c r="K10" s="11" t="s">
        <v>595</v>
      </c>
    </row>
    <row r="11" ht="26" spans="1:11">
      <c r="A11" s="9" t="s">
        <v>614</v>
      </c>
      <c r="B11" s="10" t="s">
        <v>134</v>
      </c>
      <c r="C11" s="10" t="s">
        <v>135</v>
      </c>
      <c r="D11" s="11" t="s">
        <v>8</v>
      </c>
      <c r="E11" s="11">
        <v>175</v>
      </c>
      <c r="F11" s="11">
        <f>VLOOKUP(C11:C296,进价表!C:F,4,FALSE)</f>
        <v>23</v>
      </c>
      <c r="G11" s="11">
        <f t="shared" si="0"/>
        <v>4025</v>
      </c>
      <c r="H11" s="22">
        <f t="shared" si="1"/>
        <v>30.13</v>
      </c>
      <c r="I11" s="14">
        <f t="shared" si="2"/>
        <v>0.00259741379310345</v>
      </c>
      <c r="J11" s="15">
        <f t="shared" si="3"/>
        <v>0.527275</v>
      </c>
      <c r="K11" s="11" t="s">
        <v>596</v>
      </c>
    </row>
    <row r="12" ht="26" spans="1:11">
      <c r="A12" s="9" t="s">
        <v>614</v>
      </c>
      <c r="B12" s="10" t="s">
        <v>314</v>
      </c>
      <c r="C12" s="10" t="s">
        <v>315</v>
      </c>
      <c r="D12" s="11" t="s">
        <v>8</v>
      </c>
      <c r="E12" s="11">
        <v>166</v>
      </c>
      <c r="F12" s="11">
        <f>VLOOKUP(C12:C297,进价表!C:F,4,FALSE)</f>
        <v>3.6</v>
      </c>
      <c r="G12" s="11">
        <f t="shared" si="0"/>
        <v>597.6</v>
      </c>
      <c r="H12" s="22">
        <f t="shared" si="1"/>
        <v>4.716</v>
      </c>
      <c r="I12" s="14">
        <f t="shared" si="2"/>
        <v>0.000406551724137931</v>
      </c>
      <c r="J12" s="15">
        <f t="shared" si="3"/>
        <v>0.0782856</v>
      </c>
      <c r="K12" s="11" t="s">
        <v>595</v>
      </c>
    </row>
    <row r="13" ht="26" spans="1:11">
      <c r="A13" s="9" t="s">
        <v>614</v>
      </c>
      <c r="B13" s="10" t="s">
        <v>238</v>
      </c>
      <c r="C13" s="10" t="s">
        <v>239</v>
      </c>
      <c r="D13" s="11" t="s">
        <v>8</v>
      </c>
      <c r="E13" s="11">
        <v>161</v>
      </c>
      <c r="F13" s="11">
        <f>VLOOKUP(C13:C298,进价表!C:F,4,FALSE)</f>
        <v>12.6252</v>
      </c>
      <c r="G13" s="11">
        <f t="shared" si="0"/>
        <v>2032.6572</v>
      </c>
      <c r="H13" s="22">
        <f t="shared" si="1"/>
        <v>16.539012</v>
      </c>
      <c r="I13" s="14">
        <f t="shared" si="2"/>
        <v>0.00142577689655172</v>
      </c>
      <c r="J13" s="15">
        <f t="shared" si="3"/>
        <v>0.2662780932</v>
      </c>
      <c r="K13" s="11" t="s">
        <v>595</v>
      </c>
    </row>
    <row r="14" ht="26" spans="1:11">
      <c r="A14" s="9" t="s">
        <v>614</v>
      </c>
      <c r="B14" s="10" t="s">
        <v>191</v>
      </c>
      <c r="C14" s="10" t="s">
        <v>192</v>
      </c>
      <c r="D14" s="11" t="s">
        <v>193</v>
      </c>
      <c r="E14" s="11">
        <v>158</v>
      </c>
      <c r="F14" s="11">
        <f>VLOOKUP(C14:C299,进价表!C:F,4,FALSE)</f>
        <v>45.738</v>
      </c>
      <c r="G14" s="11">
        <f t="shared" si="0"/>
        <v>7226.604</v>
      </c>
      <c r="H14" s="22">
        <f t="shared" si="1"/>
        <v>59.91678</v>
      </c>
      <c r="I14" s="14">
        <f t="shared" si="2"/>
        <v>0.00516523965517241</v>
      </c>
      <c r="J14" s="15">
        <f t="shared" si="3"/>
        <v>0.946685124</v>
      </c>
      <c r="K14" s="11" t="s">
        <v>595</v>
      </c>
    </row>
    <row r="15" ht="26" spans="1:11">
      <c r="A15" s="9" t="s">
        <v>614</v>
      </c>
      <c r="B15" s="10" t="s">
        <v>118</v>
      </c>
      <c r="C15" s="10" t="s">
        <v>119</v>
      </c>
      <c r="D15" s="11" t="s">
        <v>31</v>
      </c>
      <c r="E15" s="11">
        <v>152</v>
      </c>
      <c r="F15" s="11">
        <f>VLOOKUP(C15:C300,进价表!C:F,4,FALSE)</f>
        <v>9.5</v>
      </c>
      <c r="G15" s="11">
        <f t="shared" si="0"/>
        <v>1444</v>
      </c>
      <c r="H15" s="22">
        <f t="shared" si="1"/>
        <v>12.445</v>
      </c>
      <c r="I15" s="14">
        <f t="shared" si="2"/>
        <v>0.00107284482758621</v>
      </c>
      <c r="J15" s="15">
        <f t="shared" si="3"/>
        <v>0.189164</v>
      </c>
      <c r="K15" s="11" t="s">
        <v>596</v>
      </c>
    </row>
    <row r="16" ht="26" spans="1:11">
      <c r="A16" s="9" t="s">
        <v>614</v>
      </c>
      <c r="B16" s="10" t="s">
        <v>410</v>
      </c>
      <c r="C16" s="10" t="s">
        <v>411</v>
      </c>
      <c r="D16" s="11" t="s">
        <v>8</v>
      </c>
      <c r="E16" s="11">
        <v>147</v>
      </c>
      <c r="F16" s="11">
        <f>VLOOKUP(C16:C301,进价表!C:F,4,FALSE)</f>
        <v>12</v>
      </c>
      <c r="G16" s="11">
        <f t="shared" si="0"/>
        <v>1764</v>
      </c>
      <c r="H16" s="22">
        <f t="shared" si="1"/>
        <v>15.72</v>
      </c>
      <c r="I16" s="14">
        <f t="shared" si="2"/>
        <v>0.0013551724137931</v>
      </c>
      <c r="J16" s="15">
        <f t="shared" si="3"/>
        <v>0.231084</v>
      </c>
      <c r="K16" s="11" t="s">
        <v>595</v>
      </c>
    </row>
    <row r="17" ht="26" spans="1:11">
      <c r="A17" s="9" t="s">
        <v>614</v>
      </c>
      <c r="B17" s="10" t="s">
        <v>218</v>
      </c>
      <c r="C17" s="10" t="s">
        <v>219</v>
      </c>
      <c r="D17" s="11" t="s">
        <v>105</v>
      </c>
      <c r="E17" s="11">
        <v>136</v>
      </c>
      <c r="F17" s="11">
        <f>VLOOKUP(C17:C302,进价表!C:F,4,FALSE)</f>
        <v>5.1072</v>
      </c>
      <c r="G17" s="11">
        <f t="shared" si="0"/>
        <v>694.5792</v>
      </c>
      <c r="H17" s="22">
        <f t="shared" si="1"/>
        <v>6.690432</v>
      </c>
      <c r="I17" s="14">
        <f t="shared" si="2"/>
        <v>0.000576761379310345</v>
      </c>
      <c r="J17" s="15">
        <f t="shared" si="3"/>
        <v>0.0909898752</v>
      </c>
      <c r="K17" s="11" t="s">
        <v>599</v>
      </c>
    </row>
    <row r="18" ht="26" spans="1:11">
      <c r="A18" s="9" t="s">
        <v>614</v>
      </c>
      <c r="B18" s="10" t="s">
        <v>136</v>
      </c>
      <c r="C18" s="10" t="s">
        <v>137</v>
      </c>
      <c r="D18" s="11" t="s">
        <v>8</v>
      </c>
      <c r="E18" s="11">
        <v>129</v>
      </c>
      <c r="F18" s="11">
        <f>VLOOKUP(C18:C303,进价表!C:F,4,FALSE)</f>
        <v>6</v>
      </c>
      <c r="G18" s="11">
        <f t="shared" si="0"/>
        <v>774</v>
      </c>
      <c r="H18" s="22">
        <f t="shared" si="1"/>
        <v>7.86</v>
      </c>
      <c r="I18" s="14">
        <f t="shared" si="2"/>
        <v>0.000677586206896552</v>
      </c>
      <c r="J18" s="15">
        <f t="shared" si="3"/>
        <v>0.101394</v>
      </c>
      <c r="K18" s="11" t="s">
        <v>596</v>
      </c>
    </row>
    <row r="19" ht="26" spans="1:11">
      <c r="A19" s="9" t="s">
        <v>614</v>
      </c>
      <c r="B19" s="10" t="s">
        <v>318</v>
      </c>
      <c r="C19" s="10" t="s">
        <v>319</v>
      </c>
      <c r="D19" s="11" t="s">
        <v>8</v>
      </c>
      <c r="E19" s="11">
        <v>115</v>
      </c>
      <c r="F19" s="11">
        <f>VLOOKUP(C19:C304,进价表!C:F,4,FALSE)</f>
        <v>3.6</v>
      </c>
      <c r="G19" s="11">
        <f t="shared" si="0"/>
        <v>414</v>
      </c>
      <c r="H19" s="22">
        <f t="shared" si="1"/>
        <v>4.716</v>
      </c>
      <c r="I19" s="14">
        <f t="shared" si="2"/>
        <v>0.000406551724137931</v>
      </c>
      <c r="J19" s="15">
        <f t="shared" si="3"/>
        <v>0.054234</v>
      </c>
      <c r="K19" s="11" t="s">
        <v>595</v>
      </c>
    </row>
    <row r="20" ht="26" spans="1:11">
      <c r="A20" s="9" t="s">
        <v>614</v>
      </c>
      <c r="B20" s="10" t="s">
        <v>254</v>
      </c>
      <c r="C20" s="10" t="s">
        <v>255</v>
      </c>
      <c r="D20" s="11" t="s">
        <v>8</v>
      </c>
      <c r="E20" s="11">
        <v>107</v>
      </c>
      <c r="F20" s="11">
        <f>VLOOKUP(C20:C305,进价表!C:F,4,FALSE)</f>
        <v>43.848</v>
      </c>
      <c r="G20" s="11">
        <f t="shared" si="0"/>
        <v>4691.736</v>
      </c>
      <c r="H20" s="22">
        <f t="shared" si="1"/>
        <v>57.44088</v>
      </c>
      <c r="I20" s="14">
        <f t="shared" si="2"/>
        <v>0.0049518</v>
      </c>
      <c r="J20" s="15">
        <f t="shared" si="3"/>
        <v>0.614617416</v>
      </c>
      <c r="K20" s="11" t="s">
        <v>595</v>
      </c>
    </row>
    <row r="21" ht="26" spans="1:11">
      <c r="A21" s="9" t="s">
        <v>614</v>
      </c>
      <c r="B21" s="10" t="s">
        <v>288</v>
      </c>
      <c r="C21" s="10" t="s">
        <v>289</v>
      </c>
      <c r="D21" s="11" t="s">
        <v>8</v>
      </c>
      <c r="E21" s="11">
        <v>106</v>
      </c>
      <c r="F21" s="11">
        <f>VLOOKUP(C21:C306,进价表!C:F,4,FALSE)</f>
        <v>13</v>
      </c>
      <c r="G21" s="11">
        <f t="shared" si="0"/>
        <v>1378</v>
      </c>
      <c r="H21" s="22">
        <f t="shared" si="1"/>
        <v>17.03</v>
      </c>
      <c r="I21" s="14">
        <f t="shared" si="2"/>
        <v>0.00146810344827586</v>
      </c>
      <c r="J21" s="15">
        <f t="shared" si="3"/>
        <v>0.180518</v>
      </c>
      <c r="K21" s="11" t="s">
        <v>597</v>
      </c>
    </row>
    <row r="22" ht="26" spans="1:11">
      <c r="A22" s="9" t="s">
        <v>614</v>
      </c>
      <c r="B22" s="10" t="s">
        <v>516</v>
      </c>
      <c r="C22" s="10" t="s">
        <v>517</v>
      </c>
      <c r="D22" s="11" t="s">
        <v>8</v>
      </c>
      <c r="E22" s="11">
        <v>105</v>
      </c>
      <c r="F22" s="11">
        <f>VLOOKUP(C22:C307,进价表!C:F,4,FALSE)</f>
        <v>13</v>
      </c>
      <c r="G22" s="11">
        <f t="shared" si="0"/>
        <v>1365</v>
      </c>
      <c r="H22" s="22">
        <f t="shared" si="1"/>
        <v>17.03</v>
      </c>
      <c r="I22" s="14">
        <f t="shared" si="2"/>
        <v>0.00146810344827586</v>
      </c>
      <c r="J22" s="15">
        <f t="shared" si="3"/>
        <v>0.178815</v>
      </c>
      <c r="K22" s="11" t="s">
        <v>597</v>
      </c>
    </row>
    <row r="23" ht="26" spans="1:11">
      <c r="A23" s="9" t="s">
        <v>614</v>
      </c>
      <c r="B23" s="10" t="s">
        <v>342</v>
      </c>
      <c r="C23" s="10" t="s">
        <v>343</v>
      </c>
      <c r="D23" s="11" t="s">
        <v>8</v>
      </c>
      <c r="E23" s="11">
        <v>105</v>
      </c>
      <c r="F23" s="11">
        <f>VLOOKUP(C23:C308,进价表!C:F,4,FALSE)</f>
        <v>14.9688</v>
      </c>
      <c r="G23" s="11">
        <f t="shared" si="0"/>
        <v>1571.724</v>
      </c>
      <c r="H23" s="22">
        <f t="shared" si="1"/>
        <v>19.609128</v>
      </c>
      <c r="I23" s="14">
        <f t="shared" si="2"/>
        <v>0.00169044206896552</v>
      </c>
      <c r="J23" s="15">
        <f t="shared" si="3"/>
        <v>0.205895844</v>
      </c>
      <c r="K23" s="11" t="s">
        <v>595</v>
      </c>
    </row>
    <row r="24" ht="26" spans="1:11">
      <c r="A24" s="9" t="s">
        <v>614</v>
      </c>
      <c r="B24" s="10" t="s">
        <v>128</v>
      </c>
      <c r="C24" s="10" t="s">
        <v>129</v>
      </c>
      <c r="D24" s="11" t="s">
        <v>8</v>
      </c>
      <c r="E24" s="11">
        <v>102</v>
      </c>
      <c r="F24" s="11">
        <f>VLOOKUP(C24:C309,进价表!C:F,4,FALSE)</f>
        <v>27</v>
      </c>
      <c r="G24" s="11">
        <f t="shared" si="0"/>
        <v>2754</v>
      </c>
      <c r="H24" s="22">
        <f t="shared" si="1"/>
        <v>35.37</v>
      </c>
      <c r="I24" s="14">
        <f t="shared" si="2"/>
        <v>0.00304913793103448</v>
      </c>
      <c r="J24" s="15">
        <f t="shared" si="3"/>
        <v>0.360774</v>
      </c>
      <c r="K24" s="11" t="s">
        <v>596</v>
      </c>
    </row>
    <row r="25" ht="26" spans="1:11">
      <c r="A25" s="9" t="s">
        <v>614</v>
      </c>
      <c r="B25" s="10" t="s">
        <v>444</v>
      </c>
      <c r="C25" s="10" t="s">
        <v>445</v>
      </c>
      <c r="D25" s="11" t="s">
        <v>8</v>
      </c>
      <c r="E25" s="11">
        <v>90</v>
      </c>
      <c r="F25" s="11">
        <f>VLOOKUP(C25:C310,进价表!C:F,4,FALSE)</f>
        <v>2.9316</v>
      </c>
      <c r="G25" s="11">
        <f t="shared" si="0"/>
        <v>263.844</v>
      </c>
      <c r="H25" s="22">
        <f t="shared" si="1"/>
        <v>3.840396</v>
      </c>
      <c r="I25" s="14">
        <f t="shared" si="2"/>
        <v>0.000331068620689655</v>
      </c>
      <c r="J25" s="15">
        <f t="shared" si="3"/>
        <v>0.034563564</v>
      </c>
      <c r="K25" s="11" t="s">
        <v>597</v>
      </c>
    </row>
    <row r="26" ht="26" spans="1:11">
      <c r="A26" s="9" t="s">
        <v>614</v>
      </c>
      <c r="B26" s="10" t="s">
        <v>142</v>
      </c>
      <c r="C26" s="10" t="s">
        <v>143</v>
      </c>
      <c r="D26" s="11" t="s">
        <v>8</v>
      </c>
      <c r="E26" s="11">
        <v>86</v>
      </c>
      <c r="F26" s="11">
        <f>VLOOKUP(C26:C311,进价表!C:F,4,FALSE)</f>
        <v>6</v>
      </c>
      <c r="G26" s="11">
        <f t="shared" si="0"/>
        <v>516</v>
      </c>
      <c r="H26" s="22">
        <f t="shared" si="1"/>
        <v>7.86</v>
      </c>
      <c r="I26" s="14">
        <f t="shared" si="2"/>
        <v>0.000677586206896552</v>
      </c>
      <c r="J26" s="15">
        <f t="shared" si="3"/>
        <v>0.067596</v>
      </c>
      <c r="K26" s="11" t="s">
        <v>595</v>
      </c>
    </row>
    <row r="27" ht="26" spans="1:11">
      <c r="A27" s="9" t="s">
        <v>614</v>
      </c>
      <c r="B27" s="10" t="s">
        <v>126</v>
      </c>
      <c r="C27" s="10" t="s">
        <v>127</v>
      </c>
      <c r="D27" s="11" t="s">
        <v>8</v>
      </c>
      <c r="E27" s="11">
        <v>85</v>
      </c>
      <c r="F27" s="11">
        <f>VLOOKUP(C27:C312,进价表!C:F,4,FALSE)</f>
        <v>20</v>
      </c>
      <c r="G27" s="11">
        <f t="shared" si="0"/>
        <v>1700</v>
      </c>
      <c r="H27" s="22">
        <f t="shared" si="1"/>
        <v>26.2</v>
      </c>
      <c r="I27" s="14">
        <f t="shared" si="2"/>
        <v>0.00225862068965517</v>
      </c>
      <c r="J27" s="15">
        <f t="shared" si="3"/>
        <v>0.2227</v>
      </c>
      <c r="K27" s="11" t="s">
        <v>596</v>
      </c>
    </row>
    <row r="28" ht="26" spans="1:11">
      <c r="A28" s="9" t="s">
        <v>614</v>
      </c>
      <c r="B28" s="10" t="s">
        <v>256</v>
      </c>
      <c r="C28" s="10" t="s">
        <v>257</v>
      </c>
      <c r="D28" s="11" t="s">
        <v>8</v>
      </c>
      <c r="E28" s="11">
        <v>82</v>
      </c>
      <c r="F28" s="11">
        <f>VLOOKUP(C28:C313,进价表!C:F,4,FALSE)</f>
        <v>54.2052</v>
      </c>
      <c r="G28" s="11">
        <f t="shared" si="0"/>
        <v>4444.8264</v>
      </c>
      <c r="H28" s="22">
        <f t="shared" si="1"/>
        <v>71.008812</v>
      </c>
      <c r="I28" s="14">
        <f t="shared" si="2"/>
        <v>0.00612144931034483</v>
      </c>
      <c r="J28" s="15">
        <f t="shared" si="3"/>
        <v>0.5822722584</v>
      </c>
      <c r="K28" s="11" t="s">
        <v>597</v>
      </c>
    </row>
    <row r="29" ht="26" spans="1:11">
      <c r="A29" s="9" t="s">
        <v>614</v>
      </c>
      <c r="B29" s="10" t="s">
        <v>224</v>
      </c>
      <c r="C29" s="10" t="s">
        <v>225</v>
      </c>
      <c r="D29" s="11" t="s">
        <v>8</v>
      </c>
      <c r="E29" s="11">
        <v>82</v>
      </c>
      <c r="F29" s="11">
        <f>VLOOKUP(C29:C314,进价表!C:F,4,FALSE)</f>
        <v>3.3</v>
      </c>
      <c r="G29" s="11">
        <f t="shared" si="0"/>
        <v>270.6</v>
      </c>
      <c r="H29" s="22">
        <f t="shared" si="1"/>
        <v>4.323</v>
      </c>
      <c r="I29" s="14">
        <f t="shared" si="2"/>
        <v>0.000372672413793103</v>
      </c>
      <c r="J29" s="15">
        <f t="shared" si="3"/>
        <v>0.0354486</v>
      </c>
      <c r="K29" s="11" t="s">
        <v>595</v>
      </c>
    </row>
    <row r="30" ht="26" spans="1:11">
      <c r="A30" s="9" t="s">
        <v>614</v>
      </c>
      <c r="B30" s="10" t="s">
        <v>15</v>
      </c>
      <c r="C30" s="10" t="s">
        <v>16</v>
      </c>
      <c r="D30" s="11" t="s">
        <v>8</v>
      </c>
      <c r="E30" s="11">
        <v>82</v>
      </c>
      <c r="F30" s="11">
        <f>VLOOKUP(C30:C315,进价表!C:F,4,FALSE)</f>
        <v>18</v>
      </c>
      <c r="G30" s="11">
        <f t="shared" si="0"/>
        <v>1476</v>
      </c>
      <c r="H30" s="22">
        <f t="shared" si="1"/>
        <v>23.58</v>
      </c>
      <c r="I30" s="14">
        <f t="shared" si="2"/>
        <v>0.00203275862068966</v>
      </c>
      <c r="J30" s="15">
        <f t="shared" si="3"/>
        <v>0.193356</v>
      </c>
      <c r="K30" s="11" t="s">
        <v>596</v>
      </c>
    </row>
    <row r="31" ht="26" spans="1:11">
      <c r="A31" s="9" t="s">
        <v>614</v>
      </c>
      <c r="B31" s="10" t="s">
        <v>66</v>
      </c>
      <c r="C31" s="10" t="s">
        <v>67</v>
      </c>
      <c r="D31" s="11" t="s">
        <v>8</v>
      </c>
      <c r="E31" s="11">
        <v>75</v>
      </c>
      <c r="F31" s="11">
        <f>VLOOKUP(C31:C316,进价表!C:F,4,FALSE)</f>
        <v>14</v>
      </c>
      <c r="G31" s="11">
        <f t="shared" si="0"/>
        <v>1050</v>
      </c>
      <c r="H31" s="22">
        <f t="shared" si="1"/>
        <v>18.34</v>
      </c>
      <c r="I31" s="14">
        <f t="shared" si="2"/>
        <v>0.00158103448275862</v>
      </c>
      <c r="J31" s="15">
        <f t="shared" si="3"/>
        <v>0.13755</v>
      </c>
      <c r="K31" s="11" t="s">
        <v>596</v>
      </c>
    </row>
    <row r="32" ht="26" spans="1:11">
      <c r="A32" s="9" t="s">
        <v>614</v>
      </c>
      <c r="B32" s="10" t="s">
        <v>512</v>
      </c>
      <c r="C32" s="10" t="s">
        <v>513</v>
      </c>
      <c r="D32" s="11" t="s">
        <v>8</v>
      </c>
      <c r="E32" s="11">
        <v>75</v>
      </c>
      <c r="F32" s="11">
        <f>VLOOKUP(C32:C317,进价表!C:F,4,FALSE)</f>
        <v>12</v>
      </c>
      <c r="G32" s="11">
        <f t="shared" si="0"/>
        <v>900</v>
      </c>
      <c r="H32" s="22">
        <f t="shared" si="1"/>
        <v>15.72</v>
      </c>
      <c r="I32" s="14">
        <f t="shared" si="2"/>
        <v>0.0013551724137931</v>
      </c>
      <c r="J32" s="15">
        <f t="shared" si="3"/>
        <v>0.1179</v>
      </c>
      <c r="K32" s="11" t="s">
        <v>597</v>
      </c>
    </row>
    <row r="33" ht="26" spans="1:11">
      <c r="A33" s="9" t="s">
        <v>614</v>
      </c>
      <c r="B33" s="10" t="s">
        <v>99</v>
      </c>
      <c r="C33" s="10" t="s">
        <v>100</v>
      </c>
      <c r="D33" s="11" t="s">
        <v>31</v>
      </c>
      <c r="E33" s="11">
        <v>74</v>
      </c>
      <c r="F33" s="11">
        <f>VLOOKUP(C33:C318,进价表!C:F,4,FALSE)</f>
        <v>8.6</v>
      </c>
      <c r="G33" s="11">
        <f t="shared" si="0"/>
        <v>636.4</v>
      </c>
      <c r="H33" s="22">
        <f t="shared" si="1"/>
        <v>11.266</v>
      </c>
      <c r="I33" s="14">
        <f t="shared" si="2"/>
        <v>0.000971206896551724</v>
      </c>
      <c r="J33" s="15">
        <f t="shared" si="3"/>
        <v>0.0833684</v>
      </c>
      <c r="K33" s="11" t="s">
        <v>596</v>
      </c>
    </row>
    <row r="34" ht="26" spans="1:11">
      <c r="A34" s="9" t="s">
        <v>614</v>
      </c>
      <c r="B34" s="10" t="s">
        <v>60</v>
      </c>
      <c r="C34" s="10" t="s">
        <v>61</v>
      </c>
      <c r="D34" s="11" t="s">
        <v>8</v>
      </c>
      <c r="E34" s="11">
        <v>71</v>
      </c>
      <c r="F34" s="11">
        <f>VLOOKUP(C34:C319,进价表!C:F,4,FALSE)</f>
        <v>19</v>
      </c>
      <c r="G34" s="11">
        <f t="shared" si="0"/>
        <v>1349</v>
      </c>
      <c r="H34" s="22">
        <f t="shared" si="1"/>
        <v>24.89</v>
      </c>
      <c r="I34" s="14">
        <f t="shared" si="2"/>
        <v>0.00214568965517241</v>
      </c>
      <c r="J34" s="15">
        <f t="shared" si="3"/>
        <v>0.176719</v>
      </c>
      <c r="K34" s="11" t="s">
        <v>596</v>
      </c>
    </row>
    <row r="35" ht="26" spans="1:11">
      <c r="A35" s="9" t="s">
        <v>614</v>
      </c>
      <c r="B35" s="10" t="s">
        <v>244</v>
      </c>
      <c r="C35" s="10" t="s">
        <v>245</v>
      </c>
      <c r="D35" s="11" t="s">
        <v>8</v>
      </c>
      <c r="E35" s="11">
        <v>65</v>
      </c>
      <c r="F35" s="11">
        <f>VLOOKUP(C35:C320,进价表!C:F,4,FALSE)</f>
        <v>5.0484</v>
      </c>
      <c r="G35" s="11">
        <f t="shared" si="0"/>
        <v>328.146</v>
      </c>
      <c r="H35" s="22">
        <f t="shared" si="1"/>
        <v>6.613404</v>
      </c>
      <c r="I35" s="14">
        <f t="shared" si="2"/>
        <v>0.000570121034482759</v>
      </c>
      <c r="J35" s="15">
        <f t="shared" si="3"/>
        <v>0.042987126</v>
      </c>
      <c r="K35" s="11" t="s">
        <v>595</v>
      </c>
    </row>
    <row r="36" ht="26" spans="1:11">
      <c r="A36" s="9" t="s">
        <v>614</v>
      </c>
      <c r="B36" s="10" t="s">
        <v>528</v>
      </c>
      <c r="C36" s="10" t="s">
        <v>529</v>
      </c>
      <c r="D36" s="11" t="s">
        <v>8</v>
      </c>
      <c r="E36" s="11">
        <v>61</v>
      </c>
      <c r="F36" s="11">
        <f>VLOOKUP(C36:C321,进价表!C:F,4,FALSE)</f>
        <v>25</v>
      </c>
      <c r="G36" s="11">
        <f t="shared" si="0"/>
        <v>1525</v>
      </c>
      <c r="H36" s="22">
        <f t="shared" si="1"/>
        <v>32.75</v>
      </c>
      <c r="I36" s="14">
        <f t="shared" si="2"/>
        <v>0.00282327586206897</v>
      </c>
      <c r="J36" s="15">
        <f t="shared" si="3"/>
        <v>0.199775</v>
      </c>
      <c r="K36" s="11" t="s">
        <v>599</v>
      </c>
    </row>
    <row r="37" ht="26" spans="1:11">
      <c r="A37" s="9" t="s">
        <v>614</v>
      </c>
      <c r="B37" s="10" t="s">
        <v>514</v>
      </c>
      <c r="C37" s="10" t="s">
        <v>515</v>
      </c>
      <c r="D37" s="11" t="s">
        <v>8</v>
      </c>
      <c r="E37" s="11">
        <v>57</v>
      </c>
      <c r="F37" s="11">
        <f>VLOOKUP(C37:C322,进价表!C:F,4,FALSE)</f>
        <v>12</v>
      </c>
      <c r="G37" s="11">
        <f t="shared" si="0"/>
        <v>684</v>
      </c>
      <c r="H37" s="22">
        <f t="shared" si="1"/>
        <v>15.72</v>
      </c>
      <c r="I37" s="14">
        <f t="shared" si="2"/>
        <v>0.0013551724137931</v>
      </c>
      <c r="J37" s="15">
        <f t="shared" si="3"/>
        <v>0.089604</v>
      </c>
      <c r="K37" s="11" t="s">
        <v>597</v>
      </c>
    </row>
    <row r="38" ht="26" spans="1:11">
      <c r="A38" s="9" t="s">
        <v>614</v>
      </c>
      <c r="B38" s="10" t="s">
        <v>103</v>
      </c>
      <c r="C38" s="10" t="s">
        <v>104</v>
      </c>
      <c r="D38" s="11" t="s">
        <v>105</v>
      </c>
      <c r="E38" s="11">
        <v>56</v>
      </c>
      <c r="F38" s="11">
        <f>VLOOKUP(C38:C323,进价表!C:F,4,FALSE)</f>
        <v>25</v>
      </c>
      <c r="G38" s="11">
        <f t="shared" si="0"/>
        <v>1400</v>
      </c>
      <c r="H38" s="22">
        <f t="shared" si="1"/>
        <v>32.75</v>
      </c>
      <c r="I38" s="14">
        <f t="shared" si="2"/>
        <v>0.00282327586206897</v>
      </c>
      <c r="J38" s="15">
        <f t="shared" si="3"/>
        <v>0.1834</v>
      </c>
      <c r="K38" s="11" t="s">
        <v>596</v>
      </c>
    </row>
    <row r="39" ht="26" spans="1:11">
      <c r="A39" s="9" t="s">
        <v>614</v>
      </c>
      <c r="B39" s="10" t="s">
        <v>550</v>
      </c>
      <c r="C39" s="10" t="s">
        <v>551</v>
      </c>
      <c r="D39" s="11" t="s">
        <v>8</v>
      </c>
      <c r="E39" s="11">
        <v>52</v>
      </c>
      <c r="F39" s="11">
        <f>VLOOKUP(C39:C324,进价表!C:F,4,FALSE)</f>
        <v>10</v>
      </c>
      <c r="G39" s="11">
        <f t="shared" si="0"/>
        <v>520</v>
      </c>
      <c r="H39" s="22">
        <f t="shared" si="1"/>
        <v>13.1</v>
      </c>
      <c r="I39" s="14">
        <f t="shared" si="2"/>
        <v>0.00112931034482759</v>
      </c>
      <c r="J39" s="15">
        <f t="shared" si="3"/>
        <v>0.06812</v>
      </c>
      <c r="K39" s="11" t="s">
        <v>599</v>
      </c>
    </row>
    <row r="40" ht="26" spans="1:11">
      <c r="A40" s="9" t="s">
        <v>614</v>
      </c>
      <c r="B40" s="10" t="s">
        <v>402</v>
      </c>
      <c r="C40" s="10" t="s">
        <v>403</v>
      </c>
      <c r="D40" s="11" t="s">
        <v>8</v>
      </c>
      <c r="E40" s="11">
        <v>46</v>
      </c>
      <c r="F40" s="11">
        <f>VLOOKUP(C40:C325,进价表!C:F,4,FALSE)</f>
        <v>12</v>
      </c>
      <c r="G40" s="11">
        <f t="shared" si="0"/>
        <v>552</v>
      </c>
      <c r="H40" s="22">
        <f t="shared" si="1"/>
        <v>15.72</v>
      </c>
      <c r="I40" s="14">
        <f t="shared" si="2"/>
        <v>0.0013551724137931</v>
      </c>
      <c r="J40" s="15">
        <f t="shared" si="3"/>
        <v>0.072312</v>
      </c>
      <c r="K40" s="11" t="s">
        <v>597</v>
      </c>
    </row>
    <row r="41" ht="26" spans="1:11">
      <c r="A41" s="9" t="s">
        <v>614</v>
      </c>
      <c r="B41" s="10" t="s">
        <v>302</v>
      </c>
      <c r="C41" s="10" t="s">
        <v>303</v>
      </c>
      <c r="D41" s="11" t="s">
        <v>8</v>
      </c>
      <c r="E41" s="11">
        <v>45</v>
      </c>
      <c r="F41" s="11">
        <f>VLOOKUP(C41:C326,进价表!C:F,4,FALSE)</f>
        <v>17.2368</v>
      </c>
      <c r="G41" s="11">
        <f t="shared" si="0"/>
        <v>775.656</v>
      </c>
      <c r="H41" s="22">
        <f t="shared" si="1"/>
        <v>22.580208</v>
      </c>
      <c r="I41" s="14">
        <f t="shared" si="2"/>
        <v>0.00194656965517241</v>
      </c>
      <c r="J41" s="15">
        <f t="shared" si="3"/>
        <v>0.101610936</v>
      </c>
      <c r="K41" s="11" t="s">
        <v>595</v>
      </c>
    </row>
    <row r="42" ht="26" spans="1:11">
      <c r="A42" s="9" t="s">
        <v>614</v>
      </c>
      <c r="B42" s="10" t="s">
        <v>338</v>
      </c>
      <c r="C42" s="10" t="s">
        <v>339</v>
      </c>
      <c r="D42" s="11" t="s">
        <v>8</v>
      </c>
      <c r="E42" s="11">
        <v>44</v>
      </c>
      <c r="F42" s="11">
        <f>VLOOKUP(C42:C327,进价表!C:F,4,FALSE)</f>
        <v>20.412</v>
      </c>
      <c r="G42" s="11">
        <f t="shared" si="0"/>
        <v>898.128</v>
      </c>
      <c r="H42" s="22">
        <f t="shared" si="1"/>
        <v>26.73972</v>
      </c>
      <c r="I42" s="14">
        <f t="shared" si="2"/>
        <v>0.00230514827586207</v>
      </c>
      <c r="J42" s="15">
        <f t="shared" si="3"/>
        <v>0.117654768</v>
      </c>
      <c r="K42" s="11" t="s">
        <v>595</v>
      </c>
    </row>
    <row r="43" ht="26" spans="1:11">
      <c r="A43" s="9" t="s">
        <v>614</v>
      </c>
      <c r="B43" s="10" t="s">
        <v>72</v>
      </c>
      <c r="C43" s="10" t="s">
        <v>73</v>
      </c>
      <c r="D43" s="11" t="s">
        <v>8</v>
      </c>
      <c r="E43" s="11">
        <v>42</v>
      </c>
      <c r="F43" s="11">
        <f>VLOOKUP(C43:C328,进价表!C:F,4,FALSE)</f>
        <v>23</v>
      </c>
      <c r="G43" s="11">
        <f t="shared" si="0"/>
        <v>966</v>
      </c>
      <c r="H43" s="22">
        <f t="shared" si="1"/>
        <v>30.13</v>
      </c>
      <c r="I43" s="14">
        <f t="shared" si="2"/>
        <v>0.00259741379310345</v>
      </c>
      <c r="J43" s="15">
        <f t="shared" si="3"/>
        <v>0.126546</v>
      </c>
      <c r="K43" s="11" t="s">
        <v>596</v>
      </c>
    </row>
    <row r="44" ht="26" spans="1:11">
      <c r="A44" s="9" t="s">
        <v>614</v>
      </c>
      <c r="B44" s="10" t="s">
        <v>124</v>
      </c>
      <c r="C44" s="10" t="s">
        <v>125</v>
      </c>
      <c r="D44" s="11" t="s">
        <v>8</v>
      </c>
      <c r="E44" s="11">
        <v>40</v>
      </c>
      <c r="F44" s="11">
        <f>VLOOKUP(C44:C329,进价表!C:F,4,FALSE)</f>
        <v>15</v>
      </c>
      <c r="G44" s="11">
        <f t="shared" si="0"/>
        <v>600</v>
      </c>
      <c r="H44" s="22">
        <f t="shared" si="1"/>
        <v>19.65</v>
      </c>
      <c r="I44" s="14">
        <f t="shared" si="2"/>
        <v>0.00169396551724138</v>
      </c>
      <c r="J44" s="15">
        <f t="shared" si="3"/>
        <v>0.0786</v>
      </c>
      <c r="K44" s="11" t="s">
        <v>596</v>
      </c>
    </row>
    <row r="45" ht="26" spans="1:11">
      <c r="A45" s="9" t="s">
        <v>614</v>
      </c>
      <c r="B45" s="10" t="s">
        <v>388</v>
      </c>
      <c r="C45" s="10" t="s">
        <v>389</v>
      </c>
      <c r="D45" s="11" t="s">
        <v>8</v>
      </c>
      <c r="E45" s="11">
        <v>40</v>
      </c>
      <c r="F45" s="11">
        <f>VLOOKUP(C45:C330,进价表!C:F,4,FALSE)</f>
        <v>45.738</v>
      </c>
      <c r="G45" s="11">
        <f t="shared" si="0"/>
        <v>1829.52</v>
      </c>
      <c r="H45" s="22">
        <f t="shared" si="1"/>
        <v>59.91678</v>
      </c>
      <c r="I45" s="14">
        <f t="shared" si="2"/>
        <v>0.00516523965517241</v>
      </c>
      <c r="J45" s="15">
        <f t="shared" si="3"/>
        <v>0.23966712</v>
      </c>
      <c r="K45" s="11" t="s">
        <v>599</v>
      </c>
    </row>
    <row r="46" ht="26" spans="1:11">
      <c r="A46" s="9" t="s">
        <v>614</v>
      </c>
      <c r="B46" s="10" t="s">
        <v>162</v>
      </c>
      <c r="C46" s="10" t="s">
        <v>163</v>
      </c>
      <c r="D46" s="11" t="s">
        <v>8</v>
      </c>
      <c r="E46" s="11">
        <v>38</v>
      </c>
      <c r="F46" s="11">
        <f>VLOOKUP(C46:C331,进价表!C:F,4,FALSE)</f>
        <v>19</v>
      </c>
      <c r="G46" s="11">
        <f t="shared" si="0"/>
        <v>722</v>
      </c>
      <c r="H46" s="22">
        <f t="shared" si="1"/>
        <v>24.89</v>
      </c>
      <c r="I46" s="14">
        <f t="shared" si="2"/>
        <v>0.00214568965517241</v>
      </c>
      <c r="J46" s="15">
        <f t="shared" si="3"/>
        <v>0.094582</v>
      </c>
      <c r="K46" s="11" t="s">
        <v>598</v>
      </c>
    </row>
    <row r="47" ht="26" spans="1:11">
      <c r="A47" s="9" t="s">
        <v>614</v>
      </c>
      <c r="B47" s="10" t="s">
        <v>526</v>
      </c>
      <c r="C47" s="10" t="s">
        <v>527</v>
      </c>
      <c r="D47" s="11" t="s">
        <v>8</v>
      </c>
      <c r="E47" s="11">
        <v>37</v>
      </c>
      <c r="F47" s="11">
        <f>VLOOKUP(C47:C332,进价表!C:F,4,FALSE)</f>
        <v>25</v>
      </c>
      <c r="G47" s="11">
        <f t="shared" si="0"/>
        <v>925</v>
      </c>
      <c r="H47" s="22">
        <f t="shared" si="1"/>
        <v>32.75</v>
      </c>
      <c r="I47" s="14">
        <f t="shared" si="2"/>
        <v>0.00282327586206897</v>
      </c>
      <c r="J47" s="15">
        <f t="shared" si="3"/>
        <v>0.121175</v>
      </c>
      <c r="K47" s="11" t="s">
        <v>599</v>
      </c>
    </row>
    <row r="48" ht="26" spans="1:11">
      <c r="A48" s="9" t="s">
        <v>614</v>
      </c>
      <c r="B48" s="10" t="s">
        <v>400</v>
      </c>
      <c r="C48" s="10" t="s">
        <v>401</v>
      </c>
      <c r="D48" s="11" t="s">
        <v>8</v>
      </c>
      <c r="E48" s="11">
        <v>35</v>
      </c>
      <c r="F48" s="11">
        <f>VLOOKUP(C48:C333,进价表!C:F,4,FALSE)</f>
        <v>12</v>
      </c>
      <c r="G48" s="11">
        <f t="shared" si="0"/>
        <v>420</v>
      </c>
      <c r="H48" s="22">
        <f t="shared" si="1"/>
        <v>15.72</v>
      </c>
      <c r="I48" s="14">
        <f t="shared" si="2"/>
        <v>0.0013551724137931</v>
      </c>
      <c r="J48" s="15">
        <f t="shared" si="3"/>
        <v>0.05502</v>
      </c>
      <c r="K48" s="11" t="s">
        <v>597</v>
      </c>
    </row>
    <row r="49" ht="26" spans="1:11">
      <c r="A49" s="9" t="s">
        <v>614</v>
      </c>
      <c r="B49" s="10" t="s">
        <v>412</v>
      </c>
      <c r="C49" s="10" t="s">
        <v>413</v>
      </c>
      <c r="D49" s="11" t="s">
        <v>8</v>
      </c>
      <c r="E49" s="11">
        <v>33</v>
      </c>
      <c r="F49" s="11">
        <f>VLOOKUP(C49:C334,进价表!C:F,4,FALSE)</f>
        <v>12.5</v>
      </c>
      <c r="G49" s="11">
        <f t="shared" si="0"/>
        <v>412.5</v>
      </c>
      <c r="H49" s="22">
        <f t="shared" si="1"/>
        <v>16.375</v>
      </c>
      <c r="I49" s="14">
        <f t="shared" si="2"/>
        <v>0.00141163793103448</v>
      </c>
      <c r="J49" s="15">
        <f t="shared" si="3"/>
        <v>0.0540375</v>
      </c>
      <c r="K49" s="11" t="s">
        <v>596</v>
      </c>
    </row>
    <row r="50" ht="26" spans="1:11">
      <c r="A50" s="9" t="s">
        <v>614</v>
      </c>
      <c r="B50" s="10" t="s">
        <v>87</v>
      </c>
      <c r="C50" s="10" t="s">
        <v>88</v>
      </c>
      <c r="D50" s="11" t="s">
        <v>8</v>
      </c>
      <c r="E50" s="11">
        <v>30</v>
      </c>
      <c r="F50" s="11">
        <f>VLOOKUP(C50:C335,进价表!C:F,4,FALSE)</f>
        <v>7</v>
      </c>
      <c r="G50" s="11">
        <f t="shared" si="0"/>
        <v>210</v>
      </c>
      <c r="H50" s="22">
        <f t="shared" si="1"/>
        <v>9.17</v>
      </c>
      <c r="I50" s="14">
        <f t="shared" si="2"/>
        <v>0.00079051724137931</v>
      </c>
      <c r="J50" s="15">
        <f t="shared" si="3"/>
        <v>0.02751</v>
      </c>
      <c r="K50" s="11" t="s">
        <v>596</v>
      </c>
    </row>
    <row r="51" ht="26" spans="1:11">
      <c r="A51" s="9" t="s">
        <v>614</v>
      </c>
      <c r="B51" s="10" t="s">
        <v>132</v>
      </c>
      <c r="C51" s="10" t="s">
        <v>133</v>
      </c>
      <c r="D51" s="11" t="s">
        <v>8</v>
      </c>
      <c r="E51" s="11">
        <v>28</v>
      </c>
      <c r="F51" s="11">
        <f>VLOOKUP(C51:C336,进价表!C:F,4,FALSE)</f>
        <v>20</v>
      </c>
      <c r="G51" s="11">
        <f t="shared" si="0"/>
        <v>560</v>
      </c>
      <c r="H51" s="22">
        <f t="shared" si="1"/>
        <v>26.2</v>
      </c>
      <c r="I51" s="14">
        <f t="shared" si="2"/>
        <v>0.00225862068965517</v>
      </c>
      <c r="J51" s="15">
        <f t="shared" si="3"/>
        <v>0.07336</v>
      </c>
      <c r="K51" s="11" t="s">
        <v>596</v>
      </c>
    </row>
    <row r="52" ht="26" spans="1:11">
      <c r="A52" s="9" t="s">
        <v>614</v>
      </c>
      <c r="B52" s="10" t="s">
        <v>248</v>
      </c>
      <c r="C52" s="10" t="s">
        <v>249</v>
      </c>
      <c r="D52" s="11" t="s">
        <v>8</v>
      </c>
      <c r="E52" s="11">
        <v>25</v>
      </c>
      <c r="F52" s="11">
        <f>VLOOKUP(C52:C337,进价表!C:F,4,FALSE)</f>
        <v>15.7248</v>
      </c>
      <c r="G52" s="11">
        <f t="shared" si="0"/>
        <v>393.12</v>
      </c>
      <c r="H52" s="22">
        <f t="shared" si="1"/>
        <v>20.599488</v>
      </c>
      <c r="I52" s="14">
        <f t="shared" si="2"/>
        <v>0.00177581793103448</v>
      </c>
      <c r="J52" s="15">
        <f t="shared" si="3"/>
        <v>0.05149872</v>
      </c>
      <c r="K52" s="11" t="s">
        <v>595</v>
      </c>
    </row>
    <row r="53" ht="26" spans="1:11">
      <c r="A53" s="9" t="s">
        <v>614</v>
      </c>
      <c r="B53" s="10" t="s">
        <v>386</v>
      </c>
      <c r="C53" s="10" t="s">
        <v>387</v>
      </c>
      <c r="D53" s="11" t="s">
        <v>8</v>
      </c>
      <c r="E53" s="11">
        <v>25</v>
      </c>
      <c r="F53" s="11">
        <f>VLOOKUP(C53:C338,进价表!C:F,4,FALSE)</f>
        <v>37.422</v>
      </c>
      <c r="G53" s="11">
        <f t="shared" si="0"/>
        <v>935.55</v>
      </c>
      <c r="H53" s="22">
        <f t="shared" si="1"/>
        <v>49.02282</v>
      </c>
      <c r="I53" s="14">
        <f t="shared" si="2"/>
        <v>0.00422610517241379</v>
      </c>
      <c r="J53" s="15">
        <f t="shared" si="3"/>
        <v>0.12255705</v>
      </c>
      <c r="K53" s="11" t="s">
        <v>600</v>
      </c>
    </row>
    <row r="54" ht="26" spans="1:11">
      <c r="A54" s="9" t="s">
        <v>614</v>
      </c>
      <c r="B54" s="10" t="s">
        <v>216</v>
      </c>
      <c r="C54" s="10" t="s">
        <v>217</v>
      </c>
      <c r="D54" s="11" t="s">
        <v>105</v>
      </c>
      <c r="E54" s="11">
        <v>22</v>
      </c>
      <c r="F54" s="11">
        <f>VLOOKUP(C54:C339,进价表!C:F,4,FALSE)</f>
        <v>45.36</v>
      </c>
      <c r="G54" s="11">
        <f t="shared" si="0"/>
        <v>997.92</v>
      </c>
      <c r="H54" s="22">
        <f t="shared" si="1"/>
        <v>59.4216</v>
      </c>
      <c r="I54" s="14">
        <f t="shared" si="2"/>
        <v>0.00512255172413793</v>
      </c>
      <c r="J54" s="15">
        <f t="shared" si="3"/>
        <v>0.13072752</v>
      </c>
      <c r="K54" s="11" t="s">
        <v>599</v>
      </c>
    </row>
    <row r="55" ht="26" spans="1:11">
      <c r="A55" s="9" t="s">
        <v>614</v>
      </c>
      <c r="B55" s="10" t="s">
        <v>442</v>
      </c>
      <c r="C55" s="10" t="s">
        <v>443</v>
      </c>
      <c r="D55" s="11" t="s">
        <v>8</v>
      </c>
      <c r="E55" s="11">
        <v>21</v>
      </c>
      <c r="F55" s="11">
        <f>VLOOKUP(C55:C340,进价表!C:F,4,FALSE)</f>
        <v>124.8912</v>
      </c>
      <c r="G55" s="11">
        <f t="shared" si="0"/>
        <v>2622.7152</v>
      </c>
      <c r="H55" s="22">
        <f t="shared" si="1"/>
        <v>163.607472</v>
      </c>
      <c r="I55" s="14">
        <f t="shared" si="2"/>
        <v>0.0141040924137931</v>
      </c>
      <c r="J55" s="15">
        <f t="shared" si="3"/>
        <v>0.3435756912</v>
      </c>
      <c r="K55" s="11" t="s">
        <v>599</v>
      </c>
    </row>
    <row r="56" ht="26" spans="1:11">
      <c r="A56" s="9" t="s">
        <v>614</v>
      </c>
      <c r="B56" s="10" t="s">
        <v>334</v>
      </c>
      <c r="C56" s="10" t="s">
        <v>335</v>
      </c>
      <c r="D56" s="11" t="s">
        <v>8</v>
      </c>
      <c r="E56" s="11">
        <v>20</v>
      </c>
      <c r="F56" s="11">
        <f>VLOOKUP(C56:C341,进价表!C:F,4,FALSE)</f>
        <v>19.4292</v>
      </c>
      <c r="G56" s="11">
        <f t="shared" si="0"/>
        <v>388.584</v>
      </c>
      <c r="H56" s="22">
        <f t="shared" si="1"/>
        <v>25.452252</v>
      </c>
      <c r="I56" s="14">
        <f t="shared" si="2"/>
        <v>0.00219415965517241</v>
      </c>
      <c r="J56" s="15">
        <f t="shared" si="3"/>
        <v>0.050904504</v>
      </c>
      <c r="K56" s="11" t="s">
        <v>595</v>
      </c>
    </row>
    <row r="57" ht="26" spans="1:11">
      <c r="A57" s="9" t="s">
        <v>614</v>
      </c>
      <c r="B57" s="10" t="s">
        <v>42</v>
      </c>
      <c r="C57" s="10" t="s">
        <v>43</v>
      </c>
      <c r="D57" s="11" t="s">
        <v>31</v>
      </c>
      <c r="E57" s="11">
        <v>20</v>
      </c>
      <c r="F57" s="11">
        <f>VLOOKUP(C57:C342,进价表!C:F,4,FALSE)</f>
        <v>5.8</v>
      </c>
      <c r="G57" s="11">
        <f t="shared" si="0"/>
        <v>116</v>
      </c>
      <c r="H57" s="22">
        <f t="shared" si="1"/>
        <v>7.598</v>
      </c>
      <c r="I57" s="14">
        <f t="shared" si="2"/>
        <v>0.000655</v>
      </c>
      <c r="J57" s="15">
        <f t="shared" si="3"/>
        <v>0.015196</v>
      </c>
      <c r="K57" s="11" t="s">
        <v>596</v>
      </c>
    </row>
    <row r="58" ht="26" spans="1:11">
      <c r="A58" s="9" t="s">
        <v>614</v>
      </c>
      <c r="B58" s="10" t="s">
        <v>426</v>
      </c>
      <c r="C58" s="10" t="s">
        <v>427</v>
      </c>
      <c r="D58" s="11" t="s">
        <v>8</v>
      </c>
      <c r="E58" s="11">
        <v>19</v>
      </c>
      <c r="F58" s="11">
        <f>VLOOKUP(C58:C343,进价表!C:F,4,FALSE)</f>
        <v>55</v>
      </c>
      <c r="G58" s="11">
        <f t="shared" si="0"/>
        <v>1045</v>
      </c>
      <c r="H58" s="22">
        <f t="shared" si="1"/>
        <v>72.05</v>
      </c>
      <c r="I58" s="14">
        <f t="shared" si="2"/>
        <v>0.00621120689655172</v>
      </c>
      <c r="J58" s="15">
        <f t="shared" si="3"/>
        <v>0.136895</v>
      </c>
      <c r="K58" s="11" t="s">
        <v>595</v>
      </c>
    </row>
    <row r="59" ht="26" spans="1:11">
      <c r="A59" s="9" t="s">
        <v>614</v>
      </c>
      <c r="B59" s="10" t="s">
        <v>546</v>
      </c>
      <c r="C59" s="10" t="s">
        <v>547</v>
      </c>
      <c r="D59" s="11" t="s">
        <v>8</v>
      </c>
      <c r="E59" s="11">
        <v>19</v>
      </c>
      <c r="F59" s="11">
        <f>VLOOKUP(C59:C344,进价表!C:F,4,FALSE)</f>
        <v>10</v>
      </c>
      <c r="G59" s="11">
        <f t="shared" si="0"/>
        <v>190</v>
      </c>
      <c r="H59" s="22">
        <f t="shared" si="1"/>
        <v>13.1</v>
      </c>
      <c r="I59" s="14">
        <f t="shared" si="2"/>
        <v>0.00112931034482759</v>
      </c>
      <c r="J59" s="15">
        <f t="shared" si="3"/>
        <v>0.02489</v>
      </c>
      <c r="K59" s="11" t="s">
        <v>599</v>
      </c>
    </row>
    <row r="60" ht="26" spans="1:11">
      <c r="A60" s="9" t="s">
        <v>614</v>
      </c>
      <c r="B60" s="10" t="s">
        <v>298</v>
      </c>
      <c r="C60" s="10" t="s">
        <v>299</v>
      </c>
      <c r="D60" s="11" t="s">
        <v>8</v>
      </c>
      <c r="E60" s="11">
        <v>18</v>
      </c>
      <c r="F60" s="11">
        <f>VLOOKUP(C60:C345,进价表!C:F,4,FALSE)</f>
        <v>18</v>
      </c>
      <c r="G60" s="11">
        <f t="shared" si="0"/>
        <v>324</v>
      </c>
      <c r="H60" s="22">
        <f t="shared" si="1"/>
        <v>23.58</v>
      </c>
      <c r="I60" s="14">
        <f t="shared" si="2"/>
        <v>0.00203275862068966</v>
      </c>
      <c r="J60" s="15">
        <f t="shared" si="3"/>
        <v>0.042444</v>
      </c>
      <c r="K60" s="11" t="s">
        <v>597</v>
      </c>
    </row>
    <row r="61" ht="26" spans="1:11">
      <c r="A61" s="9" t="s">
        <v>614</v>
      </c>
      <c r="B61" s="10" t="s">
        <v>560</v>
      </c>
      <c r="C61" s="10" t="s">
        <v>561</v>
      </c>
      <c r="D61" s="11" t="s">
        <v>8</v>
      </c>
      <c r="E61" s="11">
        <v>18</v>
      </c>
      <c r="F61" s="11">
        <f>VLOOKUP(C61:C346,进价表!C:F,4,FALSE)</f>
        <v>15</v>
      </c>
      <c r="G61" s="11">
        <f t="shared" si="0"/>
        <v>270</v>
      </c>
      <c r="H61" s="22">
        <f t="shared" si="1"/>
        <v>19.65</v>
      </c>
      <c r="I61" s="14">
        <f t="shared" si="2"/>
        <v>0.00169396551724138</v>
      </c>
      <c r="J61" s="15">
        <f t="shared" si="3"/>
        <v>0.03537</v>
      </c>
      <c r="K61" s="11" t="s">
        <v>599</v>
      </c>
    </row>
    <row r="62" ht="26" spans="1:11">
      <c r="A62" s="9" t="s">
        <v>614</v>
      </c>
      <c r="B62" s="10" t="s">
        <v>538</v>
      </c>
      <c r="C62" s="10" t="s">
        <v>539</v>
      </c>
      <c r="D62" s="11" t="s">
        <v>8</v>
      </c>
      <c r="E62" s="11">
        <v>18</v>
      </c>
      <c r="F62" s="11">
        <f>VLOOKUP(C62:C347,进价表!C:F,4,FALSE)</f>
        <v>4</v>
      </c>
      <c r="G62" s="11">
        <f t="shared" si="0"/>
        <v>72</v>
      </c>
      <c r="H62" s="22">
        <f t="shared" si="1"/>
        <v>5.24</v>
      </c>
      <c r="I62" s="14">
        <f t="shared" si="2"/>
        <v>0.000451724137931035</v>
      </c>
      <c r="J62" s="15">
        <f t="shared" si="3"/>
        <v>0.009432</v>
      </c>
      <c r="K62" s="11" t="s">
        <v>599</v>
      </c>
    </row>
    <row r="63" ht="26" spans="1:11">
      <c r="A63" s="9" t="s">
        <v>614</v>
      </c>
      <c r="B63" s="10" t="s">
        <v>300</v>
      </c>
      <c r="C63" s="10" t="s">
        <v>301</v>
      </c>
      <c r="D63" s="11" t="s">
        <v>8</v>
      </c>
      <c r="E63" s="11">
        <v>17</v>
      </c>
      <c r="F63" s="11">
        <f>VLOOKUP(C63:C348,进价表!C:F,4,FALSE)</f>
        <v>10.9536</v>
      </c>
      <c r="G63" s="11">
        <f t="shared" si="0"/>
        <v>186.2112</v>
      </c>
      <c r="H63" s="22">
        <f t="shared" si="1"/>
        <v>14.349216</v>
      </c>
      <c r="I63" s="14">
        <f t="shared" si="2"/>
        <v>0.00123700137931035</v>
      </c>
      <c r="J63" s="15">
        <f t="shared" si="3"/>
        <v>0.0243936672</v>
      </c>
      <c r="K63" s="11" t="s">
        <v>597</v>
      </c>
    </row>
    <row r="64" ht="26" spans="1:11">
      <c r="A64" s="9" t="s">
        <v>614</v>
      </c>
      <c r="B64" s="10" t="s">
        <v>422</v>
      </c>
      <c r="C64" s="10" t="s">
        <v>423</v>
      </c>
      <c r="D64" s="11" t="s">
        <v>8</v>
      </c>
      <c r="E64" s="11">
        <v>16</v>
      </c>
      <c r="F64" s="11">
        <f>VLOOKUP(C64:C349,进价表!C:F,4,FALSE)</f>
        <v>45</v>
      </c>
      <c r="G64" s="11">
        <f t="shared" si="0"/>
        <v>720</v>
      </c>
      <c r="H64" s="22">
        <f t="shared" si="1"/>
        <v>58.95</v>
      </c>
      <c r="I64" s="14">
        <f t="shared" si="2"/>
        <v>0.00508189655172414</v>
      </c>
      <c r="J64" s="15">
        <f t="shared" si="3"/>
        <v>0.09432</v>
      </c>
      <c r="K64" s="11" t="s">
        <v>595</v>
      </c>
    </row>
    <row r="65" ht="26" spans="1:11">
      <c r="A65" s="9" t="s">
        <v>614</v>
      </c>
      <c r="B65" s="10" t="s">
        <v>488</v>
      </c>
      <c r="C65" s="10" t="s">
        <v>489</v>
      </c>
      <c r="D65" s="11" t="s">
        <v>8</v>
      </c>
      <c r="E65" s="11">
        <v>16</v>
      </c>
      <c r="F65" s="11">
        <f>VLOOKUP(C65:C350,进价表!C:F,4,FALSE)</f>
        <v>136.9872</v>
      </c>
      <c r="G65" s="11">
        <f t="shared" si="0"/>
        <v>2191.7952</v>
      </c>
      <c r="H65" s="22">
        <f t="shared" si="1"/>
        <v>179.453232</v>
      </c>
      <c r="I65" s="14">
        <f t="shared" si="2"/>
        <v>0.0154701062068966</v>
      </c>
      <c r="J65" s="15">
        <f t="shared" si="3"/>
        <v>0.2871251712</v>
      </c>
      <c r="K65" s="11" t="s">
        <v>599</v>
      </c>
    </row>
    <row r="66" ht="26" spans="1:11">
      <c r="A66" s="9" t="s">
        <v>614</v>
      </c>
      <c r="B66" s="10" t="s">
        <v>554</v>
      </c>
      <c r="C66" s="10" t="s">
        <v>555</v>
      </c>
      <c r="D66" s="11" t="s">
        <v>8</v>
      </c>
      <c r="E66" s="11">
        <v>16</v>
      </c>
      <c r="F66" s="11">
        <f>VLOOKUP(C66:C351,进价表!C:F,4,FALSE)</f>
        <v>11</v>
      </c>
      <c r="G66" s="11">
        <f t="shared" si="0"/>
        <v>176</v>
      </c>
      <c r="H66" s="22">
        <f t="shared" si="1"/>
        <v>14.41</v>
      </c>
      <c r="I66" s="14">
        <f t="shared" si="2"/>
        <v>0.00124224137931034</v>
      </c>
      <c r="J66" s="15">
        <f t="shared" si="3"/>
        <v>0.023056</v>
      </c>
      <c r="K66" s="11" t="s">
        <v>599</v>
      </c>
    </row>
    <row r="67" ht="26" spans="1:11">
      <c r="A67" s="9" t="s">
        <v>614</v>
      </c>
      <c r="B67" s="10" t="s">
        <v>114</v>
      </c>
      <c r="C67" s="10" t="s">
        <v>115</v>
      </c>
      <c r="D67" s="11" t="s">
        <v>105</v>
      </c>
      <c r="E67" s="11">
        <v>16</v>
      </c>
      <c r="F67" s="11">
        <f>VLOOKUP(C67:C352,进价表!C:F,4,FALSE)</f>
        <v>16.5</v>
      </c>
      <c r="G67" s="11">
        <f t="shared" si="0"/>
        <v>264</v>
      </c>
      <c r="H67" s="22">
        <f t="shared" si="1"/>
        <v>21.615</v>
      </c>
      <c r="I67" s="14">
        <f t="shared" si="2"/>
        <v>0.00186336206896552</v>
      </c>
      <c r="J67" s="15">
        <f t="shared" si="3"/>
        <v>0.034584</v>
      </c>
      <c r="K67" s="11" t="s">
        <v>596</v>
      </c>
    </row>
    <row r="68" ht="26" spans="1:11">
      <c r="A68" s="9" t="s">
        <v>614</v>
      </c>
      <c r="B68" s="10" t="s">
        <v>430</v>
      </c>
      <c r="C68" s="10" t="s">
        <v>431</v>
      </c>
      <c r="D68" s="11" t="s">
        <v>8</v>
      </c>
      <c r="E68" s="11">
        <v>15</v>
      </c>
      <c r="F68" s="11">
        <f>VLOOKUP(C68:C353,进价表!C:F,4,FALSE)</f>
        <v>75</v>
      </c>
      <c r="G68" s="11">
        <f t="shared" ref="G68:G131" si="4">E68*F68</f>
        <v>1125</v>
      </c>
      <c r="H68" s="22">
        <f t="shared" ref="H68:H131" si="5">F68*1.31</f>
        <v>98.25</v>
      </c>
      <c r="I68" s="14">
        <f t="shared" ref="I68:I131" si="6">H68/1.16/10000</f>
        <v>0.0084698275862069</v>
      </c>
      <c r="J68" s="15">
        <f t="shared" ref="J68:J131" si="7">I68*1.16*E68</f>
        <v>0.147375</v>
      </c>
      <c r="K68" s="11" t="s">
        <v>595</v>
      </c>
    </row>
    <row r="69" ht="26" spans="1:11">
      <c r="A69" s="9" t="s">
        <v>614</v>
      </c>
      <c r="B69" s="10" t="s">
        <v>336</v>
      </c>
      <c r="C69" s="10" t="s">
        <v>337</v>
      </c>
      <c r="D69" s="11" t="s">
        <v>8</v>
      </c>
      <c r="E69" s="11">
        <v>15</v>
      </c>
      <c r="F69" s="11">
        <f>VLOOKUP(C69:C354,进价表!C:F,4,FALSE)</f>
        <v>64.26</v>
      </c>
      <c r="G69" s="11">
        <f t="shared" si="4"/>
        <v>963.9</v>
      </c>
      <c r="H69" s="22">
        <f t="shared" si="5"/>
        <v>84.1806</v>
      </c>
      <c r="I69" s="14">
        <f t="shared" si="6"/>
        <v>0.00725694827586207</v>
      </c>
      <c r="J69" s="15">
        <f t="shared" si="7"/>
        <v>0.1262709</v>
      </c>
      <c r="K69" s="11" t="s">
        <v>595</v>
      </c>
    </row>
    <row r="70" ht="26" spans="1:11">
      <c r="A70" s="9" t="s">
        <v>614</v>
      </c>
      <c r="B70" s="10" t="s">
        <v>276</v>
      </c>
      <c r="C70" s="10" t="s">
        <v>277</v>
      </c>
      <c r="D70" s="11" t="s">
        <v>8</v>
      </c>
      <c r="E70" s="11">
        <v>15</v>
      </c>
      <c r="F70" s="11">
        <f>VLOOKUP(C70:C355,进价表!C:F,4,FALSE)</f>
        <v>26</v>
      </c>
      <c r="G70" s="11">
        <f t="shared" si="4"/>
        <v>390</v>
      </c>
      <c r="H70" s="22">
        <f t="shared" si="5"/>
        <v>34.06</v>
      </c>
      <c r="I70" s="14">
        <f t="shared" si="6"/>
        <v>0.00293620689655172</v>
      </c>
      <c r="J70" s="15">
        <f t="shared" si="7"/>
        <v>0.05109</v>
      </c>
      <c r="K70" s="11" t="s">
        <v>601</v>
      </c>
    </row>
    <row r="71" ht="26" spans="1:11">
      <c r="A71" s="9" t="s">
        <v>614</v>
      </c>
      <c r="B71" s="10" t="s">
        <v>456</v>
      </c>
      <c r="C71" s="10" t="s">
        <v>457</v>
      </c>
      <c r="D71" s="11" t="s">
        <v>8</v>
      </c>
      <c r="E71" s="11">
        <v>15</v>
      </c>
      <c r="F71" s="11">
        <f>VLOOKUP(C71:C356,进价表!C:F,4,FALSE)</f>
        <v>242.7516</v>
      </c>
      <c r="G71" s="11">
        <f t="shared" si="4"/>
        <v>3641.274</v>
      </c>
      <c r="H71" s="22">
        <f t="shared" si="5"/>
        <v>318.004596</v>
      </c>
      <c r="I71" s="14">
        <f t="shared" si="6"/>
        <v>0.0274141893103448</v>
      </c>
      <c r="J71" s="15">
        <f t="shared" si="7"/>
        <v>0.477006894</v>
      </c>
      <c r="K71" s="11" t="s">
        <v>599</v>
      </c>
    </row>
    <row r="72" ht="26" spans="1:11">
      <c r="A72" s="9" t="s">
        <v>614</v>
      </c>
      <c r="B72" s="10" t="s">
        <v>232</v>
      </c>
      <c r="C72" s="10" t="s">
        <v>233</v>
      </c>
      <c r="D72" s="11" t="s">
        <v>8</v>
      </c>
      <c r="E72" s="11">
        <v>14</v>
      </c>
      <c r="F72" s="11">
        <f>VLOOKUP(C72:C357,进价表!C:F,4,FALSE)</f>
        <v>42</v>
      </c>
      <c r="G72" s="11">
        <f t="shared" si="4"/>
        <v>588</v>
      </c>
      <c r="H72" s="22">
        <f t="shared" si="5"/>
        <v>55.02</v>
      </c>
      <c r="I72" s="14">
        <f t="shared" si="6"/>
        <v>0.00474310344827586</v>
      </c>
      <c r="J72" s="15">
        <f t="shared" si="7"/>
        <v>0.077028</v>
      </c>
      <c r="K72" s="11" t="s">
        <v>595</v>
      </c>
    </row>
    <row r="73" ht="26" spans="1:11">
      <c r="A73" s="9" t="s">
        <v>614</v>
      </c>
      <c r="B73" s="10" t="s">
        <v>294</v>
      </c>
      <c r="C73" s="10" t="s">
        <v>295</v>
      </c>
      <c r="D73" s="11" t="s">
        <v>8</v>
      </c>
      <c r="E73" s="11">
        <v>14</v>
      </c>
      <c r="F73" s="11">
        <f>VLOOKUP(C73:C358,进价表!C:F,4,FALSE)</f>
        <v>20</v>
      </c>
      <c r="G73" s="11">
        <f t="shared" si="4"/>
        <v>280</v>
      </c>
      <c r="H73" s="22">
        <f t="shared" si="5"/>
        <v>26.2</v>
      </c>
      <c r="I73" s="14">
        <f t="shared" si="6"/>
        <v>0.00225862068965517</v>
      </c>
      <c r="J73" s="15">
        <f t="shared" si="7"/>
        <v>0.03668</v>
      </c>
      <c r="K73" s="11" t="s">
        <v>597</v>
      </c>
    </row>
    <row r="74" ht="26" spans="1:11">
      <c r="A74" s="9" t="s">
        <v>614</v>
      </c>
      <c r="B74" s="10" t="s">
        <v>101</v>
      </c>
      <c r="C74" s="10" t="s">
        <v>102</v>
      </c>
      <c r="D74" s="11" t="s">
        <v>31</v>
      </c>
      <c r="E74" s="11">
        <v>14</v>
      </c>
      <c r="F74" s="11">
        <f>VLOOKUP(C74:C359,进价表!C:F,4,FALSE)</f>
        <v>8.6</v>
      </c>
      <c r="G74" s="11">
        <f t="shared" si="4"/>
        <v>120.4</v>
      </c>
      <c r="H74" s="22">
        <f t="shared" si="5"/>
        <v>11.266</v>
      </c>
      <c r="I74" s="14">
        <f t="shared" si="6"/>
        <v>0.000971206896551724</v>
      </c>
      <c r="J74" s="15">
        <f t="shared" si="7"/>
        <v>0.0157724</v>
      </c>
      <c r="K74" s="11" t="s">
        <v>596</v>
      </c>
    </row>
    <row r="75" ht="26" spans="1:11">
      <c r="A75" s="9" t="s">
        <v>614</v>
      </c>
      <c r="B75" s="10" t="s">
        <v>446</v>
      </c>
      <c r="C75" s="10" t="s">
        <v>447</v>
      </c>
      <c r="D75" s="11" t="s">
        <v>8</v>
      </c>
      <c r="E75" s="11">
        <v>14</v>
      </c>
      <c r="F75" s="11">
        <f>VLOOKUP(C75:C360,进价表!C:F,4,FALSE)</f>
        <v>7.2996</v>
      </c>
      <c r="G75" s="11">
        <f t="shared" si="4"/>
        <v>102.1944</v>
      </c>
      <c r="H75" s="22">
        <f t="shared" si="5"/>
        <v>9.562476</v>
      </c>
      <c r="I75" s="14">
        <f t="shared" si="6"/>
        <v>0.000824351379310345</v>
      </c>
      <c r="J75" s="15">
        <f t="shared" si="7"/>
        <v>0.0133874664</v>
      </c>
      <c r="K75" s="11" t="s">
        <v>597</v>
      </c>
    </row>
    <row r="76" ht="26" spans="1:11">
      <c r="A76" s="9" t="s">
        <v>614</v>
      </c>
      <c r="B76" s="10" t="s">
        <v>450</v>
      </c>
      <c r="C76" s="10" t="s">
        <v>451</v>
      </c>
      <c r="D76" s="11" t="s">
        <v>8</v>
      </c>
      <c r="E76" s="11">
        <v>12</v>
      </c>
      <c r="F76" s="11">
        <f>VLOOKUP(C76:C361,进价表!C:F,4,FALSE)</f>
        <v>124.8912</v>
      </c>
      <c r="G76" s="11">
        <f t="shared" si="4"/>
        <v>1498.6944</v>
      </c>
      <c r="H76" s="22">
        <f t="shared" si="5"/>
        <v>163.607472</v>
      </c>
      <c r="I76" s="14">
        <f t="shared" si="6"/>
        <v>0.0141040924137931</v>
      </c>
      <c r="J76" s="15">
        <f t="shared" si="7"/>
        <v>0.1963289664</v>
      </c>
      <c r="K76" s="11" t="s">
        <v>595</v>
      </c>
    </row>
    <row r="77" ht="26" spans="1:11">
      <c r="A77" s="9" t="s">
        <v>614</v>
      </c>
      <c r="B77" s="10" t="s">
        <v>234</v>
      </c>
      <c r="C77" s="10" t="s">
        <v>235</v>
      </c>
      <c r="D77" s="11" t="s">
        <v>8</v>
      </c>
      <c r="E77" s="11">
        <v>11</v>
      </c>
      <c r="F77" s="11">
        <f>VLOOKUP(C77:C362,进价表!C:F,4,FALSE)</f>
        <v>55</v>
      </c>
      <c r="G77" s="11">
        <f t="shared" si="4"/>
        <v>605</v>
      </c>
      <c r="H77" s="22">
        <f t="shared" si="5"/>
        <v>72.05</v>
      </c>
      <c r="I77" s="14">
        <f t="shared" si="6"/>
        <v>0.00621120689655172</v>
      </c>
      <c r="J77" s="15">
        <f t="shared" si="7"/>
        <v>0.079255</v>
      </c>
      <c r="K77" s="11" t="s">
        <v>595</v>
      </c>
    </row>
    <row r="78" ht="26" spans="1:11">
      <c r="A78" s="9" t="s">
        <v>614</v>
      </c>
      <c r="B78" s="10" t="s">
        <v>552</v>
      </c>
      <c r="C78" s="10" t="s">
        <v>553</v>
      </c>
      <c r="D78" s="11" t="s">
        <v>8</v>
      </c>
      <c r="E78" s="11">
        <v>11</v>
      </c>
      <c r="F78" s="11">
        <f>VLOOKUP(C78:C363,进价表!C:F,4,FALSE)</f>
        <v>10</v>
      </c>
      <c r="G78" s="11">
        <f t="shared" si="4"/>
        <v>110</v>
      </c>
      <c r="H78" s="22">
        <f t="shared" si="5"/>
        <v>13.1</v>
      </c>
      <c r="I78" s="14">
        <f t="shared" si="6"/>
        <v>0.00112931034482759</v>
      </c>
      <c r="J78" s="15">
        <f t="shared" si="7"/>
        <v>0.01441</v>
      </c>
      <c r="K78" s="11" t="s">
        <v>598</v>
      </c>
    </row>
    <row r="79" ht="26" spans="1:11">
      <c r="A79" s="9" t="s">
        <v>614</v>
      </c>
      <c r="B79" s="10" t="s">
        <v>170</v>
      </c>
      <c r="C79" s="10" t="s">
        <v>171</v>
      </c>
      <c r="D79" s="11" t="s">
        <v>8</v>
      </c>
      <c r="E79" s="11">
        <v>11</v>
      </c>
      <c r="F79" s="11">
        <f>VLOOKUP(C79:C364,进价表!C:F,4,FALSE)</f>
        <v>43</v>
      </c>
      <c r="G79" s="11">
        <f t="shared" si="4"/>
        <v>473</v>
      </c>
      <c r="H79" s="22">
        <f t="shared" si="5"/>
        <v>56.33</v>
      </c>
      <c r="I79" s="14">
        <f t="shared" si="6"/>
        <v>0.00485603448275862</v>
      </c>
      <c r="J79" s="15">
        <f t="shared" si="7"/>
        <v>0.061963</v>
      </c>
      <c r="K79" s="11" t="s">
        <v>599</v>
      </c>
    </row>
    <row r="80" ht="26" spans="1:11">
      <c r="A80" s="9" t="s">
        <v>614</v>
      </c>
      <c r="B80" s="10" t="s">
        <v>168</v>
      </c>
      <c r="C80" s="10" t="s">
        <v>169</v>
      </c>
      <c r="D80" s="11" t="s">
        <v>8</v>
      </c>
      <c r="E80" s="11">
        <v>10</v>
      </c>
      <c r="F80" s="11">
        <f>VLOOKUP(C80:C365,进价表!C:F,4,FALSE)</f>
        <v>19.5804</v>
      </c>
      <c r="G80" s="11">
        <f t="shared" si="4"/>
        <v>195.804</v>
      </c>
      <c r="H80" s="22">
        <f t="shared" si="5"/>
        <v>25.650324</v>
      </c>
      <c r="I80" s="14">
        <f t="shared" si="6"/>
        <v>0.00221123482758621</v>
      </c>
      <c r="J80" s="15">
        <f t="shared" si="7"/>
        <v>0.025650324</v>
      </c>
      <c r="K80" s="11" t="s">
        <v>599</v>
      </c>
    </row>
    <row r="81" ht="26" spans="1:11">
      <c r="A81" s="9" t="s">
        <v>614</v>
      </c>
      <c r="B81" s="10" t="s">
        <v>290</v>
      </c>
      <c r="C81" s="10" t="s">
        <v>291</v>
      </c>
      <c r="D81" s="11" t="s">
        <v>8</v>
      </c>
      <c r="E81" s="11">
        <v>10</v>
      </c>
      <c r="F81" s="11">
        <f>VLOOKUP(C81:C366,进价表!C:F,4,FALSE)</f>
        <v>28</v>
      </c>
      <c r="G81" s="11">
        <f t="shared" si="4"/>
        <v>280</v>
      </c>
      <c r="H81" s="22">
        <f t="shared" si="5"/>
        <v>36.68</v>
      </c>
      <c r="I81" s="14">
        <f t="shared" si="6"/>
        <v>0.00316206896551724</v>
      </c>
      <c r="J81" s="15">
        <f t="shared" si="7"/>
        <v>0.03668</v>
      </c>
      <c r="K81" s="11" t="s">
        <v>597</v>
      </c>
    </row>
    <row r="82" ht="26" spans="1:11">
      <c r="A82" s="9" t="s">
        <v>614</v>
      </c>
      <c r="B82" s="10" t="s">
        <v>458</v>
      </c>
      <c r="C82" s="10" t="s">
        <v>459</v>
      </c>
      <c r="D82" s="11" t="s">
        <v>8</v>
      </c>
      <c r="E82" s="11">
        <v>10</v>
      </c>
      <c r="F82" s="11">
        <f>VLOOKUP(C82:C367,进价表!C:F,4,FALSE)</f>
        <v>242.7516</v>
      </c>
      <c r="G82" s="11">
        <f t="shared" si="4"/>
        <v>2427.516</v>
      </c>
      <c r="H82" s="22">
        <f t="shared" si="5"/>
        <v>318.004596</v>
      </c>
      <c r="I82" s="14">
        <f t="shared" si="6"/>
        <v>0.0274141893103448</v>
      </c>
      <c r="J82" s="15">
        <f t="shared" si="7"/>
        <v>0.318004596</v>
      </c>
      <c r="K82" s="11" t="s">
        <v>599</v>
      </c>
    </row>
    <row r="83" ht="26" spans="1:11">
      <c r="A83" s="9" t="s">
        <v>614</v>
      </c>
      <c r="B83" s="10" t="s">
        <v>576</v>
      </c>
      <c r="C83" s="10" t="s">
        <v>577</v>
      </c>
      <c r="D83" s="11" t="s">
        <v>8</v>
      </c>
      <c r="E83" s="11">
        <v>9</v>
      </c>
      <c r="F83" s="11">
        <f>VLOOKUP(C83:C368,进价表!C:F,4,FALSE)</f>
        <v>70</v>
      </c>
      <c r="G83" s="11">
        <f t="shared" si="4"/>
        <v>630</v>
      </c>
      <c r="H83" s="22">
        <f t="shared" si="5"/>
        <v>91.7</v>
      </c>
      <c r="I83" s="14">
        <f t="shared" si="6"/>
        <v>0.0079051724137931</v>
      </c>
      <c r="J83" s="15">
        <f t="shared" si="7"/>
        <v>0.08253</v>
      </c>
      <c r="K83" s="11" t="s">
        <v>599</v>
      </c>
    </row>
    <row r="84" ht="26" spans="1:11">
      <c r="A84" s="9" t="s">
        <v>614</v>
      </c>
      <c r="B84" s="10" t="s">
        <v>562</v>
      </c>
      <c r="C84" s="10" t="s">
        <v>563</v>
      </c>
      <c r="D84" s="11" t="s">
        <v>8</v>
      </c>
      <c r="E84" s="11">
        <v>8</v>
      </c>
      <c r="F84" s="11">
        <f>VLOOKUP(C84:C369,进价表!C:F,4,FALSE)</f>
        <v>19</v>
      </c>
      <c r="G84" s="11">
        <f t="shared" si="4"/>
        <v>152</v>
      </c>
      <c r="H84" s="22">
        <f t="shared" si="5"/>
        <v>24.89</v>
      </c>
      <c r="I84" s="14">
        <f t="shared" si="6"/>
        <v>0.00214568965517241</v>
      </c>
      <c r="J84" s="15">
        <f t="shared" si="7"/>
        <v>0.019912</v>
      </c>
      <c r="K84" s="11" t="s">
        <v>599</v>
      </c>
    </row>
    <row r="85" ht="26" spans="1:11">
      <c r="A85" s="9" t="s">
        <v>614</v>
      </c>
      <c r="B85" s="10" t="s">
        <v>504</v>
      </c>
      <c r="C85" s="10" t="s">
        <v>505</v>
      </c>
      <c r="D85" s="11" t="s">
        <v>8</v>
      </c>
      <c r="E85" s="11">
        <v>8</v>
      </c>
      <c r="F85" s="11">
        <f>VLOOKUP(C85:C370,进价表!C:F,4,FALSE)</f>
        <v>55.3392</v>
      </c>
      <c r="G85" s="11">
        <f t="shared" si="4"/>
        <v>442.7136</v>
      </c>
      <c r="H85" s="22">
        <f t="shared" si="5"/>
        <v>72.494352</v>
      </c>
      <c r="I85" s="14">
        <f t="shared" si="6"/>
        <v>0.00624951310344828</v>
      </c>
      <c r="J85" s="15">
        <f t="shared" si="7"/>
        <v>0.0579954816</v>
      </c>
      <c r="K85" s="11" t="s">
        <v>599</v>
      </c>
    </row>
    <row r="86" ht="26" spans="1:11">
      <c r="A86" s="9" t="s">
        <v>614</v>
      </c>
      <c r="B86" s="10" t="s">
        <v>240</v>
      </c>
      <c r="C86" s="10" t="s">
        <v>241</v>
      </c>
      <c r="D86" s="11" t="s">
        <v>8</v>
      </c>
      <c r="E86" s="11">
        <v>7</v>
      </c>
      <c r="F86" s="11">
        <f>VLOOKUP(C86:C371,进价表!C:F,4,FALSE)</f>
        <v>11.6424</v>
      </c>
      <c r="G86" s="11">
        <f t="shared" si="4"/>
        <v>81.4968</v>
      </c>
      <c r="H86" s="22">
        <f t="shared" si="5"/>
        <v>15.251544</v>
      </c>
      <c r="I86" s="14">
        <f t="shared" si="6"/>
        <v>0.00131478827586207</v>
      </c>
      <c r="J86" s="15">
        <f t="shared" si="7"/>
        <v>0.0106760808</v>
      </c>
      <c r="K86" s="11" t="s">
        <v>595</v>
      </c>
    </row>
    <row r="87" ht="26" spans="1:11">
      <c r="A87" s="9" t="s">
        <v>614</v>
      </c>
      <c r="B87" s="10" t="s">
        <v>436</v>
      </c>
      <c r="C87" s="10" t="s">
        <v>437</v>
      </c>
      <c r="D87" s="11" t="s">
        <v>8</v>
      </c>
      <c r="E87" s="11">
        <v>7</v>
      </c>
      <c r="F87" s="11">
        <f>VLOOKUP(C87:C372,进价表!C:F,4,FALSE)</f>
        <v>170</v>
      </c>
      <c r="G87" s="11">
        <f t="shared" si="4"/>
        <v>1190</v>
      </c>
      <c r="H87" s="22">
        <f t="shared" si="5"/>
        <v>222.7</v>
      </c>
      <c r="I87" s="14">
        <f t="shared" si="6"/>
        <v>0.019198275862069</v>
      </c>
      <c r="J87" s="15">
        <f t="shared" si="7"/>
        <v>0.15589</v>
      </c>
      <c r="K87" s="11" t="s">
        <v>595</v>
      </c>
    </row>
    <row r="88" ht="26" spans="1:11">
      <c r="A88" s="9" t="s">
        <v>614</v>
      </c>
      <c r="B88" s="10" t="s">
        <v>210</v>
      </c>
      <c r="C88" s="10" t="s">
        <v>211</v>
      </c>
      <c r="D88" s="11" t="s">
        <v>8</v>
      </c>
      <c r="E88" s="11">
        <v>6</v>
      </c>
      <c r="F88" s="11">
        <f>VLOOKUP(C88:C373,进价表!C:F,4,FALSE)</f>
        <v>338.688</v>
      </c>
      <c r="G88" s="11">
        <f t="shared" si="4"/>
        <v>2032.128</v>
      </c>
      <c r="H88" s="22">
        <f t="shared" si="5"/>
        <v>443.68128</v>
      </c>
      <c r="I88" s="14">
        <f t="shared" si="6"/>
        <v>0.0382483862068966</v>
      </c>
      <c r="J88" s="15">
        <f t="shared" si="7"/>
        <v>0.266208768</v>
      </c>
      <c r="K88" s="11" t="s">
        <v>599</v>
      </c>
    </row>
    <row r="89" ht="26" spans="1:11">
      <c r="A89" s="9" t="s">
        <v>614</v>
      </c>
      <c r="B89" s="10" t="s">
        <v>212</v>
      </c>
      <c r="C89" s="10" t="s">
        <v>213</v>
      </c>
      <c r="D89" s="11" t="s">
        <v>8</v>
      </c>
      <c r="E89" s="11">
        <v>5</v>
      </c>
      <c r="F89" s="11">
        <f>VLOOKUP(C89:C374,进价表!C:F,4,FALSE)</f>
        <v>418.7484</v>
      </c>
      <c r="G89" s="11">
        <f t="shared" si="4"/>
        <v>2093.742</v>
      </c>
      <c r="H89" s="22">
        <f t="shared" si="5"/>
        <v>548.560404</v>
      </c>
      <c r="I89" s="14">
        <f t="shared" si="6"/>
        <v>0.04728969</v>
      </c>
      <c r="J89" s="15">
        <f t="shared" si="7"/>
        <v>0.274280202</v>
      </c>
      <c r="K89" s="11" t="s">
        <v>598</v>
      </c>
    </row>
    <row r="90" ht="26" spans="1:11">
      <c r="A90" s="9" t="s">
        <v>614</v>
      </c>
      <c r="B90" s="10" t="s">
        <v>540</v>
      </c>
      <c r="C90" s="10" t="s">
        <v>541</v>
      </c>
      <c r="D90" s="11" t="s">
        <v>8</v>
      </c>
      <c r="E90" s="11">
        <v>5</v>
      </c>
      <c r="F90" s="11">
        <f>VLOOKUP(C90:C375,进价表!C:F,4,FALSE)</f>
        <v>7</v>
      </c>
      <c r="G90" s="11">
        <f t="shared" si="4"/>
        <v>35</v>
      </c>
      <c r="H90" s="22">
        <f t="shared" si="5"/>
        <v>9.17</v>
      </c>
      <c r="I90" s="14">
        <f t="shared" si="6"/>
        <v>0.00079051724137931</v>
      </c>
      <c r="J90" s="15">
        <f t="shared" si="7"/>
        <v>0.004585</v>
      </c>
      <c r="K90" s="11" t="s">
        <v>599</v>
      </c>
    </row>
    <row r="91" ht="26" spans="1:11">
      <c r="A91" s="9" t="s">
        <v>614</v>
      </c>
      <c r="B91" s="10" t="s">
        <v>180</v>
      </c>
      <c r="C91" s="10" t="s">
        <v>181</v>
      </c>
      <c r="D91" s="11" t="s">
        <v>8</v>
      </c>
      <c r="E91" s="11">
        <v>5</v>
      </c>
      <c r="F91" s="11">
        <f>VLOOKUP(C91:C376,进价表!C:F,4,FALSE)</f>
        <v>88</v>
      </c>
      <c r="G91" s="11">
        <f t="shared" si="4"/>
        <v>440</v>
      </c>
      <c r="H91" s="22">
        <f t="shared" si="5"/>
        <v>115.28</v>
      </c>
      <c r="I91" s="14">
        <f t="shared" si="6"/>
        <v>0.00993793103448276</v>
      </c>
      <c r="J91" s="15">
        <f t="shared" si="7"/>
        <v>0.05764</v>
      </c>
      <c r="K91" s="11" t="s">
        <v>599</v>
      </c>
    </row>
    <row r="92" ht="26" spans="1:11">
      <c r="A92" s="9" t="s">
        <v>614</v>
      </c>
      <c r="B92" s="10" t="s">
        <v>272</v>
      </c>
      <c r="C92" s="10" t="s">
        <v>273</v>
      </c>
      <c r="D92" s="11" t="s">
        <v>8</v>
      </c>
      <c r="E92" s="11">
        <v>5</v>
      </c>
      <c r="F92" s="11">
        <f>VLOOKUP(C92:C377,进价表!C:F,4,FALSE)</f>
        <v>52.542</v>
      </c>
      <c r="G92" s="11">
        <f t="shared" si="4"/>
        <v>262.71</v>
      </c>
      <c r="H92" s="22">
        <f t="shared" si="5"/>
        <v>68.83002</v>
      </c>
      <c r="I92" s="14">
        <f t="shared" si="6"/>
        <v>0.0059336224137931</v>
      </c>
      <c r="J92" s="15">
        <f t="shared" si="7"/>
        <v>0.03441501</v>
      </c>
      <c r="K92" s="11" t="s">
        <v>595</v>
      </c>
    </row>
    <row r="93" ht="26" spans="1:11">
      <c r="A93" s="9" t="s">
        <v>614</v>
      </c>
      <c r="B93" s="10" t="s">
        <v>266</v>
      </c>
      <c r="C93" s="10" t="s">
        <v>267</v>
      </c>
      <c r="D93" s="11" t="s">
        <v>8</v>
      </c>
      <c r="E93" s="11">
        <v>5</v>
      </c>
      <c r="F93" s="11">
        <f>VLOOKUP(C93:C378,进价表!C:F,4,FALSE)</f>
        <v>11.5668</v>
      </c>
      <c r="G93" s="11">
        <f t="shared" si="4"/>
        <v>57.834</v>
      </c>
      <c r="H93" s="22">
        <f t="shared" si="5"/>
        <v>15.152508</v>
      </c>
      <c r="I93" s="14">
        <f t="shared" si="6"/>
        <v>0.00130625068965517</v>
      </c>
      <c r="J93" s="15">
        <f t="shared" si="7"/>
        <v>0.007576254</v>
      </c>
      <c r="K93" s="11" t="s">
        <v>595</v>
      </c>
    </row>
    <row r="94" ht="26" spans="1:11">
      <c r="A94" s="9" t="s">
        <v>614</v>
      </c>
      <c r="B94" s="10" t="s">
        <v>568</v>
      </c>
      <c r="C94" s="10" t="s">
        <v>569</v>
      </c>
      <c r="D94" s="11" t="s">
        <v>8</v>
      </c>
      <c r="E94" s="11">
        <v>4</v>
      </c>
      <c r="F94" s="11">
        <f>VLOOKUP(C94:C379,进价表!C:F,4,FALSE)</f>
        <v>19</v>
      </c>
      <c r="G94" s="11">
        <f t="shared" si="4"/>
        <v>76</v>
      </c>
      <c r="H94" s="22">
        <f t="shared" si="5"/>
        <v>24.89</v>
      </c>
      <c r="I94" s="14">
        <f t="shared" si="6"/>
        <v>0.00214568965517241</v>
      </c>
      <c r="J94" s="15">
        <f t="shared" si="7"/>
        <v>0.009956</v>
      </c>
      <c r="K94" s="11" t="s">
        <v>599</v>
      </c>
    </row>
    <row r="95" ht="26" spans="1:11">
      <c r="A95" s="9" t="s">
        <v>614</v>
      </c>
      <c r="B95" s="10" t="s">
        <v>220</v>
      </c>
      <c r="C95" s="10" t="s">
        <v>221</v>
      </c>
      <c r="D95" s="11" t="s">
        <v>105</v>
      </c>
      <c r="E95" s="11">
        <v>4</v>
      </c>
      <c r="F95" s="11">
        <f>VLOOKUP(C95:C380,进价表!C:F,4,FALSE)</f>
        <v>10.4328</v>
      </c>
      <c r="G95" s="11">
        <f t="shared" si="4"/>
        <v>41.7312</v>
      </c>
      <c r="H95" s="22">
        <f t="shared" si="5"/>
        <v>13.666968</v>
      </c>
      <c r="I95" s="14">
        <f t="shared" si="6"/>
        <v>0.00117818689655172</v>
      </c>
      <c r="J95" s="15">
        <f t="shared" si="7"/>
        <v>0.0054667872</v>
      </c>
      <c r="K95" s="11" t="s">
        <v>599</v>
      </c>
    </row>
    <row r="96" ht="26" spans="1:11">
      <c r="A96" s="9" t="s">
        <v>614</v>
      </c>
      <c r="B96" s="10" t="s">
        <v>278</v>
      </c>
      <c r="C96" s="10" t="s">
        <v>279</v>
      </c>
      <c r="D96" s="11" t="s">
        <v>8</v>
      </c>
      <c r="E96" s="11">
        <v>4</v>
      </c>
      <c r="F96" s="11">
        <f>VLOOKUP(C96:C381,进价表!C:F,4,FALSE)</f>
        <v>33</v>
      </c>
      <c r="G96" s="11">
        <f t="shared" si="4"/>
        <v>132</v>
      </c>
      <c r="H96" s="22">
        <f t="shared" si="5"/>
        <v>43.23</v>
      </c>
      <c r="I96" s="14">
        <f t="shared" si="6"/>
        <v>0.00372672413793103</v>
      </c>
      <c r="J96" s="15">
        <f t="shared" si="7"/>
        <v>0.017292</v>
      </c>
      <c r="K96" s="11" t="s">
        <v>601</v>
      </c>
    </row>
    <row r="97" ht="26" spans="1:11">
      <c r="A97" s="9" t="s">
        <v>614</v>
      </c>
      <c r="B97" s="10" t="s">
        <v>460</v>
      </c>
      <c r="C97" s="10" t="s">
        <v>461</v>
      </c>
      <c r="D97" s="11" t="s">
        <v>8</v>
      </c>
      <c r="E97" s="11">
        <v>4</v>
      </c>
      <c r="F97" s="11">
        <f>VLOOKUP(C97:C382,进价表!C:F,4,FALSE)</f>
        <v>36.2124</v>
      </c>
      <c r="G97" s="11">
        <f t="shared" si="4"/>
        <v>144.8496</v>
      </c>
      <c r="H97" s="22">
        <f t="shared" si="5"/>
        <v>47.438244</v>
      </c>
      <c r="I97" s="14">
        <f t="shared" si="6"/>
        <v>0.00408950379310345</v>
      </c>
      <c r="J97" s="15">
        <f t="shared" si="7"/>
        <v>0.0189752976</v>
      </c>
      <c r="K97" s="11" t="s">
        <v>599</v>
      </c>
    </row>
    <row r="98" ht="26" spans="1:11">
      <c r="A98" s="9" t="s">
        <v>614</v>
      </c>
      <c r="B98" s="10" t="s">
        <v>464</v>
      </c>
      <c r="C98" s="10" t="s">
        <v>465</v>
      </c>
      <c r="D98" s="11" t="s">
        <v>8</v>
      </c>
      <c r="E98" s="11">
        <v>4</v>
      </c>
      <c r="F98" s="11">
        <f>VLOOKUP(C98:C383,进价表!C:F,4,FALSE)</f>
        <v>36.2124</v>
      </c>
      <c r="G98" s="11">
        <f t="shared" si="4"/>
        <v>144.8496</v>
      </c>
      <c r="H98" s="22">
        <f t="shared" si="5"/>
        <v>47.438244</v>
      </c>
      <c r="I98" s="14">
        <f t="shared" si="6"/>
        <v>0.00408950379310345</v>
      </c>
      <c r="J98" s="15">
        <f t="shared" si="7"/>
        <v>0.0189752976</v>
      </c>
      <c r="K98" s="11" t="s">
        <v>599</v>
      </c>
    </row>
    <row r="99" ht="26" spans="1:11">
      <c r="A99" s="9" t="s">
        <v>614</v>
      </c>
      <c r="B99" s="10" t="s">
        <v>178</v>
      </c>
      <c r="C99" s="10" t="s">
        <v>179</v>
      </c>
      <c r="D99" s="11" t="s">
        <v>8</v>
      </c>
      <c r="E99" s="11">
        <v>4</v>
      </c>
      <c r="F99" s="11">
        <f>VLOOKUP(C99:C384,进价表!C:F,4,FALSE)</f>
        <v>88</v>
      </c>
      <c r="G99" s="11">
        <f t="shared" si="4"/>
        <v>352</v>
      </c>
      <c r="H99" s="22">
        <f t="shared" si="5"/>
        <v>115.28</v>
      </c>
      <c r="I99" s="14">
        <f t="shared" si="6"/>
        <v>0.00993793103448276</v>
      </c>
      <c r="J99" s="15">
        <f t="shared" si="7"/>
        <v>0.046112</v>
      </c>
      <c r="K99" s="11" t="s">
        <v>599</v>
      </c>
    </row>
    <row r="100" ht="26" spans="1:11">
      <c r="A100" s="9" t="s">
        <v>614</v>
      </c>
      <c r="B100" s="10" t="s">
        <v>268</v>
      </c>
      <c r="C100" s="10" t="s">
        <v>269</v>
      </c>
      <c r="D100" s="11" t="s">
        <v>8</v>
      </c>
      <c r="E100" s="11">
        <v>4</v>
      </c>
      <c r="F100" s="11">
        <f>VLOOKUP(C100:C385,进价表!C:F,4,FALSE)</f>
        <v>11.5668</v>
      </c>
      <c r="G100" s="11">
        <f t="shared" si="4"/>
        <v>46.2672</v>
      </c>
      <c r="H100" s="22">
        <f t="shared" si="5"/>
        <v>15.152508</v>
      </c>
      <c r="I100" s="14">
        <f t="shared" si="6"/>
        <v>0.00130625068965517</v>
      </c>
      <c r="J100" s="15">
        <f t="shared" si="7"/>
        <v>0.0060610032</v>
      </c>
      <c r="K100" s="11" t="s">
        <v>601</v>
      </c>
    </row>
    <row r="101" ht="26" spans="1:11">
      <c r="A101" s="9" t="s">
        <v>614</v>
      </c>
      <c r="B101" s="10" t="s">
        <v>189</v>
      </c>
      <c r="C101" s="10" t="s">
        <v>190</v>
      </c>
      <c r="D101" s="11" t="s">
        <v>188</v>
      </c>
      <c r="E101" s="11">
        <v>4</v>
      </c>
      <c r="F101" s="11">
        <f>VLOOKUP(C101:C386,进价表!C:F,4,FALSE)</f>
        <v>88</v>
      </c>
      <c r="G101" s="11">
        <f t="shared" si="4"/>
        <v>352</v>
      </c>
      <c r="H101" s="22">
        <f t="shared" si="5"/>
        <v>115.28</v>
      </c>
      <c r="I101" s="14">
        <f t="shared" si="6"/>
        <v>0.00993793103448276</v>
      </c>
      <c r="J101" s="15">
        <f t="shared" si="7"/>
        <v>0.046112</v>
      </c>
      <c r="K101" s="11" t="s">
        <v>602</v>
      </c>
    </row>
    <row r="102" ht="26" spans="1:11">
      <c r="A102" s="9" t="s">
        <v>614</v>
      </c>
      <c r="B102" s="10" t="s">
        <v>21</v>
      </c>
      <c r="C102" s="10" t="s">
        <v>22</v>
      </c>
      <c r="D102" s="11" t="s">
        <v>8</v>
      </c>
      <c r="E102" s="11">
        <v>38971</v>
      </c>
      <c r="F102" s="11">
        <f>VLOOKUP(C102:C387,进价表!C:F,4,FALSE)</f>
        <v>31</v>
      </c>
      <c r="G102" s="11">
        <f t="shared" si="4"/>
        <v>1208101</v>
      </c>
      <c r="H102" s="22">
        <f t="shared" si="5"/>
        <v>40.61</v>
      </c>
      <c r="I102" s="14">
        <f t="shared" si="6"/>
        <v>0.00350086206896552</v>
      </c>
      <c r="J102" s="15">
        <f t="shared" si="7"/>
        <v>158.261231</v>
      </c>
      <c r="K102" s="11" t="s">
        <v>595</v>
      </c>
    </row>
    <row r="103" ht="26" spans="1:11">
      <c r="A103" s="9" t="s">
        <v>614</v>
      </c>
      <c r="B103" s="10" t="s">
        <v>17</v>
      </c>
      <c r="C103" s="10" t="s">
        <v>18</v>
      </c>
      <c r="D103" s="11" t="s">
        <v>8</v>
      </c>
      <c r="E103" s="11">
        <v>25381</v>
      </c>
      <c r="F103" s="11">
        <f>VLOOKUP(C103:C388,进价表!C:F,4,FALSE)</f>
        <v>3.6</v>
      </c>
      <c r="G103" s="11">
        <f t="shared" si="4"/>
        <v>91371.6</v>
      </c>
      <c r="H103" s="22">
        <f t="shared" si="5"/>
        <v>4.716</v>
      </c>
      <c r="I103" s="14">
        <f t="shared" si="6"/>
        <v>0.000406551724137931</v>
      </c>
      <c r="J103" s="15">
        <f t="shared" si="7"/>
        <v>11.9696796</v>
      </c>
      <c r="K103" s="11" t="s">
        <v>595</v>
      </c>
    </row>
    <row r="104" ht="26" spans="1:11">
      <c r="A104" s="9" t="s">
        <v>614</v>
      </c>
      <c r="B104" s="10" t="s">
        <v>46</v>
      </c>
      <c r="C104" s="10" t="s">
        <v>47</v>
      </c>
      <c r="D104" s="11" t="s">
        <v>31</v>
      </c>
      <c r="E104" s="11">
        <v>24746</v>
      </c>
      <c r="F104" s="11">
        <f>VLOOKUP(C104:C389,进价表!C:F,4,FALSE)</f>
        <v>4.6</v>
      </c>
      <c r="G104" s="11">
        <f t="shared" si="4"/>
        <v>113831.6</v>
      </c>
      <c r="H104" s="22">
        <f t="shared" si="5"/>
        <v>6.026</v>
      </c>
      <c r="I104" s="14">
        <f t="shared" si="6"/>
        <v>0.00051948275862069</v>
      </c>
      <c r="J104" s="15">
        <f t="shared" si="7"/>
        <v>14.9119396</v>
      </c>
      <c r="K104" s="11" t="s">
        <v>596</v>
      </c>
    </row>
    <row r="105" ht="26" spans="1:11">
      <c r="A105" s="9" t="s">
        <v>614</v>
      </c>
      <c r="B105" s="10" t="s">
        <v>32</v>
      </c>
      <c r="C105" s="10" t="s">
        <v>33</v>
      </c>
      <c r="D105" s="11" t="s">
        <v>31</v>
      </c>
      <c r="E105" s="11">
        <v>23029</v>
      </c>
      <c r="F105" s="11">
        <f>VLOOKUP(C105:C390,进价表!C:F,4,FALSE)</f>
        <v>2.8</v>
      </c>
      <c r="G105" s="11">
        <f t="shared" si="4"/>
        <v>64481.2</v>
      </c>
      <c r="H105" s="22">
        <f t="shared" si="5"/>
        <v>3.668</v>
      </c>
      <c r="I105" s="14">
        <f t="shared" si="6"/>
        <v>0.000316206896551724</v>
      </c>
      <c r="J105" s="15">
        <f t="shared" si="7"/>
        <v>8.4470372</v>
      </c>
      <c r="K105" s="11" t="s">
        <v>596</v>
      </c>
    </row>
    <row r="106" ht="26" spans="1:11">
      <c r="A106" s="9" t="s">
        <v>614</v>
      </c>
      <c r="B106" s="10" t="s">
        <v>11</v>
      </c>
      <c r="C106" s="10" t="s">
        <v>12</v>
      </c>
      <c r="D106" s="11" t="s">
        <v>8</v>
      </c>
      <c r="E106" s="11">
        <v>21655</v>
      </c>
      <c r="F106" s="11">
        <f>VLOOKUP(C106:C391,进价表!C:F,4,FALSE)</f>
        <v>8.5</v>
      </c>
      <c r="G106" s="11">
        <f t="shared" si="4"/>
        <v>184067.5</v>
      </c>
      <c r="H106" s="22">
        <f t="shared" si="5"/>
        <v>11.135</v>
      </c>
      <c r="I106" s="14">
        <f t="shared" si="6"/>
        <v>0.000959913793103448</v>
      </c>
      <c r="J106" s="15">
        <f t="shared" si="7"/>
        <v>24.1128425</v>
      </c>
      <c r="K106" s="11" t="s">
        <v>596</v>
      </c>
    </row>
    <row r="107" ht="26" spans="1:11">
      <c r="A107" s="9" t="s">
        <v>614</v>
      </c>
      <c r="B107" s="10" t="s">
        <v>58</v>
      </c>
      <c r="C107" s="10" t="s">
        <v>59</v>
      </c>
      <c r="D107" s="11" t="s">
        <v>31</v>
      </c>
      <c r="E107" s="11">
        <v>21092</v>
      </c>
      <c r="F107" s="11">
        <f>VLOOKUP(C107:C392,进价表!C:F,4,FALSE)</f>
        <v>5.5</v>
      </c>
      <c r="G107" s="11">
        <f t="shared" si="4"/>
        <v>116006</v>
      </c>
      <c r="H107" s="22">
        <f t="shared" si="5"/>
        <v>7.205</v>
      </c>
      <c r="I107" s="14">
        <f t="shared" si="6"/>
        <v>0.000621120689655172</v>
      </c>
      <c r="J107" s="15">
        <f t="shared" si="7"/>
        <v>15.196786</v>
      </c>
      <c r="K107" s="11" t="s">
        <v>596</v>
      </c>
    </row>
    <row r="108" ht="26" spans="1:11">
      <c r="A108" s="9" t="s">
        <v>614</v>
      </c>
      <c r="B108" s="10" t="s">
        <v>40</v>
      </c>
      <c r="C108" s="10" t="s">
        <v>41</v>
      </c>
      <c r="D108" s="11" t="s">
        <v>31</v>
      </c>
      <c r="E108" s="11">
        <v>18805</v>
      </c>
      <c r="F108" s="11">
        <f>VLOOKUP(C108:C393,进价表!C:F,4,FALSE)</f>
        <v>4</v>
      </c>
      <c r="G108" s="11">
        <f t="shared" si="4"/>
        <v>75220</v>
      </c>
      <c r="H108" s="22">
        <f t="shared" si="5"/>
        <v>5.24</v>
      </c>
      <c r="I108" s="14">
        <f t="shared" si="6"/>
        <v>0.000451724137931035</v>
      </c>
      <c r="J108" s="15">
        <f t="shared" si="7"/>
        <v>9.85382</v>
      </c>
      <c r="K108" s="11" t="s">
        <v>596</v>
      </c>
    </row>
    <row r="109" ht="26" spans="1:11">
      <c r="A109" s="9" t="s">
        <v>614</v>
      </c>
      <c r="B109" s="10" t="s">
        <v>19</v>
      </c>
      <c r="C109" s="10" t="s">
        <v>20</v>
      </c>
      <c r="D109" s="11" t="s">
        <v>8</v>
      </c>
      <c r="E109" s="11">
        <v>16822</v>
      </c>
      <c r="F109" s="11">
        <f>VLOOKUP(C109:C394,进价表!C:F,4,FALSE)</f>
        <v>17</v>
      </c>
      <c r="G109" s="11">
        <f t="shared" si="4"/>
        <v>285974</v>
      </c>
      <c r="H109" s="22">
        <f t="shared" si="5"/>
        <v>22.27</v>
      </c>
      <c r="I109" s="14">
        <f t="shared" si="6"/>
        <v>0.0019198275862069</v>
      </c>
      <c r="J109" s="15">
        <f t="shared" si="7"/>
        <v>37.462594</v>
      </c>
      <c r="K109" s="11" t="s">
        <v>595</v>
      </c>
    </row>
    <row r="110" ht="26" spans="1:11">
      <c r="A110" s="9" t="s">
        <v>614</v>
      </c>
      <c r="B110" s="10" t="s">
        <v>36</v>
      </c>
      <c r="C110" s="10" t="s">
        <v>37</v>
      </c>
      <c r="D110" s="11" t="s">
        <v>8</v>
      </c>
      <c r="E110" s="11">
        <v>15968</v>
      </c>
      <c r="F110" s="11">
        <f>VLOOKUP(C110:C395,进价表!C:F,4,FALSE)</f>
        <v>14</v>
      </c>
      <c r="G110" s="11">
        <f t="shared" si="4"/>
        <v>223552</v>
      </c>
      <c r="H110" s="22">
        <f t="shared" si="5"/>
        <v>18.34</v>
      </c>
      <c r="I110" s="14">
        <f t="shared" si="6"/>
        <v>0.00158103448275862</v>
      </c>
      <c r="J110" s="15">
        <f t="shared" si="7"/>
        <v>29.285312</v>
      </c>
      <c r="K110" s="11" t="s">
        <v>596</v>
      </c>
    </row>
    <row r="111" ht="26" spans="1:11">
      <c r="A111" s="9" t="s">
        <v>614</v>
      </c>
      <c r="B111" s="10" t="s">
        <v>396</v>
      </c>
      <c r="C111" s="10" t="s">
        <v>397</v>
      </c>
      <c r="D111" s="11" t="s">
        <v>8</v>
      </c>
      <c r="E111" s="11">
        <v>15610</v>
      </c>
      <c r="F111" s="11">
        <f>VLOOKUP(C111:C396,进价表!C:F,4,FALSE)</f>
        <v>26</v>
      </c>
      <c r="G111" s="11">
        <f t="shared" si="4"/>
        <v>405860</v>
      </c>
      <c r="H111" s="22">
        <f t="shared" si="5"/>
        <v>34.06</v>
      </c>
      <c r="I111" s="14">
        <f t="shared" si="6"/>
        <v>0.00293620689655172</v>
      </c>
      <c r="J111" s="15">
        <f t="shared" si="7"/>
        <v>53.16766</v>
      </c>
      <c r="K111" s="11" t="s">
        <v>597</v>
      </c>
    </row>
    <row r="112" ht="26" spans="1:11">
      <c r="A112" s="9" t="s">
        <v>614</v>
      </c>
      <c r="B112" s="10" t="s">
        <v>324</v>
      </c>
      <c r="C112" s="10" t="s">
        <v>325</v>
      </c>
      <c r="D112" s="11" t="s">
        <v>8</v>
      </c>
      <c r="E112" s="11">
        <v>15276</v>
      </c>
      <c r="F112" s="11">
        <f>VLOOKUP(C112:C397,进价表!C:F,4,FALSE)</f>
        <v>5.5</v>
      </c>
      <c r="G112" s="11">
        <f t="shared" si="4"/>
        <v>84018</v>
      </c>
      <c r="H112" s="22">
        <f t="shared" si="5"/>
        <v>7.205</v>
      </c>
      <c r="I112" s="14">
        <f t="shared" si="6"/>
        <v>0.000621120689655172</v>
      </c>
      <c r="J112" s="15">
        <f t="shared" si="7"/>
        <v>11.006358</v>
      </c>
      <c r="K112" s="11" t="s">
        <v>595</v>
      </c>
    </row>
    <row r="113" ht="26" spans="1:11">
      <c r="A113" s="9" t="s">
        <v>614</v>
      </c>
      <c r="B113" s="10" t="s">
        <v>122</v>
      </c>
      <c r="C113" s="10" t="s">
        <v>123</v>
      </c>
      <c r="D113" s="11" t="s">
        <v>31</v>
      </c>
      <c r="E113" s="11">
        <v>15064</v>
      </c>
      <c r="F113" s="11">
        <f>VLOOKUP(C113:C398,进价表!C:F,4,FALSE)</f>
        <v>6</v>
      </c>
      <c r="G113" s="11">
        <f t="shared" si="4"/>
        <v>90384</v>
      </c>
      <c r="H113" s="22">
        <f t="shared" si="5"/>
        <v>7.86</v>
      </c>
      <c r="I113" s="14">
        <f t="shared" si="6"/>
        <v>0.000677586206896552</v>
      </c>
      <c r="J113" s="15">
        <f t="shared" si="7"/>
        <v>11.840304</v>
      </c>
      <c r="K113" s="11" t="s">
        <v>596</v>
      </c>
    </row>
    <row r="114" ht="26" spans="1:11">
      <c r="A114" s="9" t="s">
        <v>614</v>
      </c>
      <c r="B114" s="10" t="s">
        <v>394</v>
      </c>
      <c r="C114" s="10" t="s">
        <v>395</v>
      </c>
      <c r="D114" s="11" t="s">
        <v>8</v>
      </c>
      <c r="E114" s="11">
        <v>13474</v>
      </c>
      <c r="F114" s="11">
        <f>VLOOKUP(C114:C399,进价表!C:F,4,FALSE)</f>
        <v>20</v>
      </c>
      <c r="G114" s="11">
        <f t="shared" si="4"/>
        <v>269480</v>
      </c>
      <c r="H114" s="22">
        <f t="shared" si="5"/>
        <v>26.2</v>
      </c>
      <c r="I114" s="14">
        <f t="shared" si="6"/>
        <v>0.00225862068965517</v>
      </c>
      <c r="J114" s="15">
        <f t="shared" si="7"/>
        <v>35.30188</v>
      </c>
      <c r="K114" s="11" t="s">
        <v>597</v>
      </c>
    </row>
    <row r="115" ht="26" spans="1:11">
      <c r="A115" s="9" t="s">
        <v>614</v>
      </c>
      <c r="B115" s="10" t="s">
        <v>236</v>
      </c>
      <c r="C115" s="10" t="s">
        <v>237</v>
      </c>
      <c r="D115" s="11" t="s">
        <v>8</v>
      </c>
      <c r="E115" s="11">
        <v>10494</v>
      </c>
      <c r="F115" s="11">
        <f>VLOOKUP(C115:C400,进价表!C:F,4,FALSE)</f>
        <v>5.8</v>
      </c>
      <c r="G115" s="11">
        <f t="shared" si="4"/>
        <v>60865.2</v>
      </c>
      <c r="H115" s="22">
        <f t="shared" si="5"/>
        <v>7.598</v>
      </c>
      <c r="I115" s="14">
        <f t="shared" si="6"/>
        <v>0.000655</v>
      </c>
      <c r="J115" s="15">
        <f t="shared" si="7"/>
        <v>7.9733412</v>
      </c>
      <c r="K115" s="11" t="s">
        <v>595</v>
      </c>
    </row>
    <row r="116" ht="26" spans="1:11">
      <c r="A116" s="9" t="s">
        <v>614</v>
      </c>
      <c r="B116" s="10" t="s">
        <v>242</v>
      </c>
      <c r="C116" s="10" t="s">
        <v>243</v>
      </c>
      <c r="D116" s="11" t="s">
        <v>8</v>
      </c>
      <c r="E116" s="11">
        <v>10036</v>
      </c>
      <c r="F116" s="11">
        <f>VLOOKUP(C116:C401,进价表!C:F,4,FALSE)</f>
        <v>4</v>
      </c>
      <c r="G116" s="11">
        <f t="shared" si="4"/>
        <v>40144</v>
      </c>
      <c r="H116" s="22">
        <f t="shared" si="5"/>
        <v>5.24</v>
      </c>
      <c r="I116" s="14">
        <f t="shared" si="6"/>
        <v>0.000451724137931035</v>
      </c>
      <c r="J116" s="15">
        <f t="shared" si="7"/>
        <v>5.258864</v>
      </c>
      <c r="K116" s="11" t="s">
        <v>595</v>
      </c>
    </row>
    <row r="117" ht="26" spans="1:11">
      <c r="A117" s="9" t="s">
        <v>614</v>
      </c>
      <c r="B117" s="10" t="s">
        <v>50</v>
      </c>
      <c r="C117" s="10" t="s">
        <v>51</v>
      </c>
      <c r="D117" s="11" t="s">
        <v>31</v>
      </c>
      <c r="E117" s="11">
        <v>9000</v>
      </c>
      <c r="F117" s="11">
        <f>VLOOKUP(C117:C402,进价表!C:F,4,FALSE)</f>
        <v>6.5</v>
      </c>
      <c r="G117" s="11">
        <f t="shared" si="4"/>
        <v>58500</v>
      </c>
      <c r="H117" s="22">
        <f t="shared" si="5"/>
        <v>8.515</v>
      </c>
      <c r="I117" s="14">
        <f t="shared" si="6"/>
        <v>0.000734051724137931</v>
      </c>
      <c r="J117" s="15">
        <f t="shared" si="7"/>
        <v>7.6635</v>
      </c>
      <c r="K117" s="11" t="s">
        <v>596</v>
      </c>
    </row>
    <row r="118" ht="26" spans="1:11">
      <c r="A118" s="9" t="s">
        <v>614</v>
      </c>
      <c r="B118" s="10" t="s">
        <v>48</v>
      </c>
      <c r="C118" s="10" t="s">
        <v>49</v>
      </c>
      <c r="D118" s="11" t="s">
        <v>31</v>
      </c>
      <c r="E118" s="11">
        <v>8693</v>
      </c>
      <c r="F118" s="11">
        <f>VLOOKUP(C118:C403,进价表!C:F,4,FALSE)</f>
        <v>2.3</v>
      </c>
      <c r="G118" s="11">
        <f t="shared" si="4"/>
        <v>19993.9</v>
      </c>
      <c r="H118" s="22">
        <f t="shared" si="5"/>
        <v>3.013</v>
      </c>
      <c r="I118" s="14">
        <f t="shared" si="6"/>
        <v>0.000259741379310345</v>
      </c>
      <c r="J118" s="15">
        <f t="shared" si="7"/>
        <v>2.6192009</v>
      </c>
      <c r="K118" s="11" t="s">
        <v>596</v>
      </c>
    </row>
    <row r="119" ht="26" spans="1:11">
      <c r="A119" s="9" t="s">
        <v>614</v>
      </c>
      <c r="B119" s="10" t="s">
        <v>140</v>
      </c>
      <c r="C119" s="10" t="s">
        <v>141</v>
      </c>
      <c r="D119" s="11" t="s">
        <v>8</v>
      </c>
      <c r="E119" s="11">
        <v>8347</v>
      </c>
      <c r="F119" s="11">
        <f>VLOOKUP(C119:C404,进价表!C:F,4,FALSE)</f>
        <v>2.5</v>
      </c>
      <c r="G119" s="11">
        <f t="shared" si="4"/>
        <v>20867.5</v>
      </c>
      <c r="H119" s="22">
        <f t="shared" si="5"/>
        <v>3.275</v>
      </c>
      <c r="I119" s="14">
        <f t="shared" si="6"/>
        <v>0.000282327586206897</v>
      </c>
      <c r="J119" s="15">
        <f t="shared" si="7"/>
        <v>2.7336425</v>
      </c>
      <c r="K119" s="11" t="s">
        <v>595</v>
      </c>
    </row>
    <row r="120" ht="26" spans="1:11">
      <c r="A120" s="9" t="s">
        <v>614</v>
      </c>
      <c r="B120" s="10" t="s">
        <v>344</v>
      </c>
      <c r="C120" s="10" t="s">
        <v>345</v>
      </c>
      <c r="D120" s="11" t="s">
        <v>8</v>
      </c>
      <c r="E120" s="11">
        <v>8134</v>
      </c>
      <c r="F120" s="11">
        <f>VLOOKUP(C120:C405,进价表!C:F,4,FALSE)</f>
        <v>4.9</v>
      </c>
      <c r="G120" s="11">
        <f t="shared" si="4"/>
        <v>39856.6</v>
      </c>
      <c r="H120" s="22">
        <f t="shared" si="5"/>
        <v>6.419</v>
      </c>
      <c r="I120" s="14">
        <f t="shared" si="6"/>
        <v>0.000553362068965517</v>
      </c>
      <c r="J120" s="15">
        <f t="shared" si="7"/>
        <v>5.2212146</v>
      </c>
      <c r="K120" s="11" t="s">
        <v>595</v>
      </c>
    </row>
    <row r="121" ht="26" spans="1:11">
      <c r="A121" s="9" t="s">
        <v>614</v>
      </c>
      <c r="B121" s="10" t="s">
        <v>56</v>
      </c>
      <c r="C121" s="10" t="s">
        <v>57</v>
      </c>
      <c r="D121" s="11" t="s">
        <v>31</v>
      </c>
      <c r="E121" s="11">
        <v>8114</v>
      </c>
      <c r="F121" s="11">
        <f>VLOOKUP(C121:C406,进价表!C:F,4,FALSE)</f>
        <v>3.3</v>
      </c>
      <c r="G121" s="11">
        <f t="shared" si="4"/>
        <v>26776.2</v>
      </c>
      <c r="H121" s="22">
        <f t="shared" si="5"/>
        <v>4.323</v>
      </c>
      <c r="I121" s="14">
        <f t="shared" si="6"/>
        <v>0.000372672413793103</v>
      </c>
      <c r="J121" s="15">
        <f t="shared" si="7"/>
        <v>3.5076822</v>
      </c>
      <c r="K121" s="11" t="s">
        <v>596</v>
      </c>
    </row>
    <row r="122" ht="26" spans="1:11">
      <c r="A122" s="9" t="s">
        <v>614</v>
      </c>
      <c r="B122" s="10" t="s">
        <v>54</v>
      </c>
      <c r="C122" s="10" t="s">
        <v>55</v>
      </c>
      <c r="D122" s="11" t="s">
        <v>31</v>
      </c>
      <c r="E122" s="11">
        <v>6979</v>
      </c>
      <c r="F122" s="11">
        <f>VLOOKUP(C122:C407,进价表!C:F,4,FALSE)</f>
        <v>4.4</v>
      </c>
      <c r="G122" s="11">
        <f t="shared" si="4"/>
        <v>30707.6</v>
      </c>
      <c r="H122" s="22">
        <f t="shared" si="5"/>
        <v>5.764</v>
      </c>
      <c r="I122" s="14">
        <f t="shared" si="6"/>
        <v>0.000496896551724138</v>
      </c>
      <c r="J122" s="15">
        <f t="shared" si="7"/>
        <v>4.0226956</v>
      </c>
      <c r="K122" s="11" t="s">
        <v>596</v>
      </c>
    </row>
    <row r="123" ht="26" spans="1:11">
      <c r="A123" s="9" t="s">
        <v>614</v>
      </c>
      <c r="B123" s="10" t="s">
        <v>328</v>
      </c>
      <c r="C123" s="10" t="s">
        <v>329</v>
      </c>
      <c r="D123" s="11" t="s">
        <v>8</v>
      </c>
      <c r="E123" s="11">
        <v>6543</v>
      </c>
      <c r="F123" s="11">
        <f>VLOOKUP(C123:C408,进价表!C:F,4,FALSE)</f>
        <v>13</v>
      </c>
      <c r="G123" s="11">
        <f t="shared" si="4"/>
        <v>85059</v>
      </c>
      <c r="H123" s="22">
        <f t="shared" si="5"/>
        <v>17.03</v>
      </c>
      <c r="I123" s="14">
        <f t="shared" si="6"/>
        <v>0.00146810344827586</v>
      </c>
      <c r="J123" s="15">
        <f t="shared" si="7"/>
        <v>11.142729</v>
      </c>
      <c r="K123" s="11" t="s">
        <v>595</v>
      </c>
    </row>
    <row r="124" ht="26" spans="1:11">
      <c r="A124" s="9" t="s">
        <v>614</v>
      </c>
      <c r="B124" s="10" t="s">
        <v>23</v>
      </c>
      <c r="C124" s="10" t="s">
        <v>24</v>
      </c>
      <c r="D124" s="11" t="s">
        <v>8</v>
      </c>
      <c r="E124" s="11">
        <v>6457</v>
      </c>
      <c r="F124" s="11">
        <f>VLOOKUP(C124:C409,进价表!C:F,4,FALSE)</f>
        <v>19</v>
      </c>
      <c r="G124" s="11">
        <f t="shared" si="4"/>
        <v>122683</v>
      </c>
      <c r="H124" s="22">
        <f t="shared" si="5"/>
        <v>24.89</v>
      </c>
      <c r="I124" s="14">
        <f t="shared" si="6"/>
        <v>0.00214568965517241</v>
      </c>
      <c r="J124" s="15">
        <f t="shared" si="7"/>
        <v>16.071473</v>
      </c>
      <c r="K124" s="11" t="s">
        <v>596</v>
      </c>
    </row>
    <row r="125" ht="26" spans="1:11">
      <c r="A125" s="9" t="s">
        <v>614</v>
      </c>
      <c r="B125" s="10" t="s">
        <v>29</v>
      </c>
      <c r="C125" s="10" t="s">
        <v>30</v>
      </c>
      <c r="D125" s="11" t="s">
        <v>31</v>
      </c>
      <c r="E125" s="11">
        <v>6387</v>
      </c>
      <c r="F125" s="11">
        <f>VLOOKUP(C125:C410,进价表!C:F,4,FALSE)</f>
        <v>1.8</v>
      </c>
      <c r="G125" s="11">
        <f t="shared" si="4"/>
        <v>11496.6</v>
      </c>
      <c r="H125" s="22">
        <f t="shared" si="5"/>
        <v>2.358</v>
      </c>
      <c r="I125" s="14">
        <f t="shared" si="6"/>
        <v>0.000203275862068966</v>
      </c>
      <c r="J125" s="15">
        <f t="shared" si="7"/>
        <v>1.5060546</v>
      </c>
      <c r="K125" s="11" t="s">
        <v>596</v>
      </c>
    </row>
    <row r="126" ht="26" spans="1:11">
      <c r="A126" s="9" t="s">
        <v>614</v>
      </c>
      <c r="B126" s="10" t="s">
        <v>414</v>
      </c>
      <c r="C126" s="10" t="s">
        <v>415</v>
      </c>
      <c r="D126" s="11" t="s">
        <v>8</v>
      </c>
      <c r="E126" s="11">
        <v>6334</v>
      </c>
      <c r="F126" s="11">
        <f>VLOOKUP(C126:C411,进价表!C:F,4,FALSE)</f>
        <v>18</v>
      </c>
      <c r="G126" s="11">
        <f t="shared" si="4"/>
        <v>114012</v>
      </c>
      <c r="H126" s="22">
        <f t="shared" si="5"/>
        <v>23.58</v>
      </c>
      <c r="I126" s="14">
        <f t="shared" si="6"/>
        <v>0.00203275862068966</v>
      </c>
      <c r="J126" s="15">
        <f t="shared" si="7"/>
        <v>14.935572</v>
      </c>
      <c r="K126" s="11" t="s">
        <v>597</v>
      </c>
    </row>
    <row r="127" ht="26" spans="1:11">
      <c r="A127" s="9" t="s">
        <v>614</v>
      </c>
      <c r="B127" s="10" t="s">
        <v>112</v>
      </c>
      <c r="C127" s="10" t="s">
        <v>113</v>
      </c>
      <c r="D127" s="11" t="s">
        <v>31</v>
      </c>
      <c r="E127" s="11">
        <v>5977</v>
      </c>
      <c r="F127" s="11">
        <f>VLOOKUP(C127:C412,进价表!C:F,4,FALSE)</f>
        <v>3</v>
      </c>
      <c r="G127" s="11">
        <f t="shared" si="4"/>
        <v>17931</v>
      </c>
      <c r="H127" s="22">
        <f t="shared" si="5"/>
        <v>3.93</v>
      </c>
      <c r="I127" s="14">
        <f t="shared" si="6"/>
        <v>0.000338793103448276</v>
      </c>
      <c r="J127" s="15">
        <f t="shared" si="7"/>
        <v>2.348961</v>
      </c>
      <c r="K127" s="11" t="s">
        <v>596</v>
      </c>
    </row>
    <row r="128" ht="26" spans="1:11">
      <c r="A128" s="9" t="s">
        <v>614</v>
      </c>
      <c r="B128" s="10" t="s">
        <v>52</v>
      </c>
      <c r="C128" s="10" t="s">
        <v>53</v>
      </c>
      <c r="D128" s="11" t="s">
        <v>31</v>
      </c>
      <c r="E128" s="11">
        <v>5923</v>
      </c>
      <c r="F128" s="11">
        <f>VLOOKUP(C128:C413,进价表!C:F,4,FALSE)</f>
        <v>7.5</v>
      </c>
      <c r="G128" s="11">
        <f t="shared" si="4"/>
        <v>44422.5</v>
      </c>
      <c r="H128" s="22">
        <f t="shared" si="5"/>
        <v>9.825</v>
      </c>
      <c r="I128" s="14">
        <f t="shared" si="6"/>
        <v>0.00084698275862069</v>
      </c>
      <c r="J128" s="15">
        <f t="shared" si="7"/>
        <v>5.8193475</v>
      </c>
      <c r="K128" s="11" t="s">
        <v>596</v>
      </c>
    </row>
    <row r="129" ht="26" spans="1:11">
      <c r="A129" s="9" t="s">
        <v>614</v>
      </c>
      <c r="B129" s="10" t="s">
        <v>34</v>
      </c>
      <c r="C129" s="10" t="s">
        <v>35</v>
      </c>
      <c r="D129" s="11" t="s">
        <v>31</v>
      </c>
      <c r="E129" s="11">
        <v>4509</v>
      </c>
      <c r="F129" s="11">
        <f>VLOOKUP(C129:C414,进价表!C:F,4,FALSE)</f>
        <v>3.8</v>
      </c>
      <c r="G129" s="11">
        <f t="shared" si="4"/>
        <v>17134.2</v>
      </c>
      <c r="H129" s="22">
        <f t="shared" si="5"/>
        <v>4.978</v>
      </c>
      <c r="I129" s="14">
        <f t="shared" si="6"/>
        <v>0.000429137931034483</v>
      </c>
      <c r="J129" s="15">
        <f t="shared" si="7"/>
        <v>2.2445802</v>
      </c>
      <c r="K129" s="11" t="s">
        <v>596</v>
      </c>
    </row>
    <row r="130" ht="26" spans="1:11">
      <c r="A130" s="9" t="s">
        <v>614</v>
      </c>
      <c r="B130" s="10" t="s">
        <v>108</v>
      </c>
      <c r="C130" s="10" t="s">
        <v>109</v>
      </c>
      <c r="D130" s="11" t="s">
        <v>31</v>
      </c>
      <c r="E130" s="11">
        <v>4252</v>
      </c>
      <c r="F130" s="11">
        <f>VLOOKUP(C130:C415,进价表!C:F,4,FALSE)</f>
        <v>4.2</v>
      </c>
      <c r="G130" s="11">
        <f t="shared" si="4"/>
        <v>17858.4</v>
      </c>
      <c r="H130" s="22">
        <f t="shared" si="5"/>
        <v>5.502</v>
      </c>
      <c r="I130" s="14">
        <f t="shared" si="6"/>
        <v>0.000474310344827586</v>
      </c>
      <c r="J130" s="15">
        <f t="shared" si="7"/>
        <v>2.3394504</v>
      </c>
      <c r="K130" s="11" t="s">
        <v>596</v>
      </c>
    </row>
    <row r="131" ht="26" spans="1:11">
      <c r="A131" s="9" t="s">
        <v>614</v>
      </c>
      <c r="B131" s="10" t="s">
        <v>27</v>
      </c>
      <c r="C131" s="10" t="s">
        <v>28</v>
      </c>
      <c r="D131" s="11" t="s">
        <v>8</v>
      </c>
      <c r="E131" s="11">
        <v>3912</v>
      </c>
      <c r="F131" s="11">
        <f>VLOOKUP(C131:C416,进价表!C:F,4,FALSE)</f>
        <v>7.5</v>
      </c>
      <c r="G131" s="11">
        <f t="shared" si="4"/>
        <v>29340</v>
      </c>
      <c r="H131" s="22">
        <f t="shared" si="5"/>
        <v>9.825</v>
      </c>
      <c r="I131" s="14">
        <f t="shared" si="6"/>
        <v>0.00084698275862069</v>
      </c>
      <c r="J131" s="15">
        <f t="shared" si="7"/>
        <v>3.84354</v>
      </c>
      <c r="K131" s="11" t="s">
        <v>596</v>
      </c>
    </row>
    <row r="132" ht="26" spans="1:11">
      <c r="A132" s="9" t="s">
        <v>614</v>
      </c>
      <c r="B132" s="10" t="s">
        <v>74</v>
      </c>
      <c r="C132" s="10" t="s">
        <v>75</v>
      </c>
      <c r="D132" s="11" t="s">
        <v>8</v>
      </c>
      <c r="E132" s="11">
        <v>3483</v>
      </c>
      <c r="F132" s="11">
        <f>VLOOKUP(C132:C417,进价表!C:F,4,FALSE)</f>
        <v>31</v>
      </c>
      <c r="G132" s="11">
        <f t="shared" ref="G132:G195" si="8">E132*F132</f>
        <v>107973</v>
      </c>
      <c r="H132" s="22">
        <f t="shared" ref="H132:H195" si="9">F132*1.31</f>
        <v>40.61</v>
      </c>
      <c r="I132" s="14">
        <f t="shared" ref="I132:I195" si="10">H132/1.16/10000</f>
        <v>0.00350086206896552</v>
      </c>
      <c r="J132" s="15">
        <f t="shared" ref="J132:J195" si="11">I132*1.16*E132</f>
        <v>14.144463</v>
      </c>
      <c r="K132" s="11" t="s">
        <v>596</v>
      </c>
    </row>
    <row r="133" ht="26" spans="1:11">
      <c r="A133" s="9" t="s">
        <v>614</v>
      </c>
      <c r="B133" s="10" t="s">
        <v>392</v>
      </c>
      <c r="C133" s="10" t="s">
        <v>393</v>
      </c>
      <c r="D133" s="11" t="s">
        <v>8</v>
      </c>
      <c r="E133" s="11">
        <v>3460</v>
      </c>
      <c r="F133" s="11">
        <f>VLOOKUP(C133:C418,进价表!C:F,4,FALSE)</f>
        <v>26</v>
      </c>
      <c r="G133" s="11">
        <f t="shared" si="8"/>
        <v>89960</v>
      </c>
      <c r="H133" s="22">
        <f t="shared" si="9"/>
        <v>34.06</v>
      </c>
      <c r="I133" s="14">
        <f t="shared" si="10"/>
        <v>0.00293620689655172</v>
      </c>
      <c r="J133" s="15">
        <f t="shared" si="11"/>
        <v>11.78476</v>
      </c>
      <c r="K133" s="11" t="s">
        <v>597</v>
      </c>
    </row>
    <row r="134" ht="26" spans="1:11">
      <c r="A134" s="9" t="s">
        <v>614</v>
      </c>
      <c r="B134" s="10" t="s">
        <v>9</v>
      </c>
      <c r="C134" s="10" t="s">
        <v>10</v>
      </c>
      <c r="D134" s="11" t="s">
        <v>8</v>
      </c>
      <c r="E134" s="11">
        <v>3257</v>
      </c>
      <c r="F134" s="11">
        <f>VLOOKUP(C134:C419,进价表!C:F,4,FALSE)</f>
        <v>8.5</v>
      </c>
      <c r="G134" s="11">
        <f t="shared" si="8"/>
        <v>27684.5</v>
      </c>
      <c r="H134" s="22">
        <f t="shared" si="9"/>
        <v>11.135</v>
      </c>
      <c r="I134" s="14">
        <f t="shared" si="10"/>
        <v>0.000959913793103448</v>
      </c>
      <c r="J134" s="15">
        <f t="shared" si="11"/>
        <v>3.6266695</v>
      </c>
      <c r="K134" s="11" t="s">
        <v>596</v>
      </c>
    </row>
    <row r="135" ht="26" spans="1:11">
      <c r="A135" s="9" t="s">
        <v>614</v>
      </c>
      <c r="B135" s="10" t="s">
        <v>38</v>
      </c>
      <c r="C135" s="10" t="s">
        <v>39</v>
      </c>
      <c r="D135" s="11" t="s">
        <v>8</v>
      </c>
      <c r="E135" s="11">
        <v>2988</v>
      </c>
      <c r="F135" s="11">
        <f>VLOOKUP(C135:C420,进价表!C:F,4,FALSE)</f>
        <v>23</v>
      </c>
      <c r="G135" s="11">
        <f t="shared" si="8"/>
        <v>68724</v>
      </c>
      <c r="H135" s="22">
        <f t="shared" si="9"/>
        <v>30.13</v>
      </c>
      <c r="I135" s="14">
        <f t="shared" si="10"/>
        <v>0.00259741379310345</v>
      </c>
      <c r="J135" s="15">
        <f t="shared" si="11"/>
        <v>9.002844</v>
      </c>
      <c r="K135" s="11" t="s">
        <v>596</v>
      </c>
    </row>
    <row r="136" ht="26" spans="1:11">
      <c r="A136" s="9" t="s">
        <v>614</v>
      </c>
      <c r="B136" s="10" t="s">
        <v>320</v>
      </c>
      <c r="C136" s="10" t="s">
        <v>321</v>
      </c>
      <c r="D136" s="11" t="s">
        <v>8</v>
      </c>
      <c r="E136" s="11">
        <v>2960</v>
      </c>
      <c r="F136" s="11">
        <f>VLOOKUP(C136:C421,进价表!C:F,4,FALSE)</f>
        <v>3.6</v>
      </c>
      <c r="G136" s="11">
        <f t="shared" si="8"/>
        <v>10656</v>
      </c>
      <c r="H136" s="22">
        <f t="shared" si="9"/>
        <v>4.716</v>
      </c>
      <c r="I136" s="14">
        <f t="shared" si="10"/>
        <v>0.000406551724137931</v>
      </c>
      <c r="J136" s="15">
        <f t="shared" si="11"/>
        <v>1.395936</v>
      </c>
      <c r="K136" s="11" t="s">
        <v>595</v>
      </c>
    </row>
    <row r="137" ht="26" spans="1:11">
      <c r="A137" s="9" t="s">
        <v>614</v>
      </c>
      <c r="B137" s="10" t="s">
        <v>228</v>
      </c>
      <c r="C137" s="10" t="s">
        <v>229</v>
      </c>
      <c r="D137" s="11" t="s">
        <v>8</v>
      </c>
      <c r="E137" s="11">
        <v>2959</v>
      </c>
      <c r="F137" s="11">
        <f>VLOOKUP(C137:C422,进价表!C:F,4,FALSE)</f>
        <v>9</v>
      </c>
      <c r="G137" s="11">
        <f t="shared" si="8"/>
        <v>26631</v>
      </c>
      <c r="H137" s="22">
        <f t="shared" si="9"/>
        <v>11.79</v>
      </c>
      <c r="I137" s="14">
        <f t="shared" si="10"/>
        <v>0.00101637931034483</v>
      </c>
      <c r="J137" s="15">
        <f t="shared" si="11"/>
        <v>3.488661</v>
      </c>
      <c r="K137" s="11" t="s">
        <v>595</v>
      </c>
    </row>
    <row r="138" ht="26" spans="1:11">
      <c r="A138" s="9" t="s">
        <v>614</v>
      </c>
      <c r="B138" s="10" t="s">
        <v>230</v>
      </c>
      <c r="C138" s="10" t="s">
        <v>231</v>
      </c>
      <c r="D138" s="11" t="s">
        <v>8</v>
      </c>
      <c r="E138" s="11">
        <v>2356</v>
      </c>
      <c r="F138" s="11">
        <f>VLOOKUP(C138:C423,进价表!C:F,4,FALSE)</f>
        <v>12.5</v>
      </c>
      <c r="G138" s="11">
        <f t="shared" si="8"/>
        <v>29450</v>
      </c>
      <c r="H138" s="22">
        <f t="shared" si="9"/>
        <v>16.375</v>
      </c>
      <c r="I138" s="14">
        <f t="shared" si="10"/>
        <v>0.00141163793103448</v>
      </c>
      <c r="J138" s="15">
        <f t="shared" si="11"/>
        <v>3.85795</v>
      </c>
      <c r="K138" s="11" t="s">
        <v>595</v>
      </c>
    </row>
    <row r="139" ht="26" spans="1:11">
      <c r="A139" s="9" t="s">
        <v>614</v>
      </c>
      <c r="B139" s="10" t="s">
        <v>404</v>
      </c>
      <c r="C139" s="10" t="s">
        <v>405</v>
      </c>
      <c r="D139" s="11" t="s">
        <v>8</v>
      </c>
      <c r="E139" s="11">
        <v>2326</v>
      </c>
      <c r="F139" s="11">
        <f>VLOOKUP(C139:C424,进价表!C:F,4,FALSE)</f>
        <v>20</v>
      </c>
      <c r="G139" s="11">
        <f t="shared" si="8"/>
        <v>46520</v>
      </c>
      <c r="H139" s="22">
        <f t="shared" si="9"/>
        <v>26.2</v>
      </c>
      <c r="I139" s="14">
        <f t="shared" si="10"/>
        <v>0.00225862068965517</v>
      </c>
      <c r="J139" s="15">
        <f t="shared" si="11"/>
        <v>6.09412</v>
      </c>
      <c r="K139" s="11" t="s">
        <v>595</v>
      </c>
    </row>
    <row r="140" ht="26" spans="1:11">
      <c r="A140" s="9" t="s">
        <v>614</v>
      </c>
      <c r="B140" s="10" t="s">
        <v>85</v>
      </c>
      <c r="C140" s="10" t="s">
        <v>86</v>
      </c>
      <c r="D140" s="11" t="s">
        <v>8</v>
      </c>
      <c r="E140" s="11">
        <v>2157</v>
      </c>
      <c r="F140" s="11">
        <f>VLOOKUP(C140:C425,进价表!C:F,4,FALSE)</f>
        <v>22</v>
      </c>
      <c r="G140" s="11">
        <f t="shared" si="8"/>
        <v>47454</v>
      </c>
      <c r="H140" s="22">
        <f t="shared" si="9"/>
        <v>28.82</v>
      </c>
      <c r="I140" s="14">
        <f t="shared" si="10"/>
        <v>0.00248448275862069</v>
      </c>
      <c r="J140" s="15">
        <f t="shared" si="11"/>
        <v>6.216474</v>
      </c>
      <c r="K140" s="11" t="s">
        <v>596</v>
      </c>
    </row>
    <row r="141" ht="26" spans="1:11">
      <c r="A141" s="9" t="s">
        <v>614</v>
      </c>
      <c r="B141" s="10" t="s">
        <v>138</v>
      </c>
      <c r="C141" s="10" t="s">
        <v>139</v>
      </c>
      <c r="D141" s="11" t="s">
        <v>8</v>
      </c>
      <c r="E141" s="11">
        <v>2138</v>
      </c>
      <c r="F141" s="11">
        <f>VLOOKUP(C141:C426,进价表!C:F,4,FALSE)</f>
        <v>17</v>
      </c>
      <c r="G141" s="11">
        <f t="shared" si="8"/>
        <v>36346</v>
      </c>
      <c r="H141" s="22">
        <f t="shared" si="9"/>
        <v>22.27</v>
      </c>
      <c r="I141" s="14">
        <f t="shared" si="10"/>
        <v>0.0019198275862069</v>
      </c>
      <c r="J141" s="15">
        <f t="shared" si="11"/>
        <v>4.761326</v>
      </c>
      <c r="K141" s="11" t="s">
        <v>596</v>
      </c>
    </row>
    <row r="142" ht="26" spans="1:11">
      <c r="A142" s="9" t="s">
        <v>614</v>
      </c>
      <c r="B142" s="10" t="s">
        <v>406</v>
      </c>
      <c r="C142" s="10" t="s">
        <v>407</v>
      </c>
      <c r="D142" s="11" t="s">
        <v>8</v>
      </c>
      <c r="E142" s="11">
        <v>2135</v>
      </c>
      <c r="F142" s="11">
        <f>VLOOKUP(C142:C427,进价表!C:F,4,FALSE)</f>
        <v>12</v>
      </c>
      <c r="G142" s="11">
        <f t="shared" si="8"/>
        <v>25620</v>
      </c>
      <c r="H142" s="22">
        <f t="shared" si="9"/>
        <v>15.72</v>
      </c>
      <c r="I142" s="14">
        <f t="shared" si="10"/>
        <v>0.0013551724137931</v>
      </c>
      <c r="J142" s="15">
        <f t="shared" si="11"/>
        <v>3.35622</v>
      </c>
      <c r="K142" s="11" t="s">
        <v>597</v>
      </c>
    </row>
    <row r="143" ht="26" spans="1:11">
      <c r="A143" s="9" t="s">
        <v>614</v>
      </c>
      <c r="B143" s="10" t="s">
        <v>44</v>
      </c>
      <c r="C143" s="10" t="s">
        <v>45</v>
      </c>
      <c r="D143" s="11" t="s">
        <v>31</v>
      </c>
      <c r="E143" s="11">
        <v>2114</v>
      </c>
      <c r="F143" s="11">
        <f>VLOOKUP(C143:C428,进价表!C:F,4,FALSE)</f>
        <v>5.6</v>
      </c>
      <c r="G143" s="11">
        <f t="shared" si="8"/>
        <v>11838.4</v>
      </c>
      <c r="H143" s="22">
        <f t="shared" si="9"/>
        <v>7.336</v>
      </c>
      <c r="I143" s="14">
        <f t="shared" si="10"/>
        <v>0.000632413793103448</v>
      </c>
      <c r="J143" s="15">
        <f t="shared" si="11"/>
        <v>1.5508304</v>
      </c>
      <c r="K143" s="11" t="s">
        <v>596</v>
      </c>
    </row>
    <row r="144" ht="26" spans="1:11">
      <c r="A144" s="9" t="s">
        <v>614</v>
      </c>
      <c r="B144" s="10" t="s">
        <v>97</v>
      </c>
      <c r="C144" s="10" t="s">
        <v>98</v>
      </c>
      <c r="D144" s="11" t="s">
        <v>31</v>
      </c>
      <c r="E144" s="11">
        <v>2044</v>
      </c>
      <c r="F144" s="11">
        <f>VLOOKUP(C144:C429,进价表!C:F,4,FALSE)</f>
        <v>6</v>
      </c>
      <c r="G144" s="11">
        <f t="shared" si="8"/>
        <v>12264</v>
      </c>
      <c r="H144" s="22">
        <f t="shared" si="9"/>
        <v>7.86</v>
      </c>
      <c r="I144" s="14">
        <f t="shared" si="10"/>
        <v>0.000677586206896552</v>
      </c>
      <c r="J144" s="15">
        <f t="shared" si="11"/>
        <v>1.606584</v>
      </c>
      <c r="K144" s="11" t="s">
        <v>596</v>
      </c>
    </row>
    <row r="145" ht="26" spans="1:11">
      <c r="A145" s="9" t="s">
        <v>614</v>
      </c>
      <c r="B145" s="10" t="s">
        <v>308</v>
      </c>
      <c r="C145" s="10" t="s">
        <v>309</v>
      </c>
      <c r="D145" s="11" t="s">
        <v>8</v>
      </c>
      <c r="E145" s="11">
        <v>1986</v>
      </c>
      <c r="F145" s="11">
        <f>VLOOKUP(C145:C430,进价表!C:F,4,FALSE)</f>
        <v>17</v>
      </c>
      <c r="G145" s="11">
        <f t="shared" si="8"/>
        <v>33762</v>
      </c>
      <c r="H145" s="22">
        <f t="shared" si="9"/>
        <v>22.27</v>
      </c>
      <c r="I145" s="14">
        <f t="shared" si="10"/>
        <v>0.0019198275862069</v>
      </c>
      <c r="J145" s="15">
        <f t="shared" si="11"/>
        <v>4.422822</v>
      </c>
      <c r="K145" s="11" t="s">
        <v>597</v>
      </c>
    </row>
    <row r="146" ht="26" spans="1:11">
      <c r="A146" s="9" t="s">
        <v>614</v>
      </c>
      <c r="B146" s="10" t="s">
        <v>120</v>
      </c>
      <c r="C146" s="10" t="s">
        <v>121</v>
      </c>
      <c r="D146" s="11" t="s">
        <v>31</v>
      </c>
      <c r="E146" s="11">
        <v>1933</v>
      </c>
      <c r="F146" s="11">
        <f>VLOOKUP(C146:C431,进价表!C:F,4,FALSE)</f>
        <v>7.6</v>
      </c>
      <c r="G146" s="11">
        <f t="shared" si="8"/>
        <v>14690.8</v>
      </c>
      <c r="H146" s="22">
        <f t="shared" si="9"/>
        <v>9.956</v>
      </c>
      <c r="I146" s="14">
        <f t="shared" si="10"/>
        <v>0.000858275862068966</v>
      </c>
      <c r="J146" s="15">
        <f t="shared" si="11"/>
        <v>1.9244948</v>
      </c>
      <c r="K146" s="11" t="s">
        <v>596</v>
      </c>
    </row>
    <row r="147" ht="26" spans="1:11">
      <c r="A147" s="9" t="s">
        <v>614</v>
      </c>
      <c r="B147" s="10" t="s">
        <v>13</v>
      </c>
      <c r="C147" s="10" t="s">
        <v>14</v>
      </c>
      <c r="D147" s="11" t="s">
        <v>8</v>
      </c>
      <c r="E147" s="11">
        <v>1916</v>
      </c>
      <c r="F147" s="11">
        <f>VLOOKUP(C147:C432,进价表!C:F,4,FALSE)</f>
        <v>18</v>
      </c>
      <c r="G147" s="11">
        <f t="shared" si="8"/>
        <v>34488</v>
      </c>
      <c r="H147" s="22">
        <f t="shared" si="9"/>
        <v>23.58</v>
      </c>
      <c r="I147" s="14">
        <f t="shared" si="10"/>
        <v>0.00203275862068966</v>
      </c>
      <c r="J147" s="15">
        <f t="shared" si="11"/>
        <v>4.517928</v>
      </c>
      <c r="K147" s="11" t="s">
        <v>596</v>
      </c>
    </row>
    <row r="148" ht="26" spans="1:11">
      <c r="A148" s="9" t="s">
        <v>614</v>
      </c>
      <c r="B148" s="10" t="s">
        <v>408</v>
      </c>
      <c r="C148" s="10" t="s">
        <v>409</v>
      </c>
      <c r="D148" s="11" t="s">
        <v>8</v>
      </c>
      <c r="E148" s="11">
        <v>1695</v>
      </c>
      <c r="F148" s="11">
        <f>VLOOKUP(C148:C433,进价表!C:F,4,FALSE)</f>
        <v>26</v>
      </c>
      <c r="G148" s="11">
        <f t="shared" si="8"/>
        <v>44070</v>
      </c>
      <c r="H148" s="22">
        <f t="shared" si="9"/>
        <v>34.06</v>
      </c>
      <c r="I148" s="14">
        <f t="shared" si="10"/>
        <v>0.00293620689655172</v>
      </c>
      <c r="J148" s="15">
        <f t="shared" si="11"/>
        <v>5.77317</v>
      </c>
      <c r="K148" s="11" t="s">
        <v>595</v>
      </c>
    </row>
    <row r="149" ht="26" spans="1:11">
      <c r="A149" s="9" t="s">
        <v>614</v>
      </c>
      <c r="B149" s="10" t="s">
        <v>226</v>
      </c>
      <c r="C149" s="10" t="s">
        <v>227</v>
      </c>
      <c r="D149" s="11" t="s">
        <v>8</v>
      </c>
      <c r="E149" s="11">
        <v>1562</v>
      </c>
      <c r="F149" s="11">
        <f>VLOOKUP(C149:C434,进价表!C:F,4,FALSE)</f>
        <v>5.8</v>
      </c>
      <c r="G149" s="11">
        <f t="shared" si="8"/>
        <v>9059.6</v>
      </c>
      <c r="H149" s="22">
        <f t="shared" si="9"/>
        <v>7.598</v>
      </c>
      <c r="I149" s="14">
        <f t="shared" si="10"/>
        <v>0.000655</v>
      </c>
      <c r="J149" s="15">
        <f t="shared" si="11"/>
        <v>1.1868076</v>
      </c>
      <c r="K149" s="11" t="s">
        <v>595</v>
      </c>
    </row>
    <row r="150" ht="26" spans="1:11">
      <c r="A150" s="9" t="s">
        <v>614</v>
      </c>
      <c r="B150" s="10" t="s">
        <v>70</v>
      </c>
      <c r="C150" s="10" t="s">
        <v>71</v>
      </c>
      <c r="D150" s="11" t="s">
        <v>8</v>
      </c>
      <c r="E150" s="11">
        <v>1552</v>
      </c>
      <c r="F150" s="11">
        <f>VLOOKUP(C150:C435,进价表!C:F,4,FALSE)</f>
        <v>24.5</v>
      </c>
      <c r="G150" s="11">
        <f t="shared" si="8"/>
        <v>38024</v>
      </c>
      <c r="H150" s="22">
        <f t="shared" si="9"/>
        <v>32.095</v>
      </c>
      <c r="I150" s="14">
        <f t="shared" si="10"/>
        <v>0.00276681034482759</v>
      </c>
      <c r="J150" s="15">
        <f t="shared" si="11"/>
        <v>4.981144</v>
      </c>
      <c r="K150" s="11" t="s">
        <v>596</v>
      </c>
    </row>
    <row r="151" ht="26" spans="1:11">
      <c r="A151" s="9" t="s">
        <v>614</v>
      </c>
      <c r="B151" s="10" t="s">
        <v>416</v>
      </c>
      <c r="C151" s="10" t="s">
        <v>417</v>
      </c>
      <c r="D151" s="11" t="s">
        <v>8</v>
      </c>
      <c r="E151" s="11">
        <v>1475</v>
      </c>
      <c r="F151" s="11">
        <f>VLOOKUP(C151:C436,进价表!C:F,4,FALSE)</f>
        <v>24.5</v>
      </c>
      <c r="G151" s="11">
        <f t="shared" si="8"/>
        <v>36137.5</v>
      </c>
      <c r="H151" s="22">
        <f t="shared" si="9"/>
        <v>32.095</v>
      </c>
      <c r="I151" s="14">
        <f t="shared" si="10"/>
        <v>0.00276681034482759</v>
      </c>
      <c r="J151" s="15">
        <f t="shared" si="11"/>
        <v>4.7340125</v>
      </c>
      <c r="K151" s="11" t="s">
        <v>598</v>
      </c>
    </row>
    <row r="152" ht="26" spans="1:11">
      <c r="A152" s="9" t="s">
        <v>614</v>
      </c>
      <c r="B152" s="10" t="s">
        <v>340</v>
      </c>
      <c r="C152" s="10" t="s">
        <v>341</v>
      </c>
      <c r="D152" s="11" t="s">
        <v>8</v>
      </c>
      <c r="E152" s="11">
        <v>1426</v>
      </c>
      <c r="F152" s="11">
        <f>VLOOKUP(C152:C437,进价表!C:F,4,FALSE)</f>
        <v>20.412</v>
      </c>
      <c r="G152" s="11">
        <f t="shared" si="8"/>
        <v>29107.512</v>
      </c>
      <c r="H152" s="22">
        <f t="shared" si="9"/>
        <v>26.73972</v>
      </c>
      <c r="I152" s="14">
        <f t="shared" si="10"/>
        <v>0.00230514827586207</v>
      </c>
      <c r="J152" s="15">
        <f t="shared" si="11"/>
        <v>3.813084072</v>
      </c>
      <c r="K152" s="11" t="s">
        <v>595</v>
      </c>
    </row>
    <row r="153" ht="26" spans="1:11">
      <c r="A153" s="9" t="s">
        <v>614</v>
      </c>
      <c r="B153" s="10" t="s">
        <v>110</v>
      </c>
      <c r="C153" s="10" t="s">
        <v>111</v>
      </c>
      <c r="D153" s="11" t="s">
        <v>31</v>
      </c>
      <c r="E153" s="11">
        <v>1413</v>
      </c>
      <c r="F153" s="11">
        <f>VLOOKUP(C153:C438,进价表!C:F,4,FALSE)</f>
        <v>3.1</v>
      </c>
      <c r="G153" s="11">
        <f t="shared" si="8"/>
        <v>4380.3</v>
      </c>
      <c r="H153" s="22">
        <f t="shared" si="9"/>
        <v>4.061</v>
      </c>
      <c r="I153" s="14">
        <f t="shared" si="10"/>
        <v>0.000350086206896552</v>
      </c>
      <c r="J153" s="15">
        <f t="shared" si="11"/>
        <v>0.5738193</v>
      </c>
      <c r="K153" s="11" t="s">
        <v>596</v>
      </c>
    </row>
    <row r="154" ht="26" spans="1:11">
      <c r="A154" s="9" t="s">
        <v>614</v>
      </c>
      <c r="B154" s="10" t="s">
        <v>322</v>
      </c>
      <c r="C154" s="10" t="s">
        <v>323</v>
      </c>
      <c r="D154" s="11" t="s">
        <v>8</v>
      </c>
      <c r="E154" s="11">
        <v>1373</v>
      </c>
      <c r="F154" s="11">
        <f>VLOOKUP(C154:C439,进价表!C:F,4,FALSE)</f>
        <v>3.6</v>
      </c>
      <c r="G154" s="11">
        <f t="shared" si="8"/>
        <v>4942.8</v>
      </c>
      <c r="H154" s="22">
        <f t="shared" si="9"/>
        <v>4.716</v>
      </c>
      <c r="I154" s="14">
        <f t="shared" si="10"/>
        <v>0.000406551724137931</v>
      </c>
      <c r="J154" s="15">
        <f t="shared" si="11"/>
        <v>0.6475068</v>
      </c>
      <c r="K154" s="11" t="s">
        <v>595</v>
      </c>
    </row>
    <row r="155" ht="26" spans="1:11">
      <c r="A155" s="9" t="s">
        <v>614</v>
      </c>
      <c r="B155" s="10" t="s">
        <v>448</v>
      </c>
      <c r="C155" s="10" t="s">
        <v>449</v>
      </c>
      <c r="D155" s="11" t="s">
        <v>8</v>
      </c>
      <c r="E155" s="11">
        <v>1291</v>
      </c>
      <c r="F155" s="11">
        <f>VLOOKUP(C155:C440,进价表!C:F,4,FALSE)</f>
        <v>6.5856</v>
      </c>
      <c r="G155" s="11">
        <f t="shared" si="8"/>
        <v>8502.0096</v>
      </c>
      <c r="H155" s="22">
        <f t="shared" si="9"/>
        <v>8.627136</v>
      </c>
      <c r="I155" s="14">
        <f t="shared" si="10"/>
        <v>0.000743718620689655</v>
      </c>
      <c r="J155" s="15">
        <f t="shared" si="11"/>
        <v>1.1137632576</v>
      </c>
      <c r="K155" s="11" t="s">
        <v>597</v>
      </c>
    </row>
    <row r="156" ht="26" spans="1:11">
      <c r="A156" s="9" t="s">
        <v>614</v>
      </c>
      <c r="B156" s="10" t="s">
        <v>510</v>
      </c>
      <c r="C156" s="10" t="s">
        <v>511</v>
      </c>
      <c r="D156" s="11" t="s">
        <v>8</v>
      </c>
      <c r="E156" s="11">
        <v>1243</v>
      </c>
      <c r="F156" s="11">
        <f>VLOOKUP(C156:C441,进价表!C:F,4,FALSE)</f>
        <v>13.5</v>
      </c>
      <c r="G156" s="11">
        <f t="shared" si="8"/>
        <v>16780.5</v>
      </c>
      <c r="H156" s="22">
        <f t="shared" si="9"/>
        <v>17.685</v>
      </c>
      <c r="I156" s="14">
        <f t="shared" si="10"/>
        <v>0.00152456896551724</v>
      </c>
      <c r="J156" s="15">
        <f t="shared" si="11"/>
        <v>2.1982455</v>
      </c>
      <c r="K156" s="11" t="s">
        <v>599</v>
      </c>
    </row>
    <row r="157" ht="26" spans="1:11">
      <c r="A157" s="9" t="s">
        <v>614</v>
      </c>
      <c r="B157" s="10" t="s">
        <v>95</v>
      </c>
      <c r="C157" s="10" t="s">
        <v>96</v>
      </c>
      <c r="D157" s="11" t="s">
        <v>8</v>
      </c>
      <c r="E157" s="11">
        <v>1226</v>
      </c>
      <c r="F157" s="11">
        <f>VLOOKUP(C157:C442,进价表!C:F,4,FALSE)</f>
        <v>8.2</v>
      </c>
      <c r="G157" s="11">
        <f t="shared" si="8"/>
        <v>10053.2</v>
      </c>
      <c r="H157" s="22">
        <f t="shared" si="9"/>
        <v>10.742</v>
      </c>
      <c r="I157" s="14">
        <f t="shared" si="10"/>
        <v>0.000926034482758621</v>
      </c>
      <c r="J157" s="15">
        <f t="shared" si="11"/>
        <v>1.3169692</v>
      </c>
      <c r="K157" s="11" t="s">
        <v>596</v>
      </c>
    </row>
    <row r="158" ht="26" spans="1:11">
      <c r="A158" s="9" t="s">
        <v>614</v>
      </c>
      <c r="B158" s="10" t="s">
        <v>558</v>
      </c>
      <c r="C158" s="10" t="s">
        <v>559</v>
      </c>
      <c r="D158" s="11" t="s">
        <v>8</v>
      </c>
      <c r="E158" s="11">
        <v>1211</v>
      </c>
      <c r="F158" s="11">
        <f>VLOOKUP(C158:C443,进价表!C:F,4,FALSE)</f>
        <v>15</v>
      </c>
      <c r="G158" s="11">
        <f t="shared" si="8"/>
        <v>18165</v>
      </c>
      <c r="H158" s="22">
        <f t="shared" si="9"/>
        <v>19.65</v>
      </c>
      <c r="I158" s="14">
        <f t="shared" si="10"/>
        <v>0.00169396551724138</v>
      </c>
      <c r="J158" s="15">
        <f t="shared" si="11"/>
        <v>2.379615</v>
      </c>
      <c r="K158" s="11" t="s">
        <v>598</v>
      </c>
    </row>
    <row r="159" ht="26" spans="1:11">
      <c r="A159" s="9" t="s">
        <v>614</v>
      </c>
      <c r="B159" s="10" t="s">
        <v>130</v>
      </c>
      <c r="C159" s="10" t="s">
        <v>131</v>
      </c>
      <c r="D159" s="11" t="s">
        <v>8</v>
      </c>
      <c r="E159" s="11">
        <v>1184</v>
      </c>
      <c r="F159" s="11">
        <f>VLOOKUP(C159:C444,进价表!C:F,4,FALSE)</f>
        <v>20</v>
      </c>
      <c r="G159" s="11">
        <f t="shared" si="8"/>
        <v>23680</v>
      </c>
      <c r="H159" s="22">
        <f t="shared" si="9"/>
        <v>26.2</v>
      </c>
      <c r="I159" s="14">
        <f t="shared" si="10"/>
        <v>0.00225862068965517</v>
      </c>
      <c r="J159" s="15">
        <f t="shared" si="11"/>
        <v>3.10208</v>
      </c>
      <c r="K159" s="11" t="s">
        <v>596</v>
      </c>
    </row>
    <row r="160" ht="26" spans="1:11">
      <c r="A160" s="9" t="s">
        <v>614</v>
      </c>
      <c r="B160" s="10" t="s">
        <v>148</v>
      </c>
      <c r="C160" s="10" t="s">
        <v>149</v>
      </c>
      <c r="D160" s="11" t="s">
        <v>31</v>
      </c>
      <c r="E160" s="11">
        <v>1182</v>
      </c>
      <c r="F160" s="11">
        <f>VLOOKUP(C160:C445,进价表!C:F,4,FALSE)</f>
        <v>5.5</v>
      </c>
      <c r="G160" s="11">
        <f t="shared" si="8"/>
        <v>6501</v>
      </c>
      <c r="H160" s="22">
        <f t="shared" si="9"/>
        <v>7.205</v>
      </c>
      <c r="I160" s="14">
        <f t="shared" si="10"/>
        <v>0.000621120689655172</v>
      </c>
      <c r="J160" s="15">
        <f t="shared" si="11"/>
        <v>0.851631</v>
      </c>
      <c r="K160" s="11" t="s">
        <v>595</v>
      </c>
    </row>
    <row r="161" ht="26" spans="1:11">
      <c r="A161" s="9" t="s">
        <v>614</v>
      </c>
      <c r="B161" s="10" t="s">
        <v>68</v>
      </c>
      <c r="C161" s="10" t="s">
        <v>69</v>
      </c>
      <c r="D161" s="11" t="s">
        <v>8</v>
      </c>
      <c r="E161" s="11">
        <v>1148</v>
      </c>
      <c r="F161" s="11">
        <f>VLOOKUP(C161:C446,进价表!C:F,4,FALSE)</f>
        <v>18</v>
      </c>
      <c r="G161" s="11">
        <f t="shared" si="8"/>
        <v>20664</v>
      </c>
      <c r="H161" s="22">
        <f t="shared" si="9"/>
        <v>23.58</v>
      </c>
      <c r="I161" s="14">
        <f t="shared" si="10"/>
        <v>0.00203275862068966</v>
      </c>
      <c r="J161" s="15">
        <f t="shared" si="11"/>
        <v>2.706984</v>
      </c>
      <c r="K161" s="11" t="s">
        <v>596</v>
      </c>
    </row>
    <row r="162" ht="26" spans="1:11">
      <c r="A162" s="9" t="s">
        <v>614</v>
      </c>
      <c r="B162" s="10" t="s">
        <v>91</v>
      </c>
      <c r="C162" s="10" t="s">
        <v>92</v>
      </c>
      <c r="D162" s="11" t="s">
        <v>8</v>
      </c>
      <c r="E162" s="11">
        <v>1128</v>
      </c>
      <c r="F162" s="11">
        <f>VLOOKUP(C162:C447,进价表!C:F,4,FALSE)</f>
        <v>13.5</v>
      </c>
      <c r="G162" s="11">
        <f t="shared" si="8"/>
        <v>15228</v>
      </c>
      <c r="H162" s="22">
        <f t="shared" si="9"/>
        <v>17.685</v>
      </c>
      <c r="I162" s="14">
        <f t="shared" si="10"/>
        <v>0.00152456896551724</v>
      </c>
      <c r="J162" s="15">
        <f t="shared" si="11"/>
        <v>1.994868</v>
      </c>
      <c r="K162" s="11" t="s">
        <v>596</v>
      </c>
    </row>
    <row r="163" ht="26" spans="1:11">
      <c r="A163" s="9" t="s">
        <v>614</v>
      </c>
      <c r="B163" s="10" t="s">
        <v>418</v>
      </c>
      <c r="C163" s="10" t="s">
        <v>419</v>
      </c>
      <c r="D163" s="11" t="s">
        <v>8</v>
      </c>
      <c r="E163" s="11">
        <v>1092</v>
      </c>
      <c r="F163" s="11">
        <f>VLOOKUP(C163:C448,进价表!C:F,4,FALSE)</f>
        <v>34.5744</v>
      </c>
      <c r="G163" s="11">
        <f t="shared" si="8"/>
        <v>37755.2448</v>
      </c>
      <c r="H163" s="22">
        <f t="shared" si="9"/>
        <v>45.292464</v>
      </c>
      <c r="I163" s="14">
        <f t="shared" si="10"/>
        <v>0.00390452275862069</v>
      </c>
      <c r="J163" s="15">
        <f t="shared" si="11"/>
        <v>4.9459370688</v>
      </c>
      <c r="K163" s="11" t="s">
        <v>597</v>
      </c>
    </row>
    <row r="164" ht="26" spans="1:11">
      <c r="A164" s="9" t="s">
        <v>614</v>
      </c>
      <c r="B164" s="10" t="s">
        <v>25</v>
      </c>
      <c r="C164" s="10" t="s">
        <v>26</v>
      </c>
      <c r="D164" s="11" t="s">
        <v>8</v>
      </c>
      <c r="E164" s="11">
        <v>1043</v>
      </c>
      <c r="F164" s="11">
        <f>VLOOKUP(C164:C449,进价表!C:F,4,FALSE)</f>
        <v>32</v>
      </c>
      <c r="G164" s="11">
        <f t="shared" si="8"/>
        <v>33376</v>
      </c>
      <c r="H164" s="22">
        <f t="shared" si="9"/>
        <v>41.92</v>
      </c>
      <c r="I164" s="14">
        <f t="shared" si="10"/>
        <v>0.00361379310344828</v>
      </c>
      <c r="J164" s="15">
        <f t="shared" si="11"/>
        <v>4.372256</v>
      </c>
      <c r="K164" s="11" t="s">
        <v>596</v>
      </c>
    </row>
    <row r="165" ht="26" spans="1:11">
      <c r="A165" s="9" t="s">
        <v>614</v>
      </c>
      <c r="B165" s="10" t="s">
        <v>420</v>
      </c>
      <c r="C165" s="10" t="s">
        <v>421</v>
      </c>
      <c r="D165" s="11" t="s">
        <v>8</v>
      </c>
      <c r="E165" s="11">
        <v>990</v>
      </c>
      <c r="F165" s="11">
        <f>VLOOKUP(C165:C450,进价表!C:F,4,FALSE)</f>
        <v>39.5388</v>
      </c>
      <c r="G165" s="11">
        <f t="shared" si="8"/>
        <v>39143.412</v>
      </c>
      <c r="H165" s="22">
        <f t="shared" si="9"/>
        <v>51.795828</v>
      </c>
      <c r="I165" s="14">
        <f t="shared" si="10"/>
        <v>0.0044651575862069</v>
      </c>
      <c r="J165" s="15">
        <f t="shared" si="11"/>
        <v>5.127786972</v>
      </c>
      <c r="K165" s="11" t="s">
        <v>597</v>
      </c>
    </row>
    <row r="166" ht="26" spans="1:11">
      <c r="A166" s="9" t="s">
        <v>614</v>
      </c>
      <c r="B166" s="10" t="s">
        <v>150</v>
      </c>
      <c r="C166" s="10" t="s">
        <v>151</v>
      </c>
      <c r="D166" s="11" t="s">
        <v>8</v>
      </c>
      <c r="E166" s="11">
        <v>970</v>
      </c>
      <c r="F166" s="11">
        <f>VLOOKUP(C166:C451,进价表!C:F,4,FALSE)</f>
        <v>13.5</v>
      </c>
      <c r="G166" s="11">
        <f t="shared" si="8"/>
        <v>13095</v>
      </c>
      <c r="H166" s="22">
        <f t="shared" si="9"/>
        <v>17.685</v>
      </c>
      <c r="I166" s="14">
        <f t="shared" si="10"/>
        <v>0.00152456896551724</v>
      </c>
      <c r="J166" s="15">
        <f t="shared" si="11"/>
        <v>1.715445</v>
      </c>
      <c r="K166" s="11" t="s">
        <v>599</v>
      </c>
    </row>
    <row r="167" ht="26" spans="1:11">
      <c r="A167" s="9" t="s">
        <v>614</v>
      </c>
      <c r="B167" s="10" t="s">
        <v>346</v>
      </c>
      <c r="C167" s="10" t="s">
        <v>347</v>
      </c>
      <c r="D167" s="11" t="s">
        <v>31</v>
      </c>
      <c r="E167" s="11">
        <v>950</v>
      </c>
      <c r="F167" s="11">
        <f>VLOOKUP(C167:C452,进价表!C:F,4,FALSE)</f>
        <v>18</v>
      </c>
      <c r="G167" s="11">
        <f t="shared" si="8"/>
        <v>17100</v>
      </c>
      <c r="H167" s="22">
        <f t="shared" si="9"/>
        <v>23.58</v>
      </c>
      <c r="I167" s="14">
        <f t="shared" si="10"/>
        <v>0.00203275862068966</v>
      </c>
      <c r="J167" s="15">
        <f t="shared" si="11"/>
        <v>2.2401</v>
      </c>
      <c r="K167" s="11" t="s">
        <v>595</v>
      </c>
    </row>
    <row r="168" ht="26" spans="1:11">
      <c r="A168" s="9" t="s">
        <v>614</v>
      </c>
      <c r="B168" s="10" t="s">
        <v>348</v>
      </c>
      <c r="C168" s="10" t="s">
        <v>349</v>
      </c>
      <c r="D168" s="11" t="s">
        <v>31</v>
      </c>
      <c r="E168" s="11">
        <v>950</v>
      </c>
      <c r="F168" s="11">
        <f>VLOOKUP(C168:C453,进价表!C:F,4,FALSE)</f>
        <v>4.8</v>
      </c>
      <c r="G168" s="11">
        <f t="shared" si="8"/>
        <v>4560</v>
      </c>
      <c r="H168" s="22">
        <f t="shared" si="9"/>
        <v>6.288</v>
      </c>
      <c r="I168" s="14">
        <f t="shared" si="10"/>
        <v>0.000542068965517241</v>
      </c>
      <c r="J168" s="15">
        <f t="shared" si="11"/>
        <v>0.59736</v>
      </c>
      <c r="K168" s="11" t="s">
        <v>595</v>
      </c>
    </row>
    <row r="169" ht="26" spans="1:11">
      <c r="A169" s="9" t="s">
        <v>614</v>
      </c>
      <c r="B169" s="10" t="s">
        <v>83</v>
      </c>
      <c r="C169" s="10" t="s">
        <v>84</v>
      </c>
      <c r="D169" s="11" t="s">
        <v>8</v>
      </c>
      <c r="E169" s="11">
        <v>932</v>
      </c>
      <c r="F169" s="11">
        <f>VLOOKUP(C169:C454,进价表!C:F,4,FALSE)</f>
        <v>14</v>
      </c>
      <c r="G169" s="11">
        <f t="shared" si="8"/>
        <v>13048</v>
      </c>
      <c r="H169" s="22">
        <f t="shared" si="9"/>
        <v>18.34</v>
      </c>
      <c r="I169" s="14">
        <f t="shared" si="10"/>
        <v>0.00158103448275862</v>
      </c>
      <c r="J169" s="15">
        <f t="shared" si="11"/>
        <v>1.709288</v>
      </c>
      <c r="K169" s="11" t="s">
        <v>596</v>
      </c>
    </row>
    <row r="170" ht="26" spans="1:11">
      <c r="A170" s="9" t="s">
        <v>614</v>
      </c>
      <c r="B170" s="10" t="s">
        <v>332</v>
      </c>
      <c r="C170" s="10" t="s">
        <v>333</v>
      </c>
      <c r="D170" s="11" t="s">
        <v>8</v>
      </c>
      <c r="E170" s="11">
        <v>903</v>
      </c>
      <c r="F170" s="11">
        <f>VLOOKUP(C170:C455,进价表!C:F,4,FALSE)</f>
        <v>30</v>
      </c>
      <c r="G170" s="11">
        <f t="shared" si="8"/>
        <v>27090</v>
      </c>
      <c r="H170" s="22">
        <f t="shared" si="9"/>
        <v>39.3</v>
      </c>
      <c r="I170" s="14">
        <f t="shared" si="10"/>
        <v>0.00338793103448276</v>
      </c>
      <c r="J170" s="15">
        <f t="shared" si="11"/>
        <v>3.54879</v>
      </c>
      <c r="K170" s="11" t="s">
        <v>595</v>
      </c>
    </row>
    <row r="171" ht="26" spans="1:11">
      <c r="A171" s="9" t="s">
        <v>614</v>
      </c>
      <c r="B171" s="10" t="s">
        <v>6</v>
      </c>
      <c r="C171" s="10" t="s">
        <v>7</v>
      </c>
      <c r="D171" s="11" t="s">
        <v>8</v>
      </c>
      <c r="E171" s="11">
        <v>866</v>
      </c>
      <c r="F171" s="11">
        <f>VLOOKUP(C171:C456,进价表!C:F,4,FALSE)</f>
        <v>6.8</v>
      </c>
      <c r="G171" s="11">
        <f t="shared" si="8"/>
        <v>5888.8</v>
      </c>
      <c r="H171" s="22">
        <f t="shared" si="9"/>
        <v>8.908</v>
      </c>
      <c r="I171" s="14">
        <f t="shared" si="10"/>
        <v>0.000767931034482759</v>
      </c>
      <c r="J171" s="15">
        <f t="shared" si="11"/>
        <v>0.7714328</v>
      </c>
      <c r="K171" s="11" t="s">
        <v>596</v>
      </c>
    </row>
    <row r="172" ht="26" spans="1:11">
      <c r="A172" s="9" t="s">
        <v>614</v>
      </c>
      <c r="B172" s="10" t="s">
        <v>258</v>
      </c>
      <c r="C172" s="10" t="s">
        <v>259</v>
      </c>
      <c r="D172" s="11" t="s">
        <v>8</v>
      </c>
      <c r="E172" s="11">
        <v>846</v>
      </c>
      <c r="F172" s="11">
        <f>VLOOKUP(C172:C457,进价表!C:F,4,FALSE)</f>
        <v>46.3428</v>
      </c>
      <c r="G172" s="11">
        <f t="shared" si="8"/>
        <v>39206.0088</v>
      </c>
      <c r="H172" s="22">
        <f t="shared" si="9"/>
        <v>60.709068</v>
      </c>
      <c r="I172" s="14">
        <f t="shared" si="10"/>
        <v>0.00523354034482759</v>
      </c>
      <c r="J172" s="15">
        <f t="shared" si="11"/>
        <v>5.1359871528</v>
      </c>
      <c r="K172" s="11" t="s">
        <v>597</v>
      </c>
    </row>
    <row r="173" ht="26" spans="1:11">
      <c r="A173" s="9" t="s">
        <v>614</v>
      </c>
      <c r="B173" s="10" t="s">
        <v>534</v>
      </c>
      <c r="C173" s="10" t="s">
        <v>535</v>
      </c>
      <c r="D173" s="11" t="s">
        <v>8</v>
      </c>
      <c r="E173" s="11">
        <v>728</v>
      </c>
      <c r="F173" s="11">
        <f>VLOOKUP(C173:C458,进价表!C:F,4,FALSE)</f>
        <v>7</v>
      </c>
      <c r="G173" s="11">
        <f t="shared" si="8"/>
        <v>5096</v>
      </c>
      <c r="H173" s="22">
        <f t="shared" si="9"/>
        <v>9.17</v>
      </c>
      <c r="I173" s="14">
        <f t="shared" si="10"/>
        <v>0.00079051724137931</v>
      </c>
      <c r="J173" s="15">
        <f t="shared" si="11"/>
        <v>0.667576</v>
      </c>
      <c r="K173" s="11" t="s">
        <v>597</v>
      </c>
    </row>
    <row r="174" ht="26" spans="1:11">
      <c r="A174" s="9" t="s">
        <v>614</v>
      </c>
      <c r="B174" s="10" t="s">
        <v>306</v>
      </c>
      <c r="C174" s="10" t="s">
        <v>307</v>
      </c>
      <c r="D174" s="11" t="s">
        <v>8</v>
      </c>
      <c r="E174" s="11">
        <v>725</v>
      </c>
      <c r="F174" s="11">
        <f>VLOOKUP(C174:C459,进价表!C:F,4,FALSE)</f>
        <v>11.5</v>
      </c>
      <c r="G174" s="11">
        <f t="shared" si="8"/>
        <v>8337.5</v>
      </c>
      <c r="H174" s="22">
        <f t="shared" si="9"/>
        <v>15.065</v>
      </c>
      <c r="I174" s="14">
        <f t="shared" si="10"/>
        <v>0.00129870689655172</v>
      </c>
      <c r="J174" s="15">
        <f t="shared" si="11"/>
        <v>1.0922125</v>
      </c>
      <c r="K174" s="11" t="s">
        <v>597</v>
      </c>
    </row>
    <row r="175" ht="26" spans="1:11">
      <c r="A175" s="9" t="s">
        <v>614</v>
      </c>
      <c r="B175" s="10" t="s">
        <v>166</v>
      </c>
      <c r="C175" s="10" t="s">
        <v>167</v>
      </c>
      <c r="D175" s="11" t="s">
        <v>8</v>
      </c>
      <c r="E175" s="11">
        <v>667</v>
      </c>
      <c r="F175" s="11">
        <f>VLOOKUP(C175:C460,进价表!C:F,4,FALSE)</f>
        <v>21</v>
      </c>
      <c r="G175" s="11">
        <f t="shared" si="8"/>
        <v>14007</v>
      </c>
      <c r="H175" s="22">
        <f t="shared" si="9"/>
        <v>27.51</v>
      </c>
      <c r="I175" s="14">
        <f t="shared" si="10"/>
        <v>0.00237155172413793</v>
      </c>
      <c r="J175" s="15">
        <f t="shared" si="11"/>
        <v>1.834917</v>
      </c>
      <c r="K175" s="11" t="s">
        <v>597</v>
      </c>
    </row>
    <row r="176" ht="26" spans="1:11">
      <c r="A176" s="9" t="s">
        <v>614</v>
      </c>
      <c r="B176" s="10" t="s">
        <v>286</v>
      </c>
      <c r="C176" s="10" t="s">
        <v>287</v>
      </c>
      <c r="D176" s="11" t="s">
        <v>8</v>
      </c>
      <c r="E176" s="11">
        <v>651</v>
      </c>
      <c r="F176" s="11">
        <f>VLOOKUP(C176:C461,进价表!C:F,4,FALSE)</f>
        <v>8.5</v>
      </c>
      <c r="G176" s="11">
        <f t="shared" si="8"/>
        <v>5533.5</v>
      </c>
      <c r="H176" s="22">
        <f t="shared" si="9"/>
        <v>11.135</v>
      </c>
      <c r="I176" s="14">
        <f t="shared" si="10"/>
        <v>0.000959913793103448</v>
      </c>
      <c r="J176" s="15">
        <f t="shared" si="11"/>
        <v>0.7248885</v>
      </c>
      <c r="K176" s="11" t="s">
        <v>598</v>
      </c>
    </row>
    <row r="177" ht="26" spans="1:11">
      <c r="A177" s="9" t="s">
        <v>614</v>
      </c>
      <c r="B177" s="10" t="s">
        <v>78</v>
      </c>
      <c r="C177" s="10" t="s">
        <v>79</v>
      </c>
      <c r="D177" s="11" t="s">
        <v>8</v>
      </c>
      <c r="E177" s="11">
        <v>646</v>
      </c>
      <c r="F177" s="11">
        <f>VLOOKUP(C177:C462,进价表!C:F,4,FALSE)</f>
        <v>22</v>
      </c>
      <c r="G177" s="11">
        <f t="shared" si="8"/>
        <v>14212</v>
      </c>
      <c r="H177" s="22">
        <f t="shared" si="9"/>
        <v>28.82</v>
      </c>
      <c r="I177" s="14">
        <f t="shared" si="10"/>
        <v>0.00248448275862069</v>
      </c>
      <c r="J177" s="15">
        <f t="shared" si="11"/>
        <v>1.861772</v>
      </c>
      <c r="K177" s="11" t="s">
        <v>596</v>
      </c>
    </row>
    <row r="178" ht="26" spans="1:11">
      <c r="A178" s="9" t="s">
        <v>614</v>
      </c>
      <c r="B178" s="10" t="s">
        <v>556</v>
      </c>
      <c r="C178" s="10" t="s">
        <v>557</v>
      </c>
      <c r="D178" s="11" t="s">
        <v>8</v>
      </c>
      <c r="E178" s="11">
        <v>628</v>
      </c>
      <c r="F178" s="11">
        <f>VLOOKUP(C178:C463,进价表!C:F,4,FALSE)</f>
        <v>15</v>
      </c>
      <c r="G178" s="11">
        <f t="shared" si="8"/>
        <v>9420</v>
      </c>
      <c r="H178" s="22">
        <f t="shared" si="9"/>
        <v>19.65</v>
      </c>
      <c r="I178" s="14">
        <f t="shared" si="10"/>
        <v>0.00169396551724138</v>
      </c>
      <c r="J178" s="15">
        <f t="shared" si="11"/>
        <v>1.23402</v>
      </c>
      <c r="K178" s="11" t="s">
        <v>599</v>
      </c>
    </row>
    <row r="179" ht="26" spans="1:11">
      <c r="A179" s="9" t="s">
        <v>614</v>
      </c>
      <c r="B179" s="10" t="s">
        <v>144</v>
      </c>
      <c r="C179" s="10" t="s">
        <v>145</v>
      </c>
      <c r="D179" s="11" t="s">
        <v>31</v>
      </c>
      <c r="E179" s="11">
        <v>607</v>
      </c>
      <c r="F179" s="11">
        <f>VLOOKUP(C179:C464,进价表!C:F,4,FALSE)</f>
        <v>20</v>
      </c>
      <c r="G179" s="11">
        <f t="shared" si="8"/>
        <v>12140</v>
      </c>
      <c r="H179" s="22">
        <f t="shared" si="9"/>
        <v>26.2</v>
      </c>
      <c r="I179" s="14">
        <f t="shared" si="10"/>
        <v>0.00225862068965517</v>
      </c>
      <c r="J179" s="15">
        <f t="shared" si="11"/>
        <v>1.59034</v>
      </c>
      <c r="K179" s="11" t="s">
        <v>596</v>
      </c>
    </row>
    <row r="180" ht="26" spans="1:11">
      <c r="A180" s="9" t="s">
        <v>614</v>
      </c>
      <c r="B180" s="10" t="s">
        <v>76</v>
      </c>
      <c r="C180" s="10" t="s">
        <v>77</v>
      </c>
      <c r="D180" s="11" t="s">
        <v>8</v>
      </c>
      <c r="E180" s="11">
        <v>592</v>
      </c>
      <c r="F180" s="11">
        <f>VLOOKUP(C180:C465,进价表!C:F,4,FALSE)</f>
        <v>20</v>
      </c>
      <c r="G180" s="11">
        <f t="shared" si="8"/>
        <v>11840</v>
      </c>
      <c r="H180" s="22">
        <f t="shared" si="9"/>
        <v>26.2</v>
      </c>
      <c r="I180" s="14">
        <f t="shared" si="10"/>
        <v>0.00225862068965517</v>
      </c>
      <c r="J180" s="15">
        <f t="shared" si="11"/>
        <v>1.55104</v>
      </c>
      <c r="K180" s="11" t="s">
        <v>596</v>
      </c>
    </row>
    <row r="181" ht="26" spans="1:11">
      <c r="A181" s="9" t="s">
        <v>614</v>
      </c>
      <c r="B181" s="10" t="s">
        <v>292</v>
      </c>
      <c r="C181" s="10" t="s">
        <v>293</v>
      </c>
      <c r="D181" s="11" t="s">
        <v>8</v>
      </c>
      <c r="E181" s="11">
        <v>588</v>
      </c>
      <c r="F181" s="11">
        <f>VLOOKUP(C181:C466,进价表!C:F,4,FALSE)</f>
        <v>16</v>
      </c>
      <c r="G181" s="11">
        <f t="shared" si="8"/>
        <v>9408</v>
      </c>
      <c r="H181" s="22">
        <f t="shared" si="9"/>
        <v>20.96</v>
      </c>
      <c r="I181" s="14">
        <f t="shared" si="10"/>
        <v>0.00180689655172414</v>
      </c>
      <c r="J181" s="15">
        <f t="shared" si="11"/>
        <v>1.232448</v>
      </c>
      <c r="K181" s="11" t="s">
        <v>596</v>
      </c>
    </row>
    <row r="182" ht="26" spans="1:11">
      <c r="A182" s="9" t="s">
        <v>614</v>
      </c>
      <c r="B182" s="10" t="s">
        <v>164</v>
      </c>
      <c r="C182" s="10" t="s">
        <v>165</v>
      </c>
      <c r="D182" s="11" t="s">
        <v>8</v>
      </c>
      <c r="E182" s="11">
        <v>588</v>
      </c>
      <c r="F182" s="11">
        <f>VLOOKUP(C182:C467,进价表!C:F,4,FALSE)</f>
        <v>21</v>
      </c>
      <c r="G182" s="11">
        <f t="shared" si="8"/>
        <v>12348</v>
      </c>
      <c r="H182" s="22">
        <f t="shared" si="9"/>
        <v>27.51</v>
      </c>
      <c r="I182" s="14">
        <f t="shared" si="10"/>
        <v>0.00237155172413793</v>
      </c>
      <c r="J182" s="15">
        <f t="shared" si="11"/>
        <v>1.617588</v>
      </c>
      <c r="K182" s="11" t="s">
        <v>598</v>
      </c>
    </row>
    <row r="183" ht="26" spans="1:11">
      <c r="A183" s="9" t="s">
        <v>614</v>
      </c>
      <c r="B183" s="10" t="s">
        <v>310</v>
      </c>
      <c r="C183" s="10" t="s">
        <v>311</v>
      </c>
      <c r="D183" s="11" t="s">
        <v>8</v>
      </c>
      <c r="E183" s="11">
        <v>548</v>
      </c>
      <c r="F183" s="11">
        <f>VLOOKUP(C183:C468,进价表!C:F,4,FALSE)</f>
        <v>5.6</v>
      </c>
      <c r="G183" s="11">
        <f t="shared" si="8"/>
        <v>3068.8</v>
      </c>
      <c r="H183" s="22">
        <f t="shared" si="9"/>
        <v>7.336</v>
      </c>
      <c r="I183" s="14">
        <f t="shared" si="10"/>
        <v>0.000632413793103448</v>
      </c>
      <c r="J183" s="15">
        <f t="shared" si="11"/>
        <v>0.4020128</v>
      </c>
      <c r="K183" s="11" t="s">
        <v>597</v>
      </c>
    </row>
    <row r="184" ht="26" spans="1:11">
      <c r="A184" s="9" t="s">
        <v>614</v>
      </c>
      <c r="B184" s="10" t="s">
        <v>518</v>
      </c>
      <c r="C184" s="10" t="s">
        <v>519</v>
      </c>
      <c r="D184" s="11" t="s">
        <v>8</v>
      </c>
      <c r="E184" s="11">
        <v>518</v>
      </c>
      <c r="F184" s="11">
        <f>VLOOKUP(C184:C469,进价表!C:F,4,FALSE)</f>
        <v>13</v>
      </c>
      <c r="G184" s="11">
        <f t="shared" si="8"/>
        <v>6734</v>
      </c>
      <c r="H184" s="22">
        <f t="shared" si="9"/>
        <v>17.03</v>
      </c>
      <c r="I184" s="14">
        <f t="shared" si="10"/>
        <v>0.00146810344827586</v>
      </c>
      <c r="J184" s="15">
        <f t="shared" si="11"/>
        <v>0.882154</v>
      </c>
      <c r="K184" s="11" t="s">
        <v>597</v>
      </c>
    </row>
    <row r="185" ht="26" spans="1:11">
      <c r="A185" s="9" t="s">
        <v>614</v>
      </c>
      <c r="B185" s="10" t="s">
        <v>116</v>
      </c>
      <c r="C185" s="10" t="s">
        <v>117</v>
      </c>
      <c r="D185" s="11" t="s">
        <v>31</v>
      </c>
      <c r="E185" s="11">
        <v>497</v>
      </c>
      <c r="F185" s="11">
        <f>VLOOKUP(C185:C470,进价表!C:F,4,FALSE)</f>
        <v>5.5</v>
      </c>
      <c r="G185" s="11">
        <f t="shared" si="8"/>
        <v>2733.5</v>
      </c>
      <c r="H185" s="22">
        <f t="shared" si="9"/>
        <v>7.205</v>
      </c>
      <c r="I185" s="14">
        <f t="shared" si="10"/>
        <v>0.000621120689655172</v>
      </c>
      <c r="J185" s="15">
        <f t="shared" si="11"/>
        <v>0.3580885</v>
      </c>
      <c r="K185" s="11" t="s">
        <v>596</v>
      </c>
    </row>
    <row r="186" ht="26" spans="1:11">
      <c r="A186" s="9" t="s">
        <v>614</v>
      </c>
      <c r="B186" s="10" t="s">
        <v>146</v>
      </c>
      <c r="C186" s="10" t="s">
        <v>147</v>
      </c>
      <c r="D186" s="11" t="s">
        <v>31</v>
      </c>
      <c r="E186" s="11">
        <v>492</v>
      </c>
      <c r="F186" s="11">
        <f>VLOOKUP(C186:C471,进价表!C:F,4,FALSE)</f>
        <v>6.2</v>
      </c>
      <c r="G186" s="11">
        <f t="shared" si="8"/>
        <v>3050.4</v>
      </c>
      <c r="H186" s="22">
        <f t="shared" si="9"/>
        <v>8.122</v>
      </c>
      <c r="I186" s="14">
        <f t="shared" si="10"/>
        <v>0.000700172413793104</v>
      </c>
      <c r="J186" s="15">
        <f t="shared" si="11"/>
        <v>0.3996024</v>
      </c>
      <c r="K186" s="11" t="s">
        <v>596</v>
      </c>
    </row>
    <row r="187" ht="26" spans="1:11">
      <c r="A187" s="9" t="s">
        <v>614</v>
      </c>
      <c r="B187" s="10" t="s">
        <v>520</v>
      </c>
      <c r="C187" s="10" t="s">
        <v>521</v>
      </c>
      <c r="D187" s="11" t="s">
        <v>8</v>
      </c>
      <c r="E187" s="11">
        <v>488</v>
      </c>
      <c r="F187" s="11">
        <f>VLOOKUP(C187:C472,进价表!C:F,4,FALSE)</f>
        <v>15</v>
      </c>
      <c r="G187" s="11">
        <f t="shared" si="8"/>
        <v>7320</v>
      </c>
      <c r="H187" s="22">
        <f t="shared" si="9"/>
        <v>19.65</v>
      </c>
      <c r="I187" s="14">
        <f t="shared" si="10"/>
        <v>0.00169396551724138</v>
      </c>
      <c r="J187" s="15">
        <f t="shared" si="11"/>
        <v>0.95892</v>
      </c>
      <c r="K187" s="11" t="s">
        <v>597</v>
      </c>
    </row>
    <row r="188" ht="26" spans="1:11">
      <c r="A188" s="9" t="s">
        <v>614</v>
      </c>
      <c r="B188" s="10" t="s">
        <v>106</v>
      </c>
      <c r="C188" s="10" t="s">
        <v>107</v>
      </c>
      <c r="D188" s="11" t="s">
        <v>31</v>
      </c>
      <c r="E188" s="11">
        <v>477</v>
      </c>
      <c r="F188" s="11">
        <f>VLOOKUP(C188:C473,进价表!C:F,4,FALSE)</f>
        <v>8.6</v>
      </c>
      <c r="G188" s="11">
        <f t="shared" si="8"/>
        <v>4102.2</v>
      </c>
      <c r="H188" s="22">
        <f t="shared" si="9"/>
        <v>11.266</v>
      </c>
      <c r="I188" s="14">
        <f t="shared" si="10"/>
        <v>0.000971206896551724</v>
      </c>
      <c r="J188" s="15">
        <f t="shared" si="11"/>
        <v>0.5373882</v>
      </c>
      <c r="K188" s="11" t="s">
        <v>596</v>
      </c>
    </row>
    <row r="189" ht="26" spans="1:11">
      <c r="A189" s="9" t="s">
        <v>614</v>
      </c>
      <c r="B189" s="10" t="s">
        <v>296</v>
      </c>
      <c r="C189" s="10" t="s">
        <v>297</v>
      </c>
      <c r="D189" s="11" t="s">
        <v>8</v>
      </c>
      <c r="E189" s="11">
        <v>469</v>
      </c>
      <c r="F189" s="11">
        <f>VLOOKUP(C189:C474,进价表!C:F,4,FALSE)</f>
        <v>20</v>
      </c>
      <c r="G189" s="11">
        <f t="shared" si="8"/>
        <v>9380</v>
      </c>
      <c r="H189" s="22">
        <f t="shared" si="9"/>
        <v>26.2</v>
      </c>
      <c r="I189" s="14">
        <f t="shared" si="10"/>
        <v>0.00225862068965517</v>
      </c>
      <c r="J189" s="15">
        <f t="shared" si="11"/>
        <v>1.22878</v>
      </c>
      <c r="K189" s="11" t="s">
        <v>597</v>
      </c>
    </row>
    <row r="190" ht="26" spans="1:11">
      <c r="A190" s="9" t="s">
        <v>614</v>
      </c>
      <c r="B190" s="10" t="s">
        <v>64</v>
      </c>
      <c r="C190" s="10" t="s">
        <v>65</v>
      </c>
      <c r="D190" s="11" t="s">
        <v>8</v>
      </c>
      <c r="E190" s="11">
        <v>454</v>
      </c>
      <c r="F190" s="11">
        <f>VLOOKUP(C190:C475,进价表!C:F,4,FALSE)</f>
        <v>35</v>
      </c>
      <c r="G190" s="11">
        <f t="shared" si="8"/>
        <v>15890</v>
      </c>
      <c r="H190" s="22">
        <f t="shared" si="9"/>
        <v>45.85</v>
      </c>
      <c r="I190" s="14">
        <f t="shared" si="10"/>
        <v>0.00395258620689655</v>
      </c>
      <c r="J190" s="15">
        <f t="shared" si="11"/>
        <v>2.08159</v>
      </c>
      <c r="K190" s="11" t="s">
        <v>596</v>
      </c>
    </row>
    <row r="191" ht="26" spans="1:11">
      <c r="A191" s="9" t="s">
        <v>614</v>
      </c>
      <c r="B191" s="10" t="s">
        <v>158</v>
      </c>
      <c r="C191" s="10" t="s">
        <v>159</v>
      </c>
      <c r="D191" s="11" t="s">
        <v>8</v>
      </c>
      <c r="E191" s="11">
        <v>447</v>
      </c>
      <c r="F191" s="11">
        <f>VLOOKUP(C191:C476,进价表!C:F,4,FALSE)</f>
        <v>16</v>
      </c>
      <c r="G191" s="11">
        <f t="shared" si="8"/>
        <v>7152</v>
      </c>
      <c r="H191" s="22">
        <f t="shared" si="9"/>
        <v>20.96</v>
      </c>
      <c r="I191" s="14">
        <f t="shared" si="10"/>
        <v>0.00180689655172414</v>
      </c>
      <c r="J191" s="15">
        <f t="shared" si="11"/>
        <v>0.936912</v>
      </c>
      <c r="K191" s="11" t="s">
        <v>598</v>
      </c>
    </row>
    <row r="192" ht="26" spans="1:11">
      <c r="A192" s="9" t="s">
        <v>614</v>
      </c>
      <c r="B192" s="10" t="s">
        <v>93</v>
      </c>
      <c r="C192" s="10" t="s">
        <v>94</v>
      </c>
      <c r="D192" s="11" t="s">
        <v>8</v>
      </c>
      <c r="E192" s="11">
        <v>428</v>
      </c>
      <c r="F192" s="11">
        <f>VLOOKUP(C192:C477,进价表!C:F,4,FALSE)</f>
        <v>27</v>
      </c>
      <c r="G192" s="11">
        <f t="shared" si="8"/>
        <v>11556</v>
      </c>
      <c r="H192" s="22">
        <f t="shared" si="9"/>
        <v>35.37</v>
      </c>
      <c r="I192" s="14">
        <f t="shared" si="10"/>
        <v>0.00304913793103448</v>
      </c>
      <c r="J192" s="15">
        <f t="shared" si="11"/>
        <v>1.513836</v>
      </c>
      <c r="K192" s="11" t="s">
        <v>596</v>
      </c>
    </row>
    <row r="193" ht="26" spans="1:11">
      <c r="A193" s="9" t="s">
        <v>614</v>
      </c>
      <c r="B193" s="10" t="s">
        <v>252</v>
      </c>
      <c r="C193" s="10" t="s">
        <v>253</v>
      </c>
      <c r="D193" s="11" t="s">
        <v>8</v>
      </c>
      <c r="E193" s="11">
        <v>414</v>
      </c>
      <c r="F193" s="11">
        <f>VLOOKUP(C193:C478,进价表!C:F,4,FALSE)</f>
        <v>32.886</v>
      </c>
      <c r="G193" s="11">
        <f t="shared" si="8"/>
        <v>13614.804</v>
      </c>
      <c r="H193" s="22">
        <f t="shared" si="9"/>
        <v>43.08066</v>
      </c>
      <c r="I193" s="14">
        <f t="shared" si="10"/>
        <v>0.00371385</v>
      </c>
      <c r="J193" s="15">
        <f t="shared" si="11"/>
        <v>1.783539324</v>
      </c>
      <c r="K193" s="11" t="s">
        <v>595</v>
      </c>
    </row>
    <row r="194" ht="26" spans="1:11">
      <c r="A194" s="9" t="s">
        <v>614</v>
      </c>
      <c r="B194" s="10" t="s">
        <v>398</v>
      </c>
      <c r="C194" s="10" t="s">
        <v>399</v>
      </c>
      <c r="D194" s="11" t="s">
        <v>8</v>
      </c>
      <c r="E194" s="11">
        <v>383</v>
      </c>
      <c r="F194" s="11">
        <f>VLOOKUP(C194:C479,进价表!C:F,4,FALSE)</f>
        <v>20</v>
      </c>
      <c r="G194" s="11">
        <f t="shared" si="8"/>
        <v>7660</v>
      </c>
      <c r="H194" s="22">
        <f t="shared" si="9"/>
        <v>26.2</v>
      </c>
      <c r="I194" s="14">
        <f t="shared" si="10"/>
        <v>0.00225862068965517</v>
      </c>
      <c r="J194" s="15">
        <f t="shared" si="11"/>
        <v>1.00346</v>
      </c>
      <c r="K194" s="11" t="s">
        <v>595</v>
      </c>
    </row>
    <row r="195" ht="26" spans="1:11">
      <c r="A195" s="9" t="s">
        <v>614</v>
      </c>
      <c r="B195" s="10" t="s">
        <v>522</v>
      </c>
      <c r="C195" s="10" t="s">
        <v>523</v>
      </c>
      <c r="D195" s="11" t="s">
        <v>8</v>
      </c>
      <c r="E195" s="11">
        <v>371</v>
      </c>
      <c r="F195" s="11">
        <f>VLOOKUP(C195:C480,进价表!C:F,4,FALSE)</f>
        <v>15</v>
      </c>
      <c r="G195" s="11">
        <f t="shared" si="8"/>
        <v>5565</v>
      </c>
      <c r="H195" s="22">
        <f t="shared" si="9"/>
        <v>19.65</v>
      </c>
      <c r="I195" s="14">
        <f t="shared" si="10"/>
        <v>0.00169396551724138</v>
      </c>
      <c r="J195" s="15">
        <f t="shared" si="11"/>
        <v>0.729015</v>
      </c>
      <c r="K195" s="11" t="s">
        <v>597</v>
      </c>
    </row>
    <row r="196" ht="26" spans="1:11">
      <c r="A196" s="9" t="s">
        <v>614</v>
      </c>
      <c r="B196" s="10" t="s">
        <v>160</v>
      </c>
      <c r="C196" s="10" t="s">
        <v>161</v>
      </c>
      <c r="D196" s="11" t="s">
        <v>8</v>
      </c>
      <c r="E196" s="11">
        <v>363</v>
      </c>
      <c r="F196" s="11">
        <f>VLOOKUP(C196:C481,进价表!C:F,4,FALSE)</f>
        <v>16</v>
      </c>
      <c r="G196" s="11">
        <f t="shared" ref="G196:G259" si="12">E196*F196</f>
        <v>5808</v>
      </c>
      <c r="H196" s="22">
        <f t="shared" ref="H196:H259" si="13">F196*1.31</f>
        <v>20.96</v>
      </c>
      <c r="I196" s="14">
        <f t="shared" ref="I196:I259" si="14">H196/1.16/10000</f>
        <v>0.00180689655172414</v>
      </c>
      <c r="J196" s="15">
        <f t="shared" ref="J196:J259" si="15">I196*1.16*E196</f>
        <v>0.760848</v>
      </c>
      <c r="K196" s="11" t="s">
        <v>597</v>
      </c>
    </row>
    <row r="197" ht="26" spans="1:11">
      <c r="A197" s="9" t="s">
        <v>614</v>
      </c>
      <c r="B197" s="10" t="s">
        <v>62</v>
      </c>
      <c r="C197" s="10" t="s">
        <v>63</v>
      </c>
      <c r="D197" s="11" t="s">
        <v>8</v>
      </c>
      <c r="E197" s="11">
        <v>343</v>
      </c>
      <c r="F197" s="11">
        <f>VLOOKUP(C197:C482,进价表!C:F,4,FALSE)</f>
        <v>27</v>
      </c>
      <c r="G197" s="11">
        <f t="shared" si="12"/>
        <v>9261</v>
      </c>
      <c r="H197" s="22">
        <f t="shared" si="13"/>
        <v>35.37</v>
      </c>
      <c r="I197" s="14">
        <f t="shared" si="14"/>
        <v>0.00304913793103448</v>
      </c>
      <c r="J197" s="15">
        <f t="shared" si="15"/>
        <v>1.213191</v>
      </c>
      <c r="K197" s="11" t="s">
        <v>596</v>
      </c>
    </row>
    <row r="198" ht="26" spans="1:11">
      <c r="A198" s="9" t="s">
        <v>614</v>
      </c>
      <c r="B198" s="10" t="s">
        <v>284</v>
      </c>
      <c r="C198" s="10" t="s">
        <v>285</v>
      </c>
      <c r="D198" s="11" t="s">
        <v>8</v>
      </c>
      <c r="E198" s="11">
        <v>307</v>
      </c>
      <c r="F198" s="11">
        <f>VLOOKUP(C198:C483,进价表!C:F,4,FALSE)</f>
        <v>11</v>
      </c>
      <c r="G198" s="11">
        <f t="shared" si="12"/>
        <v>3377</v>
      </c>
      <c r="H198" s="22">
        <f t="shared" si="13"/>
        <v>14.41</v>
      </c>
      <c r="I198" s="14">
        <f t="shared" si="14"/>
        <v>0.00124224137931034</v>
      </c>
      <c r="J198" s="15">
        <f t="shared" si="15"/>
        <v>0.442387</v>
      </c>
      <c r="K198" s="11" t="s">
        <v>597</v>
      </c>
    </row>
    <row r="199" ht="26" spans="1:11">
      <c r="A199" s="9" t="s">
        <v>614</v>
      </c>
      <c r="B199" s="10" t="s">
        <v>330</v>
      </c>
      <c r="C199" s="10" t="s">
        <v>331</v>
      </c>
      <c r="D199" s="11" t="s">
        <v>8</v>
      </c>
      <c r="E199" s="11">
        <v>307</v>
      </c>
      <c r="F199" s="11">
        <f>VLOOKUP(C199:C484,进价表!C:F,4,FALSE)</f>
        <v>30</v>
      </c>
      <c r="G199" s="11">
        <f t="shared" si="12"/>
        <v>9210</v>
      </c>
      <c r="H199" s="22">
        <f t="shared" si="13"/>
        <v>39.3</v>
      </c>
      <c r="I199" s="14">
        <f t="shared" si="14"/>
        <v>0.00338793103448276</v>
      </c>
      <c r="J199" s="15">
        <f t="shared" si="15"/>
        <v>1.20651</v>
      </c>
      <c r="K199" s="11" t="s">
        <v>595</v>
      </c>
    </row>
    <row r="200" ht="26" spans="1:11">
      <c r="A200" s="9" t="s">
        <v>614</v>
      </c>
      <c r="B200" s="10" t="s">
        <v>174</v>
      </c>
      <c r="C200" s="10" t="s">
        <v>175</v>
      </c>
      <c r="D200" s="11" t="s">
        <v>8</v>
      </c>
      <c r="E200" s="11">
        <v>304</v>
      </c>
      <c r="F200" s="11">
        <f>VLOOKUP(C200:C485,进价表!C:F,4,FALSE)</f>
        <v>18</v>
      </c>
      <c r="G200" s="11">
        <f t="shared" si="12"/>
        <v>5472</v>
      </c>
      <c r="H200" s="22">
        <f t="shared" si="13"/>
        <v>23.58</v>
      </c>
      <c r="I200" s="14">
        <f t="shared" si="14"/>
        <v>0.00203275862068966</v>
      </c>
      <c r="J200" s="15">
        <f t="shared" si="15"/>
        <v>0.716832</v>
      </c>
      <c r="K200" s="11" t="s">
        <v>597</v>
      </c>
    </row>
    <row r="201" ht="26" spans="1:11">
      <c r="A201" s="9" t="s">
        <v>614</v>
      </c>
      <c r="B201" s="10" t="s">
        <v>186</v>
      </c>
      <c r="C201" s="10" t="s">
        <v>187</v>
      </c>
      <c r="D201" s="11" t="s">
        <v>188</v>
      </c>
      <c r="E201" s="11">
        <v>3</v>
      </c>
      <c r="F201" s="11">
        <f>VLOOKUP(C201:C486,进价表!C:F,4,FALSE)</f>
        <v>68</v>
      </c>
      <c r="G201" s="11">
        <f t="shared" si="12"/>
        <v>204</v>
      </c>
      <c r="H201" s="22">
        <f t="shared" si="13"/>
        <v>89.08</v>
      </c>
      <c r="I201" s="14">
        <f t="shared" si="14"/>
        <v>0.00767931034482759</v>
      </c>
      <c r="J201" s="15">
        <f t="shared" si="15"/>
        <v>0.026724</v>
      </c>
      <c r="K201" s="11" t="s">
        <v>602</v>
      </c>
    </row>
    <row r="202" ht="26" spans="1:11">
      <c r="A202" s="9" t="s">
        <v>614</v>
      </c>
      <c r="B202" s="10" t="s">
        <v>472</v>
      </c>
      <c r="C202" s="10" t="s">
        <v>473</v>
      </c>
      <c r="D202" s="11" t="s">
        <v>8</v>
      </c>
      <c r="E202" s="11">
        <v>3</v>
      </c>
      <c r="F202" s="11">
        <f>VLOOKUP(C202:C487,进价表!C:F,4,FALSE)</f>
        <v>44.226</v>
      </c>
      <c r="G202" s="11">
        <f t="shared" si="12"/>
        <v>132.678</v>
      </c>
      <c r="H202" s="22">
        <f t="shared" si="13"/>
        <v>57.93606</v>
      </c>
      <c r="I202" s="14">
        <f t="shared" si="14"/>
        <v>0.00499448793103448</v>
      </c>
      <c r="J202" s="15">
        <f t="shared" si="15"/>
        <v>0.017380818</v>
      </c>
      <c r="K202" s="11" t="s">
        <v>599</v>
      </c>
    </row>
    <row r="203" ht="26" spans="1:11">
      <c r="A203" s="9" t="s">
        <v>614</v>
      </c>
      <c r="B203" s="10" t="s">
        <v>364</v>
      </c>
      <c r="C203" s="10" t="s">
        <v>365</v>
      </c>
      <c r="D203" s="11" t="s">
        <v>31</v>
      </c>
      <c r="E203" s="11">
        <v>3</v>
      </c>
      <c r="F203" s="11">
        <f>VLOOKUP(C203:C488,进价表!C:F,4,FALSE)</f>
        <v>99.792</v>
      </c>
      <c r="G203" s="11">
        <f t="shared" si="12"/>
        <v>299.376</v>
      </c>
      <c r="H203" s="22">
        <f t="shared" si="13"/>
        <v>130.72752</v>
      </c>
      <c r="I203" s="14">
        <f t="shared" si="14"/>
        <v>0.0112696137931034</v>
      </c>
      <c r="J203" s="15">
        <f t="shared" si="15"/>
        <v>0.039218256</v>
      </c>
      <c r="K203" s="11" t="s">
        <v>599</v>
      </c>
    </row>
    <row r="204" ht="26" spans="1:11">
      <c r="A204" s="9" t="s">
        <v>614</v>
      </c>
      <c r="B204" s="10" t="s">
        <v>354</v>
      </c>
      <c r="C204" s="10" t="s">
        <v>355</v>
      </c>
      <c r="D204" s="11" t="s">
        <v>8</v>
      </c>
      <c r="E204" s="11">
        <v>3</v>
      </c>
      <c r="F204" s="11">
        <f>VLOOKUP(C204:C489,进价表!C:F,4,FALSE)</f>
        <v>172.8972</v>
      </c>
      <c r="G204" s="11">
        <f t="shared" si="12"/>
        <v>518.6916</v>
      </c>
      <c r="H204" s="22">
        <f t="shared" si="13"/>
        <v>226.495332</v>
      </c>
      <c r="I204" s="14">
        <f t="shared" si="14"/>
        <v>0.0195254596551724</v>
      </c>
      <c r="J204" s="15">
        <f t="shared" si="15"/>
        <v>0.0679485996</v>
      </c>
      <c r="K204" s="11" t="s">
        <v>599</v>
      </c>
    </row>
    <row r="205" ht="26" spans="1:11">
      <c r="A205" s="9" t="s">
        <v>614</v>
      </c>
      <c r="B205" s="10" t="s">
        <v>580</v>
      </c>
      <c r="C205" s="10" t="s">
        <v>581</v>
      </c>
      <c r="D205" s="11" t="s">
        <v>8</v>
      </c>
      <c r="E205" s="11">
        <v>3</v>
      </c>
      <c r="F205" s="11">
        <f>VLOOKUP(C205:C490,进价表!C:F,4,FALSE)</f>
        <v>55</v>
      </c>
      <c r="G205" s="11">
        <f t="shared" si="12"/>
        <v>165</v>
      </c>
      <c r="H205" s="22">
        <f t="shared" si="13"/>
        <v>72.05</v>
      </c>
      <c r="I205" s="14">
        <f t="shared" si="14"/>
        <v>0.00621120689655172</v>
      </c>
      <c r="J205" s="15">
        <f t="shared" si="15"/>
        <v>0.021615</v>
      </c>
      <c r="K205" s="11" t="s">
        <v>595</v>
      </c>
    </row>
    <row r="206" ht="26" spans="1:11">
      <c r="A206" s="9" t="s">
        <v>614</v>
      </c>
      <c r="B206" s="10" t="s">
        <v>582</v>
      </c>
      <c r="C206" s="10" t="s">
        <v>583</v>
      </c>
      <c r="D206" s="11" t="s">
        <v>8</v>
      </c>
      <c r="E206" s="11">
        <v>3</v>
      </c>
      <c r="F206" s="11">
        <f>VLOOKUP(C206:C491,进价表!C:F,4,FALSE)</f>
        <v>130.3344</v>
      </c>
      <c r="G206" s="11">
        <f t="shared" si="12"/>
        <v>391.0032</v>
      </c>
      <c r="H206" s="22">
        <f t="shared" si="13"/>
        <v>170.738064</v>
      </c>
      <c r="I206" s="14">
        <f t="shared" si="14"/>
        <v>0.0147187986206897</v>
      </c>
      <c r="J206" s="15">
        <f t="shared" si="15"/>
        <v>0.0512214192</v>
      </c>
      <c r="K206" s="11" t="s">
        <v>595</v>
      </c>
    </row>
    <row r="207" ht="26" spans="1:11">
      <c r="A207" s="9" t="s">
        <v>614</v>
      </c>
      <c r="B207" s="10" t="s">
        <v>578</v>
      </c>
      <c r="C207" s="10" t="s">
        <v>579</v>
      </c>
      <c r="D207" s="11" t="s">
        <v>8</v>
      </c>
      <c r="E207" s="11">
        <v>3</v>
      </c>
      <c r="F207" s="11">
        <f>VLOOKUP(C207:C492,进价表!C:F,4,FALSE)</f>
        <v>42</v>
      </c>
      <c r="G207" s="11">
        <f t="shared" si="12"/>
        <v>126</v>
      </c>
      <c r="H207" s="22">
        <f t="shared" si="13"/>
        <v>55.02</v>
      </c>
      <c r="I207" s="14">
        <f t="shared" si="14"/>
        <v>0.00474310344827586</v>
      </c>
      <c r="J207" s="15">
        <f t="shared" si="15"/>
        <v>0.016506</v>
      </c>
      <c r="K207" s="11" t="s">
        <v>595</v>
      </c>
    </row>
    <row r="208" ht="26" spans="1:11">
      <c r="A208" s="9" t="s">
        <v>614</v>
      </c>
      <c r="B208" s="10" t="s">
        <v>360</v>
      </c>
      <c r="C208" s="10" t="s">
        <v>361</v>
      </c>
      <c r="D208" s="11" t="s">
        <v>31</v>
      </c>
      <c r="E208" s="11">
        <v>3</v>
      </c>
      <c r="F208" s="11">
        <f>VLOOKUP(C208:C493,进价表!C:F,4,FALSE)</f>
        <v>57.456</v>
      </c>
      <c r="G208" s="11">
        <f t="shared" si="12"/>
        <v>172.368</v>
      </c>
      <c r="H208" s="22">
        <f t="shared" si="13"/>
        <v>75.26736</v>
      </c>
      <c r="I208" s="14">
        <f t="shared" si="14"/>
        <v>0.00648856551724138</v>
      </c>
      <c r="J208" s="15">
        <f t="shared" si="15"/>
        <v>0.022580208</v>
      </c>
      <c r="K208" s="11" t="s">
        <v>599</v>
      </c>
    </row>
    <row r="209" ht="26" spans="1:11">
      <c r="A209" s="9" t="s">
        <v>614</v>
      </c>
      <c r="B209" s="10" t="s">
        <v>524</v>
      </c>
      <c r="C209" s="10" t="s">
        <v>525</v>
      </c>
      <c r="D209" s="11" t="s">
        <v>8</v>
      </c>
      <c r="E209" s="11">
        <v>2</v>
      </c>
      <c r="F209" s="11">
        <f>VLOOKUP(C209:C494,进价表!C:F,4,FALSE)</f>
        <v>15</v>
      </c>
      <c r="G209" s="11">
        <f t="shared" si="12"/>
        <v>30</v>
      </c>
      <c r="H209" s="22">
        <f t="shared" si="13"/>
        <v>19.65</v>
      </c>
      <c r="I209" s="14">
        <f t="shared" si="14"/>
        <v>0.00169396551724138</v>
      </c>
      <c r="J209" s="15">
        <f t="shared" si="15"/>
        <v>0.00393</v>
      </c>
      <c r="K209" s="11" t="s">
        <v>599</v>
      </c>
    </row>
    <row r="210" ht="26" spans="1:11">
      <c r="A210" s="9" t="s">
        <v>614</v>
      </c>
      <c r="B210" s="10" t="s">
        <v>548</v>
      </c>
      <c r="C210" s="10" t="s">
        <v>549</v>
      </c>
      <c r="D210" s="11" t="s">
        <v>8</v>
      </c>
      <c r="E210" s="11">
        <v>2</v>
      </c>
      <c r="F210" s="11">
        <f>VLOOKUP(C210:C495,进价表!C:F,4,FALSE)</f>
        <v>10</v>
      </c>
      <c r="G210" s="11">
        <f t="shared" si="12"/>
        <v>20</v>
      </c>
      <c r="H210" s="22">
        <f t="shared" si="13"/>
        <v>13.1</v>
      </c>
      <c r="I210" s="14">
        <f t="shared" si="14"/>
        <v>0.00112931034482759</v>
      </c>
      <c r="J210" s="15">
        <f t="shared" si="15"/>
        <v>0.00262</v>
      </c>
      <c r="K210" s="11" t="s">
        <v>599</v>
      </c>
    </row>
    <row r="211" ht="26" spans="1:11">
      <c r="A211" s="9" t="s">
        <v>614</v>
      </c>
      <c r="B211" s="10" t="s">
        <v>496</v>
      </c>
      <c r="C211" s="10" t="s">
        <v>497</v>
      </c>
      <c r="D211" s="11" t="s">
        <v>8</v>
      </c>
      <c r="E211" s="11">
        <v>2</v>
      </c>
      <c r="F211" s="11">
        <f>VLOOKUP(C211:C496,进价表!C:F,4,FALSE)</f>
        <v>136.9872</v>
      </c>
      <c r="G211" s="11">
        <f t="shared" si="12"/>
        <v>273.9744</v>
      </c>
      <c r="H211" s="22">
        <f t="shared" si="13"/>
        <v>179.453232</v>
      </c>
      <c r="I211" s="14">
        <f t="shared" si="14"/>
        <v>0.0154701062068966</v>
      </c>
      <c r="J211" s="15">
        <f t="shared" si="15"/>
        <v>0.0358906464</v>
      </c>
      <c r="K211" s="11" t="s">
        <v>599</v>
      </c>
    </row>
    <row r="212" ht="26" spans="1:11">
      <c r="A212" s="9" t="s">
        <v>614</v>
      </c>
      <c r="B212" s="10" t="s">
        <v>530</v>
      </c>
      <c r="C212" s="10" t="s">
        <v>531</v>
      </c>
      <c r="D212" s="11" t="s">
        <v>8</v>
      </c>
      <c r="E212" s="11">
        <v>2</v>
      </c>
      <c r="F212" s="11">
        <f>VLOOKUP(C212:C497,进价表!C:F,4,FALSE)</f>
        <v>25</v>
      </c>
      <c r="G212" s="11">
        <f t="shared" si="12"/>
        <v>50</v>
      </c>
      <c r="H212" s="22">
        <f t="shared" si="13"/>
        <v>32.75</v>
      </c>
      <c r="I212" s="14">
        <f t="shared" si="14"/>
        <v>0.00282327586206897</v>
      </c>
      <c r="J212" s="15">
        <f t="shared" si="15"/>
        <v>0.00655</v>
      </c>
      <c r="K212" s="11" t="s">
        <v>599</v>
      </c>
    </row>
    <row r="213" ht="26" spans="1:11">
      <c r="A213" s="9" t="s">
        <v>614</v>
      </c>
      <c r="B213" s="10" t="s">
        <v>208</v>
      </c>
      <c r="C213" s="10" t="s">
        <v>209</v>
      </c>
      <c r="D213" s="11" t="s">
        <v>8</v>
      </c>
      <c r="E213" s="11">
        <v>2</v>
      </c>
      <c r="F213" s="11">
        <f>VLOOKUP(C213:C498,进价表!C:F,4,FALSE)</f>
        <v>245.9268</v>
      </c>
      <c r="G213" s="11">
        <f t="shared" si="12"/>
        <v>491.8536</v>
      </c>
      <c r="H213" s="22">
        <f t="shared" si="13"/>
        <v>322.164108</v>
      </c>
      <c r="I213" s="14">
        <f t="shared" si="14"/>
        <v>0.0277727679310345</v>
      </c>
      <c r="J213" s="15">
        <f t="shared" si="15"/>
        <v>0.0644328216</v>
      </c>
      <c r="K213" s="11" t="s">
        <v>599</v>
      </c>
    </row>
    <row r="214" ht="26" spans="1:11">
      <c r="A214" s="9" t="s">
        <v>614</v>
      </c>
      <c r="B214" s="10" t="s">
        <v>498</v>
      </c>
      <c r="C214" s="10" t="s">
        <v>499</v>
      </c>
      <c r="D214" s="11" t="s">
        <v>8</v>
      </c>
      <c r="E214" s="11">
        <v>2</v>
      </c>
      <c r="F214" s="11">
        <f>VLOOKUP(C214:C499,进价表!C:F,4,FALSE)</f>
        <v>51.9372</v>
      </c>
      <c r="G214" s="11">
        <f t="shared" si="12"/>
        <v>103.8744</v>
      </c>
      <c r="H214" s="22">
        <f t="shared" si="13"/>
        <v>68.037732</v>
      </c>
      <c r="I214" s="14">
        <f t="shared" si="14"/>
        <v>0.00586532172413793</v>
      </c>
      <c r="J214" s="15">
        <f t="shared" si="15"/>
        <v>0.0136075464</v>
      </c>
      <c r="K214" s="11" t="s">
        <v>599</v>
      </c>
    </row>
    <row r="215" ht="26" spans="1:11">
      <c r="A215" s="9" t="s">
        <v>614</v>
      </c>
      <c r="B215" s="10" t="s">
        <v>424</v>
      </c>
      <c r="C215" s="10" t="s">
        <v>425</v>
      </c>
      <c r="D215" s="11" t="s">
        <v>8</v>
      </c>
      <c r="E215" s="11">
        <v>2</v>
      </c>
      <c r="F215" s="11">
        <f>VLOOKUP(C215:C500,进价表!C:F,4,FALSE)</f>
        <v>45</v>
      </c>
      <c r="G215" s="11">
        <f t="shared" si="12"/>
        <v>90</v>
      </c>
      <c r="H215" s="22">
        <f t="shared" si="13"/>
        <v>58.95</v>
      </c>
      <c r="I215" s="14">
        <f t="shared" si="14"/>
        <v>0.00508189655172414</v>
      </c>
      <c r="J215" s="15">
        <f t="shared" si="15"/>
        <v>0.01179</v>
      </c>
      <c r="K215" s="11" t="s">
        <v>595</v>
      </c>
    </row>
    <row r="216" ht="26" spans="1:11">
      <c r="A216" s="9" t="s">
        <v>614</v>
      </c>
      <c r="B216" s="10" t="s">
        <v>214</v>
      </c>
      <c r="C216" s="10" t="s">
        <v>215</v>
      </c>
      <c r="D216" s="11" t="s">
        <v>105</v>
      </c>
      <c r="E216" s="11">
        <v>2</v>
      </c>
      <c r="F216" s="11">
        <f>VLOOKUP(C216:C501,进价表!C:F,4,FALSE)</f>
        <v>28.5012</v>
      </c>
      <c r="G216" s="11">
        <f t="shared" si="12"/>
        <v>57.0024</v>
      </c>
      <c r="H216" s="22">
        <f t="shared" si="13"/>
        <v>37.336572</v>
      </c>
      <c r="I216" s="14">
        <f t="shared" si="14"/>
        <v>0.00321867</v>
      </c>
      <c r="J216" s="15">
        <f t="shared" si="15"/>
        <v>0.0074673144</v>
      </c>
      <c r="K216" s="11" t="s">
        <v>599</v>
      </c>
    </row>
    <row r="217" ht="26" spans="1:11">
      <c r="A217" s="9" t="s">
        <v>614</v>
      </c>
      <c r="B217" s="10" t="s">
        <v>376</v>
      </c>
      <c r="C217" s="10" t="s">
        <v>377</v>
      </c>
      <c r="D217" s="11" t="s">
        <v>8</v>
      </c>
      <c r="E217" s="11">
        <v>2</v>
      </c>
      <c r="F217" s="11">
        <f>VLOOKUP(C217:C502,进价表!C:F,4,FALSE)</f>
        <v>227.7072</v>
      </c>
      <c r="G217" s="11">
        <f t="shared" si="12"/>
        <v>455.4144</v>
      </c>
      <c r="H217" s="22">
        <f t="shared" si="13"/>
        <v>298.296432</v>
      </c>
      <c r="I217" s="14">
        <f t="shared" si="14"/>
        <v>0.0257152096551724</v>
      </c>
      <c r="J217" s="15">
        <f t="shared" si="15"/>
        <v>0.0596592864</v>
      </c>
      <c r="K217" s="11" t="s">
        <v>599</v>
      </c>
    </row>
    <row r="218" ht="26" spans="1:11">
      <c r="A218" s="9" t="s">
        <v>614</v>
      </c>
      <c r="B218" s="10" t="s">
        <v>172</v>
      </c>
      <c r="C218" s="10" t="s">
        <v>173</v>
      </c>
      <c r="D218" s="11" t="s">
        <v>8</v>
      </c>
      <c r="E218" s="11">
        <v>2</v>
      </c>
      <c r="F218" s="11">
        <f>VLOOKUP(C218:C503,进价表!C:F,4,FALSE)</f>
        <v>85</v>
      </c>
      <c r="G218" s="11">
        <f t="shared" si="12"/>
        <v>170</v>
      </c>
      <c r="H218" s="22">
        <f t="shared" si="13"/>
        <v>111.35</v>
      </c>
      <c r="I218" s="14">
        <f t="shared" si="14"/>
        <v>0.00959913793103448</v>
      </c>
      <c r="J218" s="15">
        <f t="shared" si="15"/>
        <v>0.02227</v>
      </c>
      <c r="K218" s="11" t="s">
        <v>599</v>
      </c>
    </row>
    <row r="219" ht="26" spans="1:11">
      <c r="A219" s="9" t="s">
        <v>614</v>
      </c>
      <c r="B219" s="10" t="s">
        <v>154</v>
      </c>
      <c r="C219" s="10" t="s">
        <v>155</v>
      </c>
      <c r="D219" s="11" t="s">
        <v>8</v>
      </c>
      <c r="E219" s="11">
        <v>2</v>
      </c>
      <c r="F219" s="11">
        <f>VLOOKUP(C219:C504,进价表!C:F,4,FALSE)</f>
        <v>34.5492</v>
      </c>
      <c r="G219" s="11">
        <f t="shared" si="12"/>
        <v>69.0984</v>
      </c>
      <c r="H219" s="22">
        <f t="shared" si="13"/>
        <v>45.259452</v>
      </c>
      <c r="I219" s="14">
        <f t="shared" si="14"/>
        <v>0.00390167689655172</v>
      </c>
      <c r="J219" s="15">
        <f t="shared" si="15"/>
        <v>0.0090518904</v>
      </c>
      <c r="K219" s="11" t="s">
        <v>599</v>
      </c>
    </row>
    <row r="220" ht="26" spans="1:11">
      <c r="A220" s="9" t="s">
        <v>614</v>
      </c>
      <c r="B220" s="10" t="s">
        <v>428</v>
      </c>
      <c r="C220" s="10" t="s">
        <v>429</v>
      </c>
      <c r="D220" s="11" t="s">
        <v>8</v>
      </c>
      <c r="E220" s="11">
        <v>2</v>
      </c>
      <c r="F220" s="11">
        <f>VLOOKUP(C220:C505,进价表!C:F,4,FALSE)</f>
        <v>55</v>
      </c>
      <c r="G220" s="11">
        <f t="shared" si="12"/>
        <v>110</v>
      </c>
      <c r="H220" s="22">
        <f t="shared" si="13"/>
        <v>72.05</v>
      </c>
      <c r="I220" s="14">
        <f t="shared" si="14"/>
        <v>0.00621120689655172</v>
      </c>
      <c r="J220" s="15">
        <f t="shared" si="15"/>
        <v>0.01441</v>
      </c>
      <c r="K220" s="11" t="s">
        <v>595</v>
      </c>
    </row>
    <row r="221" ht="26" spans="1:11">
      <c r="A221" s="9" t="s">
        <v>614</v>
      </c>
      <c r="B221" s="10" t="s">
        <v>542</v>
      </c>
      <c r="C221" s="10" t="s">
        <v>543</v>
      </c>
      <c r="D221" s="11" t="s">
        <v>8</v>
      </c>
      <c r="E221" s="11">
        <v>1</v>
      </c>
      <c r="F221" s="11">
        <f>VLOOKUP(C221:C506,进价表!C:F,4,FALSE)</f>
        <v>150</v>
      </c>
      <c r="G221" s="11">
        <f t="shared" si="12"/>
        <v>150</v>
      </c>
      <c r="H221" s="22">
        <f t="shared" si="13"/>
        <v>196.5</v>
      </c>
      <c r="I221" s="14">
        <f t="shared" si="14"/>
        <v>0.0169396551724138</v>
      </c>
      <c r="J221" s="15">
        <f t="shared" si="15"/>
        <v>0.01965</v>
      </c>
      <c r="K221" s="11" t="s">
        <v>599</v>
      </c>
    </row>
    <row r="222" ht="26" spans="1:11">
      <c r="A222" s="9" t="s">
        <v>614</v>
      </c>
      <c r="B222" s="10" t="s">
        <v>474</v>
      </c>
      <c r="C222" s="10" t="s">
        <v>475</v>
      </c>
      <c r="D222" s="11" t="s">
        <v>8</v>
      </c>
      <c r="E222" s="11">
        <v>1</v>
      </c>
      <c r="F222" s="11">
        <f>VLOOKUP(C222:C507,进价表!C:F,4,FALSE)</f>
        <v>50.274</v>
      </c>
      <c r="G222" s="11">
        <f t="shared" si="12"/>
        <v>50.274</v>
      </c>
      <c r="H222" s="22">
        <f t="shared" si="13"/>
        <v>65.85894</v>
      </c>
      <c r="I222" s="14">
        <f t="shared" si="14"/>
        <v>0.00567749482758621</v>
      </c>
      <c r="J222" s="15">
        <f t="shared" si="15"/>
        <v>0.006585894</v>
      </c>
      <c r="K222" s="11" t="s">
        <v>599</v>
      </c>
    </row>
    <row r="223" ht="26" spans="1:11">
      <c r="A223" s="9" t="s">
        <v>614</v>
      </c>
      <c r="B223" s="10" t="s">
        <v>564</v>
      </c>
      <c r="C223" s="10" t="s">
        <v>565</v>
      </c>
      <c r="D223" s="11" t="s">
        <v>8</v>
      </c>
      <c r="E223" s="11">
        <v>1</v>
      </c>
      <c r="F223" s="11">
        <f>VLOOKUP(C223:C508,进价表!C:F,4,FALSE)</f>
        <v>19</v>
      </c>
      <c r="G223" s="11">
        <f t="shared" si="12"/>
        <v>19</v>
      </c>
      <c r="H223" s="22">
        <f t="shared" si="13"/>
        <v>24.89</v>
      </c>
      <c r="I223" s="14">
        <f t="shared" si="14"/>
        <v>0.00214568965517241</v>
      </c>
      <c r="J223" s="15">
        <f t="shared" si="15"/>
        <v>0.002489</v>
      </c>
      <c r="K223" s="11" t="s">
        <v>599</v>
      </c>
    </row>
    <row r="224" ht="26" spans="1:11">
      <c r="A224" s="9" t="s">
        <v>614</v>
      </c>
      <c r="B224" s="10" t="s">
        <v>432</v>
      </c>
      <c r="C224" s="10" t="s">
        <v>433</v>
      </c>
      <c r="D224" s="11" t="s">
        <v>8</v>
      </c>
      <c r="E224" s="11">
        <v>1</v>
      </c>
      <c r="F224" s="11">
        <f>VLOOKUP(C224:C509,进价表!C:F,4,FALSE)</f>
        <v>75</v>
      </c>
      <c r="G224" s="11">
        <f t="shared" si="12"/>
        <v>75</v>
      </c>
      <c r="H224" s="22">
        <f t="shared" si="13"/>
        <v>98.25</v>
      </c>
      <c r="I224" s="14">
        <f t="shared" si="14"/>
        <v>0.0084698275862069</v>
      </c>
      <c r="J224" s="15">
        <f t="shared" si="15"/>
        <v>0.009825</v>
      </c>
      <c r="K224" s="11" t="s">
        <v>595</v>
      </c>
    </row>
    <row r="225" ht="26" spans="1:11">
      <c r="A225" s="9" t="s">
        <v>614</v>
      </c>
      <c r="B225" s="10" t="s">
        <v>574</v>
      </c>
      <c r="C225" s="10" t="s">
        <v>575</v>
      </c>
      <c r="D225" s="11" t="s">
        <v>8</v>
      </c>
      <c r="E225" s="11">
        <v>1</v>
      </c>
      <c r="F225" s="11">
        <f>VLOOKUP(C225:C510,进价表!C:F,4,FALSE)</f>
        <v>45</v>
      </c>
      <c r="G225" s="11">
        <f t="shared" si="12"/>
        <v>45</v>
      </c>
      <c r="H225" s="22">
        <f t="shared" si="13"/>
        <v>58.95</v>
      </c>
      <c r="I225" s="14">
        <f t="shared" si="14"/>
        <v>0.00508189655172414</v>
      </c>
      <c r="J225" s="15">
        <f t="shared" si="15"/>
        <v>0.005895</v>
      </c>
      <c r="K225" s="11" t="s">
        <v>599</v>
      </c>
    </row>
    <row r="226" ht="26" spans="1:11">
      <c r="A226" s="9" t="s">
        <v>614</v>
      </c>
      <c r="B226" s="10" t="s">
        <v>452</v>
      </c>
      <c r="C226" s="10" t="s">
        <v>453</v>
      </c>
      <c r="D226" s="11" t="s">
        <v>8</v>
      </c>
      <c r="E226" s="11">
        <v>1</v>
      </c>
      <c r="F226" s="11">
        <f>VLOOKUP(C226:C511,进价表!C:F,4,FALSE)</f>
        <v>152.4852</v>
      </c>
      <c r="G226" s="11">
        <f t="shared" si="12"/>
        <v>152.4852</v>
      </c>
      <c r="H226" s="22">
        <f t="shared" si="13"/>
        <v>199.755612</v>
      </c>
      <c r="I226" s="14">
        <f t="shared" si="14"/>
        <v>0.0172203113793103</v>
      </c>
      <c r="J226" s="15">
        <f t="shared" si="15"/>
        <v>0.0199755612</v>
      </c>
      <c r="K226" s="11" t="s">
        <v>595</v>
      </c>
    </row>
    <row r="227" ht="26" spans="1:11">
      <c r="A227" s="9" t="s">
        <v>614</v>
      </c>
      <c r="B227" s="10" t="s">
        <v>156</v>
      </c>
      <c r="C227" s="10" t="s">
        <v>157</v>
      </c>
      <c r="D227" s="11" t="s">
        <v>8</v>
      </c>
      <c r="E227" s="11">
        <v>1</v>
      </c>
      <c r="F227" s="11">
        <f>VLOOKUP(C227:C512,进价表!C:F,4,FALSE)</f>
        <v>55</v>
      </c>
      <c r="G227" s="11">
        <f t="shared" si="12"/>
        <v>55</v>
      </c>
      <c r="H227" s="22">
        <f t="shared" si="13"/>
        <v>72.05</v>
      </c>
      <c r="I227" s="14">
        <f t="shared" si="14"/>
        <v>0.00621120689655172</v>
      </c>
      <c r="J227" s="15">
        <f t="shared" si="15"/>
        <v>0.007205</v>
      </c>
      <c r="K227" s="11" t="s">
        <v>599</v>
      </c>
    </row>
    <row r="228" ht="26" spans="1:11">
      <c r="A228" s="9" t="s">
        <v>614</v>
      </c>
      <c r="B228" s="10" t="s">
        <v>462</v>
      </c>
      <c r="C228" s="10" t="s">
        <v>463</v>
      </c>
      <c r="D228" s="11" t="s">
        <v>8</v>
      </c>
      <c r="E228" s="11">
        <v>1</v>
      </c>
      <c r="F228" s="11">
        <f>VLOOKUP(C228:C513,进价表!C:F,4,FALSE)</f>
        <v>39.69</v>
      </c>
      <c r="G228" s="11">
        <f t="shared" si="12"/>
        <v>39.69</v>
      </c>
      <c r="H228" s="22">
        <f t="shared" si="13"/>
        <v>51.9939</v>
      </c>
      <c r="I228" s="14">
        <f t="shared" si="14"/>
        <v>0.00448223275862069</v>
      </c>
      <c r="J228" s="15">
        <f t="shared" si="15"/>
        <v>0.00519939</v>
      </c>
      <c r="K228" s="11" t="s">
        <v>599</v>
      </c>
    </row>
    <row r="229" ht="26" spans="1:11">
      <c r="A229" s="9" t="s">
        <v>614</v>
      </c>
      <c r="B229" s="10" t="s">
        <v>508</v>
      </c>
      <c r="C229" s="10" t="s">
        <v>509</v>
      </c>
      <c r="D229" s="11" t="s">
        <v>8</v>
      </c>
      <c r="E229" s="11">
        <v>1</v>
      </c>
      <c r="F229" s="11">
        <f>VLOOKUP(C229:C514,进价表!C:F,4,FALSE)</f>
        <v>198.072</v>
      </c>
      <c r="G229" s="11">
        <f t="shared" si="12"/>
        <v>198.072</v>
      </c>
      <c r="H229" s="22">
        <f t="shared" si="13"/>
        <v>259.47432</v>
      </c>
      <c r="I229" s="14">
        <f t="shared" si="14"/>
        <v>0.022368475862069</v>
      </c>
      <c r="J229" s="15">
        <f t="shared" si="15"/>
        <v>0.025947432</v>
      </c>
      <c r="K229" s="11" t="s">
        <v>599</v>
      </c>
    </row>
    <row r="230" ht="26" spans="1:11">
      <c r="A230" s="9" t="s">
        <v>614</v>
      </c>
      <c r="B230" s="10" t="s">
        <v>486</v>
      </c>
      <c r="C230" s="10" t="s">
        <v>487</v>
      </c>
      <c r="D230" s="11" t="s">
        <v>8</v>
      </c>
      <c r="E230" s="11">
        <v>1</v>
      </c>
      <c r="F230" s="11">
        <f>VLOOKUP(C230:C515,进价表!C:F,4,FALSE)</f>
        <v>132.3</v>
      </c>
      <c r="G230" s="11">
        <f t="shared" si="12"/>
        <v>132.3</v>
      </c>
      <c r="H230" s="22">
        <f t="shared" si="13"/>
        <v>173.313</v>
      </c>
      <c r="I230" s="14">
        <f t="shared" si="14"/>
        <v>0.014940775862069</v>
      </c>
      <c r="J230" s="15">
        <f t="shared" si="15"/>
        <v>0.0173313</v>
      </c>
      <c r="K230" s="11" t="s">
        <v>599</v>
      </c>
    </row>
    <row r="231" ht="26" spans="1:11">
      <c r="A231" s="9" t="s">
        <v>614</v>
      </c>
      <c r="B231" s="10" t="s">
        <v>222</v>
      </c>
      <c r="C231" s="10" t="s">
        <v>223</v>
      </c>
      <c r="D231" s="11" t="s">
        <v>105</v>
      </c>
      <c r="E231" s="11">
        <v>1</v>
      </c>
      <c r="F231" s="11">
        <f>VLOOKUP(C231:C516,进价表!C:F,4,FALSE)</f>
        <v>18.9756</v>
      </c>
      <c r="G231" s="11">
        <f t="shared" si="12"/>
        <v>18.9756</v>
      </c>
      <c r="H231" s="22">
        <f t="shared" si="13"/>
        <v>24.858036</v>
      </c>
      <c r="I231" s="14">
        <f t="shared" si="14"/>
        <v>0.00214293413793103</v>
      </c>
      <c r="J231" s="15">
        <f t="shared" si="15"/>
        <v>0.0024858036</v>
      </c>
      <c r="K231" s="11" t="s">
        <v>599</v>
      </c>
    </row>
    <row r="232" ht="26" spans="1:11">
      <c r="A232" s="9" t="s">
        <v>614</v>
      </c>
      <c r="B232" s="10" t="s">
        <v>176</v>
      </c>
      <c r="C232" s="10" t="s">
        <v>177</v>
      </c>
      <c r="D232" s="11" t="s">
        <v>8</v>
      </c>
      <c r="E232" s="11">
        <v>1</v>
      </c>
      <c r="F232" s="11">
        <f>VLOOKUP(C232:C517,进价表!C:F,4,FALSE)</f>
        <v>90</v>
      </c>
      <c r="G232" s="11">
        <f t="shared" si="12"/>
        <v>90</v>
      </c>
      <c r="H232" s="22">
        <f t="shared" si="13"/>
        <v>117.9</v>
      </c>
      <c r="I232" s="14">
        <f t="shared" si="14"/>
        <v>0.0101637931034483</v>
      </c>
      <c r="J232" s="15">
        <f t="shared" si="15"/>
        <v>0.01179</v>
      </c>
      <c r="K232" s="11" t="s">
        <v>599</v>
      </c>
    </row>
    <row r="233" ht="26" spans="1:11">
      <c r="A233" s="9" t="s">
        <v>614</v>
      </c>
      <c r="B233" s="10" t="s">
        <v>152</v>
      </c>
      <c r="C233" s="10" t="s">
        <v>153</v>
      </c>
      <c r="D233" s="11" t="s">
        <v>8</v>
      </c>
      <c r="E233" s="11">
        <v>1</v>
      </c>
      <c r="F233" s="11">
        <f>VLOOKUP(C233:C518,进价表!C:F,4,FALSE)</f>
        <v>298.62</v>
      </c>
      <c r="G233" s="11">
        <f t="shared" si="12"/>
        <v>298.62</v>
      </c>
      <c r="H233" s="22">
        <f t="shared" si="13"/>
        <v>391.1922</v>
      </c>
      <c r="I233" s="14">
        <f t="shared" si="14"/>
        <v>0.0337234655172414</v>
      </c>
      <c r="J233" s="15">
        <f t="shared" si="15"/>
        <v>0.03911922</v>
      </c>
      <c r="K233" s="11" t="s">
        <v>599</v>
      </c>
    </row>
    <row r="234" ht="26" spans="1:11">
      <c r="A234" s="9" t="s">
        <v>614</v>
      </c>
      <c r="B234" s="10" t="s">
        <v>476</v>
      </c>
      <c r="C234" s="10" t="s">
        <v>477</v>
      </c>
      <c r="D234" s="11" t="s">
        <v>8</v>
      </c>
      <c r="E234" s="11">
        <v>1</v>
      </c>
      <c r="F234" s="11">
        <f>VLOOKUP(C234:C519,进价表!C:F,4,FALSE)</f>
        <v>44.226</v>
      </c>
      <c r="G234" s="11">
        <f t="shared" si="12"/>
        <v>44.226</v>
      </c>
      <c r="H234" s="22">
        <f t="shared" si="13"/>
        <v>57.93606</v>
      </c>
      <c r="I234" s="14">
        <f t="shared" si="14"/>
        <v>0.00499448793103448</v>
      </c>
      <c r="J234" s="15">
        <f t="shared" si="15"/>
        <v>0.005793606</v>
      </c>
      <c r="K234" s="11" t="s">
        <v>599</v>
      </c>
    </row>
    <row r="235" ht="26" spans="1:11">
      <c r="A235" s="9" t="s">
        <v>614</v>
      </c>
      <c r="B235" s="10" t="s">
        <v>382</v>
      </c>
      <c r="C235" s="10" t="s">
        <v>383</v>
      </c>
      <c r="D235" s="11" t="s">
        <v>8</v>
      </c>
      <c r="E235" s="11">
        <v>1</v>
      </c>
      <c r="F235" s="11">
        <f>VLOOKUP(C235:C520,进价表!C:F,4,FALSE)</f>
        <v>38.178</v>
      </c>
      <c r="G235" s="11">
        <f t="shared" si="12"/>
        <v>38.178</v>
      </c>
      <c r="H235" s="22">
        <f t="shared" si="13"/>
        <v>50.01318</v>
      </c>
      <c r="I235" s="14">
        <f t="shared" si="14"/>
        <v>0.00431148103448276</v>
      </c>
      <c r="J235" s="15">
        <f t="shared" si="15"/>
        <v>0.005001318</v>
      </c>
      <c r="K235" s="11" t="s">
        <v>599</v>
      </c>
    </row>
    <row r="236" ht="26" spans="1:11">
      <c r="A236" s="9" t="s">
        <v>614</v>
      </c>
      <c r="B236" s="10" t="s">
        <v>274</v>
      </c>
      <c r="C236" s="10" t="s">
        <v>275</v>
      </c>
      <c r="D236" s="11" t="s">
        <v>8</v>
      </c>
      <c r="E236" s="11">
        <v>1</v>
      </c>
      <c r="F236" s="11">
        <f>VLOOKUP(C236:C521,进价表!C:F,4,FALSE)</f>
        <v>22</v>
      </c>
      <c r="G236" s="11">
        <f t="shared" si="12"/>
        <v>22</v>
      </c>
      <c r="H236" s="22">
        <f t="shared" si="13"/>
        <v>28.82</v>
      </c>
      <c r="I236" s="14">
        <f t="shared" si="14"/>
        <v>0.00248448275862069</v>
      </c>
      <c r="J236" s="15">
        <f t="shared" si="15"/>
        <v>0.002882</v>
      </c>
      <c r="K236" s="11" t="s">
        <v>601</v>
      </c>
    </row>
    <row r="237" ht="26" spans="1:11">
      <c r="A237" s="9" t="s">
        <v>614</v>
      </c>
      <c r="B237" s="10" t="s">
        <v>194</v>
      </c>
      <c r="C237" s="10" t="s">
        <v>195</v>
      </c>
      <c r="D237" s="11" t="s">
        <v>8</v>
      </c>
      <c r="E237" s="11">
        <v>1</v>
      </c>
      <c r="F237" s="11">
        <f>VLOOKUP(C237:C522,进价表!C:F,4,FALSE)</f>
        <v>90.4932</v>
      </c>
      <c r="G237" s="11">
        <f t="shared" si="12"/>
        <v>90.4932</v>
      </c>
      <c r="H237" s="22">
        <f t="shared" si="13"/>
        <v>118.546092</v>
      </c>
      <c r="I237" s="14">
        <f t="shared" si="14"/>
        <v>0.0102194906896552</v>
      </c>
      <c r="J237" s="15">
        <f t="shared" si="15"/>
        <v>0.0118546092</v>
      </c>
      <c r="K237" s="11" t="s">
        <v>599</v>
      </c>
    </row>
    <row r="238" ht="26" spans="1:11">
      <c r="A238" s="9" t="s">
        <v>614</v>
      </c>
      <c r="B238" s="10" t="s">
        <v>544</v>
      </c>
      <c r="C238" s="10" t="s">
        <v>545</v>
      </c>
      <c r="D238" s="11" t="s">
        <v>8</v>
      </c>
      <c r="E238" s="11">
        <v>1</v>
      </c>
      <c r="F238" s="11">
        <f>VLOOKUP(C238:C523,进价表!C:F,4,FALSE)</f>
        <v>8</v>
      </c>
      <c r="G238" s="11">
        <f t="shared" si="12"/>
        <v>8</v>
      </c>
      <c r="H238" s="22">
        <f t="shared" si="13"/>
        <v>10.48</v>
      </c>
      <c r="I238" s="14">
        <f t="shared" si="14"/>
        <v>0.000903448275862069</v>
      </c>
      <c r="J238" s="15">
        <f t="shared" si="15"/>
        <v>0.001048</v>
      </c>
      <c r="K238" s="11" t="s">
        <v>598</v>
      </c>
    </row>
    <row r="239" ht="26" spans="1:11">
      <c r="A239" s="9" t="s">
        <v>614</v>
      </c>
      <c r="B239" s="10" t="s">
        <v>478</v>
      </c>
      <c r="C239" s="10" t="s">
        <v>479</v>
      </c>
      <c r="D239" s="11" t="s">
        <v>8</v>
      </c>
      <c r="E239" s="11">
        <v>1</v>
      </c>
      <c r="F239" s="11">
        <f>VLOOKUP(C239:C524,进价表!C:F,4,FALSE)</f>
        <v>44.226</v>
      </c>
      <c r="G239" s="11">
        <f t="shared" si="12"/>
        <v>44.226</v>
      </c>
      <c r="H239" s="22">
        <f t="shared" si="13"/>
        <v>57.93606</v>
      </c>
      <c r="I239" s="14">
        <f t="shared" si="14"/>
        <v>0.00499448793103448</v>
      </c>
      <c r="J239" s="15">
        <f t="shared" si="15"/>
        <v>0.005793606</v>
      </c>
      <c r="K239" s="11" t="s">
        <v>599</v>
      </c>
    </row>
    <row r="240" ht="26" spans="1:11">
      <c r="A240" s="9" t="s">
        <v>614</v>
      </c>
      <c r="B240" s="10" t="s">
        <v>480</v>
      </c>
      <c r="C240" s="10" t="s">
        <v>481</v>
      </c>
      <c r="D240" s="11" t="s">
        <v>8</v>
      </c>
      <c r="E240" s="11">
        <v>1</v>
      </c>
      <c r="F240" s="11">
        <f>VLOOKUP(C240:C525,进价表!C:F,4,FALSE)</f>
        <v>50.274</v>
      </c>
      <c r="G240" s="11">
        <f t="shared" si="12"/>
        <v>50.274</v>
      </c>
      <c r="H240" s="22">
        <f t="shared" si="13"/>
        <v>65.85894</v>
      </c>
      <c r="I240" s="14">
        <f t="shared" si="14"/>
        <v>0.00567749482758621</v>
      </c>
      <c r="J240" s="15">
        <f t="shared" si="15"/>
        <v>0.006585894</v>
      </c>
      <c r="K240" s="11" t="s">
        <v>599</v>
      </c>
    </row>
    <row r="241" ht="26" spans="1:11">
      <c r="A241" s="9" t="s">
        <v>614</v>
      </c>
      <c r="B241" s="10" t="s">
        <v>372</v>
      </c>
      <c r="C241" s="10" t="s">
        <v>373</v>
      </c>
      <c r="D241" s="11" t="s">
        <v>8</v>
      </c>
      <c r="E241" s="11">
        <v>1</v>
      </c>
      <c r="F241" s="11">
        <f>VLOOKUP(C241:C526,进价表!C:F,4,FALSE)</f>
        <v>1226.9124</v>
      </c>
      <c r="G241" s="11">
        <f t="shared" si="12"/>
        <v>1226.9124</v>
      </c>
      <c r="H241" s="22">
        <f t="shared" si="13"/>
        <v>1607.255244</v>
      </c>
      <c r="I241" s="14">
        <f t="shared" si="14"/>
        <v>0.138556486551724</v>
      </c>
      <c r="J241" s="15">
        <f t="shared" si="15"/>
        <v>0.1607255244</v>
      </c>
      <c r="K241" s="11" t="s">
        <v>599</v>
      </c>
    </row>
    <row r="242" ht="26" spans="1:11">
      <c r="A242" s="9" t="s">
        <v>614</v>
      </c>
      <c r="B242" s="10" t="s">
        <v>270</v>
      </c>
      <c r="C242" s="10" t="s">
        <v>271</v>
      </c>
      <c r="D242" s="11" t="s">
        <v>8</v>
      </c>
      <c r="E242" s="11">
        <v>1</v>
      </c>
      <c r="F242" s="11">
        <f>VLOOKUP(C242:C527,进价表!C:F,4,FALSE)</f>
        <v>17.766</v>
      </c>
      <c r="G242" s="11">
        <f t="shared" si="12"/>
        <v>17.766</v>
      </c>
      <c r="H242" s="22">
        <f t="shared" si="13"/>
        <v>23.27346</v>
      </c>
      <c r="I242" s="14">
        <f t="shared" si="14"/>
        <v>0.00200633275862069</v>
      </c>
      <c r="J242" s="15">
        <f t="shared" si="15"/>
        <v>0.002327346</v>
      </c>
      <c r="K242" s="11" t="s">
        <v>601</v>
      </c>
    </row>
    <row r="243" ht="26" spans="1:11">
      <c r="A243" s="9" t="s">
        <v>614</v>
      </c>
      <c r="B243" s="10" t="s">
        <v>484</v>
      </c>
      <c r="C243" s="10" t="s">
        <v>485</v>
      </c>
      <c r="D243" s="11" t="s">
        <v>8</v>
      </c>
      <c r="E243" s="11">
        <v>1</v>
      </c>
      <c r="F243" s="11">
        <f>VLOOKUP(C243:C528,进价表!C:F,4,FALSE)</f>
        <v>71.82</v>
      </c>
      <c r="G243" s="11">
        <f t="shared" si="12"/>
        <v>71.82</v>
      </c>
      <c r="H243" s="22">
        <f t="shared" si="13"/>
        <v>94.0842</v>
      </c>
      <c r="I243" s="14">
        <f t="shared" si="14"/>
        <v>0.00811070689655172</v>
      </c>
      <c r="J243" s="15">
        <f t="shared" si="15"/>
        <v>0.00940842</v>
      </c>
      <c r="K243" s="11" t="s">
        <v>599</v>
      </c>
    </row>
    <row r="244" ht="26" spans="1:11">
      <c r="A244" s="9" t="s">
        <v>614</v>
      </c>
      <c r="B244" s="10" t="s">
        <v>566</v>
      </c>
      <c r="C244" s="10" t="s">
        <v>567</v>
      </c>
      <c r="D244" s="11" t="s">
        <v>8</v>
      </c>
      <c r="E244" s="11">
        <v>1</v>
      </c>
      <c r="F244" s="11">
        <f>VLOOKUP(C244:C529,进价表!C:F,4,FALSE)</f>
        <v>19</v>
      </c>
      <c r="G244" s="11">
        <f t="shared" si="12"/>
        <v>19</v>
      </c>
      <c r="H244" s="22">
        <f t="shared" si="13"/>
        <v>24.89</v>
      </c>
      <c r="I244" s="14">
        <f t="shared" si="14"/>
        <v>0.00214568965517241</v>
      </c>
      <c r="J244" s="15">
        <f t="shared" si="15"/>
        <v>0.002489</v>
      </c>
      <c r="K244" s="11" t="s">
        <v>599</v>
      </c>
    </row>
    <row r="245" ht="26" spans="1:11">
      <c r="A245" s="9" t="s">
        <v>614</v>
      </c>
      <c r="B245" s="10" t="s">
        <v>202</v>
      </c>
      <c r="C245" s="10" t="s">
        <v>203</v>
      </c>
      <c r="D245" s="11" t="s">
        <v>8</v>
      </c>
      <c r="E245" s="11">
        <v>1</v>
      </c>
      <c r="F245" s="11">
        <f>VLOOKUP(C245:C530,进价表!C:F,4,FALSE)</f>
        <v>21.8484</v>
      </c>
      <c r="G245" s="11">
        <f t="shared" si="12"/>
        <v>21.8484</v>
      </c>
      <c r="H245" s="22">
        <f t="shared" si="13"/>
        <v>28.621404</v>
      </c>
      <c r="I245" s="14">
        <f t="shared" si="14"/>
        <v>0.0024673624137931</v>
      </c>
      <c r="J245" s="15">
        <f t="shared" si="15"/>
        <v>0.0028621404</v>
      </c>
      <c r="K245" s="11" t="s">
        <v>599</v>
      </c>
    </row>
    <row r="246" ht="26" spans="1:11">
      <c r="A246" s="9" t="s">
        <v>614</v>
      </c>
      <c r="B246" s="10" t="s">
        <v>482</v>
      </c>
      <c r="C246" s="10" t="s">
        <v>483</v>
      </c>
      <c r="D246" s="11" t="s">
        <v>8</v>
      </c>
      <c r="E246" s="11">
        <v>1</v>
      </c>
      <c r="F246" s="11">
        <f>VLOOKUP(C246:C531,进价表!C:F,4,FALSE)</f>
        <v>71.82</v>
      </c>
      <c r="G246" s="11">
        <f t="shared" si="12"/>
        <v>71.82</v>
      </c>
      <c r="H246" s="22">
        <f t="shared" si="13"/>
        <v>94.0842</v>
      </c>
      <c r="I246" s="14">
        <f t="shared" si="14"/>
        <v>0.00811070689655172</v>
      </c>
      <c r="J246" s="15">
        <f t="shared" si="15"/>
        <v>0.00940842</v>
      </c>
      <c r="K246" s="11" t="s">
        <v>599</v>
      </c>
    </row>
    <row r="247" ht="26" spans="1:11">
      <c r="A247" s="9" t="s">
        <v>614</v>
      </c>
      <c r="B247" s="10" t="s">
        <v>506</v>
      </c>
      <c r="C247" s="10" t="s">
        <v>507</v>
      </c>
      <c r="D247" s="11" t="s">
        <v>8</v>
      </c>
      <c r="E247" s="11">
        <v>1</v>
      </c>
      <c r="F247" s="11">
        <f>VLOOKUP(C247:C532,进价表!C:F,4,FALSE)</f>
        <v>167.7564</v>
      </c>
      <c r="G247" s="11">
        <f t="shared" si="12"/>
        <v>167.7564</v>
      </c>
      <c r="H247" s="22">
        <f t="shared" si="13"/>
        <v>219.760884</v>
      </c>
      <c r="I247" s="14">
        <f t="shared" si="14"/>
        <v>0.0189449037931035</v>
      </c>
      <c r="J247" s="15">
        <f t="shared" si="15"/>
        <v>0.0219760884</v>
      </c>
      <c r="K247" s="11" t="s">
        <v>599</v>
      </c>
    </row>
    <row r="248" ht="26" spans="1:11">
      <c r="A248" s="9" t="s">
        <v>614</v>
      </c>
      <c r="B248" s="10" t="s">
        <v>572</v>
      </c>
      <c r="C248" s="10" t="s">
        <v>573</v>
      </c>
      <c r="D248" s="11" t="s">
        <v>8</v>
      </c>
      <c r="E248" s="11">
        <v>1</v>
      </c>
      <c r="F248" s="11">
        <f>VLOOKUP(C248:C533,进价表!C:F,4,FALSE)</f>
        <v>45</v>
      </c>
      <c r="G248" s="11">
        <f t="shared" si="12"/>
        <v>45</v>
      </c>
      <c r="H248" s="22">
        <f t="shared" si="13"/>
        <v>58.95</v>
      </c>
      <c r="I248" s="14">
        <f t="shared" si="14"/>
        <v>0.00508189655172414</v>
      </c>
      <c r="J248" s="15">
        <f t="shared" si="15"/>
        <v>0.005895</v>
      </c>
      <c r="K248" s="11" t="s">
        <v>599</v>
      </c>
    </row>
    <row r="249" ht="26" spans="1:11">
      <c r="A249" s="9" t="s">
        <v>614</v>
      </c>
      <c r="B249" s="10" t="s">
        <v>184</v>
      </c>
      <c r="C249" s="10" t="s">
        <v>185</v>
      </c>
      <c r="D249" s="11" t="s">
        <v>8</v>
      </c>
      <c r="E249" s="11">
        <v>1</v>
      </c>
      <c r="F249" s="11">
        <f>VLOOKUP(C249:C534,进价表!C:F,4,FALSE)</f>
        <v>150</v>
      </c>
      <c r="G249" s="11">
        <f t="shared" si="12"/>
        <v>150</v>
      </c>
      <c r="H249" s="22">
        <f t="shared" si="13"/>
        <v>196.5</v>
      </c>
      <c r="I249" s="14">
        <f t="shared" si="14"/>
        <v>0.0169396551724138</v>
      </c>
      <c r="J249" s="15">
        <f t="shared" si="15"/>
        <v>0.01965</v>
      </c>
      <c r="K249" s="11" t="s">
        <v>599</v>
      </c>
    </row>
    <row r="250" ht="26" spans="1:11">
      <c r="A250" s="9" t="s">
        <v>614</v>
      </c>
      <c r="B250" s="10" t="s">
        <v>196</v>
      </c>
      <c r="C250" s="10" t="s">
        <v>197</v>
      </c>
      <c r="D250" s="11" t="s">
        <v>8</v>
      </c>
      <c r="E250" s="11">
        <v>1</v>
      </c>
      <c r="F250" s="11">
        <f>VLOOKUP(C250:C535,进价表!C:F,4,FALSE)</f>
        <v>98.8848</v>
      </c>
      <c r="G250" s="11">
        <f t="shared" si="12"/>
        <v>98.8848</v>
      </c>
      <c r="H250" s="22">
        <f t="shared" si="13"/>
        <v>129.539088</v>
      </c>
      <c r="I250" s="14">
        <f t="shared" si="14"/>
        <v>0.0111671627586207</v>
      </c>
      <c r="J250" s="15">
        <f t="shared" si="15"/>
        <v>0.0129539088</v>
      </c>
      <c r="K250" s="11" t="s">
        <v>599</v>
      </c>
    </row>
    <row r="251" ht="26" spans="1:11">
      <c r="A251" s="9" t="s">
        <v>614</v>
      </c>
      <c r="B251" s="10" t="s">
        <v>434</v>
      </c>
      <c r="C251" s="10" t="s">
        <v>435</v>
      </c>
      <c r="D251" s="11" t="s">
        <v>8</v>
      </c>
      <c r="E251" s="11">
        <v>1</v>
      </c>
      <c r="F251" s="11">
        <f>VLOOKUP(C251:C536,进价表!C:F,4,FALSE)</f>
        <v>115</v>
      </c>
      <c r="G251" s="11">
        <f t="shared" si="12"/>
        <v>115</v>
      </c>
      <c r="H251" s="22">
        <f t="shared" si="13"/>
        <v>150.65</v>
      </c>
      <c r="I251" s="14">
        <f t="shared" si="14"/>
        <v>0.0129870689655172</v>
      </c>
      <c r="J251" s="15">
        <f t="shared" si="15"/>
        <v>0.015065</v>
      </c>
      <c r="K251" s="11" t="s">
        <v>595</v>
      </c>
    </row>
    <row r="252" ht="26" spans="1:11">
      <c r="A252" s="9" t="s">
        <v>614</v>
      </c>
      <c r="B252" s="10" t="s">
        <v>316</v>
      </c>
      <c r="C252" s="10" t="s">
        <v>317</v>
      </c>
      <c r="D252" s="11" t="s">
        <v>8</v>
      </c>
      <c r="E252" s="11">
        <v>1</v>
      </c>
      <c r="F252" s="11">
        <f>VLOOKUP(C252:C537,进价表!C:F,4,FALSE)</f>
        <v>3.6</v>
      </c>
      <c r="G252" s="11">
        <f t="shared" si="12"/>
        <v>3.6</v>
      </c>
      <c r="H252" s="22">
        <f t="shared" si="13"/>
        <v>4.716</v>
      </c>
      <c r="I252" s="14">
        <f t="shared" si="14"/>
        <v>0.000406551724137931</v>
      </c>
      <c r="J252" s="15">
        <f t="shared" si="15"/>
        <v>0.0004716</v>
      </c>
      <c r="K252" s="11" t="s">
        <v>595</v>
      </c>
    </row>
    <row r="253" ht="26" spans="1:11">
      <c r="A253" s="9" t="s">
        <v>614</v>
      </c>
      <c r="B253" s="10" t="s">
        <v>368</v>
      </c>
      <c r="C253" s="10" t="s">
        <v>369</v>
      </c>
      <c r="D253" s="11" t="s">
        <v>8</v>
      </c>
      <c r="E253" s="11">
        <v>1</v>
      </c>
      <c r="F253" s="11">
        <f>VLOOKUP(C253:C538,进价表!C:F,4,FALSE)</f>
        <v>665.28</v>
      </c>
      <c r="G253" s="11">
        <f t="shared" si="12"/>
        <v>665.28</v>
      </c>
      <c r="H253" s="22">
        <f t="shared" si="13"/>
        <v>871.5168</v>
      </c>
      <c r="I253" s="14">
        <f t="shared" si="14"/>
        <v>0.0751307586206897</v>
      </c>
      <c r="J253" s="15">
        <f t="shared" si="15"/>
        <v>0.08715168</v>
      </c>
      <c r="K253" s="11" t="s">
        <v>599</v>
      </c>
    </row>
    <row r="254" ht="26" spans="1:11">
      <c r="A254" s="9" t="s">
        <v>614</v>
      </c>
      <c r="B254" s="10" t="s">
        <v>350</v>
      </c>
      <c r="C254" s="10" t="s">
        <v>351</v>
      </c>
      <c r="D254" s="11" t="s">
        <v>8</v>
      </c>
      <c r="E254" s="11">
        <v>1</v>
      </c>
      <c r="F254" s="11">
        <f>VLOOKUP(C254:C539,进价表!C:F,4,FALSE)</f>
        <v>110.8296</v>
      </c>
      <c r="G254" s="11">
        <f t="shared" si="12"/>
        <v>110.8296</v>
      </c>
      <c r="H254" s="22">
        <f t="shared" si="13"/>
        <v>145.186776</v>
      </c>
      <c r="I254" s="14">
        <f t="shared" si="14"/>
        <v>0.0125161013793103</v>
      </c>
      <c r="J254" s="15">
        <f t="shared" si="15"/>
        <v>0.0145186776</v>
      </c>
      <c r="K254" s="11" t="s">
        <v>599</v>
      </c>
    </row>
    <row r="255" ht="26" spans="1:11">
      <c r="A255" s="9" t="s">
        <v>614</v>
      </c>
      <c r="B255" s="10" t="s">
        <v>490</v>
      </c>
      <c r="C255" s="10" t="s">
        <v>491</v>
      </c>
      <c r="D255" s="11" t="s">
        <v>8</v>
      </c>
      <c r="E255" s="11">
        <v>1</v>
      </c>
      <c r="F255" s="11">
        <f>VLOOKUP(C255:C540,进价表!C:F,4,FALSE)</f>
        <v>132.3</v>
      </c>
      <c r="G255" s="11">
        <f t="shared" si="12"/>
        <v>132.3</v>
      </c>
      <c r="H255" s="22">
        <f t="shared" si="13"/>
        <v>173.313</v>
      </c>
      <c r="I255" s="14">
        <f t="shared" si="14"/>
        <v>0.014940775862069</v>
      </c>
      <c r="J255" s="15">
        <f t="shared" si="15"/>
        <v>0.0173313</v>
      </c>
      <c r="K255" s="11" t="s">
        <v>599</v>
      </c>
    </row>
    <row r="256" ht="26" spans="1:11">
      <c r="A256" s="9" t="s">
        <v>614</v>
      </c>
      <c r="B256" s="10" t="s">
        <v>374</v>
      </c>
      <c r="C256" s="10" t="s">
        <v>375</v>
      </c>
      <c r="D256" s="11" t="s">
        <v>8</v>
      </c>
      <c r="E256" s="11">
        <v>1</v>
      </c>
      <c r="F256" s="11">
        <f>VLOOKUP(C256:C541,进价表!C:F,4,FALSE)</f>
        <v>116.2728</v>
      </c>
      <c r="G256" s="11">
        <f t="shared" si="12"/>
        <v>116.2728</v>
      </c>
      <c r="H256" s="22">
        <f t="shared" si="13"/>
        <v>152.317368</v>
      </c>
      <c r="I256" s="14">
        <f t="shared" si="14"/>
        <v>0.0131308075862069</v>
      </c>
      <c r="J256" s="15">
        <f t="shared" si="15"/>
        <v>0.0152317368</v>
      </c>
      <c r="K256" s="11" t="s">
        <v>599</v>
      </c>
    </row>
    <row r="257" ht="26" spans="1:11">
      <c r="A257" s="9" t="s">
        <v>614</v>
      </c>
      <c r="B257" s="10" t="s">
        <v>454</v>
      </c>
      <c r="C257" s="10" t="s">
        <v>455</v>
      </c>
      <c r="D257" s="11" t="s">
        <v>8</v>
      </c>
      <c r="E257" s="11">
        <v>1</v>
      </c>
      <c r="F257" s="11">
        <f>VLOOKUP(C257:C542,进价表!C:F,4,FALSE)</f>
        <v>69.6276</v>
      </c>
      <c r="G257" s="11">
        <f t="shared" si="12"/>
        <v>69.6276</v>
      </c>
      <c r="H257" s="22">
        <f t="shared" si="13"/>
        <v>91.212156</v>
      </c>
      <c r="I257" s="14">
        <f t="shared" si="14"/>
        <v>0.00786311689655173</v>
      </c>
      <c r="J257" s="15">
        <f t="shared" si="15"/>
        <v>0.0091212156</v>
      </c>
      <c r="K257" s="11" t="s">
        <v>599</v>
      </c>
    </row>
    <row r="258" ht="26" spans="1:11">
      <c r="A258" s="9" t="s">
        <v>614</v>
      </c>
      <c r="B258" s="10" t="s">
        <v>438</v>
      </c>
      <c r="C258" s="10" t="s">
        <v>439</v>
      </c>
      <c r="D258" s="11" t="s">
        <v>8</v>
      </c>
      <c r="E258" s="11">
        <v>1</v>
      </c>
      <c r="F258" s="11">
        <f>VLOOKUP(C258:C543,进价表!C:F,4,FALSE)</f>
        <v>170</v>
      </c>
      <c r="G258" s="11">
        <f t="shared" si="12"/>
        <v>170</v>
      </c>
      <c r="H258" s="22">
        <f t="shared" si="13"/>
        <v>222.7</v>
      </c>
      <c r="I258" s="14">
        <f t="shared" si="14"/>
        <v>0.019198275862069</v>
      </c>
      <c r="J258" s="15">
        <f t="shared" si="15"/>
        <v>0.02227</v>
      </c>
      <c r="K258" s="11" t="s">
        <v>595</v>
      </c>
    </row>
    <row r="259" ht="26" spans="1:11">
      <c r="A259" s="9" t="s">
        <v>614</v>
      </c>
      <c r="B259" s="10" t="s">
        <v>468</v>
      </c>
      <c r="C259" s="10" t="s">
        <v>469</v>
      </c>
      <c r="D259" s="11" t="s">
        <v>8</v>
      </c>
      <c r="E259" s="11">
        <v>1</v>
      </c>
      <c r="F259" s="11">
        <f>VLOOKUP(C259:C544,进价表!C:F,4,FALSE)</f>
        <v>36.2124</v>
      </c>
      <c r="G259" s="11">
        <f t="shared" si="12"/>
        <v>36.2124</v>
      </c>
      <c r="H259" s="22">
        <f t="shared" si="13"/>
        <v>47.438244</v>
      </c>
      <c r="I259" s="14">
        <f t="shared" si="14"/>
        <v>0.00408950379310345</v>
      </c>
      <c r="J259" s="15">
        <f t="shared" si="15"/>
        <v>0.0047438244</v>
      </c>
      <c r="K259" s="11" t="s">
        <v>599</v>
      </c>
    </row>
    <row r="260" ht="26" spans="1:11">
      <c r="A260" s="9" t="s">
        <v>614</v>
      </c>
      <c r="B260" s="10" t="s">
        <v>80</v>
      </c>
      <c r="C260" s="10" t="s">
        <v>81</v>
      </c>
      <c r="D260" s="11" t="s">
        <v>82</v>
      </c>
      <c r="E260" s="11">
        <v>7231</v>
      </c>
      <c r="F260" s="11">
        <f>VLOOKUP(C260:C545,进价表!C:F,4,FALSE)</f>
        <v>0.7</v>
      </c>
      <c r="G260" s="11">
        <f t="shared" ref="G260:G288" si="16">E260*F260</f>
        <v>5061.7</v>
      </c>
      <c r="H260" s="22">
        <f>F260*1.31</f>
        <v>0.917</v>
      </c>
      <c r="I260" s="14">
        <f t="shared" ref="I260:I288" si="17">H260/1.16/10000</f>
        <v>7.9051724137931e-5</v>
      </c>
      <c r="J260" s="15">
        <f t="shared" ref="J260:J288" si="18">I260*1.16*E260</f>
        <v>0.6630827</v>
      </c>
      <c r="K260" s="11" t="s">
        <v>596</v>
      </c>
    </row>
    <row r="261" ht="26" spans="1:11">
      <c r="A261" s="9" t="s">
        <v>614</v>
      </c>
      <c r="B261" s="10" t="s">
        <v>262</v>
      </c>
      <c r="C261" s="10" t="s">
        <v>263</v>
      </c>
      <c r="D261" s="11" t="s">
        <v>8</v>
      </c>
      <c r="E261" s="11">
        <v>1</v>
      </c>
      <c r="F261" s="11">
        <f>VLOOKUP(C261:C546,进价表!C:F,4,FALSE)</f>
        <v>5.1072</v>
      </c>
      <c r="G261" s="11">
        <f t="shared" si="16"/>
        <v>5.1072</v>
      </c>
      <c r="H261" s="22">
        <f>F261*1.31</f>
        <v>6.690432</v>
      </c>
      <c r="I261" s="14">
        <f t="shared" si="17"/>
        <v>0.000576761379310345</v>
      </c>
      <c r="J261" s="15">
        <f t="shared" si="18"/>
        <v>0.0006690432</v>
      </c>
      <c r="K261" s="11" t="s">
        <v>598</v>
      </c>
    </row>
    <row r="262" ht="26" spans="1:11">
      <c r="A262" s="9" t="s">
        <v>614</v>
      </c>
      <c r="B262" s="10" t="s">
        <v>352</v>
      </c>
      <c r="C262" s="10" t="s">
        <v>353</v>
      </c>
      <c r="D262" s="11" t="s">
        <v>8</v>
      </c>
      <c r="E262" s="11">
        <v>1</v>
      </c>
      <c r="F262" s="11">
        <f>VLOOKUP(C262:C547,进价表!C:F,4,FALSE)</f>
        <v>90.8712</v>
      </c>
      <c r="G262" s="11">
        <f t="shared" si="16"/>
        <v>90.8712</v>
      </c>
      <c r="H262" s="22">
        <f>F262*1.31</f>
        <v>119.041272</v>
      </c>
      <c r="I262" s="14">
        <f t="shared" si="17"/>
        <v>0.0102621786206897</v>
      </c>
      <c r="J262" s="15">
        <f t="shared" si="18"/>
        <v>0.0119041272</v>
      </c>
      <c r="K262" s="11" t="s">
        <v>599</v>
      </c>
    </row>
    <row r="263" ht="26" spans="1:11">
      <c r="A263" s="9" t="s">
        <v>614</v>
      </c>
      <c r="B263" s="10" t="s">
        <v>362</v>
      </c>
      <c r="C263" s="10" t="s">
        <v>363</v>
      </c>
      <c r="D263" s="11" t="s">
        <v>31</v>
      </c>
      <c r="E263" s="11">
        <v>1</v>
      </c>
      <c r="F263" s="11">
        <f>VLOOKUP(C263:C548,进价表!C:F,4,FALSE)</f>
        <v>299.9808</v>
      </c>
      <c r="G263" s="11">
        <f t="shared" si="16"/>
        <v>299.9808</v>
      </c>
      <c r="H263" s="22">
        <f>F263*1.31</f>
        <v>392.974848</v>
      </c>
      <c r="I263" s="14">
        <f t="shared" si="17"/>
        <v>0.0338771420689655</v>
      </c>
      <c r="J263" s="15">
        <f t="shared" si="18"/>
        <v>0.0392974848</v>
      </c>
      <c r="K263" s="11" t="s">
        <v>599</v>
      </c>
    </row>
    <row r="264" ht="26" spans="1:11">
      <c r="A264" s="9" t="s">
        <v>614</v>
      </c>
      <c r="B264" s="10" t="s">
        <v>198</v>
      </c>
      <c r="C264" s="10" t="s">
        <v>199</v>
      </c>
      <c r="D264" s="11" t="s">
        <v>8</v>
      </c>
      <c r="E264" s="11">
        <v>1</v>
      </c>
      <c r="F264" s="11">
        <f>VLOOKUP(C264:C549,进价表!C:F,4,FALSE)</f>
        <v>49.2156</v>
      </c>
      <c r="G264" s="11">
        <f t="shared" si="16"/>
        <v>49.2156</v>
      </c>
      <c r="H264" s="22">
        <f>F264*1.31</f>
        <v>64.472436</v>
      </c>
      <c r="I264" s="14">
        <f t="shared" si="17"/>
        <v>0.00555796862068965</v>
      </c>
      <c r="J264" s="15">
        <f t="shared" si="18"/>
        <v>0.0064472436</v>
      </c>
      <c r="K264" s="11" t="s">
        <v>599</v>
      </c>
    </row>
    <row r="265" ht="26" spans="1:11">
      <c r="A265" s="9" t="s">
        <v>614</v>
      </c>
      <c r="B265" s="10" t="s">
        <v>380</v>
      </c>
      <c r="C265" s="10" t="s">
        <v>381</v>
      </c>
      <c r="D265" s="11" t="s">
        <v>8</v>
      </c>
      <c r="E265" s="11">
        <v>1</v>
      </c>
      <c r="F265" s="11">
        <f>VLOOKUP(C265:C550,进价表!C:F,4,FALSE)</f>
        <v>38.178</v>
      </c>
      <c r="G265" s="11">
        <f t="shared" si="16"/>
        <v>38.178</v>
      </c>
      <c r="H265" s="22">
        <f>F265*1.31</f>
        <v>50.01318</v>
      </c>
      <c r="I265" s="14">
        <f t="shared" si="17"/>
        <v>0.00431148103448276</v>
      </c>
      <c r="J265" s="15">
        <f t="shared" si="18"/>
        <v>0.005001318</v>
      </c>
      <c r="K265" s="11" t="s">
        <v>599</v>
      </c>
    </row>
    <row r="266" ht="26" spans="1:11">
      <c r="A266" s="9" t="s">
        <v>614</v>
      </c>
      <c r="B266" s="10" t="s">
        <v>502</v>
      </c>
      <c r="C266" s="10" t="s">
        <v>503</v>
      </c>
      <c r="D266" s="11" t="s">
        <v>8</v>
      </c>
      <c r="E266" s="11">
        <v>1</v>
      </c>
      <c r="F266" s="11">
        <f>VLOOKUP(C266:C551,进价表!C:F,4,FALSE)</f>
        <v>51.9372</v>
      </c>
      <c r="G266" s="11">
        <f t="shared" si="16"/>
        <v>51.9372</v>
      </c>
      <c r="H266" s="22">
        <f>F266*1.31</f>
        <v>68.037732</v>
      </c>
      <c r="I266" s="14">
        <f t="shared" si="17"/>
        <v>0.00586532172413793</v>
      </c>
      <c r="J266" s="15">
        <f t="shared" si="18"/>
        <v>0.0068037732</v>
      </c>
      <c r="K266" s="11" t="s">
        <v>599</v>
      </c>
    </row>
    <row r="267" ht="26" spans="1:11">
      <c r="A267" s="9" t="s">
        <v>614</v>
      </c>
      <c r="B267" s="10" t="s">
        <v>384</v>
      </c>
      <c r="C267" s="10" t="s">
        <v>385</v>
      </c>
      <c r="D267" s="11" t="s">
        <v>8</v>
      </c>
      <c r="E267" s="11">
        <v>1</v>
      </c>
      <c r="F267" s="11">
        <f>VLOOKUP(C267:C552,进价表!C:F,4,FALSE)</f>
        <v>57.456</v>
      </c>
      <c r="G267" s="11">
        <f t="shared" si="16"/>
        <v>57.456</v>
      </c>
      <c r="H267" s="22">
        <f>F267*1.31</f>
        <v>75.26736</v>
      </c>
      <c r="I267" s="14">
        <f t="shared" si="17"/>
        <v>0.00648856551724138</v>
      </c>
      <c r="J267" s="15">
        <f t="shared" si="18"/>
        <v>0.007526736</v>
      </c>
      <c r="K267" s="11" t="s">
        <v>599</v>
      </c>
    </row>
    <row r="268" ht="26" spans="1:11">
      <c r="A268" s="9" t="s">
        <v>614</v>
      </c>
      <c r="B268" s="10" t="s">
        <v>532</v>
      </c>
      <c r="C268" s="10" t="s">
        <v>533</v>
      </c>
      <c r="D268" s="11" t="s">
        <v>8</v>
      </c>
      <c r="E268" s="11">
        <v>1</v>
      </c>
      <c r="F268" s="11">
        <f>VLOOKUP(C268:C553,进价表!C:F,4,FALSE)</f>
        <v>30</v>
      </c>
      <c r="G268" s="11">
        <f t="shared" si="16"/>
        <v>30</v>
      </c>
      <c r="H268" s="22">
        <f>F268*1.31</f>
        <v>39.3</v>
      </c>
      <c r="I268" s="14">
        <f t="shared" si="17"/>
        <v>0.00338793103448276</v>
      </c>
      <c r="J268" s="15">
        <f t="shared" si="18"/>
        <v>0.00393</v>
      </c>
      <c r="K268" s="11" t="s">
        <v>599</v>
      </c>
    </row>
    <row r="269" ht="26" spans="1:11">
      <c r="A269" s="9" t="s">
        <v>614</v>
      </c>
      <c r="B269" s="10" t="s">
        <v>470</v>
      </c>
      <c r="C269" s="10" t="s">
        <v>471</v>
      </c>
      <c r="D269" s="11" t="s">
        <v>8</v>
      </c>
      <c r="E269" s="11">
        <v>1</v>
      </c>
      <c r="F269" s="11">
        <f>VLOOKUP(C269:C554,进价表!C:F,4,FALSE)</f>
        <v>39.69</v>
      </c>
      <c r="G269" s="11">
        <f t="shared" si="16"/>
        <v>39.69</v>
      </c>
      <c r="H269" s="22">
        <f>F269*1.31</f>
        <v>51.9939</v>
      </c>
      <c r="I269" s="14">
        <f t="shared" si="17"/>
        <v>0.00448223275862069</v>
      </c>
      <c r="J269" s="15">
        <f t="shared" si="18"/>
        <v>0.00519939</v>
      </c>
      <c r="K269" s="11" t="s">
        <v>599</v>
      </c>
    </row>
    <row r="270" ht="26" spans="1:11">
      <c r="A270" s="9" t="s">
        <v>614</v>
      </c>
      <c r="B270" s="10" t="s">
        <v>492</v>
      </c>
      <c r="C270" s="10" t="s">
        <v>493</v>
      </c>
      <c r="D270" s="11" t="s">
        <v>8</v>
      </c>
      <c r="E270" s="11">
        <v>1</v>
      </c>
      <c r="F270" s="11">
        <f>VLOOKUP(C270:C555,进价表!C:F,4,FALSE)</f>
        <v>136.9872</v>
      </c>
      <c r="G270" s="11">
        <f t="shared" si="16"/>
        <v>136.9872</v>
      </c>
      <c r="H270" s="22">
        <f>F270*1.31</f>
        <v>179.453232</v>
      </c>
      <c r="I270" s="14">
        <f t="shared" si="17"/>
        <v>0.0154701062068966</v>
      </c>
      <c r="J270" s="15">
        <f t="shared" si="18"/>
        <v>0.0179453232</v>
      </c>
      <c r="K270" s="11" t="s">
        <v>599</v>
      </c>
    </row>
    <row r="271" ht="26" spans="1:11">
      <c r="A271" s="9" t="s">
        <v>614</v>
      </c>
      <c r="B271" s="10" t="s">
        <v>200</v>
      </c>
      <c r="C271" s="10" t="s">
        <v>201</v>
      </c>
      <c r="D271" s="11" t="s">
        <v>8</v>
      </c>
      <c r="E271" s="11">
        <v>1</v>
      </c>
      <c r="F271" s="11">
        <f>VLOOKUP(C271:C556,进价表!C:F,4,FALSE)</f>
        <v>26.6112</v>
      </c>
      <c r="G271" s="11">
        <f t="shared" si="16"/>
        <v>26.6112</v>
      </c>
      <c r="H271" s="22">
        <f>F271*1.31</f>
        <v>34.860672</v>
      </c>
      <c r="I271" s="14">
        <f t="shared" si="17"/>
        <v>0.00300523034482759</v>
      </c>
      <c r="J271" s="15">
        <f t="shared" si="18"/>
        <v>0.0034860672</v>
      </c>
      <c r="K271" s="11" t="s">
        <v>599</v>
      </c>
    </row>
    <row r="272" ht="26" spans="1:11">
      <c r="A272" s="9" t="s">
        <v>614</v>
      </c>
      <c r="B272" s="10" t="s">
        <v>264</v>
      </c>
      <c r="C272" s="10" t="s">
        <v>265</v>
      </c>
      <c r="D272" s="11" t="s">
        <v>8</v>
      </c>
      <c r="E272" s="11">
        <v>1</v>
      </c>
      <c r="F272" s="11">
        <f>VLOOKUP(C272:C557,进价表!C:F,4,FALSE)</f>
        <v>7.7112</v>
      </c>
      <c r="G272" s="11">
        <f t="shared" si="16"/>
        <v>7.7112</v>
      </c>
      <c r="H272" s="22">
        <f>F272*1.31</f>
        <v>10.101672</v>
      </c>
      <c r="I272" s="14">
        <f t="shared" si="17"/>
        <v>0.000870833793103448</v>
      </c>
      <c r="J272" s="15">
        <f t="shared" si="18"/>
        <v>0.0010101672</v>
      </c>
      <c r="K272" s="11" t="s">
        <v>601</v>
      </c>
    </row>
    <row r="273" ht="26" spans="1:11">
      <c r="A273" s="9" t="s">
        <v>614</v>
      </c>
      <c r="B273" s="10" t="s">
        <v>536</v>
      </c>
      <c r="C273" s="10" t="s">
        <v>537</v>
      </c>
      <c r="D273" s="11" t="s">
        <v>8</v>
      </c>
      <c r="E273" s="11">
        <v>1</v>
      </c>
      <c r="F273" s="11">
        <f>VLOOKUP(C273:C558,进价表!C:F,4,FALSE)</f>
        <v>48</v>
      </c>
      <c r="G273" s="11">
        <f t="shared" si="16"/>
        <v>48</v>
      </c>
      <c r="H273" s="22">
        <f>F273*1.31</f>
        <v>62.88</v>
      </c>
      <c r="I273" s="14">
        <f t="shared" si="17"/>
        <v>0.00542068965517241</v>
      </c>
      <c r="J273" s="15">
        <f t="shared" si="18"/>
        <v>0.006288</v>
      </c>
      <c r="K273" s="11" t="s">
        <v>599</v>
      </c>
    </row>
    <row r="274" ht="26" spans="1:11">
      <c r="A274" s="9" t="s">
        <v>614</v>
      </c>
      <c r="B274" s="10" t="s">
        <v>356</v>
      </c>
      <c r="C274" s="10" t="s">
        <v>357</v>
      </c>
      <c r="D274" s="11" t="s">
        <v>8</v>
      </c>
      <c r="E274" s="11">
        <v>1</v>
      </c>
      <c r="F274" s="11">
        <f>VLOOKUP(C274:C559,进价表!C:F,4,FALSE)</f>
        <v>207.2952</v>
      </c>
      <c r="G274" s="11">
        <f t="shared" si="16"/>
        <v>207.2952</v>
      </c>
      <c r="H274" s="22">
        <f>F274*1.31</f>
        <v>271.556712</v>
      </c>
      <c r="I274" s="14">
        <f t="shared" si="17"/>
        <v>0.0234100613793103</v>
      </c>
      <c r="J274" s="15">
        <f t="shared" si="18"/>
        <v>0.0271556712</v>
      </c>
      <c r="K274" s="11" t="s">
        <v>599</v>
      </c>
    </row>
    <row r="275" ht="26" spans="1:11">
      <c r="A275" s="9" t="s">
        <v>614</v>
      </c>
      <c r="B275" s="10" t="s">
        <v>260</v>
      </c>
      <c r="C275" s="10" t="s">
        <v>261</v>
      </c>
      <c r="D275" s="11" t="s">
        <v>8</v>
      </c>
      <c r="E275" s="11">
        <v>1</v>
      </c>
      <c r="F275" s="11">
        <f>VLOOKUP(C275:C560,进价表!C:F,4,FALSE)</f>
        <v>4.4016</v>
      </c>
      <c r="G275" s="11">
        <f t="shared" si="16"/>
        <v>4.4016</v>
      </c>
      <c r="H275" s="22">
        <f>F275*1.31</f>
        <v>5.766096</v>
      </c>
      <c r="I275" s="14">
        <f t="shared" si="17"/>
        <v>0.00049707724137931</v>
      </c>
      <c r="J275" s="15">
        <f t="shared" si="18"/>
        <v>0.0005766096</v>
      </c>
      <c r="K275" s="11" t="s">
        <v>595</v>
      </c>
    </row>
    <row r="276" ht="26" spans="1:11">
      <c r="A276" s="9" t="s">
        <v>614</v>
      </c>
      <c r="B276" s="10" t="s">
        <v>366</v>
      </c>
      <c r="C276" s="10" t="s">
        <v>367</v>
      </c>
      <c r="D276" s="11" t="s">
        <v>8</v>
      </c>
      <c r="E276" s="11">
        <v>1</v>
      </c>
      <c r="F276" s="11">
        <f>VLOOKUP(C276:C561,进价表!C:F,4,FALSE)</f>
        <v>1247.4</v>
      </c>
      <c r="G276" s="11">
        <f t="shared" si="16"/>
        <v>1247.4</v>
      </c>
      <c r="H276" s="22">
        <f>F276*1.31</f>
        <v>1634.094</v>
      </c>
      <c r="I276" s="14">
        <f t="shared" si="17"/>
        <v>0.140870172413793</v>
      </c>
      <c r="J276" s="15">
        <f t="shared" si="18"/>
        <v>0.1634094</v>
      </c>
      <c r="K276" s="11" t="s">
        <v>599</v>
      </c>
    </row>
    <row r="277" ht="26" spans="1:11">
      <c r="A277" s="9" t="s">
        <v>614</v>
      </c>
      <c r="B277" s="10" t="s">
        <v>494</v>
      </c>
      <c r="C277" s="10" t="s">
        <v>495</v>
      </c>
      <c r="D277" s="11" t="s">
        <v>8</v>
      </c>
      <c r="E277" s="11">
        <v>1</v>
      </c>
      <c r="F277" s="11">
        <f>VLOOKUP(C277:C562,进价表!C:F,4,FALSE)</f>
        <v>132.3</v>
      </c>
      <c r="G277" s="11">
        <f t="shared" si="16"/>
        <v>132.3</v>
      </c>
      <c r="H277" s="22">
        <f>F277*1.31</f>
        <v>173.313</v>
      </c>
      <c r="I277" s="14">
        <f t="shared" si="17"/>
        <v>0.014940775862069</v>
      </c>
      <c r="J277" s="15">
        <f t="shared" si="18"/>
        <v>0.0173313</v>
      </c>
      <c r="K277" s="11" t="s">
        <v>599</v>
      </c>
    </row>
    <row r="278" ht="26" spans="1:11">
      <c r="A278" s="9" t="s">
        <v>614</v>
      </c>
      <c r="B278" s="10" t="s">
        <v>570</v>
      </c>
      <c r="C278" s="10" t="s">
        <v>571</v>
      </c>
      <c r="D278" s="11" t="s">
        <v>8</v>
      </c>
      <c r="E278" s="11">
        <v>1</v>
      </c>
      <c r="F278" s="11">
        <f>VLOOKUP(C278:C563,进价表!C:F,4,FALSE)</f>
        <v>45</v>
      </c>
      <c r="G278" s="11">
        <f t="shared" si="16"/>
        <v>45</v>
      </c>
      <c r="H278" s="22">
        <f>F278*1.31</f>
        <v>58.95</v>
      </c>
      <c r="I278" s="14">
        <f t="shared" si="17"/>
        <v>0.00508189655172414</v>
      </c>
      <c r="J278" s="15">
        <f t="shared" si="18"/>
        <v>0.005895</v>
      </c>
      <c r="K278" s="11" t="s">
        <v>599</v>
      </c>
    </row>
    <row r="279" ht="26" spans="1:11">
      <c r="A279" s="9" t="s">
        <v>614</v>
      </c>
      <c r="B279" s="10" t="s">
        <v>378</v>
      </c>
      <c r="C279" s="10" t="s">
        <v>379</v>
      </c>
      <c r="D279" s="11" t="s">
        <v>8</v>
      </c>
      <c r="E279" s="11">
        <v>1</v>
      </c>
      <c r="F279" s="11">
        <f>VLOOKUP(C279:C564,进价表!C:F,4,FALSE)</f>
        <v>216.1404</v>
      </c>
      <c r="G279" s="11">
        <f t="shared" si="16"/>
        <v>216.1404</v>
      </c>
      <c r="H279" s="22">
        <f>F279*1.31</f>
        <v>283.143924</v>
      </c>
      <c r="I279" s="14">
        <f t="shared" si="17"/>
        <v>0.0244089589655172</v>
      </c>
      <c r="J279" s="15">
        <f t="shared" si="18"/>
        <v>0.0283143924</v>
      </c>
      <c r="K279" s="11" t="s">
        <v>599</v>
      </c>
    </row>
    <row r="280" ht="26" spans="1:11">
      <c r="A280" s="9" t="s">
        <v>614</v>
      </c>
      <c r="B280" s="10" t="s">
        <v>304</v>
      </c>
      <c r="C280" s="10" t="s">
        <v>305</v>
      </c>
      <c r="D280" s="11" t="s">
        <v>8</v>
      </c>
      <c r="E280" s="11">
        <v>1</v>
      </c>
      <c r="F280" s="11">
        <f>VLOOKUP(C280:C565,进价表!C:F,4,FALSE)</f>
        <v>7.8288</v>
      </c>
      <c r="G280" s="11">
        <f t="shared" si="16"/>
        <v>7.8288</v>
      </c>
      <c r="H280" s="22">
        <f>F280*1.31</f>
        <v>10.255728</v>
      </c>
      <c r="I280" s="14">
        <f t="shared" si="17"/>
        <v>0.000884114482758621</v>
      </c>
      <c r="J280" s="15">
        <f t="shared" si="18"/>
        <v>0.0010255728</v>
      </c>
      <c r="K280" s="11" t="s">
        <v>595</v>
      </c>
    </row>
    <row r="281" ht="26" spans="1:11">
      <c r="A281" s="9" t="s">
        <v>614</v>
      </c>
      <c r="B281" s="10" t="s">
        <v>370</v>
      </c>
      <c r="C281" s="10" t="s">
        <v>371</v>
      </c>
      <c r="D281" s="11" t="s">
        <v>8</v>
      </c>
      <c r="E281" s="11">
        <v>1</v>
      </c>
      <c r="F281" s="11">
        <f>VLOOKUP(C281:C566,进价表!C:F,4,FALSE)</f>
        <v>702.5508</v>
      </c>
      <c r="G281" s="11">
        <f t="shared" si="16"/>
        <v>702.5508</v>
      </c>
      <c r="H281" s="22">
        <f>F281*1.31</f>
        <v>920.341548</v>
      </c>
      <c r="I281" s="14">
        <f t="shared" si="17"/>
        <v>0.0793397886206897</v>
      </c>
      <c r="J281" s="15">
        <f t="shared" si="18"/>
        <v>0.0920341548</v>
      </c>
      <c r="K281" s="11" t="s">
        <v>599</v>
      </c>
    </row>
    <row r="282" ht="26" spans="1:11">
      <c r="A282" s="9" t="s">
        <v>614</v>
      </c>
      <c r="B282" s="10" t="s">
        <v>182</v>
      </c>
      <c r="C282" s="10" t="s">
        <v>183</v>
      </c>
      <c r="D282" s="11" t="s">
        <v>8</v>
      </c>
      <c r="E282" s="11">
        <v>1</v>
      </c>
      <c r="F282" s="11">
        <f>VLOOKUP(C282:C567,进价表!C:F,4,FALSE)</f>
        <v>150</v>
      </c>
      <c r="G282" s="11">
        <f t="shared" si="16"/>
        <v>150</v>
      </c>
      <c r="H282" s="22">
        <f>F282*1.31</f>
        <v>196.5</v>
      </c>
      <c r="I282" s="14">
        <f t="shared" si="17"/>
        <v>0.0169396551724138</v>
      </c>
      <c r="J282" s="15">
        <f t="shared" si="18"/>
        <v>0.01965</v>
      </c>
      <c r="K282" s="11" t="s">
        <v>599</v>
      </c>
    </row>
    <row r="283" ht="26" spans="1:11">
      <c r="A283" s="9" t="s">
        <v>614</v>
      </c>
      <c r="B283" s="10" t="s">
        <v>250</v>
      </c>
      <c r="C283" s="10" t="s">
        <v>251</v>
      </c>
      <c r="D283" s="11" t="s">
        <v>8</v>
      </c>
      <c r="E283" s="11">
        <v>1</v>
      </c>
      <c r="F283" s="11">
        <f>VLOOKUP(C283:C568,进价表!C:F,4,FALSE)</f>
        <v>14.2128</v>
      </c>
      <c r="G283" s="11">
        <f t="shared" si="16"/>
        <v>14.2128</v>
      </c>
      <c r="H283" s="22">
        <f>F283*1.31</f>
        <v>18.618768</v>
      </c>
      <c r="I283" s="14">
        <f t="shared" si="17"/>
        <v>0.00160506620689655</v>
      </c>
      <c r="J283" s="15">
        <f t="shared" si="18"/>
        <v>0.0018618768</v>
      </c>
      <c r="K283" s="11" t="s">
        <v>595</v>
      </c>
    </row>
    <row r="284" ht="26" spans="1:11">
      <c r="A284" s="9" t="s">
        <v>614</v>
      </c>
      <c r="B284" s="10" t="s">
        <v>206</v>
      </c>
      <c r="C284" s="10" t="s">
        <v>207</v>
      </c>
      <c r="D284" s="11" t="s">
        <v>8</v>
      </c>
      <c r="E284" s="11">
        <v>1</v>
      </c>
      <c r="F284" s="11">
        <f>VLOOKUP(C284:C569,进价表!C:F,4,FALSE)</f>
        <v>163.674</v>
      </c>
      <c r="G284" s="11">
        <f t="shared" si="16"/>
        <v>163.674</v>
      </c>
      <c r="H284" s="22">
        <f>F284*1.31</f>
        <v>214.41294</v>
      </c>
      <c r="I284" s="14">
        <f t="shared" si="17"/>
        <v>0.018483874137931</v>
      </c>
      <c r="J284" s="15">
        <f t="shared" si="18"/>
        <v>0.021441294</v>
      </c>
      <c r="K284" s="11" t="s">
        <v>598</v>
      </c>
    </row>
    <row r="285" ht="26" spans="1:11">
      <c r="A285" s="9" t="s">
        <v>614</v>
      </c>
      <c r="B285" s="10" t="s">
        <v>358</v>
      </c>
      <c r="C285" s="10" t="s">
        <v>359</v>
      </c>
      <c r="D285" s="11" t="s">
        <v>31</v>
      </c>
      <c r="E285" s="11">
        <v>1</v>
      </c>
      <c r="F285" s="11">
        <f>VLOOKUP(C285:C570,进价表!C:F,4,FALSE)</f>
        <v>30.24</v>
      </c>
      <c r="G285" s="11">
        <f t="shared" si="16"/>
        <v>30.24</v>
      </c>
      <c r="H285" s="22">
        <f>F285*1.31</f>
        <v>39.6144</v>
      </c>
      <c r="I285" s="14">
        <f t="shared" si="17"/>
        <v>0.00341503448275862</v>
      </c>
      <c r="J285" s="15">
        <f t="shared" si="18"/>
        <v>0.00396144</v>
      </c>
      <c r="K285" s="11" t="s">
        <v>599</v>
      </c>
    </row>
    <row r="286" ht="26" spans="1:11">
      <c r="A286" s="9" t="s">
        <v>614</v>
      </c>
      <c r="B286" s="10" t="s">
        <v>466</v>
      </c>
      <c r="C286" s="10" t="s">
        <v>467</v>
      </c>
      <c r="D286" s="11" t="s">
        <v>8</v>
      </c>
      <c r="E286" s="11">
        <v>1</v>
      </c>
      <c r="F286" s="11">
        <f>VLOOKUP(C286:C571,进价表!C:F,4,FALSE)</f>
        <v>39.69</v>
      </c>
      <c r="G286" s="11">
        <f t="shared" si="16"/>
        <v>39.69</v>
      </c>
      <c r="H286" s="22">
        <f>F286*1.31</f>
        <v>51.9939</v>
      </c>
      <c r="I286" s="14">
        <f t="shared" si="17"/>
        <v>0.00448223275862069</v>
      </c>
      <c r="J286" s="15">
        <f t="shared" si="18"/>
        <v>0.00519939</v>
      </c>
      <c r="K286" s="11" t="s">
        <v>599</v>
      </c>
    </row>
    <row r="287" ht="26" spans="1:11">
      <c r="A287" s="9" t="s">
        <v>614</v>
      </c>
      <c r="B287" s="10" t="s">
        <v>204</v>
      </c>
      <c r="C287" s="10" t="s">
        <v>205</v>
      </c>
      <c r="D287" s="11" t="s">
        <v>8</v>
      </c>
      <c r="E287" s="11">
        <v>1</v>
      </c>
      <c r="F287" s="11">
        <f>VLOOKUP(C287:C572,进价表!C:F,4,FALSE)</f>
        <v>97.902</v>
      </c>
      <c r="G287" s="11">
        <f t="shared" si="16"/>
        <v>97.902</v>
      </c>
      <c r="H287" s="22">
        <f>F287*1.31</f>
        <v>128.25162</v>
      </c>
      <c r="I287" s="14">
        <f t="shared" si="17"/>
        <v>0.011056174137931</v>
      </c>
      <c r="J287" s="15">
        <f t="shared" si="18"/>
        <v>0.012825162</v>
      </c>
      <c r="K287" s="11" t="s">
        <v>599</v>
      </c>
    </row>
    <row r="288" ht="26" spans="1:11">
      <c r="A288" s="16" t="s">
        <v>614</v>
      </c>
      <c r="B288" s="17" t="s">
        <v>500</v>
      </c>
      <c r="C288" s="17" t="s">
        <v>501</v>
      </c>
      <c r="D288" s="18" t="s">
        <v>8</v>
      </c>
      <c r="E288" s="18">
        <v>1</v>
      </c>
      <c r="F288" s="11">
        <f>VLOOKUP(C288:C573,进价表!C:F,4,FALSE)</f>
        <v>51.9372</v>
      </c>
      <c r="G288" s="18">
        <f t="shared" si="16"/>
        <v>51.9372</v>
      </c>
      <c r="H288" s="22">
        <f>F288*1.31</f>
        <v>68.037732</v>
      </c>
      <c r="I288" s="14">
        <f t="shared" si="17"/>
        <v>0.00586532172413793</v>
      </c>
      <c r="J288" s="15">
        <f t="shared" si="18"/>
        <v>0.0068037732</v>
      </c>
      <c r="K288" s="18" t="s">
        <v>599</v>
      </c>
    </row>
    <row r="289" ht="22" customHeight="1" spans="1:11">
      <c r="A289" s="19"/>
      <c r="B289" s="20"/>
      <c r="C289" s="20"/>
      <c r="D289" s="19"/>
      <c r="E289" s="19"/>
      <c r="F289" s="19"/>
      <c r="G289" s="19">
        <f>SUM(G3:G288)</f>
        <v>5501216.4568</v>
      </c>
      <c r="H289" s="22"/>
      <c r="I289" s="14"/>
      <c r="J289" s="15">
        <f>SUM(J3:J288)</f>
        <v>720.6593558408</v>
      </c>
      <c r="K289" s="19"/>
    </row>
    <row r="291" spans="10:10">
      <c r="J291" s="1">
        <f>G289*1.31/10000</f>
        <v>720.6593558408</v>
      </c>
    </row>
    <row r="292" spans="10:10">
      <c r="J292" s="1">
        <f>J291-J289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2"/>
  <sheetViews>
    <sheetView tabSelected="1" workbookViewId="0">
      <pane xSplit="4" ySplit="2" topLeftCell="E229" activePane="bottomRight" state="frozen"/>
      <selection/>
      <selection pane="topRight"/>
      <selection pane="bottomLeft"/>
      <selection pane="bottomRight" activeCell="I39" sqref="I39"/>
    </sheetView>
  </sheetViews>
  <sheetFormatPr defaultColWidth="8.89090909090909" defaultRowHeight="14"/>
  <cols>
    <col min="1" max="1" width="10" style="1"/>
    <col min="2" max="2" width="37.4454545454545" style="2" hidden="1" customWidth="1"/>
    <col min="3" max="3" width="37.4454545454545" style="2" customWidth="1"/>
    <col min="4" max="4" width="6" style="1"/>
    <col min="5" max="5" width="10.6636363636364" style="1"/>
    <col min="6" max="6" width="11" style="1" customWidth="1"/>
    <col min="7" max="7" width="14.1090909090909" style="1" customWidth="1"/>
    <col min="8" max="8" width="12.6636363636364" style="1" customWidth="1"/>
    <col min="9" max="9" width="14" style="3" customWidth="1"/>
    <col min="10" max="10" width="16.2181818181818" style="1" customWidth="1"/>
    <col min="11" max="11" width="23.2181818181818" style="1" customWidth="1"/>
    <col min="12" max="16381" width="8.89090909090909" style="1"/>
  </cols>
  <sheetData>
    <row r="1" ht="14.75" spans="1:7">
      <c r="A1" s="4" t="s">
        <v>584</v>
      </c>
      <c r="C1" s="4" t="s">
        <v>585</v>
      </c>
      <c r="D1" s="5"/>
      <c r="E1" s="5"/>
      <c r="F1" s="5"/>
      <c r="G1" s="5"/>
    </row>
    <row r="2" ht="26.75" spans="1:11">
      <c r="A2" s="6" t="s">
        <v>586</v>
      </c>
      <c r="B2" s="7" t="s">
        <v>1</v>
      </c>
      <c r="C2" s="7" t="s">
        <v>2</v>
      </c>
      <c r="D2" s="6" t="s">
        <v>3</v>
      </c>
      <c r="E2" s="6" t="s">
        <v>587</v>
      </c>
      <c r="F2" s="6" t="s">
        <v>588</v>
      </c>
      <c r="G2" s="6" t="s">
        <v>589</v>
      </c>
      <c r="H2" s="8" t="s">
        <v>615</v>
      </c>
      <c r="I2" s="12" t="s">
        <v>591</v>
      </c>
      <c r="J2" s="6" t="s">
        <v>592</v>
      </c>
      <c r="K2" s="13" t="s">
        <v>593</v>
      </c>
    </row>
    <row r="3" spans="1:11">
      <c r="A3" s="9" t="s">
        <v>616</v>
      </c>
      <c r="B3" s="10" t="s">
        <v>21</v>
      </c>
      <c r="C3" s="10" t="s">
        <v>22</v>
      </c>
      <c r="D3" s="11" t="s">
        <v>8</v>
      </c>
      <c r="E3" s="11">
        <v>38971</v>
      </c>
      <c r="F3" s="11">
        <f>VLOOKUP(C3:C288,进价表!C:F,4,FALSE)</f>
        <v>31</v>
      </c>
      <c r="G3" s="11">
        <f>E3*F3</f>
        <v>1208101</v>
      </c>
      <c r="H3" s="11">
        <f>F3*1.315</f>
        <v>40.765</v>
      </c>
      <c r="I3" s="14">
        <f>H3/1.16/10000</f>
        <v>0.00351422413793103</v>
      </c>
      <c r="J3" s="15">
        <f>I3*1.16*E3</f>
        <v>158.8652815</v>
      </c>
      <c r="K3" s="11" t="s">
        <v>595</v>
      </c>
    </row>
    <row r="4" spans="1:11">
      <c r="A4" s="9" t="s">
        <v>616</v>
      </c>
      <c r="B4" s="10" t="s">
        <v>17</v>
      </c>
      <c r="C4" s="10" t="s">
        <v>18</v>
      </c>
      <c r="D4" s="11" t="s">
        <v>8</v>
      </c>
      <c r="E4" s="11">
        <v>25381</v>
      </c>
      <c r="F4" s="11">
        <f>VLOOKUP(C4:C289,进价表!C:F,4,FALSE)</f>
        <v>3.6</v>
      </c>
      <c r="G4" s="11">
        <f t="shared" ref="G4:G67" si="0">E4*F4</f>
        <v>91371.6</v>
      </c>
      <c r="H4" s="11">
        <f t="shared" ref="H4:H67" si="1">F4*1.315</f>
        <v>4.734</v>
      </c>
      <c r="I4" s="14">
        <f t="shared" ref="I4:I67" si="2">H4/1.16/10000</f>
        <v>0.000408103448275862</v>
      </c>
      <c r="J4" s="15">
        <f t="shared" ref="J4:J67" si="3">I4*1.16*E4</f>
        <v>12.0153654</v>
      </c>
      <c r="K4" s="11" t="s">
        <v>595</v>
      </c>
    </row>
    <row r="5" spans="1:11">
      <c r="A5" s="9" t="s">
        <v>616</v>
      </c>
      <c r="B5" s="10" t="s">
        <v>46</v>
      </c>
      <c r="C5" s="10" t="s">
        <v>47</v>
      </c>
      <c r="D5" s="11" t="s">
        <v>31</v>
      </c>
      <c r="E5" s="11">
        <v>24746</v>
      </c>
      <c r="F5" s="11">
        <f>VLOOKUP(C5:C290,进价表!C:F,4,FALSE)</f>
        <v>4.6</v>
      </c>
      <c r="G5" s="11">
        <f t="shared" si="0"/>
        <v>113831.6</v>
      </c>
      <c r="H5" s="11">
        <f t="shared" si="1"/>
        <v>6.049</v>
      </c>
      <c r="I5" s="14">
        <f t="shared" si="2"/>
        <v>0.000521465517241379</v>
      </c>
      <c r="J5" s="15">
        <f t="shared" si="3"/>
        <v>14.9688554</v>
      </c>
      <c r="K5" s="11" t="s">
        <v>596</v>
      </c>
    </row>
    <row r="6" spans="1:11">
      <c r="A6" s="9" t="s">
        <v>616</v>
      </c>
      <c r="B6" s="10" t="s">
        <v>32</v>
      </c>
      <c r="C6" s="10" t="s">
        <v>33</v>
      </c>
      <c r="D6" s="11" t="s">
        <v>31</v>
      </c>
      <c r="E6" s="11">
        <v>23029</v>
      </c>
      <c r="F6" s="11">
        <f>VLOOKUP(C6:C291,进价表!C:F,4,FALSE)</f>
        <v>2.8</v>
      </c>
      <c r="G6" s="11">
        <f t="shared" si="0"/>
        <v>64481.2</v>
      </c>
      <c r="H6" s="11">
        <f t="shared" si="1"/>
        <v>3.682</v>
      </c>
      <c r="I6" s="14">
        <f t="shared" si="2"/>
        <v>0.000317413793103448</v>
      </c>
      <c r="J6" s="15">
        <f t="shared" si="3"/>
        <v>8.4792778</v>
      </c>
      <c r="K6" s="11" t="s">
        <v>596</v>
      </c>
    </row>
    <row r="7" spans="1:11">
      <c r="A7" s="9" t="s">
        <v>616</v>
      </c>
      <c r="B7" s="10" t="s">
        <v>11</v>
      </c>
      <c r="C7" s="10" t="s">
        <v>12</v>
      </c>
      <c r="D7" s="11" t="s">
        <v>8</v>
      </c>
      <c r="E7" s="11">
        <v>21655</v>
      </c>
      <c r="F7" s="11">
        <f>VLOOKUP(C7:C292,进价表!C:F,4,FALSE)</f>
        <v>8.5</v>
      </c>
      <c r="G7" s="11">
        <f t="shared" si="0"/>
        <v>184067.5</v>
      </c>
      <c r="H7" s="11">
        <f t="shared" si="1"/>
        <v>11.1775</v>
      </c>
      <c r="I7" s="14">
        <f t="shared" si="2"/>
        <v>0.000963577586206897</v>
      </c>
      <c r="J7" s="15">
        <f t="shared" si="3"/>
        <v>24.20487625</v>
      </c>
      <c r="K7" s="11" t="s">
        <v>596</v>
      </c>
    </row>
    <row r="8" spans="1:11">
      <c r="A8" s="9" t="s">
        <v>616</v>
      </c>
      <c r="B8" s="10" t="s">
        <v>58</v>
      </c>
      <c r="C8" s="10" t="s">
        <v>59</v>
      </c>
      <c r="D8" s="11" t="s">
        <v>31</v>
      </c>
      <c r="E8" s="11">
        <v>21092</v>
      </c>
      <c r="F8" s="11">
        <f>VLOOKUP(C8:C293,进价表!C:F,4,FALSE)</f>
        <v>5.5</v>
      </c>
      <c r="G8" s="11">
        <f t="shared" si="0"/>
        <v>116006</v>
      </c>
      <c r="H8" s="11">
        <f t="shared" si="1"/>
        <v>7.2325</v>
      </c>
      <c r="I8" s="14">
        <f t="shared" si="2"/>
        <v>0.000623491379310345</v>
      </c>
      <c r="J8" s="15">
        <f t="shared" si="3"/>
        <v>15.254789</v>
      </c>
      <c r="K8" s="11" t="s">
        <v>596</v>
      </c>
    </row>
    <row r="9" spans="1:11">
      <c r="A9" s="9" t="s">
        <v>616</v>
      </c>
      <c r="B9" s="10" t="s">
        <v>40</v>
      </c>
      <c r="C9" s="10" t="s">
        <v>41</v>
      </c>
      <c r="D9" s="11" t="s">
        <v>31</v>
      </c>
      <c r="E9" s="11">
        <v>18805</v>
      </c>
      <c r="F9" s="11">
        <f>VLOOKUP(C9:C294,进价表!C:F,4,FALSE)</f>
        <v>4</v>
      </c>
      <c r="G9" s="11">
        <f t="shared" si="0"/>
        <v>75220</v>
      </c>
      <c r="H9" s="11">
        <f t="shared" si="1"/>
        <v>5.26</v>
      </c>
      <c r="I9" s="14">
        <f t="shared" si="2"/>
        <v>0.000453448275862069</v>
      </c>
      <c r="J9" s="15">
        <f t="shared" si="3"/>
        <v>9.89143</v>
      </c>
      <c r="K9" s="11" t="s">
        <v>596</v>
      </c>
    </row>
    <row r="10" spans="1:11">
      <c r="A10" s="9" t="s">
        <v>616</v>
      </c>
      <c r="B10" s="10" t="s">
        <v>19</v>
      </c>
      <c r="C10" s="10" t="s">
        <v>20</v>
      </c>
      <c r="D10" s="11" t="s">
        <v>8</v>
      </c>
      <c r="E10" s="11">
        <v>16822</v>
      </c>
      <c r="F10" s="11">
        <f>VLOOKUP(C10:C295,进价表!C:F,4,FALSE)</f>
        <v>17</v>
      </c>
      <c r="G10" s="11">
        <f t="shared" si="0"/>
        <v>285974</v>
      </c>
      <c r="H10" s="11">
        <f t="shared" si="1"/>
        <v>22.355</v>
      </c>
      <c r="I10" s="14">
        <f t="shared" si="2"/>
        <v>0.00192715517241379</v>
      </c>
      <c r="J10" s="15">
        <f t="shared" si="3"/>
        <v>37.605581</v>
      </c>
      <c r="K10" s="11" t="s">
        <v>595</v>
      </c>
    </row>
    <row r="11" spans="1:11">
      <c r="A11" s="9" t="s">
        <v>616</v>
      </c>
      <c r="B11" s="10" t="s">
        <v>36</v>
      </c>
      <c r="C11" s="10" t="s">
        <v>37</v>
      </c>
      <c r="D11" s="11" t="s">
        <v>8</v>
      </c>
      <c r="E11" s="11">
        <v>15968</v>
      </c>
      <c r="F11" s="11">
        <f>VLOOKUP(C11:C296,进价表!C:F,4,FALSE)</f>
        <v>14</v>
      </c>
      <c r="G11" s="11">
        <f t="shared" si="0"/>
        <v>223552</v>
      </c>
      <c r="H11" s="11">
        <f t="shared" si="1"/>
        <v>18.41</v>
      </c>
      <c r="I11" s="14">
        <f t="shared" si="2"/>
        <v>0.00158706896551724</v>
      </c>
      <c r="J11" s="15">
        <f t="shared" si="3"/>
        <v>29.397088</v>
      </c>
      <c r="K11" s="11" t="s">
        <v>596</v>
      </c>
    </row>
    <row r="12" spans="1:11">
      <c r="A12" s="9" t="s">
        <v>616</v>
      </c>
      <c r="B12" s="10" t="s">
        <v>396</v>
      </c>
      <c r="C12" s="10" t="s">
        <v>397</v>
      </c>
      <c r="D12" s="11" t="s">
        <v>8</v>
      </c>
      <c r="E12" s="11">
        <v>15610</v>
      </c>
      <c r="F12" s="11">
        <f>VLOOKUP(C12:C297,进价表!C:F,4,FALSE)</f>
        <v>26</v>
      </c>
      <c r="G12" s="11">
        <f t="shared" si="0"/>
        <v>405860</v>
      </c>
      <c r="H12" s="11">
        <f t="shared" si="1"/>
        <v>34.19</v>
      </c>
      <c r="I12" s="14">
        <f t="shared" si="2"/>
        <v>0.00294741379310345</v>
      </c>
      <c r="J12" s="15">
        <f t="shared" si="3"/>
        <v>53.37059</v>
      </c>
      <c r="K12" s="11" t="s">
        <v>597</v>
      </c>
    </row>
    <row r="13" spans="1:11">
      <c r="A13" s="9" t="s">
        <v>616</v>
      </c>
      <c r="B13" s="10" t="s">
        <v>324</v>
      </c>
      <c r="C13" s="10" t="s">
        <v>325</v>
      </c>
      <c r="D13" s="11" t="s">
        <v>8</v>
      </c>
      <c r="E13" s="11">
        <v>15276</v>
      </c>
      <c r="F13" s="11">
        <f>VLOOKUP(C13:C298,进价表!C:F,4,FALSE)</f>
        <v>5.5</v>
      </c>
      <c r="G13" s="11">
        <f t="shared" si="0"/>
        <v>84018</v>
      </c>
      <c r="H13" s="11">
        <f t="shared" si="1"/>
        <v>7.2325</v>
      </c>
      <c r="I13" s="14">
        <f t="shared" si="2"/>
        <v>0.000623491379310345</v>
      </c>
      <c r="J13" s="15">
        <f t="shared" si="3"/>
        <v>11.048367</v>
      </c>
      <c r="K13" s="11" t="s">
        <v>595</v>
      </c>
    </row>
    <row r="14" spans="1:11">
      <c r="A14" s="9" t="s">
        <v>616</v>
      </c>
      <c r="B14" s="10" t="s">
        <v>122</v>
      </c>
      <c r="C14" s="10" t="s">
        <v>123</v>
      </c>
      <c r="D14" s="11" t="s">
        <v>31</v>
      </c>
      <c r="E14" s="11">
        <v>15064</v>
      </c>
      <c r="F14" s="11">
        <f>VLOOKUP(C14:C299,进价表!C:F,4,FALSE)</f>
        <v>6</v>
      </c>
      <c r="G14" s="11">
        <f t="shared" si="0"/>
        <v>90384</v>
      </c>
      <c r="H14" s="11">
        <f t="shared" si="1"/>
        <v>7.89</v>
      </c>
      <c r="I14" s="14">
        <f t="shared" si="2"/>
        <v>0.000680172413793103</v>
      </c>
      <c r="J14" s="15">
        <f t="shared" si="3"/>
        <v>11.885496</v>
      </c>
      <c r="K14" s="11" t="s">
        <v>596</v>
      </c>
    </row>
    <row r="15" spans="1:11">
      <c r="A15" s="9" t="s">
        <v>616</v>
      </c>
      <c r="B15" s="10" t="s">
        <v>394</v>
      </c>
      <c r="C15" s="10" t="s">
        <v>395</v>
      </c>
      <c r="D15" s="11" t="s">
        <v>8</v>
      </c>
      <c r="E15" s="11">
        <v>13474</v>
      </c>
      <c r="F15" s="11">
        <f>VLOOKUP(C15:C300,进价表!C:F,4,FALSE)</f>
        <v>20</v>
      </c>
      <c r="G15" s="11">
        <f t="shared" si="0"/>
        <v>269480</v>
      </c>
      <c r="H15" s="11">
        <f t="shared" si="1"/>
        <v>26.3</v>
      </c>
      <c r="I15" s="14">
        <f t="shared" si="2"/>
        <v>0.00226724137931034</v>
      </c>
      <c r="J15" s="15">
        <f t="shared" si="3"/>
        <v>35.43662</v>
      </c>
      <c r="K15" s="11" t="s">
        <v>597</v>
      </c>
    </row>
    <row r="16" spans="1:11">
      <c r="A16" s="9" t="s">
        <v>616</v>
      </c>
      <c r="B16" s="10" t="s">
        <v>236</v>
      </c>
      <c r="C16" s="10" t="s">
        <v>237</v>
      </c>
      <c r="D16" s="11" t="s">
        <v>8</v>
      </c>
      <c r="E16" s="11">
        <v>10494</v>
      </c>
      <c r="F16" s="11">
        <f>VLOOKUP(C16:C301,进价表!C:F,4,FALSE)</f>
        <v>5.8</v>
      </c>
      <c r="G16" s="11">
        <f t="shared" si="0"/>
        <v>60865.2</v>
      </c>
      <c r="H16" s="11">
        <f t="shared" si="1"/>
        <v>7.627</v>
      </c>
      <c r="I16" s="14">
        <f t="shared" si="2"/>
        <v>0.0006575</v>
      </c>
      <c r="J16" s="15">
        <f t="shared" si="3"/>
        <v>8.0037738</v>
      </c>
      <c r="K16" s="11" t="s">
        <v>595</v>
      </c>
    </row>
    <row r="17" spans="1:11">
      <c r="A17" s="9" t="s">
        <v>616</v>
      </c>
      <c r="B17" s="10" t="s">
        <v>242</v>
      </c>
      <c r="C17" s="10" t="s">
        <v>243</v>
      </c>
      <c r="D17" s="11" t="s">
        <v>8</v>
      </c>
      <c r="E17" s="11">
        <v>10036</v>
      </c>
      <c r="F17" s="11">
        <f>VLOOKUP(C17:C302,进价表!C:F,4,FALSE)</f>
        <v>4</v>
      </c>
      <c r="G17" s="11">
        <f t="shared" si="0"/>
        <v>40144</v>
      </c>
      <c r="H17" s="11">
        <f t="shared" si="1"/>
        <v>5.26</v>
      </c>
      <c r="I17" s="14">
        <f t="shared" si="2"/>
        <v>0.000453448275862069</v>
      </c>
      <c r="J17" s="15">
        <f t="shared" si="3"/>
        <v>5.278936</v>
      </c>
      <c r="K17" s="11" t="s">
        <v>595</v>
      </c>
    </row>
    <row r="18" spans="1:11">
      <c r="A18" s="9" t="s">
        <v>616</v>
      </c>
      <c r="B18" s="10" t="s">
        <v>50</v>
      </c>
      <c r="C18" s="10" t="s">
        <v>51</v>
      </c>
      <c r="D18" s="11" t="s">
        <v>31</v>
      </c>
      <c r="E18" s="11">
        <v>9000</v>
      </c>
      <c r="F18" s="11">
        <f>VLOOKUP(C18:C303,进价表!C:F,4,FALSE)</f>
        <v>6.5</v>
      </c>
      <c r="G18" s="11">
        <f t="shared" si="0"/>
        <v>58500</v>
      </c>
      <c r="H18" s="11">
        <f t="shared" si="1"/>
        <v>8.5475</v>
      </c>
      <c r="I18" s="14">
        <f t="shared" si="2"/>
        <v>0.000736853448275862</v>
      </c>
      <c r="J18" s="15">
        <f t="shared" si="3"/>
        <v>7.69275</v>
      </c>
      <c r="K18" s="11" t="s">
        <v>596</v>
      </c>
    </row>
    <row r="19" spans="1:11">
      <c r="A19" s="9" t="s">
        <v>616</v>
      </c>
      <c r="B19" s="10" t="s">
        <v>48</v>
      </c>
      <c r="C19" s="10" t="s">
        <v>49</v>
      </c>
      <c r="D19" s="11" t="s">
        <v>31</v>
      </c>
      <c r="E19" s="11">
        <v>8693</v>
      </c>
      <c r="F19" s="11">
        <f>VLOOKUP(C19:C304,进价表!C:F,4,FALSE)</f>
        <v>2.3</v>
      </c>
      <c r="G19" s="11">
        <f t="shared" si="0"/>
        <v>19993.9</v>
      </c>
      <c r="H19" s="11">
        <f t="shared" si="1"/>
        <v>3.0245</v>
      </c>
      <c r="I19" s="14">
        <f t="shared" si="2"/>
        <v>0.00026073275862069</v>
      </c>
      <c r="J19" s="15">
        <f t="shared" si="3"/>
        <v>2.62919785</v>
      </c>
      <c r="K19" s="11" t="s">
        <v>596</v>
      </c>
    </row>
    <row r="20" spans="1:11">
      <c r="A20" s="9" t="s">
        <v>616</v>
      </c>
      <c r="B20" s="10" t="s">
        <v>140</v>
      </c>
      <c r="C20" s="10" t="s">
        <v>141</v>
      </c>
      <c r="D20" s="11" t="s">
        <v>8</v>
      </c>
      <c r="E20" s="11">
        <v>8347</v>
      </c>
      <c r="F20" s="11">
        <f>VLOOKUP(C20:C305,进价表!C:F,4,FALSE)</f>
        <v>2.5</v>
      </c>
      <c r="G20" s="11">
        <f t="shared" si="0"/>
        <v>20867.5</v>
      </c>
      <c r="H20" s="11">
        <f t="shared" si="1"/>
        <v>3.2875</v>
      </c>
      <c r="I20" s="14">
        <f t="shared" si="2"/>
        <v>0.000283405172413793</v>
      </c>
      <c r="J20" s="15">
        <f t="shared" si="3"/>
        <v>2.74407625</v>
      </c>
      <c r="K20" s="11" t="s">
        <v>595</v>
      </c>
    </row>
    <row r="21" spans="1:11">
      <c r="A21" s="9" t="s">
        <v>616</v>
      </c>
      <c r="B21" s="10" t="s">
        <v>344</v>
      </c>
      <c r="C21" s="10" t="s">
        <v>345</v>
      </c>
      <c r="D21" s="11" t="s">
        <v>8</v>
      </c>
      <c r="E21" s="11">
        <v>8134</v>
      </c>
      <c r="F21" s="11">
        <f>VLOOKUP(C21:C306,进价表!C:F,4,FALSE)</f>
        <v>4.9</v>
      </c>
      <c r="G21" s="11">
        <f t="shared" si="0"/>
        <v>39856.6</v>
      </c>
      <c r="H21" s="11">
        <f t="shared" si="1"/>
        <v>6.4435</v>
      </c>
      <c r="I21" s="14">
        <f t="shared" si="2"/>
        <v>0.000555474137931035</v>
      </c>
      <c r="J21" s="15">
        <f t="shared" si="3"/>
        <v>5.2411429</v>
      </c>
      <c r="K21" s="11" t="s">
        <v>595</v>
      </c>
    </row>
    <row r="22" spans="1:11">
      <c r="A22" s="9" t="s">
        <v>616</v>
      </c>
      <c r="B22" s="10" t="s">
        <v>56</v>
      </c>
      <c r="C22" s="10" t="s">
        <v>57</v>
      </c>
      <c r="D22" s="11" t="s">
        <v>31</v>
      </c>
      <c r="E22" s="11">
        <v>8114</v>
      </c>
      <c r="F22" s="11">
        <f>VLOOKUP(C22:C307,进价表!C:F,4,FALSE)</f>
        <v>3.3</v>
      </c>
      <c r="G22" s="11">
        <f t="shared" si="0"/>
        <v>26776.2</v>
      </c>
      <c r="H22" s="11">
        <f t="shared" si="1"/>
        <v>4.3395</v>
      </c>
      <c r="I22" s="14">
        <f t="shared" si="2"/>
        <v>0.000374094827586207</v>
      </c>
      <c r="J22" s="15">
        <f t="shared" si="3"/>
        <v>3.5210703</v>
      </c>
      <c r="K22" s="11" t="s">
        <v>596</v>
      </c>
    </row>
    <row r="23" spans="1:11">
      <c r="A23" s="9" t="s">
        <v>616</v>
      </c>
      <c r="B23" s="10" t="s">
        <v>54</v>
      </c>
      <c r="C23" s="10" t="s">
        <v>55</v>
      </c>
      <c r="D23" s="11" t="s">
        <v>31</v>
      </c>
      <c r="E23" s="11">
        <v>6979</v>
      </c>
      <c r="F23" s="11">
        <f>VLOOKUP(C23:C308,进价表!C:F,4,FALSE)</f>
        <v>4.4</v>
      </c>
      <c r="G23" s="11">
        <f t="shared" si="0"/>
        <v>30707.6</v>
      </c>
      <c r="H23" s="11">
        <f t="shared" si="1"/>
        <v>5.786</v>
      </c>
      <c r="I23" s="14">
        <f t="shared" si="2"/>
        <v>0.000498793103448276</v>
      </c>
      <c r="J23" s="15">
        <f t="shared" si="3"/>
        <v>4.0380494</v>
      </c>
      <c r="K23" s="11" t="s">
        <v>596</v>
      </c>
    </row>
    <row r="24" spans="1:11">
      <c r="A24" s="9" t="s">
        <v>616</v>
      </c>
      <c r="B24" s="10" t="s">
        <v>328</v>
      </c>
      <c r="C24" s="10" t="s">
        <v>329</v>
      </c>
      <c r="D24" s="11" t="s">
        <v>8</v>
      </c>
      <c r="E24" s="11">
        <v>6543</v>
      </c>
      <c r="F24" s="11">
        <f>VLOOKUP(C24:C309,进价表!C:F,4,FALSE)</f>
        <v>13</v>
      </c>
      <c r="G24" s="11">
        <f t="shared" si="0"/>
        <v>85059</v>
      </c>
      <c r="H24" s="11">
        <f t="shared" si="1"/>
        <v>17.095</v>
      </c>
      <c r="I24" s="14">
        <f t="shared" si="2"/>
        <v>0.00147370689655172</v>
      </c>
      <c r="J24" s="15">
        <f t="shared" si="3"/>
        <v>11.1852585</v>
      </c>
      <c r="K24" s="11" t="s">
        <v>595</v>
      </c>
    </row>
    <row r="25" spans="1:11">
      <c r="A25" s="9" t="s">
        <v>616</v>
      </c>
      <c r="B25" s="10" t="s">
        <v>23</v>
      </c>
      <c r="C25" s="10" t="s">
        <v>24</v>
      </c>
      <c r="D25" s="11" t="s">
        <v>8</v>
      </c>
      <c r="E25" s="11">
        <v>6457</v>
      </c>
      <c r="F25" s="11">
        <f>VLOOKUP(C25:C310,进价表!C:F,4,FALSE)</f>
        <v>19</v>
      </c>
      <c r="G25" s="11">
        <f t="shared" si="0"/>
        <v>122683</v>
      </c>
      <c r="H25" s="11">
        <f t="shared" si="1"/>
        <v>24.985</v>
      </c>
      <c r="I25" s="14">
        <f t="shared" si="2"/>
        <v>0.00215387931034483</v>
      </c>
      <c r="J25" s="15">
        <f t="shared" si="3"/>
        <v>16.1328145</v>
      </c>
      <c r="K25" s="11" t="s">
        <v>596</v>
      </c>
    </row>
    <row r="26" spans="1:11">
      <c r="A26" s="9" t="s">
        <v>616</v>
      </c>
      <c r="B26" s="10" t="s">
        <v>29</v>
      </c>
      <c r="C26" s="10" t="s">
        <v>30</v>
      </c>
      <c r="D26" s="11" t="s">
        <v>31</v>
      </c>
      <c r="E26" s="11">
        <v>6387</v>
      </c>
      <c r="F26" s="11">
        <f>VLOOKUP(C26:C311,进价表!C:F,4,FALSE)</f>
        <v>1.8</v>
      </c>
      <c r="G26" s="11">
        <f t="shared" si="0"/>
        <v>11496.6</v>
      </c>
      <c r="H26" s="11">
        <f t="shared" si="1"/>
        <v>2.367</v>
      </c>
      <c r="I26" s="14">
        <f t="shared" si="2"/>
        <v>0.000204051724137931</v>
      </c>
      <c r="J26" s="15">
        <f t="shared" si="3"/>
        <v>1.5118029</v>
      </c>
      <c r="K26" s="11" t="s">
        <v>596</v>
      </c>
    </row>
    <row r="27" spans="1:11">
      <c r="A27" s="9" t="s">
        <v>616</v>
      </c>
      <c r="B27" s="10" t="s">
        <v>414</v>
      </c>
      <c r="C27" s="10" t="s">
        <v>415</v>
      </c>
      <c r="D27" s="11" t="s">
        <v>8</v>
      </c>
      <c r="E27" s="11">
        <v>6334</v>
      </c>
      <c r="F27" s="11">
        <f>VLOOKUP(C27:C312,进价表!C:F,4,FALSE)</f>
        <v>18</v>
      </c>
      <c r="G27" s="11">
        <f t="shared" si="0"/>
        <v>114012</v>
      </c>
      <c r="H27" s="11">
        <f t="shared" si="1"/>
        <v>23.67</v>
      </c>
      <c r="I27" s="14">
        <f t="shared" si="2"/>
        <v>0.00204051724137931</v>
      </c>
      <c r="J27" s="15">
        <f t="shared" si="3"/>
        <v>14.992578</v>
      </c>
      <c r="K27" s="11" t="s">
        <v>597</v>
      </c>
    </row>
    <row r="28" spans="1:11">
      <c r="A28" s="9" t="s">
        <v>616</v>
      </c>
      <c r="B28" s="10" t="s">
        <v>112</v>
      </c>
      <c r="C28" s="10" t="s">
        <v>113</v>
      </c>
      <c r="D28" s="11" t="s">
        <v>31</v>
      </c>
      <c r="E28" s="11">
        <v>5977</v>
      </c>
      <c r="F28" s="11">
        <f>VLOOKUP(C28:C313,进价表!C:F,4,FALSE)</f>
        <v>3</v>
      </c>
      <c r="G28" s="11">
        <f t="shared" si="0"/>
        <v>17931</v>
      </c>
      <c r="H28" s="11">
        <f t="shared" si="1"/>
        <v>3.945</v>
      </c>
      <c r="I28" s="14">
        <f t="shared" si="2"/>
        <v>0.000340086206896552</v>
      </c>
      <c r="J28" s="15">
        <f t="shared" si="3"/>
        <v>2.3579265</v>
      </c>
      <c r="K28" s="11" t="s">
        <v>596</v>
      </c>
    </row>
    <row r="29" spans="1:11">
      <c r="A29" s="9" t="s">
        <v>616</v>
      </c>
      <c r="B29" s="10" t="s">
        <v>52</v>
      </c>
      <c r="C29" s="10" t="s">
        <v>53</v>
      </c>
      <c r="D29" s="11" t="s">
        <v>31</v>
      </c>
      <c r="E29" s="11">
        <v>5923</v>
      </c>
      <c r="F29" s="11">
        <f>VLOOKUP(C29:C314,进价表!C:F,4,FALSE)</f>
        <v>7.5</v>
      </c>
      <c r="G29" s="11">
        <f t="shared" si="0"/>
        <v>44422.5</v>
      </c>
      <c r="H29" s="11">
        <f t="shared" si="1"/>
        <v>9.8625</v>
      </c>
      <c r="I29" s="14">
        <f t="shared" si="2"/>
        <v>0.000850215517241379</v>
      </c>
      <c r="J29" s="15">
        <f t="shared" si="3"/>
        <v>5.84155875</v>
      </c>
      <c r="K29" s="11" t="s">
        <v>596</v>
      </c>
    </row>
    <row r="30" spans="1:11">
      <c r="A30" s="9" t="s">
        <v>616</v>
      </c>
      <c r="B30" s="10" t="s">
        <v>34</v>
      </c>
      <c r="C30" s="10" t="s">
        <v>35</v>
      </c>
      <c r="D30" s="11" t="s">
        <v>31</v>
      </c>
      <c r="E30" s="11">
        <v>4509</v>
      </c>
      <c r="F30" s="11">
        <f>VLOOKUP(C30:C315,进价表!C:F,4,FALSE)</f>
        <v>3.8</v>
      </c>
      <c r="G30" s="11">
        <f t="shared" si="0"/>
        <v>17134.2</v>
      </c>
      <c r="H30" s="11">
        <f t="shared" si="1"/>
        <v>4.997</v>
      </c>
      <c r="I30" s="14">
        <f t="shared" si="2"/>
        <v>0.000430775862068966</v>
      </c>
      <c r="J30" s="15">
        <f t="shared" si="3"/>
        <v>2.2531473</v>
      </c>
      <c r="K30" s="11" t="s">
        <v>596</v>
      </c>
    </row>
    <row r="31" spans="1:11">
      <c r="A31" s="9" t="s">
        <v>616</v>
      </c>
      <c r="B31" s="10" t="s">
        <v>108</v>
      </c>
      <c r="C31" s="10" t="s">
        <v>109</v>
      </c>
      <c r="D31" s="11" t="s">
        <v>31</v>
      </c>
      <c r="E31" s="11">
        <v>4252</v>
      </c>
      <c r="F31" s="11">
        <f>VLOOKUP(C31:C316,进价表!C:F,4,FALSE)</f>
        <v>4.2</v>
      </c>
      <c r="G31" s="11">
        <f t="shared" si="0"/>
        <v>17858.4</v>
      </c>
      <c r="H31" s="11">
        <f t="shared" si="1"/>
        <v>5.523</v>
      </c>
      <c r="I31" s="14">
        <f t="shared" si="2"/>
        <v>0.000476120689655172</v>
      </c>
      <c r="J31" s="15">
        <f t="shared" si="3"/>
        <v>2.3483796</v>
      </c>
      <c r="K31" s="11" t="s">
        <v>596</v>
      </c>
    </row>
    <row r="32" spans="1:11">
      <c r="A32" s="9" t="s">
        <v>616</v>
      </c>
      <c r="B32" s="10" t="s">
        <v>27</v>
      </c>
      <c r="C32" s="10" t="s">
        <v>28</v>
      </c>
      <c r="D32" s="11" t="s">
        <v>8</v>
      </c>
      <c r="E32" s="11">
        <v>3912</v>
      </c>
      <c r="F32" s="11">
        <f>VLOOKUP(C32:C317,进价表!C:F,4,FALSE)</f>
        <v>7.5</v>
      </c>
      <c r="G32" s="11">
        <f t="shared" si="0"/>
        <v>29340</v>
      </c>
      <c r="H32" s="11">
        <f t="shared" si="1"/>
        <v>9.8625</v>
      </c>
      <c r="I32" s="14">
        <f t="shared" si="2"/>
        <v>0.000850215517241379</v>
      </c>
      <c r="J32" s="15">
        <f t="shared" si="3"/>
        <v>3.85821</v>
      </c>
      <c r="K32" s="11" t="s">
        <v>596</v>
      </c>
    </row>
    <row r="33" spans="1:11">
      <c r="A33" s="9" t="s">
        <v>616</v>
      </c>
      <c r="B33" s="10" t="s">
        <v>74</v>
      </c>
      <c r="C33" s="10" t="s">
        <v>75</v>
      </c>
      <c r="D33" s="11" t="s">
        <v>8</v>
      </c>
      <c r="E33" s="11">
        <v>3483</v>
      </c>
      <c r="F33" s="11">
        <f>VLOOKUP(C33:C318,进价表!C:F,4,FALSE)</f>
        <v>31</v>
      </c>
      <c r="G33" s="11">
        <f t="shared" si="0"/>
        <v>107973</v>
      </c>
      <c r="H33" s="11">
        <f t="shared" si="1"/>
        <v>40.765</v>
      </c>
      <c r="I33" s="14">
        <f t="shared" si="2"/>
        <v>0.00351422413793103</v>
      </c>
      <c r="J33" s="15">
        <f t="shared" si="3"/>
        <v>14.1984495</v>
      </c>
      <c r="K33" s="11" t="s">
        <v>596</v>
      </c>
    </row>
    <row r="34" spans="1:11">
      <c r="A34" s="9" t="s">
        <v>616</v>
      </c>
      <c r="B34" s="10" t="s">
        <v>392</v>
      </c>
      <c r="C34" s="10" t="s">
        <v>393</v>
      </c>
      <c r="D34" s="11" t="s">
        <v>8</v>
      </c>
      <c r="E34" s="11">
        <v>3460</v>
      </c>
      <c r="F34" s="11">
        <f>VLOOKUP(C34:C319,进价表!C:F,4,FALSE)</f>
        <v>26</v>
      </c>
      <c r="G34" s="11">
        <f t="shared" si="0"/>
        <v>89960</v>
      </c>
      <c r="H34" s="11">
        <f t="shared" si="1"/>
        <v>34.19</v>
      </c>
      <c r="I34" s="14">
        <f t="shared" si="2"/>
        <v>0.00294741379310345</v>
      </c>
      <c r="J34" s="15">
        <f t="shared" si="3"/>
        <v>11.82974</v>
      </c>
      <c r="K34" s="11" t="s">
        <v>597</v>
      </c>
    </row>
    <row r="35" spans="1:11">
      <c r="A35" s="9" t="s">
        <v>616</v>
      </c>
      <c r="B35" s="10" t="s">
        <v>9</v>
      </c>
      <c r="C35" s="10" t="s">
        <v>10</v>
      </c>
      <c r="D35" s="11" t="s">
        <v>8</v>
      </c>
      <c r="E35" s="11">
        <v>3257</v>
      </c>
      <c r="F35" s="11">
        <f>VLOOKUP(C35:C320,进价表!C:F,4,FALSE)</f>
        <v>8.5</v>
      </c>
      <c r="G35" s="11">
        <f t="shared" si="0"/>
        <v>27684.5</v>
      </c>
      <c r="H35" s="11">
        <f t="shared" si="1"/>
        <v>11.1775</v>
      </c>
      <c r="I35" s="14">
        <f t="shared" si="2"/>
        <v>0.000963577586206897</v>
      </c>
      <c r="J35" s="15">
        <f t="shared" si="3"/>
        <v>3.64051175</v>
      </c>
      <c r="K35" s="11" t="s">
        <v>596</v>
      </c>
    </row>
    <row r="36" spans="1:11">
      <c r="A36" s="9" t="s">
        <v>616</v>
      </c>
      <c r="B36" s="10" t="s">
        <v>38</v>
      </c>
      <c r="C36" s="10" t="s">
        <v>39</v>
      </c>
      <c r="D36" s="11" t="s">
        <v>8</v>
      </c>
      <c r="E36" s="11">
        <v>2988</v>
      </c>
      <c r="F36" s="11">
        <f>VLOOKUP(C36:C321,进价表!C:F,4,FALSE)</f>
        <v>23</v>
      </c>
      <c r="G36" s="11">
        <f t="shared" si="0"/>
        <v>68724</v>
      </c>
      <c r="H36" s="11">
        <f t="shared" si="1"/>
        <v>30.245</v>
      </c>
      <c r="I36" s="14">
        <f t="shared" si="2"/>
        <v>0.0026073275862069</v>
      </c>
      <c r="J36" s="15">
        <f t="shared" si="3"/>
        <v>9.037206</v>
      </c>
      <c r="K36" s="11" t="s">
        <v>596</v>
      </c>
    </row>
    <row r="37" spans="1:11">
      <c r="A37" s="9" t="s">
        <v>616</v>
      </c>
      <c r="B37" s="10" t="s">
        <v>320</v>
      </c>
      <c r="C37" s="10" t="s">
        <v>321</v>
      </c>
      <c r="D37" s="11" t="s">
        <v>8</v>
      </c>
      <c r="E37" s="11">
        <v>2960</v>
      </c>
      <c r="F37" s="11">
        <f>VLOOKUP(C37:C322,进价表!C:F,4,FALSE)</f>
        <v>3.6</v>
      </c>
      <c r="G37" s="11">
        <f t="shared" si="0"/>
        <v>10656</v>
      </c>
      <c r="H37" s="11">
        <f t="shared" si="1"/>
        <v>4.734</v>
      </c>
      <c r="I37" s="14">
        <f t="shared" si="2"/>
        <v>0.000408103448275862</v>
      </c>
      <c r="J37" s="15">
        <f t="shared" si="3"/>
        <v>1.401264</v>
      </c>
      <c r="K37" s="11" t="s">
        <v>595</v>
      </c>
    </row>
    <row r="38" spans="1:11">
      <c r="A38" s="9" t="s">
        <v>616</v>
      </c>
      <c r="B38" s="10" t="s">
        <v>228</v>
      </c>
      <c r="C38" s="10" t="s">
        <v>229</v>
      </c>
      <c r="D38" s="11" t="s">
        <v>8</v>
      </c>
      <c r="E38" s="11">
        <v>2959</v>
      </c>
      <c r="F38" s="11">
        <f>VLOOKUP(C38:C323,进价表!C:F,4,FALSE)</f>
        <v>9</v>
      </c>
      <c r="G38" s="11">
        <f t="shared" si="0"/>
        <v>26631</v>
      </c>
      <c r="H38" s="11">
        <f t="shared" si="1"/>
        <v>11.835</v>
      </c>
      <c r="I38" s="14">
        <f t="shared" si="2"/>
        <v>0.00102025862068966</v>
      </c>
      <c r="J38" s="15">
        <f t="shared" si="3"/>
        <v>3.5019765</v>
      </c>
      <c r="K38" s="11" t="s">
        <v>595</v>
      </c>
    </row>
    <row r="39" spans="1:11">
      <c r="A39" s="9" t="s">
        <v>616</v>
      </c>
      <c r="B39" s="10" t="s">
        <v>230</v>
      </c>
      <c r="C39" s="10" t="s">
        <v>231</v>
      </c>
      <c r="D39" s="11" t="s">
        <v>8</v>
      </c>
      <c r="E39" s="11">
        <v>2356</v>
      </c>
      <c r="F39" s="11">
        <f>VLOOKUP(C39:C324,进价表!C:F,4,FALSE)</f>
        <v>12.5</v>
      </c>
      <c r="G39" s="11">
        <f t="shared" si="0"/>
        <v>29450</v>
      </c>
      <c r="H39" s="11">
        <f t="shared" si="1"/>
        <v>16.4375</v>
      </c>
      <c r="I39" s="14">
        <f t="shared" si="2"/>
        <v>0.00141702586206897</v>
      </c>
      <c r="J39" s="15">
        <f t="shared" si="3"/>
        <v>3.872675</v>
      </c>
      <c r="K39" s="11" t="s">
        <v>595</v>
      </c>
    </row>
    <row r="40" spans="1:11">
      <c r="A40" s="9" t="s">
        <v>616</v>
      </c>
      <c r="B40" s="10" t="s">
        <v>404</v>
      </c>
      <c r="C40" s="10" t="s">
        <v>405</v>
      </c>
      <c r="D40" s="11" t="s">
        <v>8</v>
      </c>
      <c r="E40" s="11">
        <v>2326</v>
      </c>
      <c r="F40" s="11">
        <f>VLOOKUP(C40:C325,进价表!C:F,4,FALSE)</f>
        <v>20</v>
      </c>
      <c r="G40" s="11">
        <f t="shared" si="0"/>
        <v>46520</v>
      </c>
      <c r="H40" s="11">
        <f t="shared" si="1"/>
        <v>26.3</v>
      </c>
      <c r="I40" s="14">
        <f t="shared" si="2"/>
        <v>0.00226724137931034</v>
      </c>
      <c r="J40" s="15">
        <f t="shared" si="3"/>
        <v>6.11738</v>
      </c>
      <c r="K40" s="11" t="s">
        <v>595</v>
      </c>
    </row>
    <row r="41" spans="1:11">
      <c r="A41" s="9" t="s">
        <v>616</v>
      </c>
      <c r="B41" s="10" t="s">
        <v>85</v>
      </c>
      <c r="C41" s="10" t="s">
        <v>86</v>
      </c>
      <c r="D41" s="11" t="s">
        <v>8</v>
      </c>
      <c r="E41" s="11">
        <v>2157</v>
      </c>
      <c r="F41" s="11">
        <f>VLOOKUP(C41:C326,进价表!C:F,4,FALSE)</f>
        <v>22</v>
      </c>
      <c r="G41" s="11">
        <f t="shared" si="0"/>
        <v>47454</v>
      </c>
      <c r="H41" s="11">
        <f t="shared" si="1"/>
        <v>28.93</v>
      </c>
      <c r="I41" s="14">
        <f t="shared" si="2"/>
        <v>0.00249396551724138</v>
      </c>
      <c r="J41" s="15">
        <f t="shared" si="3"/>
        <v>6.240201</v>
      </c>
      <c r="K41" s="11" t="s">
        <v>596</v>
      </c>
    </row>
    <row r="42" spans="1:11">
      <c r="A42" s="9" t="s">
        <v>616</v>
      </c>
      <c r="B42" s="10" t="s">
        <v>138</v>
      </c>
      <c r="C42" s="10" t="s">
        <v>139</v>
      </c>
      <c r="D42" s="11" t="s">
        <v>8</v>
      </c>
      <c r="E42" s="11">
        <v>2138</v>
      </c>
      <c r="F42" s="11">
        <f>VLOOKUP(C42:C327,进价表!C:F,4,FALSE)</f>
        <v>17</v>
      </c>
      <c r="G42" s="11">
        <f t="shared" si="0"/>
        <v>36346</v>
      </c>
      <c r="H42" s="11">
        <f t="shared" si="1"/>
        <v>22.355</v>
      </c>
      <c r="I42" s="14">
        <f t="shared" si="2"/>
        <v>0.00192715517241379</v>
      </c>
      <c r="J42" s="15">
        <f t="shared" si="3"/>
        <v>4.779499</v>
      </c>
      <c r="K42" s="11" t="s">
        <v>596</v>
      </c>
    </row>
    <row r="43" spans="1:11">
      <c r="A43" s="9" t="s">
        <v>616</v>
      </c>
      <c r="B43" s="10" t="s">
        <v>406</v>
      </c>
      <c r="C43" s="10" t="s">
        <v>407</v>
      </c>
      <c r="D43" s="11" t="s">
        <v>8</v>
      </c>
      <c r="E43" s="11">
        <v>2135</v>
      </c>
      <c r="F43" s="11">
        <f>VLOOKUP(C43:C328,进价表!C:F,4,FALSE)</f>
        <v>12</v>
      </c>
      <c r="G43" s="11">
        <f t="shared" si="0"/>
        <v>25620</v>
      </c>
      <c r="H43" s="11">
        <f t="shared" si="1"/>
        <v>15.78</v>
      </c>
      <c r="I43" s="14">
        <f t="shared" si="2"/>
        <v>0.00136034482758621</v>
      </c>
      <c r="J43" s="15">
        <f t="shared" si="3"/>
        <v>3.36903</v>
      </c>
      <c r="K43" s="11" t="s">
        <v>597</v>
      </c>
    </row>
    <row r="44" spans="1:11">
      <c r="A44" s="9" t="s">
        <v>616</v>
      </c>
      <c r="B44" s="10" t="s">
        <v>44</v>
      </c>
      <c r="C44" s="10" t="s">
        <v>45</v>
      </c>
      <c r="D44" s="11" t="s">
        <v>31</v>
      </c>
      <c r="E44" s="11">
        <v>2114</v>
      </c>
      <c r="F44" s="11">
        <f>VLOOKUP(C44:C329,进价表!C:F,4,FALSE)</f>
        <v>5.6</v>
      </c>
      <c r="G44" s="11">
        <f t="shared" si="0"/>
        <v>11838.4</v>
      </c>
      <c r="H44" s="11">
        <f t="shared" si="1"/>
        <v>7.364</v>
      </c>
      <c r="I44" s="14">
        <f t="shared" si="2"/>
        <v>0.000634827586206897</v>
      </c>
      <c r="J44" s="15">
        <f t="shared" si="3"/>
        <v>1.5567496</v>
      </c>
      <c r="K44" s="11" t="s">
        <v>596</v>
      </c>
    </row>
    <row r="45" spans="1:11">
      <c r="A45" s="9" t="s">
        <v>616</v>
      </c>
      <c r="B45" s="10" t="s">
        <v>97</v>
      </c>
      <c r="C45" s="10" t="s">
        <v>98</v>
      </c>
      <c r="D45" s="11" t="s">
        <v>31</v>
      </c>
      <c r="E45" s="11">
        <v>2044</v>
      </c>
      <c r="F45" s="11">
        <f>VLOOKUP(C45:C330,进价表!C:F,4,FALSE)</f>
        <v>6</v>
      </c>
      <c r="G45" s="11">
        <f t="shared" si="0"/>
        <v>12264</v>
      </c>
      <c r="H45" s="11">
        <f t="shared" si="1"/>
        <v>7.89</v>
      </c>
      <c r="I45" s="14">
        <f t="shared" si="2"/>
        <v>0.000680172413793103</v>
      </c>
      <c r="J45" s="15">
        <f t="shared" si="3"/>
        <v>1.612716</v>
      </c>
      <c r="K45" s="11" t="s">
        <v>596</v>
      </c>
    </row>
    <row r="46" spans="1:11">
      <c r="A46" s="9" t="s">
        <v>616</v>
      </c>
      <c r="B46" s="10" t="s">
        <v>308</v>
      </c>
      <c r="C46" s="10" t="s">
        <v>309</v>
      </c>
      <c r="D46" s="11" t="s">
        <v>8</v>
      </c>
      <c r="E46" s="11">
        <v>1986</v>
      </c>
      <c r="F46" s="11">
        <f>VLOOKUP(C46:C331,进价表!C:F,4,FALSE)</f>
        <v>17</v>
      </c>
      <c r="G46" s="11">
        <f t="shared" si="0"/>
        <v>33762</v>
      </c>
      <c r="H46" s="11">
        <f t="shared" si="1"/>
        <v>22.355</v>
      </c>
      <c r="I46" s="14">
        <f t="shared" si="2"/>
        <v>0.00192715517241379</v>
      </c>
      <c r="J46" s="15">
        <f t="shared" si="3"/>
        <v>4.439703</v>
      </c>
      <c r="K46" s="11" t="s">
        <v>597</v>
      </c>
    </row>
    <row r="47" spans="1:11">
      <c r="A47" s="9" t="s">
        <v>616</v>
      </c>
      <c r="B47" s="10" t="s">
        <v>120</v>
      </c>
      <c r="C47" s="10" t="s">
        <v>121</v>
      </c>
      <c r="D47" s="11" t="s">
        <v>31</v>
      </c>
      <c r="E47" s="11">
        <v>1933</v>
      </c>
      <c r="F47" s="11">
        <f>VLOOKUP(C47:C332,进价表!C:F,4,FALSE)</f>
        <v>7.6</v>
      </c>
      <c r="G47" s="11">
        <f t="shared" si="0"/>
        <v>14690.8</v>
      </c>
      <c r="H47" s="11">
        <f t="shared" si="1"/>
        <v>9.994</v>
      </c>
      <c r="I47" s="14">
        <f t="shared" si="2"/>
        <v>0.000861551724137931</v>
      </c>
      <c r="J47" s="15">
        <f t="shared" si="3"/>
        <v>1.9318402</v>
      </c>
      <c r="K47" s="11" t="s">
        <v>596</v>
      </c>
    </row>
    <row r="48" ht="26" spans="1:11">
      <c r="A48" s="9" t="s">
        <v>616</v>
      </c>
      <c r="B48" s="10" t="s">
        <v>13</v>
      </c>
      <c r="C48" s="10" t="s">
        <v>14</v>
      </c>
      <c r="D48" s="11" t="s">
        <v>8</v>
      </c>
      <c r="E48" s="11">
        <v>1916</v>
      </c>
      <c r="F48" s="11">
        <f>VLOOKUP(C48:C333,进价表!C:F,4,FALSE)</f>
        <v>18</v>
      </c>
      <c r="G48" s="11">
        <f t="shared" si="0"/>
        <v>34488</v>
      </c>
      <c r="H48" s="11">
        <f t="shared" si="1"/>
        <v>23.67</v>
      </c>
      <c r="I48" s="14">
        <f t="shared" si="2"/>
        <v>0.00204051724137931</v>
      </c>
      <c r="J48" s="15">
        <f t="shared" si="3"/>
        <v>4.535172</v>
      </c>
      <c r="K48" s="11" t="s">
        <v>596</v>
      </c>
    </row>
    <row r="49" spans="1:11">
      <c r="A49" s="9" t="s">
        <v>616</v>
      </c>
      <c r="B49" s="10" t="s">
        <v>408</v>
      </c>
      <c r="C49" s="10" t="s">
        <v>409</v>
      </c>
      <c r="D49" s="11" t="s">
        <v>8</v>
      </c>
      <c r="E49" s="11">
        <v>1695</v>
      </c>
      <c r="F49" s="11">
        <f>VLOOKUP(C49:C334,进价表!C:F,4,FALSE)</f>
        <v>26</v>
      </c>
      <c r="G49" s="11">
        <f t="shared" si="0"/>
        <v>44070</v>
      </c>
      <c r="H49" s="11">
        <f t="shared" si="1"/>
        <v>34.19</v>
      </c>
      <c r="I49" s="14">
        <f t="shared" si="2"/>
        <v>0.00294741379310345</v>
      </c>
      <c r="J49" s="15">
        <f t="shared" si="3"/>
        <v>5.795205</v>
      </c>
      <c r="K49" s="11" t="s">
        <v>595</v>
      </c>
    </row>
    <row r="50" spans="1:11">
      <c r="A50" s="9" t="s">
        <v>616</v>
      </c>
      <c r="B50" s="10" t="s">
        <v>226</v>
      </c>
      <c r="C50" s="10" t="s">
        <v>227</v>
      </c>
      <c r="D50" s="11" t="s">
        <v>8</v>
      </c>
      <c r="E50" s="11">
        <v>1562</v>
      </c>
      <c r="F50" s="11">
        <f>VLOOKUP(C50:C335,进价表!C:F,4,FALSE)</f>
        <v>5.8</v>
      </c>
      <c r="G50" s="11">
        <f t="shared" si="0"/>
        <v>9059.6</v>
      </c>
      <c r="H50" s="11">
        <f t="shared" si="1"/>
        <v>7.627</v>
      </c>
      <c r="I50" s="14">
        <f t="shared" si="2"/>
        <v>0.0006575</v>
      </c>
      <c r="J50" s="15">
        <f t="shared" si="3"/>
        <v>1.1913374</v>
      </c>
      <c r="K50" s="11" t="s">
        <v>595</v>
      </c>
    </row>
    <row r="51" spans="1:11">
      <c r="A51" s="9" t="s">
        <v>616</v>
      </c>
      <c r="B51" s="10" t="s">
        <v>70</v>
      </c>
      <c r="C51" s="10" t="s">
        <v>71</v>
      </c>
      <c r="D51" s="11" t="s">
        <v>8</v>
      </c>
      <c r="E51" s="11">
        <v>1552</v>
      </c>
      <c r="F51" s="11">
        <f>VLOOKUP(C51:C336,进价表!C:F,4,FALSE)</f>
        <v>24.5</v>
      </c>
      <c r="G51" s="11">
        <f t="shared" si="0"/>
        <v>38024</v>
      </c>
      <c r="H51" s="11">
        <f t="shared" si="1"/>
        <v>32.2175</v>
      </c>
      <c r="I51" s="14">
        <f t="shared" si="2"/>
        <v>0.00277737068965517</v>
      </c>
      <c r="J51" s="15">
        <f t="shared" si="3"/>
        <v>5.000156</v>
      </c>
      <c r="K51" s="11" t="s">
        <v>596</v>
      </c>
    </row>
    <row r="52" spans="1:11">
      <c r="A52" s="9" t="s">
        <v>616</v>
      </c>
      <c r="B52" s="10" t="s">
        <v>416</v>
      </c>
      <c r="C52" s="10" t="s">
        <v>417</v>
      </c>
      <c r="D52" s="11" t="s">
        <v>8</v>
      </c>
      <c r="E52" s="11">
        <v>1475</v>
      </c>
      <c r="F52" s="11">
        <f>VLOOKUP(C52:C337,进价表!C:F,4,FALSE)</f>
        <v>24.5</v>
      </c>
      <c r="G52" s="11">
        <f t="shared" si="0"/>
        <v>36137.5</v>
      </c>
      <c r="H52" s="11">
        <f t="shared" si="1"/>
        <v>32.2175</v>
      </c>
      <c r="I52" s="14">
        <f t="shared" si="2"/>
        <v>0.00277737068965517</v>
      </c>
      <c r="J52" s="15">
        <f t="shared" si="3"/>
        <v>4.75208125</v>
      </c>
      <c r="K52" s="11" t="s">
        <v>598</v>
      </c>
    </row>
    <row r="53" spans="1:11">
      <c r="A53" s="9" t="s">
        <v>616</v>
      </c>
      <c r="B53" s="10" t="s">
        <v>340</v>
      </c>
      <c r="C53" s="10" t="s">
        <v>341</v>
      </c>
      <c r="D53" s="11" t="s">
        <v>8</v>
      </c>
      <c r="E53" s="11">
        <v>1426</v>
      </c>
      <c r="F53" s="11">
        <f>VLOOKUP(C53:C338,进价表!C:F,4,FALSE)</f>
        <v>20.412</v>
      </c>
      <c r="G53" s="11">
        <f t="shared" si="0"/>
        <v>29107.512</v>
      </c>
      <c r="H53" s="11">
        <f t="shared" si="1"/>
        <v>26.84178</v>
      </c>
      <c r="I53" s="14">
        <f t="shared" si="2"/>
        <v>0.00231394655172414</v>
      </c>
      <c r="J53" s="15">
        <f t="shared" si="3"/>
        <v>3.827637828</v>
      </c>
      <c r="K53" s="11" t="s">
        <v>595</v>
      </c>
    </row>
    <row r="54" spans="1:11">
      <c r="A54" s="9" t="s">
        <v>616</v>
      </c>
      <c r="B54" s="10" t="s">
        <v>110</v>
      </c>
      <c r="C54" s="10" t="s">
        <v>111</v>
      </c>
      <c r="D54" s="11" t="s">
        <v>31</v>
      </c>
      <c r="E54" s="11">
        <v>1413</v>
      </c>
      <c r="F54" s="11">
        <f>VLOOKUP(C54:C339,进价表!C:F,4,FALSE)</f>
        <v>3.1</v>
      </c>
      <c r="G54" s="11">
        <f t="shared" si="0"/>
        <v>4380.3</v>
      </c>
      <c r="H54" s="11">
        <f t="shared" si="1"/>
        <v>4.0765</v>
      </c>
      <c r="I54" s="14">
        <f t="shared" si="2"/>
        <v>0.000351422413793104</v>
      </c>
      <c r="J54" s="15">
        <f t="shared" si="3"/>
        <v>0.57600945</v>
      </c>
      <c r="K54" s="11" t="s">
        <v>596</v>
      </c>
    </row>
    <row r="55" spans="1:11">
      <c r="A55" s="9" t="s">
        <v>616</v>
      </c>
      <c r="B55" s="10" t="s">
        <v>322</v>
      </c>
      <c r="C55" s="10" t="s">
        <v>323</v>
      </c>
      <c r="D55" s="11" t="s">
        <v>8</v>
      </c>
      <c r="E55" s="11">
        <v>1373</v>
      </c>
      <c r="F55" s="11">
        <f>VLOOKUP(C55:C340,进价表!C:F,4,FALSE)</f>
        <v>3.6</v>
      </c>
      <c r="G55" s="11">
        <f t="shared" si="0"/>
        <v>4942.8</v>
      </c>
      <c r="H55" s="11">
        <f t="shared" si="1"/>
        <v>4.734</v>
      </c>
      <c r="I55" s="14">
        <f t="shared" si="2"/>
        <v>0.000408103448275862</v>
      </c>
      <c r="J55" s="15">
        <f t="shared" si="3"/>
        <v>0.6499782</v>
      </c>
      <c r="K55" s="11" t="s">
        <v>595</v>
      </c>
    </row>
    <row r="56" spans="1:11">
      <c r="A56" s="9" t="s">
        <v>616</v>
      </c>
      <c r="B56" s="10" t="s">
        <v>448</v>
      </c>
      <c r="C56" s="10" t="s">
        <v>449</v>
      </c>
      <c r="D56" s="11" t="s">
        <v>8</v>
      </c>
      <c r="E56" s="11">
        <v>1291</v>
      </c>
      <c r="F56" s="11">
        <f>VLOOKUP(C56:C341,进价表!C:F,4,FALSE)</f>
        <v>6.5856</v>
      </c>
      <c r="G56" s="11">
        <f t="shared" si="0"/>
        <v>8502.0096</v>
      </c>
      <c r="H56" s="11">
        <f t="shared" si="1"/>
        <v>8.660064</v>
      </c>
      <c r="I56" s="14">
        <f t="shared" si="2"/>
        <v>0.00074655724137931</v>
      </c>
      <c r="J56" s="15">
        <f t="shared" si="3"/>
        <v>1.1180142624</v>
      </c>
      <c r="K56" s="11" t="s">
        <v>597</v>
      </c>
    </row>
    <row r="57" spans="1:11">
      <c r="A57" s="9" t="s">
        <v>616</v>
      </c>
      <c r="B57" s="10" t="s">
        <v>510</v>
      </c>
      <c r="C57" s="10" t="s">
        <v>511</v>
      </c>
      <c r="D57" s="11" t="s">
        <v>8</v>
      </c>
      <c r="E57" s="11">
        <v>1243</v>
      </c>
      <c r="F57" s="11">
        <f>VLOOKUP(C57:C342,进价表!C:F,4,FALSE)</f>
        <v>13.5</v>
      </c>
      <c r="G57" s="11">
        <f t="shared" si="0"/>
        <v>16780.5</v>
      </c>
      <c r="H57" s="11">
        <f t="shared" si="1"/>
        <v>17.7525</v>
      </c>
      <c r="I57" s="14">
        <f t="shared" si="2"/>
        <v>0.00153038793103448</v>
      </c>
      <c r="J57" s="15">
        <f t="shared" si="3"/>
        <v>2.20663575</v>
      </c>
      <c r="K57" s="11" t="s">
        <v>599</v>
      </c>
    </row>
    <row r="58" spans="1:11">
      <c r="A58" s="9" t="s">
        <v>616</v>
      </c>
      <c r="B58" s="10" t="s">
        <v>95</v>
      </c>
      <c r="C58" s="10" t="s">
        <v>96</v>
      </c>
      <c r="D58" s="11" t="s">
        <v>8</v>
      </c>
      <c r="E58" s="11">
        <v>1226</v>
      </c>
      <c r="F58" s="11">
        <f>VLOOKUP(C58:C343,进价表!C:F,4,FALSE)</f>
        <v>8.2</v>
      </c>
      <c r="G58" s="11">
        <f t="shared" si="0"/>
        <v>10053.2</v>
      </c>
      <c r="H58" s="11">
        <f t="shared" si="1"/>
        <v>10.783</v>
      </c>
      <c r="I58" s="14">
        <f t="shared" si="2"/>
        <v>0.000929568965517241</v>
      </c>
      <c r="J58" s="15">
        <f t="shared" si="3"/>
        <v>1.3219958</v>
      </c>
      <c r="K58" s="11" t="s">
        <v>596</v>
      </c>
    </row>
    <row r="59" spans="1:11">
      <c r="A59" s="9" t="s">
        <v>616</v>
      </c>
      <c r="B59" s="10" t="s">
        <v>558</v>
      </c>
      <c r="C59" s="10" t="s">
        <v>559</v>
      </c>
      <c r="D59" s="11" t="s">
        <v>8</v>
      </c>
      <c r="E59" s="11">
        <v>1211</v>
      </c>
      <c r="F59" s="11">
        <f>VLOOKUP(C59:C344,进价表!C:F,4,FALSE)</f>
        <v>15</v>
      </c>
      <c r="G59" s="11">
        <f t="shared" si="0"/>
        <v>18165</v>
      </c>
      <c r="H59" s="11">
        <f t="shared" si="1"/>
        <v>19.725</v>
      </c>
      <c r="I59" s="14">
        <f t="shared" si="2"/>
        <v>0.00170043103448276</v>
      </c>
      <c r="J59" s="15">
        <f t="shared" si="3"/>
        <v>2.3886975</v>
      </c>
      <c r="K59" s="11" t="s">
        <v>598</v>
      </c>
    </row>
    <row r="60" spans="1:11">
      <c r="A60" s="9" t="s">
        <v>616</v>
      </c>
      <c r="B60" s="10" t="s">
        <v>130</v>
      </c>
      <c r="C60" s="10" t="s">
        <v>131</v>
      </c>
      <c r="D60" s="11" t="s">
        <v>8</v>
      </c>
      <c r="E60" s="11">
        <v>1184</v>
      </c>
      <c r="F60" s="11">
        <f>VLOOKUP(C60:C345,进价表!C:F,4,FALSE)</f>
        <v>20</v>
      </c>
      <c r="G60" s="11">
        <f t="shared" si="0"/>
        <v>23680</v>
      </c>
      <c r="H60" s="11">
        <f t="shared" si="1"/>
        <v>26.3</v>
      </c>
      <c r="I60" s="14">
        <f t="shared" si="2"/>
        <v>0.00226724137931034</v>
      </c>
      <c r="J60" s="15">
        <f t="shared" si="3"/>
        <v>3.11392</v>
      </c>
      <c r="K60" s="11" t="s">
        <v>596</v>
      </c>
    </row>
    <row r="61" spans="1:11">
      <c r="A61" s="9" t="s">
        <v>616</v>
      </c>
      <c r="B61" s="10" t="s">
        <v>148</v>
      </c>
      <c r="C61" s="10" t="s">
        <v>149</v>
      </c>
      <c r="D61" s="11" t="s">
        <v>31</v>
      </c>
      <c r="E61" s="11">
        <v>1182</v>
      </c>
      <c r="F61" s="11">
        <f>VLOOKUP(C61:C346,进价表!C:F,4,FALSE)</f>
        <v>5.5</v>
      </c>
      <c r="G61" s="11">
        <f t="shared" si="0"/>
        <v>6501</v>
      </c>
      <c r="H61" s="11">
        <f t="shared" si="1"/>
        <v>7.2325</v>
      </c>
      <c r="I61" s="14">
        <f t="shared" si="2"/>
        <v>0.000623491379310345</v>
      </c>
      <c r="J61" s="15">
        <f t="shared" si="3"/>
        <v>0.8548815</v>
      </c>
      <c r="K61" s="11" t="s">
        <v>595</v>
      </c>
    </row>
    <row r="62" spans="1:11">
      <c r="A62" s="9" t="s">
        <v>616</v>
      </c>
      <c r="B62" s="10" t="s">
        <v>68</v>
      </c>
      <c r="C62" s="10" t="s">
        <v>69</v>
      </c>
      <c r="D62" s="11" t="s">
        <v>8</v>
      </c>
      <c r="E62" s="11">
        <v>1148</v>
      </c>
      <c r="F62" s="11">
        <f>VLOOKUP(C62:C347,进价表!C:F,4,FALSE)</f>
        <v>18</v>
      </c>
      <c r="G62" s="11">
        <f t="shared" si="0"/>
        <v>20664</v>
      </c>
      <c r="H62" s="11">
        <f t="shared" si="1"/>
        <v>23.67</v>
      </c>
      <c r="I62" s="14">
        <f t="shared" si="2"/>
        <v>0.00204051724137931</v>
      </c>
      <c r="J62" s="15">
        <f t="shared" si="3"/>
        <v>2.717316</v>
      </c>
      <c r="K62" s="11" t="s">
        <v>596</v>
      </c>
    </row>
    <row r="63" spans="1:11">
      <c r="A63" s="9" t="s">
        <v>616</v>
      </c>
      <c r="B63" s="10" t="s">
        <v>91</v>
      </c>
      <c r="C63" s="10" t="s">
        <v>92</v>
      </c>
      <c r="D63" s="11" t="s">
        <v>8</v>
      </c>
      <c r="E63" s="11">
        <v>1128</v>
      </c>
      <c r="F63" s="11">
        <f>VLOOKUP(C63:C348,进价表!C:F,4,FALSE)</f>
        <v>13.5</v>
      </c>
      <c r="G63" s="11">
        <f t="shared" si="0"/>
        <v>15228</v>
      </c>
      <c r="H63" s="11">
        <f t="shared" si="1"/>
        <v>17.7525</v>
      </c>
      <c r="I63" s="14">
        <f t="shared" si="2"/>
        <v>0.00153038793103448</v>
      </c>
      <c r="J63" s="15">
        <f t="shared" si="3"/>
        <v>2.002482</v>
      </c>
      <c r="K63" s="11" t="s">
        <v>596</v>
      </c>
    </row>
    <row r="64" spans="1:11">
      <c r="A64" s="9" t="s">
        <v>616</v>
      </c>
      <c r="B64" s="10" t="s">
        <v>418</v>
      </c>
      <c r="C64" s="10" t="s">
        <v>419</v>
      </c>
      <c r="D64" s="11" t="s">
        <v>8</v>
      </c>
      <c r="E64" s="11">
        <v>1092</v>
      </c>
      <c r="F64" s="11">
        <f>VLOOKUP(C64:C349,进价表!C:F,4,FALSE)</f>
        <v>34.5744</v>
      </c>
      <c r="G64" s="11">
        <f t="shared" si="0"/>
        <v>37755.2448</v>
      </c>
      <c r="H64" s="11">
        <f t="shared" si="1"/>
        <v>45.465336</v>
      </c>
      <c r="I64" s="14">
        <f t="shared" si="2"/>
        <v>0.00391942551724138</v>
      </c>
      <c r="J64" s="15">
        <f t="shared" si="3"/>
        <v>4.9648146912</v>
      </c>
      <c r="K64" s="11" t="s">
        <v>597</v>
      </c>
    </row>
    <row r="65" spans="1:11">
      <c r="A65" s="9" t="s">
        <v>616</v>
      </c>
      <c r="B65" s="10" t="s">
        <v>25</v>
      </c>
      <c r="C65" s="10" t="s">
        <v>26</v>
      </c>
      <c r="D65" s="11" t="s">
        <v>8</v>
      </c>
      <c r="E65" s="11">
        <v>1043</v>
      </c>
      <c r="F65" s="11">
        <f>VLOOKUP(C65:C350,进价表!C:F,4,FALSE)</f>
        <v>32</v>
      </c>
      <c r="G65" s="11">
        <f t="shared" si="0"/>
        <v>33376</v>
      </c>
      <c r="H65" s="11">
        <f t="shared" si="1"/>
        <v>42.08</v>
      </c>
      <c r="I65" s="14">
        <f t="shared" si="2"/>
        <v>0.00362758620689655</v>
      </c>
      <c r="J65" s="15">
        <f t="shared" si="3"/>
        <v>4.388944</v>
      </c>
      <c r="K65" s="11" t="s">
        <v>596</v>
      </c>
    </row>
    <row r="66" spans="1:11">
      <c r="A66" s="9" t="s">
        <v>616</v>
      </c>
      <c r="B66" s="10" t="s">
        <v>420</v>
      </c>
      <c r="C66" s="10" t="s">
        <v>421</v>
      </c>
      <c r="D66" s="11" t="s">
        <v>8</v>
      </c>
      <c r="E66" s="11">
        <v>990</v>
      </c>
      <c r="F66" s="11">
        <f>VLOOKUP(C66:C351,进价表!C:F,4,FALSE)</f>
        <v>39.5388</v>
      </c>
      <c r="G66" s="11">
        <f t="shared" si="0"/>
        <v>39143.412</v>
      </c>
      <c r="H66" s="11">
        <f t="shared" si="1"/>
        <v>51.993522</v>
      </c>
      <c r="I66" s="14">
        <f t="shared" si="2"/>
        <v>0.00448220017241379</v>
      </c>
      <c r="J66" s="15">
        <f t="shared" si="3"/>
        <v>5.147358678</v>
      </c>
      <c r="K66" s="11" t="s">
        <v>597</v>
      </c>
    </row>
    <row r="67" spans="1:11">
      <c r="A67" s="9" t="s">
        <v>616</v>
      </c>
      <c r="B67" s="10" t="s">
        <v>150</v>
      </c>
      <c r="C67" s="10" t="s">
        <v>151</v>
      </c>
      <c r="D67" s="11" t="s">
        <v>8</v>
      </c>
      <c r="E67" s="11">
        <v>970</v>
      </c>
      <c r="F67" s="11">
        <f>VLOOKUP(C67:C352,进价表!C:F,4,FALSE)</f>
        <v>13.5</v>
      </c>
      <c r="G67" s="11">
        <f t="shared" si="0"/>
        <v>13095</v>
      </c>
      <c r="H67" s="11">
        <f t="shared" si="1"/>
        <v>17.7525</v>
      </c>
      <c r="I67" s="14">
        <f t="shared" si="2"/>
        <v>0.00153038793103448</v>
      </c>
      <c r="J67" s="15">
        <f t="shared" si="3"/>
        <v>1.7219925</v>
      </c>
      <c r="K67" s="11" t="s">
        <v>599</v>
      </c>
    </row>
    <row r="68" spans="1:11">
      <c r="A68" s="9" t="s">
        <v>616</v>
      </c>
      <c r="B68" s="10" t="s">
        <v>348</v>
      </c>
      <c r="C68" s="10" t="s">
        <v>349</v>
      </c>
      <c r="D68" s="11" t="s">
        <v>31</v>
      </c>
      <c r="E68" s="11">
        <v>950</v>
      </c>
      <c r="F68" s="11">
        <f>VLOOKUP(C68:C353,进价表!C:F,4,FALSE)</f>
        <v>4.8</v>
      </c>
      <c r="G68" s="11">
        <f t="shared" ref="G68:G131" si="4">E68*F68</f>
        <v>4560</v>
      </c>
      <c r="H68" s="11">
        <f t="shared" ref="H68:H131" si="5">F68*1.315</f>
        <v>6.312</v>
      </c>
      <c r="I68" s="14">
        <f t="shared" ref="I68:I131" si="6">H68/1.16/10000</f>
        <v>0.000544137931034483</v>
      </c>
      <c r="J68" s="15">
        <f t="shared" ref="J68:J131" si="7">I68*1.16*E68</f>
        <v>0.59964</v>
      </c>
      <c r="K68" s="11" t="s">
        <v>595</v>
      </c>
    </row>
    <row r="69" spans="1:11">
      <c r="A69" s="9" t="s">
        <v>616</v>
      </c>
      <c r="B69" s="10" t="s">
        <v>346</v>
      </c>
      <c r="C69" s="10" t="s">
        <v>347</v>
      </c>
      <c r="D69" s="11" t="s">
        <v>31</v>
      </c>
      <c r="E69" s="11">
        <v>950</v>
      </c>
      <c r="F69" s="11">
        <f>VLOOKUP(C69:C354,进价表!C:F,4,FALSE)</f>
        <v>18</v>
      </c>
      <c r="G69" s="11">
        <f t="shared" si="4"/>
        <v>17100</v>
      </c>
      <c r="H69" s="11">
        <f t="shared" si="5"/>
        <v>23.67</v>
      </c>
      <c r="I69" s="14">
        <f t="shared" si="6"/>
        <v>0.00204051724137931</v>
      </c>
      <c r="J69" s="15">
        <f t="shared" si="7"/>
        <v>2.24865</v>
      </c>
      <c r="K69" s="11" t="s">
        <v>595</v>
      </c>
    </row>
    <row r="70" spans="1:11">
      <c r="A70" s="9" t="s">
        <v>616</v>
      </c>
      <c r="B70" s="10" t="s">
        <v>83</v>
      </c>
      <c r="C70" s="10" t="s">
        <v>84</v>
      </c>
      <c r="D70" s="11" t="s">
        <v>8</v>
      </c>
      <c r="E70" s="11">
        <v>932</v>
      </c>
      <c r="F70" s="11">
        <f>VLOOKUP(C70:C355,进价表!C:F,4,FALSE)</f>
        <v>14</v>
      </c>
      <c r="G70" s="11">
        <f t="shared" si="4"/>
        <v>13048</v>
      </c>
      <c r="H70" s="11">
        <f t="shared" si="5"/>
        <v>18.41</v>
      </c>
      <c r="I70" s="14">
        <f t="shared" si="6"/>
        <v>0.00158706896551724</v>
      </c>
      <c r="J70" s="15">
        <f t="shared" si="7"/>
        <v>1.715812</v>
      </c>
      <c r="K70" s="11" t="s">
        <v>596</v>
      </c>
    </row>
    <row r="71" spans="1:11">
      <c r="A71" s="9" t="s">
        <v>616</v>
      </c>
      <c r="B71" s="10" t="s">
        <v>332</v>
      </c>
      <c r="C71" s="10" t="s">
        <v>333</v>
      </c>
      <c r="D71" s="11" t="s">
        <v>8</v>
      </c>
      <c r="E71" s="11">
        <v>903</v>
      </c>
      <c r="F71" s="11">
        <f>VLOOKUP(C71:C356,进价表!C:F,4,FALSE)</f>
        <v>30</v>
      </c>
      <c r="G71" s="11">
        <f t="shared" si="4"/>
        <v>27090</v>
      </c>
      <c r="H71" s="11">
        <f t="shared" si="5"/>
        <v>39.45</v>
      </c>
      <c r="I71" s="14">
        <f t="shared" si="6"/>
        <v>0.00340086206896552</v>
      </c>
      <c r="J71" s="15">
        <f t="shared" si="7"/>
        <v>3.562335</v>
      </c>
      <c r="K71" s="11" t="s">
        <v>595</v>
      </c>
    </row>
    <row r="72" spans="1:11">
      <c r="A72" s="9" t="s">
        <v>616</v>
      </c>
      <c r="B72" s="10" t="s">
        <v>6</v>
      </c>
      <c r="C72" s="10" t="s">
        <v>7</v>
      </c>
      <c r="D72" s="11" t="s">
        <v>8</v>
      </c>
      <c r="E72" s="11">
        <v>866</v>
      </c>
      <c r="F72" s="11">
        <f>VLOOKUP(C72:C357,进价表!C:F,4,FALSE)</f>
        <v>6.8</v>
      </c>
      <c r="G72" s="11">
        <f t="shared" si="4"/>
        <v>5888.8</v>
      </c>
      <c r="H72" s="11">
        <f t="shared" si="5"/>
        <v>8.942</v>
      </c>
      <c r="I72" s="14">
        <f t="shared" si="6"/>
        <v>0.000770862068965517</v>
      </c>
      <c r="J72" s="15">
        <f t="shared" si="7"/>
        <v>0.7743772</v>
      </c>
      <c r="K72" s="11" t="s">
        <v>596</v>
      </c>
    </row>
    <row r="73" spans="1:11">
      <c r="A73" s="9" t="s">
        <v>616</v>
      </c>
      <c r="B73" s="10" t="s">
        <v>258</v>
      </c>
      <c r="C73" s="10" t="s">
        <v>259</v>
      </c>
      <c r="D73" s="11" t="s">
        <v>8</v>
      </c>
      <c r="E73" s="11">
        <v>846</v>
      </c>
      <c r="F73" s="11">
        <f>VLOOKUP(C73:C358,进价表!C:F,4,FALSE)</f>
        <v>46.3428</v>
      </c>
      <c r="G73" s="11">
        <f t="shared" si="4"/>
        <v>39206.0088</v>
      </c>
      <c r="H73" s="11">
        <f t="shared" si="5"/>
        <v>60.940782</v>
      </c>
      <c r="I73" s="14">
        <f t="shared" si="6"/>
        <v>0.00525351568965517</v>
      </c>
      <c r="J73" s="15">
        <f t="shared" si="7"/>
        <v>5.1555901572</v>
      </c>
      <c r="K73" s="11" t="s">
        <v>597</v>
      </c>
    </row>
    <row r="74" spans="1:11">
      <c r="A74" s="9" t="s">
        <v>616</v>
      </c>
      <c r="B74" s="10" t="s">
        <v>534</v>
      </c>
      <c r="C74" s="10" t="s">
        <v>535</v>
      </c>
      <c r="D74" s="11" t="s">
        <v>8</v>
      </c>
      <c r="E74" s="11">
        <v>728</v>
      </c>
      <c r="F74" s="11">
        <f>VLOOKUP(C74:C359,进价表!C:F,4,FALSE)</f>
        <v>7</v>
      </c>
      <c r="G74" s="11">
        <f t="shared" si="4"/>
        <v>5096</v>
      </c>
      <c r="H74" s="11">
        <f t="shared" si="5"/>
        <v>9.205</v>
      </c>
      <c r="I74" s="14">
        <f t="shared" si="6"/>
        <v>0.000793534482758621</v>
      </c>
      <c r="J74" s="15">
        <f t="shared" si="7"/>
        <v>0.670124</v>
      </c>
      <c r="K74" s="11" t="s">
        <v>597</v>
      </c>
    </row>
    <row r="75" spans="1:11">
      <c r="A75" s="9" t="s">
        <v>616</v>
      </c>
      <c r="B75" s="10" t="s">
        <v>306</v>
      </c>
      <c r="C75" s="10" t="s">
        <v>307</v>
      </c>
      <c r="D75" s="11" t="s">
        <v>8</v>
      </c>
      <c r="E75" s="11">
        <v>725</v>
      </c>
      <c r="F75" s="11">
        <f>VLOOKUP(C75:C360,进价表!C:F,4,FALSE)</f>
        <v>11.5</v>
      </c>
      <c r="G75" s="11">
        <f t="shared" si="4"/>
        <v>8337.5</v>
      </c>
      <c r="H75" s="11">
        <f t="shared" si="5"/>
        <v>15.1225</v>
      </c>
      <c r="I75" s="14">
        <f t="shared" si="6"/>
        <v>0.00130366379310345</v>
      </c>
      <c r="J75" s="15">
        <f t="shared" si="7"/>
        <v>1.09638125</v>
      </c>
      <c r="K75" s="11" t="s">
        <v>597</v>
      </c>
    </row>
    <row r="76" spans="1:11">
      <c r="A76" s="9" t="s">
        <v>616</v>
      </c>
      <c r="B76" s="10" t="s">
        <v>166</v>
      </c>
      <c r="C76" s="10" t="s">
        <v>167</v>
      </c>
      <c r="D76" s="11" t="s">
        <v>8</v>
      </c>
      <c r="E76" s="11">
        <v>667</v>
      </c>
      <c r="F76" s="11">
        <f>VLOOKUP(C76:C361,进价表!C:F,4,FALSE)</f>
        <v>21</v>
      </c>
      <c r="G76" s="11">
        <f t="shared" si="4"/>
        <v>14007</v>
      </c>
      <c r="H76" s="11">
        <f t="shared" si="5"/>
        <v>27.615</v>
      </c>
      <c r="I76" s="14">
        <f t="shared" si="6"/>
        <v>0.00238060344827586</v>
      </c>
      <c r="J76" s="15">
        <f t="shared" si="7"/>
        <v>1.8419205</v>
      </c>
      <c r="K76" s="11" t="s">
        <v>597</v>
      </c>
    </row>
    <row r="77" ht="26" spans="1:11">
      <c r="A77" s="9" t="s">
        <v>616</v>
      </c>
      <c r="B77" s="10" t="s">
        <v>286</v>
      </c>
      <c r="C77" s="10" t="s">
        <v>287</v>
      </c>
      <c r="D77" s="11" t="s">
        <v>8</v>
      </c>
      <c r="E77" s="11">
        <v>651</v>
      </c>
      <c r="F77" s="11">
        <f>VLOOKUP(C77:C362,进价表!C:F,4,FALSE)</f>
        <v>8.5</v>
      </c>
      <c r="G77" s="11">
        <f t="shared" si="4"/>
        <v>5533.5</v>
      </c>
      <c r="H77" s="11">
        <f t="shared" si="5"/>
        <v>11.1775</v>
      </c>
      <c r="I77" s="14">
        <f t="shared" si="6"/>
        <v>0.000963577586206897</v>
      </c>
      <c r="J77" s="15">
        <f t="shared" si="7"/>
        <v>0.72765525</v>
      </c>
      <c r="K77" s="11" t="s">
        <v>598</v>
      </c>
    </row>
    <row r="78" spans="1:11">
      <c r="A78" s="9" t="s">
        <v>616</v>
      </c>
      <c r="B78" s="10" t="s">
        <v>78</v>
      </c>
      <c r="C78" s="10" t="s">
        <v>79</v>
      </c>
      <c r="D78" s="11" t="s">
        <v>8</v>
      </c>
      <c r="E78" s="11">
        <v>646</v>
      </c>
      <c r="F78" s="11">
        <f>VLOOKUP(C78:C363,进价表!C:F,4,FALSE)</f>
        <v>22</v>
      </c>
      <c r="G78" s="11">
        <f t="shared" si="4"/>
        <v>14212</v>
      </c>
      <c r="H78" s="11">
        <f t="shared" si="5"/>
        <v>28.93</v>
      </c>
      <c r="I78" s="14">
        <f t="shared" si="6"/>
        <v>0.00249396551724138</v>
      </c>
      <c r="J78" s="15">
        <f t="shared" si="7"/>
        <v>1.868878</v>
      </c>
      <c r="K78" s="11" t="s">
        <v>596</v>
      </c>
    </row>
    <row r="79" spans="1:11">
      <c r="A79" s="9" t="s">
        <v>616</v>
      </c>
      <c r="B79" s="10" t="s">
        <v>556</v>
      </c>
      <c r="C79" s="10" t="s">
        <v>557</v>
      </c>
      <c r="D79" s="11" t="s">
        <v>8</v>
      </c>
      <c r="E79" s="11">
        <v>628</v>
      </c>
      <c r="F79" s="11">
        <f>VLOOKUP(C79:C364,进价表!C:F,4,FALSE)</f>
        <v>15</v>
      </c>
      <c r="G79" s="11">
        <f t="shared" si="4"/>
        <v>9420</v>
      </c>
      <c r="H79" s="11">
        <f t="shared" si="5"/>
        <v>19.725</v>
      </c>
      <c r="I79" s="14">
        <f t="shared" si="6"/>
        <v>0.00170043103448276</v>
      </c>
      <c r="J79" s="15">
        <f t="shared" si="7"/>
        <v>1.23873</v>
      </c>
      <c r="K79" s="11" t="s">
        <v>599</v>
      </c>
    </row>
    <row r="80" spans="1:11">
      <c r="A80" s="9" t="s">
        <v>616</v>
      </c>
      <c r="B80" s="10" t="s">
        <v>144</v>
      </c>
      <c r="C80" s="10" t="s">
        <v>145</v>
      </c>
      <c r="D80" s="11" t="s">
        <v>31</v>
      </c>
      <c r="E80" s="11">
        <v>607</v>
      </c>
      <c r="F80" s="11">
        <f>VLOOKUP(C80:C365,进价表!C:F,4,FALSE)</f>
        <v>20</v>
      </c>
      <c r="G80" s="11">
        <f t="shared" si="4"/>
        <v>12140</v>
      </c>
      <c r="H80" s="11">
        <f t="shared" si="5"/>
        <v>26.3</v>
      </c>
      <c r="I80" s="14">
        <f t="shared" si="6"/>
        <v>0.00226724137931034</v>
      </c>
      <c r="J80" s="15">
        <f t="shared" si="7"/>
        <v>1.59641</v>
      </c>
      <c r="K80" s="11" t="s">
        <v>596</v>
      </c>
    </row>
    <row r="81" spans="1:11">
      <c r="A81" s="9" t="s">
        <v>616</v>
      </c>
      <c r="B81" s="10" t="s">
        <v>76</v>
      </c>
      <c r="C81" s="10" t="s">
        <v>77</v>
      </c>
      <c r="D81" s="11" t="s">
        <v>8</v>
      </c>
      <c r="E81" s="11">
        <v>592</v>
      </c>
      <c r="F81" s="11">
        <f>VLOOKUP(C81:C366,进价表!C:F,4,FALSE)</f>
        <v>20</v>
      </c>
      <c r="G81" s="11">
        <f t="shared" si="4"/>
        <v>11840</v>
      </c>
      <c r="H81" s="11">
        <f t="shared" si="5"/>
        <v>26.3</v>
      </c>
      <c r="I81" s="14">
        <f t="shared" si="6"/>
        <v>0.00226724137931034</v>
      </c>
      <c r="J81" s="15">
        <f t="shared" si="7"/>
        <v>1.55696</v>
      </c>
      <c r="K81" s="11" t="s">
        <v>596</v>
      </c>
    </row>
    <row r="82" spans="1:11">
      <c r="A82" s="9" t="s">
        <v>616</v>
      </c>
      <c r="B82" s="10" t="s">
        <v>292</v>
      </c>
      <c r="C82" s="10" t="s">
        <v>293</v>
      </c>
      <c r="D82" s="11" t="s">
        <v>8</v>
      </c>
      <c r="E82" s="11">
        <v>588</v>
      </c>
      <c r="F82" s="11">
        <f>VLOOKUP(C82:C367,进价表!C:F,4,FALSE)</f>
        <v>16</v>
      </c>
      <c r="G82" s="11">
        <f t="shared" si="4"/>
        <v>9408</v>
      </c>
      <c r="H82" s="11">
        <f t="shared" si="5"/>
        <v>21.04</v>
      </c>
      <c r="I82" s="14">
        <f t="shared" si="6"/>
        <v>0.00181379310344828</v>
      </c>
      <c r="J82" s="15">
        <f t="shared" si="7"/>
        <v>1.237152</v>
      </c>
      <c r="K82" s="11" t="s">
        <v>596</v>
      </c>
    </row>
    <row r="83" spans="1:11">
      <c r="A83" s="9" t="s">
        <v>616</v>
      </c>
      <c r="B83" s="10" t="s">
        <v>164</v>
      </c>
      <c r="C83" s="10" t="s">
        <v>165</v>
      </c>
      <c r="D83" s="11" t="s">
        <v>8</v>
      </c>
      <c r="E83" s="11">
        <v>588</v>
      </c>
      <c r="F83" s="11">
        <f>VLOOKUP(C83:C368,进价表!C:F,4,FALSE)</f>
        <v>21</v>
      </c>
      <c r="G83" s="11">
        <f t="shared" si="4"/>
        <v>12348</v>
      </c>
      <c r="H83" s="11">
        <f t="shared" si="5"/>
        <v>27.615</v>
      </c>
      <c r="I83" s="14">
        <f t="shared" si="6"/>
        <v>0.00238060344827586</v>
      </c>
      <c r="J83" s="15">
        <f t="shared" si="7"/>
        <v>1.623762</v>
      </c>
      <c r="K83" s="11" t="s">
        <v>598</v>
      </c>
    </row>
    <row r="84" spans="1:11">
      <c r="A84" s="9" t="s">
        <v>616</v>
      </c>
      <c r="B84" s="10" t="s">
        <v>310</v>
      </c>
      <c r="C84" s="10" t="s">
        <v>311</v>
      </c>
      <c r="D84" s="11" t="s">
        <v>8</v>
      </c>
      <c r="E84" s="11">
        <v>548</v>
      </c>
      <c r="F84" s="11">
        <f>VLOOKUP(C84:C369,进价表!C:F,4,FALSE)</f>
        <v>5.6</v>
      </c>
      <c r="G84" s="11">
        <f t="shared" si="4"/>
        <v>3068.8</v>
      </c>
      <c r="H84" s="11">
        <f t="shared" si="5"/>
        <v>7.364</v>
      </c>
      <c r="I84" s="14">
        <f t="shared" si="6"/>
        <v>0.000634827586206897</v>
      </c>
      <c r="J84" s="15">
        <f t="shared" si="7"/>
        <v>0.4035472</v>
      </c>
      <c r="K84" s="11" t="s">
        <v>597</v>
      </c>
    </row>
    <row r="85" ht="26" spans="1:11">
      <c r="A85" s="9" t="s">
        <v>616</v>
      </c>
      <c r="B85" s="10" t="s">
        <v>518</v>
      </c>
      <c r="C85" s="10" t="s">
        <v>519</v>
      </c>
      <c r="D85" s="11" t="s">
        <v>8</v>
      </c>
      <c r="E85" s="11">
        <v>518</v>
      </c>
      <c r="F85" s="11">
        <f>VLOOKUP(C85:C370,进价表!C:F,4,FALSE)</f>
        <v>13</v>
      </c>
      <c r="G85" s="11">
        <f t="shared" si="4"/>
        <v>6734</v>
      </c>
      <c r="H85" s="11">
        <f t="shared" si="5"/>
        <v>17.095</v>
      </c>
      <c r="I85" s="14">
        <f t="shared" si="6"/>
        <v>0.00147370689655172</v>
      </c>
      <c r="J85" s="15">
        <f t="shared" si="7"/>
        <v>0.885521</v>
      </c>
      <c r="K85" s="11" t="s">
        <v>597</v>
      </c>
    </row>
    <row r="86" spans="1:11">
      <c r="A86" s="9" t="s">
        <v>616</v>
      </c>
      <c r="B86" s="10" t="s">
        <v>116</v>
      </c>
      <c r="C86" s="10" t="s">
        <v>117</v>
      </c>
      <c r="D86" s="11" t="s">
        <v>31</v>
      </c>
      <c r="E86" s="11">
        <v>497</v>
      </c>
      <c r="F86" s="11">
        <f>VLOOKUP(C86:C371,进价表!C:F,4,FALSE)</f>
        <v>5.5</v>
      </c>
      <c r="G86" s="11">
        <f t="shared" si="4"/>
        <v>2733.5</v>
      </c>
      <c r="H86" s="11">
        <f t="shared" si="5"/>
        <v>7.2325</v>
      </c>
      <c r="I86" s="14">
        <f t="shared" si="6"/>
        <v>0.000623491379310345</v>
      </c>
      <c r="J86" s="15">
        <f t="shared" si="7"/>
        <v>0.35945525</v>
      </c>
      <c r="K86" s="11" t="s">
        <v>596</v>
      </c>
    </row>
    <row r="87" spans="1:11">
      <c r="A87" s="9" t="s">
        <v>616</v>
      </c>
      <c r="B87" s="10" t="s">
        <v>146</v>
      </c>
      <c r="C87" s="10" t="s">
        <v>147</v>
      </c>
      <c r="D87" s="11" t="s">
        <v>31</v>
      </c>
      <c r="E87" s="11">
        <v>492</v>
      </c>
      <c r="F87" s="11">
        <f>VLOOKUP(C87:C372,进价表!C:F,4,FALSE)</f>
        <v>6.2</v>
      </c>
      <c r="G87" s="11">
        <f t="shared" si="4"/>
        <v>3050.4</v>
      </c>
      <c r="H87" s="11">
        <f t="shared" si="5"/>
        <v>8.153</v>
      </c>
      <c r="I87" s="14">
        <f t="shared" si="6"/>
        <v>0.000702844827586207</v>
      </c>
      <c r="J87" s="15">
        <f t="shared" si="7"/>
        <v>0.4011276</v>
      </c>
      <c r="K87" s="11" t="s">
        <v>596</v>
      </c>
    </row>
    <row r="88" ht="26" spans="1:11">
      <c r="A88" s="9" t="s">
        <v>616</v>
      </c>
      <c r="B88" s="10" t="s">
        <v>520</v>
      </c>
      <c r="C88" s="10" t="s">
        <v>521</v>
      </c>
      <c r="D88" s="11" t="s">
        <v>8</v>
      </c>
      <c r="E88" s="11">
        <v>488</v>
      </c>
      <c r="F88" s="11">
        <f>VLOOKUP(C88:C373,进价表!C:F,4,FALSE)</f>
        <v>15</v>
      </c>
      <c r="G88" s="11">
        <f t="shared" si="4"/>
        <v>7320</v>
      </c>
      <c r="H88" s="11">
        <f t="shared" si="5"/>
        <v>19.725</v>
      </c>
      <c r="I88" s="14">
        <f t="shared" si="6"/>
        <v>0.00170043103448276</v>
      </c>
      <c r="J88" s="15">
        <f t="shared" si="7"/>
        <v>0.96258</v>
      </c>
      <c r="K88" s="11" t="s">
        <v>597</v>
      </c>
    </row>
    <row r="89" spans="1:11">
      <c r="A89" s="9" t="s">
        <v>616</v>
      </c>
      <c r="B89" s="10" t="s">
        <v>106</v>
      </c>
      <c r="C89" s="10" t="s">
        <v>107</v>
      </c>
      <c r="D89" s="11" t="s">
        <v>31</v>
      </c>
      <c r="E89" s="11">
        <v>477</v>
      </c>
      <c r="F89" s="11">
        <f>VLOOKUP(C89:C374,进价表!C:F,4,FALSE)</f>
        <v>8.6</v>
      </c>
      <c r="G89" s="11">
        <f t="shared" si="4"/>
        <v>4102.2</v>
      </c>
      <c r="H89" s="11">
        <f t="shared" si="5"/>
        <v>11.309</v>
      </c>
      <c r="I89" s="14">
        <f t="shared" si="6"/>
        <v>0.000974913793103448</v>
      </c>
      <c r="J89" s="15">
        <f t="shared" si="7"/>
        <v>0.5394393</v>
      </c>
      <c r="K89" s="11" t="s">
        <v>596</v>
      </c>
    </row>
    <row r="90" ht="26" spans="1:11">
      <c r="A90" s="9" t="s">
        <v>616</v>
      </c>
      <c r="B90" s="10" t="s">
        <v>296</v>
      </c>
      <c r="C90" s="10" t="s">
        <v>297</v>
      </c>
      <c r="D90" s="11" t="s">
        <v>8</v>
      </c>
      <c r="E90" s="11">
        <v>469</v>
      </c>
      <c r="F90" s="11">
        <f>VLOOKUP(C90:C375,进价表!C:F,4,FALSE)</f>
        <v>20</v>
      </c>
      <c r="G90" s="11">
        <f t="shared" si="4"/>
        <v>9380</v>
      </c>
      <c r="H90" s="11">
        <f t="shared" si="5"/>
        <v>26.3</v>
      </c>
      <c r="I90" s="14">
        <f t="shared" si="6"/>
        <v>0.00226724137931034</v>
      </c>
      <c r="J90" s="15">
        <f t="shared" si="7"/>
        <v>1.23347</v>
      </c>
      <c r="K90" s="11" t="s">
        <v>597</v>
      </c>
    </row>
    <row r="91" spans="1:11">
      <c r="A91" s="9" t="s">
        <v>616</v>
      </c>
      <c r="B91" s="10" t="s">
        <v>64</v>
      </c>
      <c r="C91" s="10" t="s">
        <v>65</v>
      </c>
      <c r="D91" s="11" t="s">
        <v>8</v>
      </c>
      <c r="E91" s="11">
        <v>454</v>
      </c>
      <c r="F91" s="11">
        <f>VLOOKUP(C91:C376,进价表!C:F,4,FALSE)</f>
        <v>35</v>
      </c>
      <c r="G91" s="11">
        <f t="shared" si="4"/>
        <v>15890</v>
      </c>
      <c r="H91" s="11">
        <f t="shared" si="5"/>
        <v>46.025</v>
      </c>
      <c r="I91" s="14">
        <f t="shared" si="6"/>
        <v>0.0039676724137931</v>
      </c>
      <c r="J91" s="15">
        <f t="shared" si="7"/>
        <v>2.089535</v>
      </c>
      <c r="K91" s="11" t="s">
        <v>596</v>
      </c>
    </row>
    <row r="92" spans="1:11">
      <c r="A92" s="9" t="s">
        <v>616</v>
      </c>
      <c r="B92" s="10" t="s">
        <v>158</v>
      </c>
      <c r="C92" s="10" t="s">
        <v>159</v>
      </c>
      <c r="D92" s="11" t="s">
        <v>8</v>
      </c>
      <c r="E92" s="11">
        <v>447</v>
      </c>
      <c r="F92" s="11">
        <f>VLOOKUP(C92:C377,进价表!C:F,4,FALSE)</f>
        <v>16</v>
      </c>
      <c r="G92" s="11">
        <f t="shared" si="4"/>
        <v>7152</v>
      </c>
      <c r="H92" s="11">
        <f t="shared" si="5"/>
        <v>21.04</v>
      </c>
      <c r="I92" s="14">
        <f t="shared" si="6"/>
        <v>0.00181379310344828</v>
      </c>
      <c r="J92" s="15">
        <f t="shared" si="7"/>
        <v>0.940488</v>
      </c>
      <c r="K92" s="11" t="s">
        <v>598</v>
      </c>
    </row>
    <row r="93" spans="1:11">
      <c r="A93" s="9" t="s">
        <v>616</v>
      </c>
      <c r="B93" s="10" t="s">
        <v>93</v>
      </c>
      <c r="C93" s="10" t="s">
        <v>94</v>
      </c>
      <c r="D93" s="11" t="s">
        <v>8</v>
      </c>
      <c r="E93" s="11">
        <v>428</v>
      </c>
      <c r="F93" s="11">
        <f>VLOOKUP(C93:C378,进价表!C:F,4,FALSE)</f>
        <v>27</v>
      </c>
      <c r="G93" s="11">
        <f t="shared" si="4"/>
        <v>11556</v>
      </c>
      <c r="H93" s="11">
        <f t="shared" si="5"/>
        <v>35.505</v>
      </c>
      <c r="I93" s="14">
        <f t="shared" si="6"/>
        <v>0.00306077586206897</v>
      </c>
      <c r="J93" s="15">
        <f t="shared" si="7"/>
        <v>1.519614</v>
      </c>
      <c r="K93" s="11" t="s">
        <v>596</v>
      </c>
    </row>
    <row r="94" spans="1:11">
      <c r="A94" s="9" t="s">
        <v>616</v>
      </c>
      <c r="B94" s="10" t="s">
        <v>252</v>
      </c>
      <c r="C94" s="10" t="s">
        <v>253</v>
      </c>
      <c r="D94" s="11" t="s">
        <v>8</v>
      </c>
      <c r="E94" s="11">
        <v>414</v>
      </c>
      <c r="F94" s="11">
        <f>VLOOKUP(C94:C379,进价表!C:F,4,FALSE)</f>
        <v>32.886</v>
      </c>
      <c r="G94" s="11">
        <f t="shared" si="4"/>
        <v>13614.804</v>
      </c>
      <c r="H94" s="11">
        <f t="shared" si="5"/>
        <v>43.24509</v>
      </c>
      <c r="I94" s="14">
        <f t="shared" si="6"/>
        <v>0.003728025</v>
      </c>
      <c r="J94" s="15">
        <f t="shared" si="7"/>
        <v>1.790346726</v>
      </c>
      <c r="K94" s="11" t="s">
        <v>595</v>
      </c>
    </row>
    <row r="95" spans="1:11">
      <c r="A95" s="9" t="s">
        <v>616</v>
      </c>
      <c r="B95" s="10" t="s">
        <v>398</v>
      </c>
      <c r="C95" s="10" t="s">
        <v>399</v>
      </c>
      <c r="D95" s="11" t="s">
        <v>8</v>
      </c>
      <c r="E95" s="11">
        <v>383</v>
      </c>
      <c r="F95" s="11">
        <f>VLOOKUP(C95:C380,进价表!C:F,4,FALSE)</f>
        <v>20</v>
      </c>
      <c r="G95" s="11">
        <f t="shared" si="4"/>
        <v>7660</v>
      </c>
      <c r="H95" s="11">
        <f t="shared" si="5"/>
        <v>26.3</v>
      </c>
      <c r="I95" s="14">
        <f t="shared" si="6"/>
        <v>0.00226724137931034</v>
      </c>
      <c r="J95" s="15">
        <f t="shared" si="7"/>
        <v>1.00729</v>
      </c>
      <c r="K95" s="11" t="s">
        <v>595</v>
      </c>
    </row>
    <row r="96" ht="26" spans="1:11">
      <c r="A96" s="9" t="s">
        <v>616</v>
      </c>
      <c r="B96" s="10" t="s">
        <v>522</v>
      </c>
      <c r="C96" s="10" t="s">
        <v>523</v>
      </c>
      <c r="D96" s="11" t="s">
        <v>8</v>
      </c>
      <c r="E96" s="11">
        <v>371</v>
      </c>
      <c r="F96" s="11">
        <f>VLOOKUP(C96:C381,进价表!C:F,4,FALSE)</f>
        <v>15</v>
      </c>
      <c r="G96" s="11">
        <f t="shared" si="4"/>
        <v>5565</v>
      </c>
      <c r="H96" s="11">
        <f t="shared" si="5"/>
        <v>19.725</v>
      </c>
      <c r="I96" s="14">
        <f t="shared" si="6"/>
        <v>0.00170043103448276</v>
      </c>
      <c r="J96" s="15">
        <f t="shared" si="7"/>
        <v>0.7317975</v>
      </c>
      <c r="K96" s="11" t="s">
        <v>597</v>
      </c>
    </row>
    <row r="97" spans="1:11">
      <c r="A97" s="9" t="s">
        <v>616</v>
      </c>
      <c r="B97" s="10" t="s">
        <v>160</v>
      </c>
      <c r="C97" s="10" t="s">
        <v>161</v>
      </c>
      <c r="D97" s="11" t="s">
        <v>8</v>
      </c>
      <c r="E97" s="11">
        <v>363</v>
      </c>
      <c r="F97" s="11">
        <f>VLOOKUP(C97:C382,进价表!C:F,4,FALSE)</f>
        <v>16</v>
      </c>
      <c r="G97" s="11">
        <f t="shared" si="4"/>
        <v>5808</v>
      </c>
      <c r="H97" s="11">
        <f t="shared" si="5"/>
        <v>21.04</v>
      </c>
      <c r="I97" s="14">
        <f t="shared" si="6"/>
        <v>0.00181379310344828</v>
      </c>
      <c r="J97" s="15">
        <f t="shared" si="7"/>
        <v>0.763752</v>
      </c>
      <c r="K97" s="11" t="s">
        <v>597</v>
      </c>
    </row>
    <row r="98" spans="1:11">
      <c r="A98" s="9" t="s">
        <v>616</v>
      </c>
      <c r="B98" s="10" t="s">
        <v>62</v>
      </c>
      <c r="C98" s="10" t="s">
        <v>63</v>
      </c>
      <c r="D98" s="11" t="s">
        <v>8</v>
      </c>
      <c r="E98" s="11">
        <v>343</v>
      </c>
      <c r="F98" s="11">
        <f>VLOOKUP(C98:C383,进价表!C:F,4,FALSE)</f>
        <v>27</v>
      </c>
      <c r="G98" s="11">
        <f t="shared" si="4"/>
        <v>9261</v>
      </c>
      <c r="H98" s="11">
        <f t="shared" si="5"/>
        <v>35.505</v>
      </c>
      <c r="I98" s="14">
        <f t="shared" si="6"/>
        <v>0.00306077586206897</v>
      </c>
      <c r="J98" s="15">
        <f t="shared" si="7"/>
        <v>1.2178215</v>
      </c>
      <c r="K98" s="11" t="s">
        <v>596</v>
      </c>
    </row>
    <row r="99" ht="39" spans="1:11">
      <c r="A99" s="9" t="s">
        <v>616</v>
      </c>
      <c r="B99" s="10" t="s">
        <v>284</v>
      </c>
      <c r="C99" s="10" t="s">
        <v>285</v>
      </c>
      <c r="D99" s="11" t="s">
        <v>8</v>
      </c>
      <c r="E99" s="11">
        <v>307</v>
      </c>
      <c r="F99" s="11">
        <f>VLOOKUP(C99:C384,进价表!C:F,4,FALSE)</f>
        <v>11</v>
      </c>
      <c r="G99" s="11">
        <f t="shared" si="4"/>
        <v>3377</v>
      </c>
      <c r="H99" s="11">
        <f t="shared" si="5"/>
        <v>14.465</v>
      </c>
      <c r="I99" s="14">
        <f t="shared" si="6"/>
        <v>0.00124698275862069</v>
      </c>
      <c r="J99" s="15">
        <f t="shared" si="7"/>
        <v>0.4440755</v>
      </c>
      <c r="K99" s="11" t="s">
        <v>597</v>
      </c>
    </row>
    <row r="100" spans="1:11">
      <c r="A100" s="9" t="s">
        <v>616</v>
      </c>
      <c r="B100" s="10" t="s">
        <v>330</v>
      </c>
      <c r="C100" s="10" t="s">
        <v>331</v>
      </c>
      <c r="D100" s="11" t="s">
        <v>8</v>
      </c>
      <c r="E100" s="11">
        <v>307</v>
      </c>
      <c r="F100" s="11">
        <f>VLOOKUP(C100:C385,进价表!C:F,4,FALSE)</f>
        <v>30</v>
      </c>
      <c r="G100" s="11">
        <f t="shared" si="4"/>
        <v>9210</v>
      </c>
      <c r="H100" s="11">
        <f t="shared" si="5"/>
        <v>39.45</v>
      </c>
      <c r="I100" s="14">
        <f t="shared" si="6"/>
        <v>0.00340086206896552</v>
      </c>
      <c r="J100" s="15">
        <f t="shared" si="7"/>
        <v>1.211115</v>
      </c>
      <c r="K100" s="11" t="s">
        <v>595</v>
      </c>
    </row>
    <row r="101" spans="1:11">
      <c r="A101" s="9" t="s">
        <v>616</v>
      </c>
      <c r="B101" s="10" t="s">
        <v>174</v>
      </c>
      <c r="C101" s="10" t="s">
        <v>175</v>
      </c>
      <c r="D101" s="11" t="s">
        <v>8</v>
      </c>
      <c r="E101" s="11">
        <v>304</v>
      </c>
      <c r="F101" s="11">
        <f>VLOOKUP(C101:C386,进价表!C:F,4,FALSE)</f>
        <v>18</v>
      </c>
      <c r="G101" s="11">
        <f t="shared" si="4"/>
        <v>5472</v>
      </c>
      <c r="H101" s="11">
        <f t="shared" si="5"/>
        <v>23.67</v>
      </c>
      <c r="I101" s="14">
        <f t="shared" si="6"/>
        <v>0.00204051724137931</v>
      </c>
      <c r="J101" s="15">
        <f t="shared" si="7"/>
        <v>0.719568</v>
      </c>
      <c r="K101" s="11" t="s">
        <v>597</v>
      </c>
    </row>
    <row r="102" spans="1:11">
      <c r="A102" s="9" t="s">
        <v>616</v>
      </c>
      <c r="B102" s="10" t="s">
        <v>80</v>
      </c>
      <c r="C102" s="10" t="s">
        <v>81</v>
      </c>
      <c r="D102" s="11" t="s">
        <v>82</v>
      </c>
      <c r="E102" s="11">
        <v>7231</v>
      </c>
      <c r="F102" s="11">
        <f>VLOOKUP(C102:C387,进价表!C:F,4,FALSE)</f>
        <v>0.7</v>
      </c>
      <c r="G102" s="11">
        <f t="shared" si="4"/>
        <v>5061.7</v>
      </c>
      <c r="H102" s="11">
        <f t="shared" si="5"/>
        <v>0.9205</v>
      </c>
      <c r="I102" s="14">
        <f t="shared" si="6"/>
        <v>7.93534482758621e-5</v>
      </c>
      <c r="J102" s="15">
        <f t="shared" si="7"/>
        <v>0.66561355</v>
      </c>
      <c r="K102" s="11" t="s">
        <v>596</v>
      </c>
    </row>
    <row r="103" spans="1:11">
      <c r="A103" s="9" t="s">
        <v>616</v>
      </c>
      <c r="B103" s="10" t="s">
        <v>312</v>
      </c>
      <c r="C103" s="10" t="s">
        <v>313</v>
      </c>
      <c r="D103" s="11" t="s">
        <v>8</v>
      </c>
      <c r="E103" s="11">
        <v>288</v>
      </c>
      <c r="F103" s="11">
        <f>VLOOKUP(C103:C388,进价表!C:F,4,FALSE)</f>
        <v>10</v>
      </c>
      <c r="G103" s="11">
        <f t="shared" si="4"/>
        <v>2880</v>
      </c>
      <c r="H103" s="11">
        <f t="shared" si="5"/>
        <v>13.15</v>
      </c>
      <c r="I103" s="14">
        <f t="shared" si="6"/>
        <v>0.00113362068965517</v>
      </c>
      <c r="J103" s="15">
        <f t="shared" si="7"/>
        <v>0.37872</v>
      </c>
      <c r="K103" s="11" t="s">
        <v>597</v>
      </c>
    </row>
    <row r="104" ht="39" spans="1:11">
      <c r="A104" s="9" t="s">
        <v>616</v>
      </c>
      <c r="B104" s="10" t="s">
        <v>282</v>
      </c>
      <c r="C104" s="10" t="s">
        <v>283</v>
      </c>
      <c r="D104" s="11" t="s">
        <v>8</v>
      </c>
      <c r="E104" s="11">
        <v>288</v>
      </c>
      <c r="F104" s="11">
        <f>VLOOKUP(C104:C389,进价表!C:F,4,FALSE)</f>
        <v>13</v>
      </c>
      <c r="G104" s="11">
        <f t="shared" si="4"/>
        <v>3744</v>
      </c>
      <c r="H104" s="11">
        <f t="shared" si="5"/>
        <v>17.095</v>
      </c>
      <c r="I104" s="14">
        <f t="shared" si="6"/>
        <v>0.00147370689655172</v>
      </c>
      <c r="J104" s="15">
        <f t="shared" si="7"/>
        <v>0.492336</v>
      </c>
      <c r="K104" s="11" t="s">
        <v>597</v>
      </c>
    </row>
    <row r="105" spans="1:11">
      <c r="A105" s="9" t="s">
        <v>616</v>
      </c>
      <c r="B105" s="10" t="s">
        <v>390</v>
      </c>
      <c r="C105" s="10" t="s">
        <v>391</v>
      </c>
      <c r="D105" s="11" t="s">
        <v>8</v>
      </c>
      <c r="E105" s="11">
        <v>280</v>
      </c>
      <c r="F105" s="11">
        <f>VLOOKUP(C105:C390,进价表!C:F,4,FALSE)</f>
        <v>65</v>
      </c>
      <c r="G105" s="11">
        <f t="shared" si="4"/>
        <v>18200</v>
      </c>
      <c r="H105" s="11">
        <f t="shared" si="5"/>
        <v>85.475</v>
      </c>
      <c r="I105" s="14">
        <f t="shared" si="6"/>
        <v>0.00736853448275862</v>
      </c>
      <c r="J105" s="15">
        <f t="shared" si="7"/>
        <v>2.3933</v>
      </c>
      <c r="K105" s="11" t="s">
        <v>595</v>
      </c>
    </row>
    <row r="106" spans="1:11">
      <c r="A106" s="9" t="s">
        <v>616</v>
      </c>
      <c r="B106" s="10" t="s">
        <v>246</v>
      </c>
      <c r="C106" s="10" t="s">
        <v>247</v>
      </c>
      <c r="D106" s="11" t="s">
        <v>8</v>
      </c>
      <c r="E106" s="11">
        <v>269</v>
      </c>
      <c r="F106" s="11">
        <f>VLOOKUP(C106:C391,进价表!C:F,4,FALSE)</f>
        <v>10.7352</v>
      </c>
      <c r="G106" s="11">
        <f t="shared" si="4"/>
        <v>2887.7688</v>
      </c>
      <c r="H106" s="11">
        <f t="shared" si="5"/>
        <v>14.116788</v>
      </c>
      <c r="I106" s="14">
        <f t="shared" si="6"/>
        <v>0.00121696448275862</v>
      </c>
      <c r="J106" s="15">
        <f t="shared" si="7"/>
        <v>0.3797415972</v>
      </c>
      <c r="K106" s="11" t="s">
        <v>595</v>
      </c>
    </row>
    <row r="107" spans="1:11">
      <c r="A107" s="9" t="s">
        <v>616</v>
      </c>
      <c r="B107" s="10" t="s">
        <v>440</v>
      </c>
      <c r="C107" s="10" t="s">
        <v>441</v>
      </c>
      <c r="D107" s="11" t="s">
        <v>8</v>
      </c>
      <c r="E107" s="11">
        <v>252</v>
      </c>
      <c r="F107" s="11">
        <f>VLOOKUP(C107:C392,进价表!C:F,4,FALSE)</f>
        <v>74.2392</v>
      </c>
      <c r="G107" s="11">
        <f t="shared" si="4"/>
        <v>18708.2784</v>
      </c>
      <c r="H107" s="11">
        <f t="shared" si="5"/>
        <v>97.624548</v>
      </c>
      <c r="I107" s="14">
        <f t="shared" si="6"/>
        <v>0.00841590931034483</v>
      </c>
      <c r="J107" s="15">
        <f t="shared" si="7"/>
        <v>2.4601386096</v>
      </c>
      <c r="K107" s="11" t="s">
        <v>597</v>
      </c>
    </row>
    <row r="108" ht="39" spans="1:11">
      <c r="A108" s="9" t="s">
        <v>616</v>
      </c>
      <c r="B108" s="10" t="s">
        <v>280</v>
      </c>
      <c r="C108" s="10" t="s">
        <v>281</v>
      </c>
      <c r="D108" s="11" t="s">
        <v>8</v>
      </c>
      <c r="E108" s="11">
        <v>217</v>
      </c>
      <c r="F108" s="11">
        <f>VLOOKUP(C108:C393,进价表!C:F,4,FALSE)</f>
        <v>13</v>
      </c>
      <c r="G108" s="11">
        <f t="shared" si="4"/>
        <v>2821</v>
      </c>
      <c r="H108" s="11">
        <f t="shared" si="5"/>
        <v>17.095</v>
      </c>
      <c r="I108" s="14">
        <f t="shared" si="6"/>
        <v>0.00147370689655172</v>
      </c>
      <c r="J108" s="15">
        <f t="shared" si="7"/>
        <v>0.3709615</v>
      </c>
      <c r="K108" s="11" t="s">
        <v>597</v>
      </c>
    </row>
    <row r="109" spans="1:11">
      <c r="A109" s="9" t="s">
        <v>616</v>
      </c>
      <c r="B109" s="10" t="s">
        <v>89</v>
      </c>
      <c r="C109" s="10" t="s">
        <v>90</v>
      </c>
      <c r="D109" s="11" t="s">
        <v>8</v>
      </c>
      <c r="E109" s="11">
        <v>189</v>
      </c>
      <c r="F109" s="11">
        <f>VLOOKUP(C109:C394,进价表!C:F,4,FALSE)</f>
        <v>7.5</v>
      </c>
      <c r="G109" s="11">
        <f t="shared" si="4"/>
        <v>1417.5</v>
      </c>
      <c r="H109" s="11">
        <f t="shared" si="5"/>
        <v>9.8625</v>
      </c>
      <c r="I109" s="14">
        <f t="shared" si="6"/>
        <v>0.000850215517241379</v>
      </c>
      <c r="J109" s="15">
        <f t="shared" si="7"/>
        <v>0.18640125</v>
      </c>
      <c r="K109" s="11" t="s">
        <v>596</v>
      </c>
    </row>
    <row r="110" spans="1:11">
      <c r="A110" s="9" t="s">
        <v>616</v>
      </c>
      <c r="B110" s="10" t="s">
        <v>326</v>
      </c>
      <c r="C110" s="10" t="s">
        <v>327</v>
      </c>
      <c r="D110" s="11" t="s">
        <v>8</v>
      </c>
      <c r="E110" s="11">
        <v>184</v>
      </c>
      <c r="F110" s="11">
        <f>VLOOKUP(C110:C395,进价表!C:F,4,FALSE)</f>
        <v>3.6</v>
      </c>
      <c r="G110" s="11">
        <f t="shared" si="4"/>
        <v>662.4</v>
      </c>
      <c r="H110" s="11">
        <f t="shared" si="5"/>
        <v>4.734</v>
      </c>
      <c r="I110" s="14">
        <f t="shared" si="6"/>
        <v>0.000408103448275862</v>
      </c>
      <c r="J110" s="15">
        <f t="shared" si="7"/>
        <v>0.0871056</v>
      </c>
      <c r="K110" s="11" t="s">
        <v>595</v>
      </c>
    </row>
    <row r="111" spans="1:11">
      <c r="A111" s="9" t="s">
        <v>616</v>
      </c>
      <c r="B111" s="10" t="s">
        <v>134</v>
      </c>
      <c r="C111" s="10" t="s">
        <v>135</v>
      </c>
      <c r="D111" s="11" t="s">
        <v>8</v>
      </c>
      <c r="E111" s="11">
        <v>175</v>
      </c>
      <c r="F111" s="11">
        <f>VLOOKUP(C111:C396,进价表!C:F,4,FALSE)</f>
        <v>23</v>
      </c>
      <c r="G111" s="11">
        <f t="shared" si="4"/>
        <v>4025</v>
      </c>
      <c r="H111" s="11">
        <f t="shared" si="5"/>
        <v>30.245</v>
      </c>
      <c r="I111" s="14">
        <f t="shared" si="6"/>
        <v>0.0026073275862069</v>
      </c>
      <c r="J111" s="15">
        <f t="shared" si="7"/>
        <v>0.5292875</v>
      </c>
      <c r="K111" s="11" t="s">
        <v>596</v>
      </c>
    </row>
    <row r="112" spans="1:11">
      <c r="A112" s="9" t="s">
        <v>616</v>
      </c>
      <c r="B112" s="10" t="s">
        <v>314</v>
      </c>
      <c r="C112" s="10" t="s">
        <v>315</v>
      </c>
      <c r="D112" s="11" t="s">
        <v>8</v>
      </c>
      <c r="E112" s="11">
        <v>166</v>
      </c>
      <c r="F112" s="11">
        <f>VLOOKUP(C112:C397,进价表!C:F,4,FALSE)</f>
        <v>3.6</v>
      </c>
      <c r="G112" s="11">
        <f t="shared" si="4"/>
        <v>597.6</v>
      </c>
      <c r="H112" s="11">
        <f t="shared" si="5"/>
        <v>4.734</v>
      </c>
      <c r="I112" s="14">
        <f t="shared" si="6"/>
        <v>0.000408103448275862</v>
      </c>
      <c r="J112" s="15">
        <f t="shared" si="7"/>
        <v>0.0785844</v>
      </c>
      <c r="K112" s="11" t="s">
        <v>595</v>
      </c>
    </row>
    <row r="113" spans="1:11">
      <c r="A113" s="9" t="s">
        <v>616</v>
      </c>
      <c r="B113" s="10" t="s">
        <v>238</v>
      </c>
      <c r="C113" s="10" t="s">
        <v>239</v>
      </c>
      <c r="D113" s="11" t="s">
        <v>8</v>
      </c>
      <c r="E113" s="11">
        <v>161</v>
      </c>
      <c r="F113" s="11">
        <f>VLOOKUP(C113:C398,进价表!C:F,4,FALSE)</f>
        <v>12.6252</v>
      </c>
      <c r="G113" s="11">
        <f t="shared" si="4"/>
        <v>2032.6572</v>
      </c>
      <c r="H113" s="11">
        <f t="shared" si="5"/>
        <v>16.602138</v>
      </c>
      <c r="I113" s="14">
        <f t="shared" si="6"/>
        <v>0.00143121879310345</v>
      </c>
      <c r="J113" s="15">
        <f t="shared" si="7"/>
        <v>0.2672944218</v>
      </c>
      <c r="K113" s="11" t="s">
        <v>595</v>
      </c>
    </row>
    <row r="114" ht="26" spans="1:11">
      <c r="A114" s="9" t="s">
        <v>616</v>
      </c>
      <c r="B114" s="10" t="s">
        <v>191</v>
      </c>
      <c r="C114" s="10" t="s">
        <v>192</v>
      </c>
      <c r="D114" s="11" t="s">
        <v>193</v>
      </c>
      <c r="E114" s="11">
        <v>158</v>
      </c>
      <c r="F114" s="11">
        <f>VLOOKUP(C114:C399,进价表!C:F,4,FALSE)</f>
        <v>45.738</v>
      </c>
      <c r="G114" s="11">
        <f t="shared" si="4"/>
        <v>7226.604</v>
      </c>
      <c r="H114" s="11">
        <f t="shared" si="5"/>
        <v>60.14547</v>
      </c>
      <c r="I114" s="14">
        <f t="shared" si="6"/>
        <v>0.00518495431034483</v>
      </c>
      <c r="J114" s="15">
        <f t="shared" si="7"/>
        <v>0.950298426</v>
      </c>
      <c r="K114" s="11" t="s">
        <v>595</v>
      </c>
    </row>
    <row r="115" spans="1:11">
      <c r="A115" s="9" t="s">
        <v>616</v>
      </c>
      <c r="B115" s="10" t="s">
        <v>118</v>
      </c>
      <c r="C115" s="10" t="s">
        <v>119</v>
      </c>
      <c r="D115" s="11" t="s">
        <v>31</v>
      </c>
      <c r="E115" s="11">
        <v>152</v>
      </c>
      <c r="F115" s="11">
        <f>VLOOKUP(C115:C400,进价表!C:F,4,FALSE)</f>
        <v>9.5</v>
      </c>
      <c r="G115" s="11">
        <f t="shared" si="4"/>
        <v>1444</v>
      </c>
      <c r="H115" s="11">
        <f t="shared" si="5"/>
        <v>12.4925</v>
      </c>
      <c r="I115" s="14">
        <f t="shared" si="6"/>
        <v>0.00107693965517241</v>
      </c>
      <c r="J115" s="15">
        <f t="shared" si="7"/>
        <v>0.189886</v>
      </c>
      <c r="K115" s="11" t="s">
        <v>596</v>
      </c>
    </row>
    <row r="116" spans="1:11">
      <c r="A116" s="9" t="s">
        <v>616</v>
      </c>
      <c r="B116" s="10" t="s">
        <v>410</v>
      </c>
      <c r="C116" s="10" t="s">
        <v>411</v>
      </c>
      <c r="D116" s="11" t="s">
        <v>8</v>
      </c>
      <c r="E116" s="11">
        <v>147</v>
      </c>
      <c r="F116" s="11">
        <f>VLOOKUP(C116:C401,进价表!C:F,4,FALSE)</f>
        <v>12</v>
      </c>
      <c r="G116" s="11">
        <f t="shared" si="4"/>
        <v>1764</v>
      </c>
      <c r="H116" s="11">
        <f t="shared" si="5"/>
        <v>15.78</v>
      </c>
      <c r="I116" s="14">
        <f t="shared" si="6"/>
        <v>0.00136034482758621</v>
      </c>
      <c r="J116" s="15">
        <f t="shared" si="7"/>
        <v>0.231966</v>
      </c>
      <c r="K116" s="11" t="s">
        <v>595</v>
      </c>
    </row>
    <row r="117" spans="1:11">
      <c r="A117" s="9" t="s">
        <v>616</v>
      </c>
      <c r="B117" s="10" t="s">
        <v>218</v>
      </c>
      <c r="C117" s="10" t="s">
        <v>219</v>
      </c>
      <c r="D117" s="11" t="s">
        <v>105</v>
      </c>
      <c r="E117" s="11">
        <v>136</v>
      </c>
      <c r="F117" s="11">
        <f>VLOOKUP(C117:C402,进价表!C:F,4,FALSE)</f>
        <v>5.1072</v>
      </c>
      <c r="G117" s="11">
        <f t="shared" si="4"/>
        <v>694.5792</v>
      </c>
      <c r="H117" s="11">
        <f t="shared" si="5"/>
        <v>6.715968</v>
      </c>
      <c r="I117" s="14">
        <f t="shared" si="6"/>
        <v>0.00057896275862069</v>
      </c>
      <c r="J117" s="15">
        <f t="shared" si="7"/>
        <v>0.0913371648</v>
      </c>
      <c r="K117" s="11" t="s">
        <v>599</v>
      </c>
    </row>
    <row r="118" spans="1:11">
      <c r="A118" s="9" t="s">
        <v>616</v>
      </c>
      <c r="B118" s="10" t="s">
        <v>136</v>
      </c>
      <c r="C118" s="10" t="s">
        <v>137</v>
      </c>
      <c r="D118" s="11" t="s">
        <v>8</v>
      </c>
      <c r="E118" s="11">
        <v>129</v>
      </c>
      <c r="F118" s="11">
        <f>VLOOKUP(C118:C403,进价表!C:F,4,FALSE)</f>
        <v>6</v>
      </c>
      <c r="G118" s="11">
        <f t="shared" si="4"/>
        <v>774</v>
      </c>
      <c r="H118" s="11">
        <f t="shared" si="5"/>
        <v>7.89</v>
      </c>
      <c r="I118" s="14">
        <f t="shared" si="6"/>
        <v>0.000680172413793103</v>
      </c>
      <c r="J118" s="15">
        <f t="shared" si="7"/>
        <v>0.101781</v>
      </c>
      <c r="K118" s="11" t="s">
        <v>596</v>
      </c>
    </row>
    <row r="119" spans="1:11">
      <c r="A119" s="9" t="s">
        <v>616</v>
      </c>
      <c r="B119" s="10" t="s">
        <v>318</v>
      </c>
      <c r="C119" s="10" t="s">
        <v>319</v>
      </c>
      <c r="D119" s="11" t="s">
        <v>8</v>
      </c>
      <c r="E119" s="11">
        <v>115</v>
      </c>
      <c r="F119" s="11">
        <f>VLOOKUP(C119:C404,进价表!C:F,4,FALSE)</f>
        <v>3.6</v>
      </c>
      <c r="G119" s="11">
        <f t="shared" si="4"/>
        <v>414</v>
      </c>
      <c r="H119" s="11">
        <f t="shared" si="5"/>
        <v>4.734</v>
      </c>
      <c r="I119" s="14">
        <f t="shared" si="6"/>
        <v>0.000408103448275862</v>
      </c>
      <c r="J119" s="15">
        <f t="shared" si="7"/>
        <v>0.054441</v>
      </c>
      <c r="K119" s="11" t="s">
        <v>595</v>
      </c>
    </row>
    <row r="120" spans="1:11">
      <c r="A120" s="9" t="s">
        <v>616</v>
      </c>
      <c r="B120" s="10" t="s">
        <v>254</v>
      </c>
      <c r="C120" s="10" t="s">
        <v>255</v>
      </c>
      <c r="D120" s="11" t="s">
        <v>8</v>
      </c>
      <c r="E120" s="11">
        <v>107</v>
      </c>
      <c r="F120" s="11">
        <f>VLOOKUP(C120:C405,进价表!C:F,4,FALSE)</f>
        <v>43.848</v>
      </c>
      <c r="G120" s="11">
        <f t="shared" si="4"/>
        <v>4691.736</v>
      </c>
      <c r="H120" s="11">
        <f t="shared" si="5"/>
        <v>57.66012</v>
      </c>
      <c r="I120" s="14">
        <f t="shared" si="6"/>
        <v>0.0049707</v>
      </c>
      <c r="J120" s="15">
        <f t="shared" si="7"/>
        <v>0.616963284</v>
      </c>
      <c r="K120" s="11" t="s">
        <v>595</v>
      </c>
    </row>
    <row r="121" ht="39" spans="1:11">
      <c r="A121" s="9" t="s">
        <v>616</v>
      </c>
      <c r="B121" s="10" t="s">
        <v>288</v>
      </c>
      <c r="C121" s="10" t="s">
        <v>289</v>
      </c>
      <c r="D121" s="11" t="s">
        <v>8</v>
      </c>
      <c r="E121" s="11">
        <v>106</v>
      </c>
      <c r="F121" s="11">
        <f>VLOOKUP(C121:C406,进价表!C:F,4,FALSE)</f>
        <v>13</v>
      </c>
      <c r="G121" s="11">
        <f t="shared" si="4"/>
        <v>1378</v>
      </c>
      <c r="H121" s="11">
        <f t="shared" si="5"/>
        <v>17.095</v>
      </c>
      <c r="I121" s="14">
        <f t="shared" si="6"/>
        <v>0.00147370689655172</v>
      </c>
      <c r="J121" s="15">
        <f t="shared" si="7"/>
        <v>0.181207</v>
      </c>
      <c r="K121" s="11" t="s">
        <v>597</v>
      </c>
    </row>
    <row r="122" ht="26" spans="1:11">
      <c r="A122" s="9" t="s">
        <v>616</v>
      </c>
      <c r="B122" s="10" t="s">
        <v>516</v>
      </c>
      <c r="C122" s="10" t="s">
        <v>517</v>
      </c>
      <c r="D122" s="11" t="s">
        <v>8</v>
      </c>
      <c r="E122" s="11">
        <v>105</v>
      </c>
      <c r="F122" s="11">
        <f>VLOOKUP(C122:C407,进价表!C:F,4,FALSE)</f>
        <v>13</v>
      </c>
      <c r="G122" s="11">
        <f t="shared" si="4"/>
        <v>1365</v>
      </c>
      <c r="H122" s="11">
        <f t="shared" si="5"/>
        <v>17.095</v>
      </c>
      <c r="I122" s="14">
        <f t="shared" si="6"/>
        <v>0.00147370689655172</v>
      </c>
      <c r="J122" s="15">
        <f t="shared" si="7"/>
        <v>0.1794975</v>
      </c>
      <c r="K122" s="11" t="s">
        <v>597</v>
      </c>
    </row>
    <row r="123" spans="1:11">
      <c r="A123" s="9" t="s">
        <v>616</v>
      </c>
      <c r="B123" s="10" t="s">
        <v>342</v>
      </c>
      <c r="C123" s="10" t="s">
        <v>343</v>
      </c>
      <c r="D123" s="11" t="s">
        <v>8</v>
      </c>
      <c r="E123" s="11">
        <v>105</v>
      </c>
      <c r="F123" s="11">
        <f>VLOOKUP(C123:C408,进价表!C:F,4,FALSE)</f>
        <v>14.9688</v>
      </c>
      <c r="G123" s="11">
        <f t="shared" si="4"/>
        <v>1571.724</v>
      </c>
      <c r="H123" s="11">
        <f t="shared" si="5"/>
        <v>19.683972</v>
      </c>
      <c r="I123" s="14">
        <f t="shared" si="6"/>
        <v>0.00169689413793103</v>
      </c>
      <c r="J123" s="15">
        <f t="shared" si="7"/>
        <v>0.206681706</v>
      </c>
      <c r="K123" s="11" t="s">
        <v>595</v>
      </c>
    </row>
    <row r="124" spans="1:11">
      <c r="A124" s="9" t="s">
        <v>616</v>
      </c>
      <c r="B124" s="10" t="s">
        <v>128</v>
      </c>
      <c r="C124" s="10" t="s">
        <v>129</v>
      </c>
      <c r="D124" s="11" t="s">
        <v>8</v>
      </c>
      <c r="E124" s="11">
        <v>102</v>
      </c>
      <c r="F124" s="11">
        <f>VLOOKUP(C124:C409,进价表!C:F,4,FALSE)</f>
        <v>27</v>
      </c>
      <c r="G124" s="11">
        <f t="shared" si="4"/>
        <v>2754</v>
      </c>
      <c r="H124" s="11">
        <f t="shared" si="5"/>
        <v>35.505</v>
      </c>
      <c r="I124" s="14">
        <f t="shared" si="6"/>
        <v>0.00306077586206897</v>
      </c>
      <c r="J124" s="15">
        <f t="shared" si="7"/>
        <v>0.362151</v>
      </c>
      <c r="K124" s="11" t="s">
        <v>596</v>
      </c>
    </row>
    <row r="125" spans="1:11">
      <c r="A125" s="9" t="s">
        <v>616</v>
      </c>
      <c r="B125" s="10" t="s">
        <v>444</v>
      </c>
      <c r="C125" s="10" t="s">
        <v>445</v>
      </c>
      <c r="D125" s="11" t="s">
        <v>8</v>
      </c>
      <c r="E125" s="11">
        <v>90</v>
      </c>
      <c r="F125" s="11">
        <f>VLOOKUP(C125:C410,进价表!C:F,4,FALSE)</f>
        <v>2.9316</v>
      </c>
      <c r="G125" s="11">
        <f t="shared" si="4"/>
        <v>263.844</v>
      </c>
      <c r="H125" s="11">
        <f t="shared" si="5"/>
        <v>3.855054</v>
      </c>
      <c r="I125" s="14">
        <f t="shared" si="6"/>
        <v>0.00033233224137931</v>
      </c>
      <c r="J125" s="15">
        <f t="shared" si="7"/>
        <v>0.034695486</v>
      </c>
      <c r="K125" s="11" t="s">
        <v>597</v>
      </c>
    </row>
    <row r="126" spans="1:11">
      <c r="A126" s="9" t="s">
        <v>616</v>
      </c>
      <c r="B126" s="10" t="s">
        <v>142</v>
      </c>
      <c r="C126" s="10" t="s">
        <v>143</v>
      </c>
      <c r="D126" s="11" t="s">
        <v>8</v>
      </c>
      <c r="E126" s="11">
        <v>86</v>
      </c>
      <c r="F126" s="11">
        <f>VLOOKUP(C126:C411,进价表!C:F,4,FALSE)</f>
        <v>6</v>
      </c>
      <c r="G126" s="11">
        <f t="shared" si="4"/>
        <v>516</v>
      </c>
      <c r="H126" s="11">
        <f t="shared" si="5"/>
        <v>7.89</v>
      </c>
      <c r="I126" s="14">
        <f t="shared" si="6"/>
        <v>0.000680172413793103</v>
      </c>
      <c r="J126" s="15">
        <f t="shared" si="7"/>
        <v>0.067854</v>
      </c>
      <c r="K126" s="11" t="s">
        <v>595</v>
      </c>
    </row>
    <row r="127" spans="1:11">
      <c r="A127" s="9" t="s">
        <v>616</v>
      </c>
      <c r="B127" s="10" t="s">
        <v>126</v>
      </c>
      <c r="C127" s="10" t="s">
        <v>127</v>
      </c>
      <c r="D127" s="11" t="s">
        <v>8</v>
      </c>
      <c r="E127" s="11">
        <v>85</v>
      </c>
      <c r="F127" s="11">
        <f>VLOOKUP(C127:C412,进价表!C:F,4,FALSE)</f>
        <v>20</v>
      </c>
      <c r="G127" s="11">
        <f t="shared" si="4"/>
        <v>1700</v>
      </c>
      <c r="H127" s="11">
        <f t="shared" si="5"/>
        <v>26.3</v>
      </c>
      <c r="I127" s="14">
        <f t="shared" si="6"/>
        <v>0.00226724137931034</v>
      </c>
      <c r="J127" s="15">
        <f t="shared" si="7"/>
        <v>0.22355</v>
      </c>
      <c r="K127" s="11" t="s">
        <v>596</v>
      </c>
    </row>
    <row r="128" spans="1:11">
      <c r="A128" s="9" t="s">
        <v>616</v>
      </c>
      <c r="B128" s="10" t="s">
        <v>256</v>
      </c>
      <c r="C128" s="10" t="s">
        <v>257</v>
      </c>
      <c r="D128" s="11" t="s">
        <v>8</v>
      </c>
      <c r="E128" s="11">
        <v>82</v>
      </c>
      <c r="F128" s="11">
        <f>VLOOKUP(C128:C413,进价表!C:F,4,FALSE)</f>
        <v>54.2052</v>
      </c>
      <c r="G128" s="11">
        <f t="shared" si="4"/>
        <v>4444.8264</v>
      </c>
      <c r="H128" s="11">
        <f t="shared" si="5"/>
        <v>71.279838</v>
      </c>
      <c r="I128" s="14">
        <f t="shared" si="6"/>
        <v>0.00614481362068966</v>
      </c>
      <c r="J128" s="15">
        <f t="shared" si="7"/>
        <v>0.5844946716</v>
      </c>
      <c r="K128" s="11" t="s">
        <v>597</v>
      </c>
    </row>
    <row r="129" spans="1:11">
      <c r="A129" s="9" t="s">
        <v>616</v>
      </c>
      <c r="B129" s="10" t="s">
        <v>224</v>
      </c>
      <c r="C129" s="10" t="s">
        <v>225</v>
      </c>
      <c r="D129" s="11" t="s">
        <v>8</v>
      </c>
      <c r="E129" s="11">
        <v>82</v>
      </c>
      <c r="F129" s="11">
        <f>VLOOKUP(C129:C414,进价表!C:F,4,FALSE)</f>
        <v>3.3</v>
      </c>
      <c r="G129" s="11">
        <f t="shared" si="4"/>
        <v>270.6</v>
      </c>
      <c r="H129" s="11">
        <f t="shared" si="5"/>
        <v>4.3395</v>
      </c>
      <c r="I129" s="14">
        <f t="shared" si="6"/>
        <v>0.000374094827586207</v>
      </c>
      <c r="J129" s="15">
        <f t="shared" si="7"/>
        <v>0.0355839</v>
      </c>
      <c r="K129" s="11" t="s">
        <v>595</v>
      </c>
    </row>
    <row r="130" spans="1:11">
      <c r="A130" s="9" t="s">
        <v>616</v>
      </c>
      <c r="B130" s="10" t="s">
        <v>15</v>
      </c>
      <c r="C130" s="10" t="s">
        <v>16</v>
      </c>
      <c r="D130" s="11" t="s">
        <v>8</v>
      </c>
      <c r="E130" s="11">
        <v>82</v>
      </c>
      <c r="F130" s="11">
        <f>VLOOKUP(C130:C415,进价表!C:F,4,FALSE)</f>
        <v>18</v>
      </c>
      <c r="G130" s="11">
        <f t="shared" si="4"/>
        <v>1476</v>
      </c>
      <c r="H130" s="11">
        <f t="shared" si="5"/>
        <v>23.67</v>
      </c>
      <c r="I130" s="14">
        <f t="shared" si="6"/>
        <v>0.00204051724137931</v>
      </c>
      <c r="J130" s="15">
        <f t="shared" si="7"/>
        <v>0.194094</v>
      </c>
      <c r="K130" s="11" t="s">
        <v>596</v>
      </c>
    </row>
    <row r="131" spans="1:11">
      <c r="A131" s="9" t="s">
        <v>616</v>
      </c>
      <c r="B131" s="10" t="s">
        <v>66</v>
      </c>
      <c r="C131" s="10" t="s">
        <v>67</v>
      </c>
      <c r="D131" s="11" t="s">
        <v>8</v>
      </c>
      <c r="E131" s="11">
        <v>75</v>
      </c>
      <c r="F131" s="11">
        <f>VLOOKUP(C131:C416,进价表!C:F,4,FALSE)</f>
        <v>14</v>
      </c>
      <c r="G131" s="11">
        <f t="shared" si="4"/>
        <v>1050</v>
      </c>
      <c r="H131" s="11">
        <f t="shared" si="5"/>
        <v>18.41</v>
      </c>
      <c r="I131" s="14">
        <f t="shared" si="6"/>
        <v>0.00158706896551724</v>
      </c>
      <c r="J131" s="15">
        <f t="shared" si="7"/>
        <v>0.138075</v>
      </c>
      <c r="K131" s="11" t="s">
        <v>596</v>
      </c>
    </row>
    <row r="132" ht="26" spans="1:11">
      <c r="A132" s="9" t="s">
        <v>616</v>
      </c>
      <c r="B132" s="10" t="s">
        <v>512</v>
      </c>
      <c r="C132" s="10" t="s">
        <v>513</v>
      </c>
      <c r="D132" s="11" t="s">
        <v>8</v>
      </c>
      <c r="E132" s="11">
        <v>75</v>
      </c>
      <c r="F132" s="11">
        <f>VLOOKUP(C132:C417,进价表!C:F,4,FALSE)</f>
        <v>12</v>
      </c>
      <c r="G132" s="11">
        <f t="shared" ref="G132:G195" si="8">E132*F132</f>
        <v>900</v>
      </c>
      <c r="H132" s="11">
        <f t="shared" ref="H132:H195" si="9">F132*1.315</f>
        <v>15.78</v>
      </c>
      <c r="I132" s="14">
        <f t="shared" ref="I132:I195" si="10">H132/1.16/10000</f>
        <v>0.00136034482758621</v>
      </c>
      <c r="J132" s="15">
        <f t="shared" ref="J132:J195" si="11">I132*1.16*E132</f>
        <v>0.11835</v>
      </c>
      <c r="K132" s="11" t="s">
        <v>597</v>
      </c>
    </row>
    <row r="133" spans="1:11">
      <c r="A133" s="9" t="s">
        <v>616</v>
      </c>
      <c r="B133" s="10" t="s">
        <v>99</v>
      </c>
      <c r="C133" s="10" t="s">
        <v>100</v>
      </c>
      <c r="D133" s="11" t="s">
        <v>31</v>
      </c>
      <c r="E133" s="11">
        <v>74</v>
      </c>
      <c r="F133" s="11">
        <f>VLOOKUP(C133:C418,进价表!C:F,4,FALSE)</f>
        <v>8.6</v>
      </c>
      <c r="G133" s="11">
        <f t="shared" si="8"/>
        <v>636.4</v>
      </c>
      <c r="H133" s="11">
        <f t="shared" si="9"/>
        <v>11.309</v>
      </c>
      <c r="I133" s="14">
        <f t="shared" si="10"/>
        <v>0.000974913793103448</v>
      </c>
      <c r="J133" s="15">
        <f t="shared" si="11"/>
        <v>0.0836866</v>
      </c>
      <c r="K133" s="11" t="s">
        <v>596</v>
      </c>
    </row>
    <row r="134" spans="1:11">
      <c r="A134" s="9" t="s">
        <v>616</v>
      </c>
      <c r="B134" s="10" t="s">
        <v>60</v>
      </c>
      <c r="C134" s="10" t="s">
        <v>61</v>
      </c>
      <c r="D134" s="11" t="s">
        <v>8</v>
      </c>
      <c r="E134" s="11">
        <v>71</v>
      </c>
      <c r="F134" s="11">
        <f>VLOOKUP(C134:C419,进价表!C:F,4,FALSE)</f>
        <v>19</v>
      </c>
      <c r="G134" s="11">
        <f t="shared" si="8"/>
        <v>1349</v>
      </c>
      <c r="H134" s="11">
        <f t="shared" si="9"/>
        <v>24.985</v>
      </c>
      <c r="I134" s="14">
        <f t="shared" si="10"/>
        <v>0.00215387931034483</v>
      </c>
      <c r="J134" s="15">
        <f t="shared" si="11"/>
        <v>0.1773935</v>
      </c>
      <c r="K134" s="11" t="s">
        <v>596</v>
      </c>
    </row>
    <row r="135" spans="1:11">
      <c r="A135" s="9" t="s">
        <v>616</v>
      </c>
      <c r="B135" s="10" t="s">
        <v>244</v>
      </c>
      <c r="C135" s="10" t="s">
        <v>245</v>
      </c>
      <c r="D135" s="11" t="s">
        <v>8</v>
      </c>
      <c r="E135" s="11">
        <v>65</v>
      </c>
      <c r="F135" s="11">
        <f>VLOOKUP(C135:C420,进价表!C:F,4,FALSE)</f>
        <v>5.0484</v>
      </c>
      <c r="G135" s="11">
        <f t="shared" si="8"/>
        <v>328.146</v>
      </c>
      <c r="H135" s="11">
        <f t="shared" si="9"/>
        <v>6.638646</v>
      </c>
      <c r="I135" s="14">
        <f t="shared" si="10"/>
        <v>0.000572297068965517</v>
      </c>
      <c r="J135" s="15">
        <f t="shared" si="11"/>
        <v>0.043151199</v>
      </c>
      <c r="K135" s="11" t="s">
        <v>595</v>
      </c>
    </row>
    <row r="136" ht="26" spans="1:11">
      <c r="A136" s="9" t="s">
        <v>616</v>
      </c>
      <c r="B136" s="10" t="s">
        <v>528</v>
      </c>
      <c r="C136" s="10" t="s">
        <v>529</v>
      </c>
      <c r="D136" s="11" t="s">
        <v>8</v>
      </c>
      <c r="E136" s="11">
        <v>61</v>
      </c>
      <c r="F136" s="11">
        <f>VLOOKUP(C136:C421,进价表!C:F,4,FALSE)</f>
        <v>25</v>
      </c>
      <c r="G136" s="11">
        <f t="shared" si="8"/>
        <v>1525</v>
      </c>
      <c r="H136" s="11">
        <f t="shared" si="9"/>
        <v>32.875</v>
      </c>
      <c r="I136" s="14">
        <f t="shared" si="10"/>
        <v>0.00283405172413793</v>
      </c>
      <c r="J136" s="15">
        <f t="shared" si="11"/>
        <v>0.2005375</v>
      </c>
      <c r="K136" s="11" t="s">
        <v>599</v>
      </c>
    </row>
    <row r="137" ht="26" spans="1:11">
      <c r="A137" s="9" t="s">
        <v>616</v>
      </c>
      <c r="B137" s="10" t="s">
        <v>514</v>
      </c>
      <c r="C137" s="10" t="s">
        <v>515</v>
      </c>
      <c r="D137" s="11" t="s">
        <v>8</v>
      </c>
      <c r="E137" s="11">
        <v>57</v>
      </c>
      <c r="F137" s="11">
        <f>VLOOKUP(C137:C422,进价表!C:F,4,FALSE)</f>
        <v>12</v>
      </c>
      <c r="G137" s="11">
        <f t="shared" si="8"/>
        <v>684</v>
      </c>
      <c r="H137" s="11">
        <f t="shared" si="9"/>
        <v>15.78</v>
      </c>
      <c r="I137" s="14">
        <f t="shared" si="10"/>
        <v>0.00136034482758621</v>
      </c>
      <c r="J137" s="15">
        <f t="shared" si="11"/>
        <v>0.089946</v>
      </c>
      <c r="K137" s="11" t="s">
        <v>597</v>
      </c>
    </row>
    <row r="138" spans="1:11">
      <c r="A138" s="9" t="s">
        <v>616</v>
      </c>
      <c r="B138" s="10" t="s">
        <v>103</v>
      </c>
      <c r="C138" s="10" t="s">
        <v>104</v>
      </c>
      <c r="D138" s="11" t="s">
        <v>105</v>
      </c>
      <c r="E138" s="11">
        <v>56</v>
      </c>
      <c r="F138" s="11">
        <f>VLOOKUP(C138:C423,进价表!C:F,4,FALSE)</f>
        <v>25</v>
      </c>
      <c r="G138" s="11">
        <f t="shared" si="8"/>
        <v>1400</v>
      </c>
      <c r="H138" s="11">
        <f t="shared" si="9"/>
        <v>32.875</v>
      </c>
      <c r="I138" s="14">
        <f t="shared" si="10"/>
        <v>0.00283405172413793</v>
      </c>
      <c r="J138" s="15">
        <f t="shared" si="11"/>
        <v>0.1841</v>
      </c>
      <c r="K138" s="11" t="s">
        <v>596</v>
      </c>
    </row>
    <row r="139" spans="1:11">
      <c r="A139" s="9" t="s">
        <v>616</v>
      </c>
      <c r="B139" s="10" t="s">
        <v>550</v>
      </c>
      <c r="C139" s="10" t="s">
        <v>551</v>
      </c>
      <c r="D139" s="11" t="s">
        <v>8</v>
      </c>
      <c r="E139" s="11">
        <v>52</v>
      </c>
      <c r="F139" s="11">
        <f>VLOOKUP(C139:C424,进价表!C:F,4,FALSE)</f>
        <v>10</v>
      </c>
      <c r="G139" s="11">
        <f t="shared" si="8"/>
        <v>520</v>
      </c>
      <c r="H139" s="11">
        <f t="shared" si="9"/>
        <v>13.15</v>
      </c>
      <c r="I139" s="14">
        <f t="shared" si="10"/>
        <v>0.00113362068965517</v>
      </c>
      <c r="J139" s="15">
        <f t="shared" si="11"/>
        <v>0.06838</v>
      </c>
      <c r="K139" s="11" t="s">
        <v>599</v>
      </c>
    </row>
    <row r="140" spans="1:11">
      <c r="A140" s="9" t="s">
        <v>616</v>
      </c>
      <c r="B140" s="10" t="s">
        <v>402</v>
      </c>
      <c r="C140" s="10" t="s">
        <v>403</v>
      </c>
      <c r="D140" s="11" t="s">
        <v>8</v>
      </c>
      <c r="E140" s="11">
        <v>46</v>
      </c>
      <c r="F140" s="11">
        <f>VLOOKUP(C140:C425,进价表!C:F,4,FALSE)</f>
        <v>12</v>
      </c>
      <c r="G140" s="11">
        <f t="shared" si="8"/>
        <v>552</v>
      </c>
      <c r="H140" s="11">
        <f t="shared" si="9"/>
        <v>15.78</v>
      </c>
      <c r="I140" s="14">
        <f t="shared" si="10"/>
        <v>0.00136034482758621</v>
      </c>
      <c r="J140" s="15">
        <f t="shared" si="11"/>
        <v>0.072588</v>
      </c>
      <c r="K140" s="11" t="s">
        <v>597</v>
      </c>
    </row>
    <row r="141" spans="1:11">
      <c r="A141" s="9" t="s">
        <v>616</v>
      </c>
      <c r="B141" s="10" t="s">
        <v>302</v>
      </c>
      <c r="C141" s="10" t="s">
        <v>303</v>
      </c>
      <c r="D141" s="11" t="s">
        <v>8</v>
      </c>
      <c r="E141" s="11">
        <v>45</v>
      </c>
      <c r="F141" s="11">
        <f>VLOOKUP(C141:C426,进价表!C:F,4,FALSE)</f>
        <v>17.2368</v>
      </c>
      <c r="G141" s="11">
        <f t="shared" si="8"/>
        <v>775.656</v>
      </c>
      <c r="H141" s="11">
        <f t="shared" si="9"/>
        <v>22.666392</v>
      </c>
      <c r="I141" s="14">
        <f t="shared" si="10"/>
        <v>0.00195399931034483</v>
      </c>
      <c r="J141" s="15">
        <f t="shared" si="11"/>
        <v>0.101998764</v>
      </c>
      <c r="K141" s="11" t="s">
        <v>595</v>
      </c>
    </row>
    <row r="142" spans="1:11">
      <c r="A142" s="9" t="s">
        <v>616</v>
      </c>
      <c r="B142" s="10" t="s">
        <v>338</v>
      </c>
      <c r="C142" s="10" t="s">
        <v>339</v>
      </c>
      <c r="D142" s="11" t="s">
        <v>8</v>
      </c>
      <c r="E142" s="11">
        <v>44</v>
      </c>
      <c r="F142" s="11">
        <f>VLOOKUP(C142:C427,进价表!C:F,4,FALSE)</f>
        <v>20.412</v>
      </c>
      <c r="G142" s="11">
        <f t="shared" si="8"/>
        <v>898.128</v>
      </c>
      <c r="H142" s="11">
        <f t="shared" si="9"/>
        <v>26.84178</v>
      </c>
      <c r="I142" s="14">
        <f t="shared" si="10"/>
        <v>0.00231394655172414</v>
      </c>
      <c r="J142" s="15">
        <f t="shared" si="11"/>
        <v>0.118103832</v>
      </c>
      <c r="K142" s="11" t="s">
        <v>595</v>
      </c>
    </row>
    <row r="143" spans="1:11">
      <c r="A143" s="9" t="s">
        <v>616</v>
      </c>
      <c r="B143" s="10" t="s">
        <v>72</v>
      </c>
      <c r="C143" s="10" t="s">
        <v>73</v>
      </c>
      <c r="D143" s="11" t="s">
        <v>8</v>
      </c>
      <c r="E143" s="11">
        <v>42</v>
      </c>
      <c r="F143" s="11">
        <f>VLOOKUP(C143:C428,进价表!C:F,4,FALSE)</f>
        <v>23</v>
      </c>
      <c r="G143" s="11">
        <f t="shared" si="8"/>
        <v>966</v>
      </c>
      <c r="H143" s="11">
        <f t="shared" si="9"/>
        <v>30.245</v>
      </c>
      <c r="I143" s="14">
        <f t="shared" si="10"/>
        <v>0.0026073275862069</v>
      </c>
      <c r="J143" s="15">
        <f t="shared" si="11"/>
        <v>0.127029</v>
      </c>
      <c r="K143" s="11" t="s">
        <v>596</v>
      </c>
    </row>
    <row r="144" spans="1:11">
      <c r="A144" s="9" t="s">
        <v>616</v>
      </c>
      <c r="B144" s="10" t="s">
        <v>124</v>
      </c>
      <c r="C144" s="10" t="s">
        <v>125</v>
      </c>
      <c r="D144" s="11" t="s">
        <v>8</v>
      </c>
      <c r="E144" s="11">
        <v>40</v>
      </c>
      <c r="F144" s="11">
        <f>VLOOKUP(C144:C429,进价表!C:F,4,FALSE)</f>
        <v>15</v>
      </c>
      <c r="G144" s="11">
        <f t="shared" si="8"/>
        <v>600</v>
      </c>
      <c r="H144" s="11">
        <f t="shared" si="9"/>
        <v>19.725</v>
      </c>
      <c r="I144" s="14">
        <f t="shared" si="10"/>
        <v>0.00170043103448276</v>
      </c>
      <c r="J144" s="15">
        <f t="shared" si="11"/>
        <v>0.0789</v>
      </c>
      <c r="K144" s="11" t="s">
        <v>596</v>
      </c>
    </row>
    <row r="145" spans="1:11">
      <c r="A145" s="9" t="s">
        <v>616</v>
      </c>
      <c r="B145" s="10" t="s">
        <v>388</v>
      </c>
      <c r="C145" s="10" t="s">
        <v>389</v>
      </c>
      <c r="D145" s="11" t="s">
        <v>8</v>
      </c>
      <c r="E145" s="11">
        <v>40</v>
      </c>
      <c r="F145" s="11">
        <f>VLOOKUP(C145:C430,进价表!C:F,4,FALSE)</f>
        <v>45.738</v>
      </c>
      <c r="G145" s="11">
        <f t="shared" si="8"/>
        <v>1829.52</v>
      </c>
      <c r="H145" s="11">
        <f t="shared" si="9"/>
        <v>60.14547</v>
      </c>
      <c r="I145" s="14">
        <f t="shared" si="10"/>
        <v>0.00518495431034483</v>
      </c>
      <c r="J145" s="15">
        <f t="shared" si="11"/>
        <v>0.24058188</v>
      </c>
      <c r="K145" s="11" t="s">
        <v>599</v>
      </c>
    </row>
    <row r="146" spans="1:11">
      <c r="A146" s="9" t="s">
        <v>616</v>
      </c>
      <c r="B146" s="10" t="s">
        <v>162</v>
      </c>
      <c r="C146" s="10" t="s">
        <v>163</v>
      </c>
      <c r="D146" s="11" t="s">
        <v>8</v>
      </c>
      <c r="E146" s="11">
        <v>38</v>
      </c>
      <c r="F146" s="11">
        <f>VLOOKUP(C146:C431,进价表!C:F,4,FALSE)</f>
        <v>19</v>
      </c>
      <c r="G146" s="11">
        <f t="shared" si="8"/>
        <v>722</v>
      </c>
      <c r="H146" s="11">
        <f t="shared" si="9"/>
        <v>24.985</v>
      </c>
      <c r="I146" s="14">
        <f t="shared" si="10"/>
        <v>0.00215387931034483</v>
      </c>
      <c r="J146" s="15">
        <f t="shared" si="11"/>
        <v>0.094943</v>
      </c>
      <c r="K146" s="11" t="s">
        <v>598</v>
      </c>
    </row>
    <row r="147" ht="26" spans="1:11">
      <c r="A147" s="9" t="s">
        <v>616</v>
      </c>
      <c r="B147" s="10" t="s">
        <v>526</v>
      </c>
      <c r="C147" s="10" t="s">
        <v>527</v>
      </c>
      <c r="D147" s="11" t="s">
        <v>8</v>
      </c>
      <c r="E147" s="11">
        <v>37</v>
      </c>
      <c r="F147" s="11">
        <f>VLOOKUP(C147:C432,进价表!C:F,4,FALSE)</f>
        <v>25</v>
      </c>
      <c r="G147" s="11">
        <f t="shared" si="8"/>
        <v>925</v>
      </c>
      <c r="H147" s="11">
        <f t="shared" si="9"/>
        <v>32.875</v>
      </c>
      <c r="I147" s="14">
        <f t="shared" si="10"/>
        <v>0.00283405172413793</v>
      </c>
      <c r="J147" s="15">
        <f t="shared" si="11"/>
        <v>0.1216375</v>
      </c>
      <c r="K147" s="11" t="s">
        <v>599</v>
      </c>
    </row>
    <row r="148" spans="1:11">
      <c r="A148" s="9" t="s">
        <v>616</v>
      </c>
      <c r="B148" s="10" t="s">
        <v>400</v>
      </c>
      <c r="C148" s="10" t="s">
        <v>401</v>
      </c>
      <c r="D148" s="11" t="s">
        <v>8</v>
      </c>
      <c r="E148" s="11">
        <v>35</v>
      </c>
      <c r="F148" s="11">
        <f>VLOOKUP(C148:C433,进价表!C:F,4,FALSE)</f>
        <v>12</v>
      </c>
      <c r="G148" s="11">
        <f t="shared" si="8"/>
        <v>420</v>
      </c>
      <c r="H148" s="11">
        <f t="shared" si="9"/>
        <v>15.78</v>
      </c>
      <c r="I148" s="14">
        <f t="shared" si="10"/>
        <v>0.00136034482758621</v>
      </c>
      <c r="J148" s="15">
        <f t="shared" si="11"/>
        <v>0.05523</v>
      </c>
      <c r="K148" s="11" t="s">
        <v>597</v>
      </c>
    </row>
    <row r="149" spans="1:11">
      <c r="A149" s="9" t="s">
        <v>616</v>
      </c>
      <c r="B149" s="10" t="s">
        <v>412</v>
      </c>
      <c r="C149" s="10" t="s">
        <v>413</v>
      </c>
      <c r="D149" s="11" t="s">
        <v>8</v>
      </c>
      <c r="E149" s="11">
        <v>33</v>
      </c>
      <c r="F149" s="11">
        <f>VLOOKUP(C149:C434,进价表!C:F,4,FALSE)</f>
        <v>12.5</v>
      </c>
      <c r="G149" s="11">
        <f t="shared" si="8"/>
        <v>412.5</v>
      </c>
      <c r="H149" s="11">
        <f t="shared" si="9"/>
        <v>16.4375</v>
      </c>
      <c r="I149" s="14">
        <f t="shared" si="10"/>
        <v>0.00141702586206897</v>
      </c>
      <c r="J149" s="15">
        <f t="shared" si="11"/>
        <v>0.05424375</v>
      </c>
      <c r="K149" s="11" t="s">
        <v>596</v>
      </c>
    </row>
    <row r="150" spans="1:11">
      <c r="A150" s="9" t="s">
        <v>616</v>
      </c>
      <c r="B150" s="10" t="s">
        <v>87</v>
      </c>
      <c r="C150" s="10" t="s">
        <v>88</v>
      </c>
      <c r="D150" s="11" t="s">
        <v>8</v>
      </c>
      <c r="E150" s="11">
        <v>30</v>
      </c>
      <c r="F150" s="11">
        <f>VLOOKUP(C150:C435,进价表!C:F,4,FALSE)</f>
        <v>7</v>
      </c>
      <c r="G150" s="11">
        <f t="shared" si="8"/>
        <v>210</v>
      </c>
      <c r="H150" s="11">
        <f t="shared" si="9"/>
        <v>9.205</v>
      </c>
      <c r="I150" s="14">
        <f t="shared" si="10"/>
        <v>0.000793534482758621</v>
      </c>
      <c r="J150" s="15">
        <f t="shared" si="11"/>
        <v>0.027615</v>
      </c>
      <c r="K150" s="11" t="s">
        <v>596</v>
      </c>
    </row>
    <row r="151" spans="1:11">
      <c r="A151" s="9" t="s">
        <v>616</v>
      </c>
      <c r="B151" s="10" t="s">
        <v>132</v>
      </c>
      <c r="C151" s="10" t="s">
        <v>133</v>
      </c>
      <c r="D151" s="11" t="s">
        <v>8</v>
      </c>
      <c r="E151" s="11">
        <v>28</v>
      </c>
      <c r="F151" s="11">
        <f>VLOOKUP(C151:C436,进价表!C:F,4,FALSE)</f>
        <v>20</v>
      </c>
      <c r="G151" s="11">
        <f t="shared" si="8"/>
        <v>560</v>
      </c>
      <c r="H151" s="11">
        <f t="shared" si="9"/>
        <v>26.3</v>
      </c>
      <c r="I151" s="14">
        <f t="shared" si="10"/>
        <v>0.00226724137931034</v>
      </c>
      <c r="J151" s="15">
        <f t="shared" si="11"/>
        <v>0.07364</v>
      </c>
      <c r="K151" s="11" t="s">
        <v>596</v>
      </c>
    </row>
    <row r="152" spans="1:11">
      <c r="A152" s="9" t="s">
        <v>616</v>
      </c>
      <c r="B152" s="10" t="s">
        <v>248</v>
      </c>
      <c r="C152" s="10" t="s">
        <v>249</v>
      </c>
      <c r="D152" s="11" t="s">
        <v>8</v>
      </c>
      <c r="E152" s="11">
        <v>25</v>
      </c>
      <c r="F152" s="11">
        <f>VLOOKUP(C152:C437,进价表!C:F,4,FALSE)</f>
        <v>15.7248</v>
      </c>
      <c r="G152" s="11">
        <f t="shared" si="8"/>
        <v>393.12</v>
      </c>
      <c r="H152" s="11">
        <f t="shared" si="9"/>
        <v>20.678112</v>
      </c>
      <c r="I152" s="14">
        <f t="shared" si="10"/>
        <v>0.00178259586206897</v>
      </c>
      <c r="J152" s="15">
        <f t="shared" si="11"/>
        <v>0.05169528</v>
      </c>
      <c r="K152" s="11" t="s">
        <v>595</v>
      </c>
    </row>
    <row r="153" spans="1:11">
      <c r="A153" s="9" t="s">
        <v>616</v>
      </c>
      <c r="B153" s="10" t="s">
        <v>386</v>
      </c>
      <c r="C153" s="10" t="s">
        <v>387</v>
      </c>
      <c r="D153" s="11" t="s">
        <v>8</v>
      </c>
      <c r="E153" s="11">
        <v>25</v>
      </c>
      <c r="F153" s="11">
        <f>VLOOKUP(C153:C438,进价表!C:F,4,FALSE)</f>
        <v>37.422</v>
      </c>
      <c r="G153" s="11">
        <f t="shared" si="8"/>
        <v>935.55</v>
      </c>
      <c r="H153" s="11">
        <f t="shared" si="9"/>
        <v>49.20993</v>
      </c>
      <c r="I153" s="14">
        <f t="shared" si="10"/>
        <v>0.00424223534482759</v>
      </c>
      <c r="J153" s="15">
        <f t="shared" si="11"/>
        <v>0.123024825</v>
      </c>
      <c r="K153" s="11" t="s">
        <v>600</v>
      </c>
    </row>
    <row r="154" spans="1:11">
      <c r="A154" s="9" t="s">
        <v>616</v>
      </c>
      <c r="B154" s="10" t="s">
        <v>216</v>
      </c>
      <c r="C154" s="10" t="s">
        <v>217</v>
      </c>
      <c r="D154" s="11" t="s">
        <v>105</v>
      </c>
      <c r="E154" s="11">
        <v>22</v>
      </c>
      <c r="F154" s="11">
        <f>VLOOKUP(C154:C439,进价表!C:F,4,FALSE)</f>
        <v>45.36</v>
      </c>
      <c r="G154" s="11">
        <f t="shared" si="8"/>
        <v>997.92</v>
      </c>
      <c r="H154" s="11">
        <f t="shared" si="9"/>
        <v>59.6484</v>
      </c>
      <c r="I154" s="14">
        <f t="shared" si="10"/>
        <v>0.00514210344827586</v>
      </c>
      <c r="J154" s="15">
        <f t="shared" si="11"/>
        <v>0.13122648</v>
      </c>
      <c r="K154" s="11" t="s">
        <v>599</v>
      </c>
    </row>
    <row r="155" ht="26" spans="1:11">
      <c r="A155" s="9" t="s">
        <v>616</v>
      </c>
      <c r="B155" s="10" t="s">
        <v>442</v>
      </c>
      <c r="C155" s="10" t="s">
        <v>443</v>
      </c>
      <c r="D155" s="11" t="s">
        <v>8</v>
      </c>
      <c r="E155" s="11">
        <v>21</v>
      </c>
      <c r="F155" s="11">
        <f>VLOOKUP(C155:C440,进价表!C:F,4,FALSE)</f>
        <v>124.8912</v>
      </c>
      <c r="G155" s="11">
        <f t="shared" si="8"/>
        <v>2622.7152</v>
      </c>
      <c r="H155" s="11">
        <f t="shared" si="9"/>
        <v>164.231928</v>
      </c>
      <c r="I155" s="14">
        <f t="shared" si="10"/>
        <v>0.0141579248275862</v>
      </c>
      <c r="J155" s="15">
        <f t="shared" si="11"/>
        <v>0.3448870488</v>
      </c>
      <c r="K155" s="11" t="s">
        <v>599</v>
      </c>
    </row>
    <row r="156" spans="1:11">
      <c r="A156" s="9" t="s">
        <v>616</v>
      </c>
      <c r="B156" s="10" t="s">
        <v>334</v>
      </c>
      <c r="C156" s="10" t="s">
        <v>335</v>
      </c>
      <c r="D156" s="11" t="s">
        <v>8</v>
      </c>
      <c r="E156" s="11">
        <v>20</v>
      </c>
      <c r="F156" s="11">
        <f>VLOOKUP(C156:C441,进价表!C:F,4,FALSE)</f>
        <v>19.4292</v>
      </c>
      <c r="G156" s="11">
        <f t="shared" si="8"/>
        <v>388.584</v>
      </c>
      <c r="H156" s="11">
        <f t="shared" si="9"/>
        <v>25.549398</v>
      </c>
      <c r="I156" s="14">
        <f t="shared" si="10"/>
        <v>0.00220253431034483</v>
      </c>
      <c r="J156" s="15">
        <f t="shared" si="11"/>
        <v>0.051098796</v>
      </c>
      <c r="K156" s="11" t="s">
        <v>595</v>
      </c>
    </row>
    <row r="157" spans="1:11">
      <c r="A157" s="9" t="s">
        <v>616</v>
      </c>
      <c r="B157" s="10" t="s">
        <v>42</v>
      </c>
      <c r="C157" s="10" t="s">
        <v>43</v>
      </c>
      <c r="D157" s="11" t="s">
        <v>31</v>
      </c>
      <c r="E157" s="11">
        <v>20</v>
      </c>
      <c r="F157" s="11">
        <f>VLOOKUP(C157:C442,进价表!C:F,4,FALSE)</f>
        <v>5.8</v>
      </c>
      <c r="G157" s="11">
        <f t="shared" si="8"/>
        <v>116</v>
      </c>
      <c r="H157" s="11">
        <f t="shared" si="9"/>
        <v>7.627</v>
      </c>
      <c r="I157" s="14">
        <f t="shared" si="10"/>
        <v>0.0006575</v>
      </c>
      <c r="J157" s="15">
        <f t="shared" si="11"/>
        <v>0.015254</v>
      </c>
      <c r="K157" s="11" t="s">
        <v>596</v>
      </c>
    </row>
    <row r="158" spans="1:11">
      <c r="A158" s="9" t="s">
        <v>616</v>
      </c>
      <c r="B158" s="10" t="s">
        <v>426</v>
      </c>
      <c r="C158" s="10" t="s">
        <v>427</v>
      </c>
      <c r="D158" s="11" t="s">
        <v>8</v>
      </c>
      <c r="E158" s="11">
        <v>19</v>
      </c>
      <c r="F158" s="11">
        <f>VLOOKUP(C158:C443,进价表!C:F,4,FALSE)</f>
        <v>55</v>
      </c>
      <c r="G158" s="11">
        <f t="shared" si="8"/>
        <v>1045</v>
      </c>
      <c r="H158" s="11">
        <f t="shared" si="9"/>
        <v>72.325</v>
      </c>
      <c r="I158" s="14">
        <f t="shared" si="10"/>
        <v>0.00623491379310345</v>
      </c>
      <c r="J158" s="15">
        <f t="shared" si="11"/>
        <v>0.1374175</v>
      </c>
      <c r="K158" s="11" t="s">
        <v>595</v>
      </c>
    </row>
    <row r="159" spans="1:11">
      <c r="A159" s="9" t="s">
        <v>616</v>
      </c>
      <c r="B159" s="10" t="s">
        <v>546</v>
      </c>
      <c r="C159" s="10" t="s">
        <v>547</v>
      </c>
      <c r="D159" s="11" t="s">
        <v>8</v>
      </c>
      <c r="E159" s="11">
        <v>19</v>
      </c>
      <c r="F159" s="11">
        <f>VLOOKUP(C159:C444,进价表!C:F,4,FALSE)</f>
        <v>10</v>
      </c>
      <c r="G159" s="11">
        <f t="shared" si="8"/>
        <v>190</v>
      </c>
      <c r="H159" s="11">
        <f t="shared" si="9"/>
        <v>13.15</v>
      </c>
      <c r="I159" s="14">
        <f t="shared" si="10"/>
        <v>0.00113362068965517</v>
      </c>
      <c r="J159" s="15">
        <f t="shared" si="11"/>
        <v>0.024985</v>
      </c>
      <c r="K159" s="11" t="s">
        <v>599</v>
      </c>
    </row>
    <row r="160" spans="1:11">
      <c r="A160" s="9" t="s">
        <v>616</v>
      </c>
      <c r="B160" s="10" t="s">
        <v>298</v>
      </c>
      <c r="C160" s="10" t="s">
        <v>299</v>
      </c>
      <c r="D160" s="11" t="s">
        <v>8</v>
      </c>
      <c r="E160" s="11">
        <v>18</v>
      </c>
      <c r="F160" s="11">
        <f>VLOOKUP(C160:C445,进价表!C:F,4,FALSE)</f>
        <v>18</v>
      </c>
      <c r="G160" s="11">
        <f t="shared" si="8"/>
        <v>324</v>
      </c>
      <c r="H160" s="11">
        <f t="shared" si="9"/>
        <v>23.67</v>
      </c>
      <c r="I160" s="14">
        <f t="shared" si="10"/>
        <v>0.00204051724137931</v>
      </c>
      <c r="J160" s="15">
        <f t="shared" si="11"/>
        <v>0.042606</v>
      </c>
      <c r="K160" s="11" t="s">
        <v>597</v>
      </c>
    </row>
    <row r="161" spans="1:11">
      <c r="A161" s="9" t="s">
        <v>616</v>
      </c>
      <c r="B161" s="10" t="s">
        <v>560</v>
      </c>
      <c r="C161" s="10" t="s">
        <v>561</v>
      </c>
      <c r="D161" s="11" t="s">
        <v>8</v>
      </c>
      <c r="E161" s="11">
        <v>18</v>
      </c>
      <c r="F161" s="11">
        <f>VLOOKUP(C161:C446,进价表!C:F,4,FALSE)</f>
        <v>15</v>
      </c>
      <c r="G161" s="11">
        <f t="shared" si="8"/>
        <v>270</v>
      </c>
      <c r="H161" s="11">
        <f t="shared" si="9"/>
        <v>19.725</v>
      </c>
      <c r="I161" s="14">
        <f t="shared" si="10"/>
        <v>0.00170043103448276</v>
      </c>
      <c r="J161" s="15">
        <f t="shared" si="11"/>
        <v>0.035505</v>
      </c>
      <c r="K161" s="11" t="s">
        <v>599</v>
      </c>
    </row>
    <row r="162" spans="1:11">
      <c r="A162" s="9" t="s">
        <v>616</v>
      </c>
      <c r="B162" s="10" t="s">
        <v>538</v>
      </c>
      <c r="C162" s="10" t="s">
        <v>539</v>
      </c>
      <c r="D162" s="11" t="s">
        <v>8</v>
      </c>
      <c r="E162" s="11">
        <v>18</v>
      </c>
      <c r="F162" s="11">
        <f>VLOOKUP(C162:C447,进价表!C:F,4,FALSE)</f>
        <v>4</v>
      </c>
      <c r="G162" s="11">
        <f t="shared" si="8"/>
        <v>72</v>
      </c>
      <c r="H162" s="11">
        <f t="shared" si="9"/>
        <v>5.26</v>
      </c>
      <c r="I162" s="14">
        <f t="shared" si="10"/>
        <v>0.000453448275862069</v>
      </c>
      <c r="J162" s="15">
        <f t="shared" si="11"/>
        <v>0.009468</v>
      </c>
      <c r="K162" s="11" t="s">
        <v>599</v>
      </c>
    </row>
    <row r="163" spans="1:11">
      <c r="A163" s="9" t="s">
        <v>616</v>
      </c>
      <c r="B163" s="10" t="s">
        <v>300</v>
      </c>
      <c r="C163" s="10" t="s">
        <v>301</v>
      </c>
      <c r="D163" s="11" t="s">
        <v>8</v>
      </c>
      <c r="E163" s="11">
        <v>17</v>
      </c>
      <c r="F163" s="11">
        <f>VLOOKUP(C163:C448,进价表!C:F,4,FALSE)</f>
        <v>10.9536</v>
      </c>
      <c r="G163" s="11">
        <f t="shared" si="8"/>
        <v>186.2112</v>
      </c>
      <c r="H163" s="11">
        <f t="shared" si="9"/>
        <v>14.403984</v>
      </c>
      <c r="I163" s="14">
        <f t="shared" si="10"/>
        <v>0.00124172275862069</v>
      </c>
      <c r="J163" s="15">
        <f t="shared" si="11"/>
        <v>0.0244867728</v>
      </c>
      <c r="K163" s="11" t="s">
        <v>597</v>
      </c>
    </row>
    <row r="164" ht="26" spans="1:11">
      <c r="A164" s="9" t="s">
        <v>616</v>
      </c>
      <c r="B164" s="10" t="s">
        <v>488</v>
      </c>
      <c r="C164" s="10" t="s">
        <v>489</v>
      </c>
      <c r="D164" s="11" t="s">
        <v>8</v>
      </c>
      <c r="E164" s="11">
        <v>16</v>
      </c>
      <c r="F164" s="11">
        <f>VLOOKUP(C164:C449,进价表!C:F,4,FALSE)</f>
        <v>136.9872</v>
      </c>
      <c r="G164" s="11">
        <f t="shared" si="8"/>
        <v>2191.7952</v>
      </c>
      <c r="H164" s="11">
        <f t="shared" si="9"/>
        <v>180.138168</v>
      </c>
      <c r="I164" s="14">
        <f t="shared" si="10"/>
        <v>0.0155291524137931</v>
      </c>
      <c r="J164" s="15">
        <f t="shared" si="11"/>
        <v>0.2882210688</v>
      </c>
      <c r="K164" s="11" t="s">
        <v>599</v>
      </c>
    </row>
    <row r="165" spans="1:11">
      <c r="A165" s="9" t="s">
        <v>616</v>
      </c>
      <c r="B165" s="10" t="s">
        <v>422</v>
      </c>
      <c r="C165" s="10" t="s">
        <v>423</v>
      </c>
      <c r="D165" s="11" t="s">
        <v>8</v>
      </c>
      <c r="E165" s="11">
        <v>16</v>
      </c>
      <c r="F165" s="11">
        <f>VLOOKUP(C165:C450,进价表!C:F,4,FALSE)</f>
        <v>45</v>
      </c>
      <c r="G165" s="11">
        <f t="shared" si="8"/>
        <v>720</v>
      </c>
      <c r="H165" s="11">
        <f t="shared" si="9"/>
        <v>59.175</v>
      </c>
      <c r="I165" s="14">
        <f t="shared" si="10"/>
        <v>0.00510129310344828</v>
      </c>
      <c r="J165" s="15">
        <f t="shared" si="11"/>
        <v>0.09468</v>
      </c>
      <c r="K165" s="11" t="s">
        <v>595</v>
      </c>
    </row>
    <row r="166" spans="1:11">
      <c r="A166" s="9" t="s">
        <v>616</v>
      </c>
      <c r="B166" s="10" t="s">
        <v>554</v>
      </c>
      <c r="C166" s="10" t="s">
        <v>555</v>
      </c>
      <c r="D166" s="11" t="s">
        <v>8</v>
      </c>
      <c r="E166" s="11">
        <v>16</v>
      </c>
      <c r="F166" s="11">
        <f>VLOOKUP(C166:C451,进价表!C:F,4,FALSE)</f>
        <v>11</v>
      </c>
      <c r="G166" s="11">
        <f t="shared" si="8"/>
        <v>176</v>
      </c>
      <c r="H166" s="11">
        <f t="shared" si="9"/>
        <v>14.465</v>
      </c>
      <c r="I166" s="14">
        <f t="shared" si="10"/>
        <v>0.00124698275862069</v>
      </c>
      <c r="J166" s="15">
        <f t="shared" si="11"/>
        <v>0.023144</v>
      </c>
      <c r="K166" s="11" t="s">
        <v>599</v>
      </c>
    </row>
    <row r="167" spans="1:11">
      <c r="A167" s="9" t="s">
        <v>616</v>
      </c>
      <c r="B167" s="10" t="s">
        <v>114</v>
      </c>
      <c r="C167" s="10" t="s">
        <v>115</v>
      </c>
      <c r="D167" s="11" t="s">
        <v>105</v>
      </c>
      <c r="E167" s="11">
        <v>16</v>
      </c>
      <c r="F167" s="11">
        <f>VLOOKUP(C167:C452,进价表!C:F,4,FALSE)</f>
        <v>16.5</v>
      </c>
      <c r="G167" s="11">
        <f t="shared" si="8"/>
        <v>264</v>
      </c>
      <c r="H167" s="11">
        <f t="shared" si="9"/>
        <v>21.6975</v>
      </c>
      <c r="I167" s="14">
        <f t="shared" si="10"/>
        <v>0.00187047413793103</v>
      </c>
      <c r="J167" s="15">
        <f t="shared" si="11"/>
        <v>0.034716</v>
      </c>
      <c r="K167" s="11" t="s">
        <v>596</v>
      </c>
    </row>
    <row r="168" spans="1:11">
      <c r="A168" s="9" t="s">
        <v>616</v>
      </c>
      <c r="B168" s="10" t="s">
        <v>430</v>
      </c>
      <c r="C168" s="10" t="s">
        <v>431</v>
      </c>
      <c r="D168" s="11" t="s">
        <v>8</v>
      </c>
      <c r="E168" s="11">
        <v>15</v>
      </c>
      <c r="F168" s="11">
        <f>VLOOKUP(C168:C453,进价表!C:F,4,FALSE)</f>
        <v>75</v>
      </c>
      <c r="G168" s="11">
        <f t="shared" si="8"/>
        <v>1125</v>
      </c>
      <c r="H168" s="11">
        <f t="shared" si="9"/>
        <v>98.625</v>
      </c>
      <c r="I168" s="14">
        <f t="shared" si="10"/>
        <v>0.00850215517241379</v>
      </c>
      <c r="J168" s="15">
        <f t="shared" si="11"/>
        <v>0.1479375</v>
      </c>
      <c r="K168" s="11" t="s">
        <v>595</v>
      </c>
    </row>
    <row r="169" spans="1:11">
      <c r="A169" s="9" t="s">
        <v>616</v>
      </c>
      <c r="B169" s="10" t="s">
        <v>336</v>
      </c>
      <c r="C169" s="10" t="s">
        <v>337</v>
      </c>
      <c r="D169" s="11" t="s">
        <v>8</v>
      </c>
      <c r="E169" s="11">
        <v>15</v>
      </c>
      <c r="F169" s="11">
        <f>VLOOKUP(C169:C454,进价表!C:F,4,FALSE)</f>
        <v>64.26</v>
      </c>
      <c r="G169" s="11">
        <f t="shared" si="8"/>
        <v>963.9</v>
      </c>
      <c r="H169" s="11">
        <f t="shared" si="9"/>
        <v>84.5019</v>
      </c>
      <c r="I169" s="14">
        <f t="shared" si="10"/>
        <v>0.00728464655172414</v>
      </c>
      <c r="J169" s="15">
        <f t="shared" si="11"/>
        <v>0.12675285</v>
      </c>
      <c r="K169" s="11" t="s">
        <v>595</v>
      </c>
    </row>
    <row r="170" ht="26" spans="1:11">
      <c r="A170" s="9" t="s">
        <v>616</v>
      </c>
      <c r="B170" s="10" t="s">
        <v>276</v>
      </c>
      <c r="C170" s="10" t="s">
        <v>277</v>
      </c>
      <c r="D170" s="11" t="s">
        <v>8</v>
      </c>
      <c r="E170" s="11">
        <v>15</v>
      </c>
      <c r="F170" s="11">
        <f>VLOOKUP(C170:C455,进价表!C:F,4,FALSE)</f>
        <v>26</v>
      </c>
      <c r="G170" s="11">
        <f t="shared" si="8"/>
        <v>390</v>
      </c>
      <c r="H170" s="11">
        <f t="shared" si="9"/>
        <v>34.19</v>
      </c>
      <c r="I170" s="14">
        <f t="shared" si="10"/>
        <v>0.00294741379310345</v>
      </c>
      <c r="J170" s="15">
        <f t="shared" si="11"/>
        <v>0.051285</v>
      </c>
      <c r="K170" s="11" t="s">
        <v>601</v>
      </c>
    </row>
    <row r="171" ht="26" spans="1:11">
      <c r="A171" s="9" t="s">
        <v>616</v>
      </c>
      <c r="B171" s="10" t="s">
        <v>456</v>
      </c>
      <c r="C171" s="10" t="s">
        <v>457</v>
      </c>
      <c r="D171" s="11" t="s">
        <v>8</v>
      </c>
      <c r="E171" s="11">
        <v>15</v>
      </c>
      <c r="F171" s="11">
        <f>VLOOKUP(C171:C456,进价表!C:F,4,FALSE)</f>
        <v>242.7516</v>
      </c>
      <c r="G171" s="11">
        <f t="shared" si="8"/>
        <v>3641.274</v>
      </c>
      <c r="H171" s="11">
        <f t="shared" si="9"/>
        <v>319.218354</v>
      </c>
      <c r="I171" s="14">
        <f t="shared" si="10"/>
        <v>0.0275188236206897</v>
      </c>
      <c r="J171" s="15">
        <f t="shared" si="11"/>
        <v>0.478827531</v>
      </c>
      <c r="K171" s="11" t="s">
        <v>599</v>
      </c>
    </row>
    <row r="172" ht="26" spans="1:11">
      <c r="A172" s="9" t="s">
        <v>616</v>
      </c>
      <c r="B172" s="10" t="s">
        <v>294</v>
      </c>
      <c r="C172" s="10" t="s">
        <v>295</v>
      </c>
      <c r="D172" s="11" t="s">
        <v>8</v>
      </c>
      <c r="E172" s="11">
        <v>14</v>
      </c>
      <c r="F172" s="11">
        <f>VLOOKUP(C172:C457,进价表!C:F,4,FALSE)</f>
        <v>20</v>
      </c>
      <c r="G172" s="11">
        <f t="shared" si="8"/>
        <v>280</v>
      </c>
      <c r="H172" s="11">
        <f t="shared" si="9"/>
        <v>26.3</v>
      </c>
      <c r="I172" s="14">
        <f t="shared" si="10"/>
        <v>0.00226724137931034</v>
      </c>
      <c r="J172" s="15">
        <f t="shared" si="11"/>
        <v>0.03682</v>
      </c>
      <c r="K172" s="11" t="s">
        <v>597</v>
      </c>
    </row>
    <row r="173" spans="1:11">
      <c r="A173" s="9" t="s">
        <v>616</v>
      </c>
      <c r="B173" s="10" t="s">
        <v>101</v>
      </c>
      <c r="C173" s="10" t="s">
        <v>102</v>
      </c>
      <c r="D173" s="11" t="s">
        <v>31</v>
      </c>
      <c r="E173" s="11">
        <v>14</v>
      </c>
      <c r="F173" s="11">
        <f>VLOOKUP(C173:C458,进价表!C:F,4,FALSE)</f>
        <v>8.6</v>
      </c>
      <c r="G173" s="11">
        <f t="shared" si="8"/>
        <v>120.4</v>
      </c>
      <c r="H173" s="11">
        <f t="shared" si="9"/>
        <v>11.309</v>
      </c>
      <c r="I173" s="14">
        <f t="shared" si="10"/>
        <v>0.000974913793103448</v>
      </c>
      <c r="J173" s="15">
        <f t="shared" si="11"/>
        <v>0.0158326</v>
      </c>
      <c r="K173" s="11" t="s">
        <v>596</v>
      </c>
    </row>
    <row r="174" spans="1:11">
      <c r="A174" s="9" t="s">
        <v>616</v>
      </c>
      <c r="B174" s="10" t="s">
        <v>446</v>
      </c>
      <c r="C174" s="10" t="s">
        <v>447</v>
      </c>
      <c r="D174" s="11" t="s">
        <v>8</v>
      </c>
      <c r="E174" s="11">
        <v>14</v>
      </c>
      <c r="F174" s="11">
        <f>VLOOKUP(C174:C459,进价表!C:F,4,FALSE)</f>
        <v>7.2996</v>
      </c>
      <c r="G174" s="11">
        <f t="shared" si="8"/>
        <v>102.1944</v>
      </c>
      <c r="H174" s="11">
        <f t="shared" si="9"/>
        <v>9.598974</v>
      </c>
      <c r="I174" s="14">
        <f t="shared" si="10"/>
        <v>0.00082749775862069</v>
      </c>
      <c r="J174" s="15">
        <f t="shared" si="11"/>
        <v>0.0134385636</v>
      </c>
      <c r="K174" s="11" t="s">
        <v>597</v>
      </c>
    </row>
    <row r="175" spans="1:11">
      <c r="A175" s="9" t="s">
        <v>616</v>
      </c>
      <c r="B175" s="10" t="s">
        <v>232</v>
      </c>
      <c r="C175" s="10" t="s">
        <v>233</v>
      </c>
      <c r="D175" s="11" t="s">
        <v>8</v>
      </c>
      <c r="E175" s="11">
        <v>14</v>
      </c>
      <c r="F175" s="11">
        <f>VLOOKUP(C175:C460,进价表!C:F,4,FALSE)</f>
        <v>42</v>
      </c>
      <c r="G175" s="11">
        <f t="shared" si="8"/>
        <v>588</v>
      </c>
      <c r="H175" s="11">
        <f t="shared" si="9"/>
        <v>55.23</v>
      </c>
      <c r="I175" s="14">
        <f t="shared" si="10"/>
        <v>0.00476120689655172</v>
      </c>
      <c r="J175" s="15">
        <f t="shared" si="11"/>
        <v>0.077322</v>
      </c>
      <c r="K175" s="11" t="s">
        <v>595</v>
      </c>
    </row>
    <row r="176" spans="1:11">
      <c r="A176" s="9" t="s">
        <v>616</v>
      </c>
      <c r="B176" s="10" t="s">
        <v>450</v>
      </c>
      <c r="C176" s="10" t="s">
        <v>451</v>
      </c>
      <c r="D176" s="11" t="s">
        <v>8</v>
      </c>
      <c r="E176" s="11">
        <v>12</v>
      </c>
      <c r="F176" s="11">
        <f>VLOOKUP(C176:C461,进价表!C:F,4,FALSE)</f>
        <v>124.8912</v>
      </c>
      <c r="G176" s="11">
        <f t="shared" si="8"/>
        <v>1498.6944</v>
      </c>
      <c r="H176" s="11">
        <f t="shared" si="9"/>
        <v>164.231928</v>
      </c>
      <c r="I176" s="14">
        <f t="shared" si="10"/>
        <v>0.0141579248275862</v>
      </c>
      <c r="J176" s="15">
        <f t="shared" si="11"/>
        <v>0.1970783136</v>
      </c>
      <c r="K176" s="11" t="s">
        <v>595</v>
      </c>
    </row>
    <row r="177" spans="1:11">
      <c r="A177" s="9" t="s">
        <v>616</v>
      </c>
      <c r="B177" s="10" t="s">
        <v>234</v>
      </c>
      <c r="C177" s="10" t="s">
        <v>235</v>
      </c>
      <c r="D177" s="11" t="s">
        <v>8</v>
      </c>
      <c r="E177" s="11">
        <v>11</v>
      </c>
      <c r="F177" s="11">
        <f>VLOOKUP(C177:C462,进价表!C:F,4,FALSE)</f>
        <v>55</v>
      </c>
      <c r="G177" s="11">
        <f t="shared" si="8"/>
        <v>605</v>
      </c>
      <c r="H177" s="11">
        <f t="shared" si="9"/>
        <v>72.325</v>
      </c>
      <c r="I177" s="14">
        <f t="shared" si="10"/>
        <v>0.00623491379310345</v>
      </c>
      <c r="J177" s="15">
        <f t="shared" si="11"/>
        <v>0.0795575</v>
      </c>
      <c r="K177" s="11" t="s">
        <v>595</v>
      </c>
    </row>
    <row r="178" spans="1:11">
      <c r="A178" s="9" t="s">
        <v>616</v>
      </c>
      <c r="B178" s="10" t="s">
        <v>552</v>
      </c>
      <c r="C178" s="10" t="s">
        <v>553</v>
      </c>
      <c r="D178" s="11" t="s">
        <v>8</v>
      </c>
      <c r="E178" s="11">
        <v>11</v>
      </c>
      <c r="F178" s="11">
        <f>VLOOKUP(C178:C463,进价表!C:F,4,FALSE)</f>
        <v>10</v>
      </c>
      <c r="G178" s="11">
        <f t="shared" si="8"/>
        <v>110</v>
      </c>
      <c r="H178" s="11">
        <f t="shared" si="9"/>
        <v>13.15</v>
      </c>
      <c r="I178" s="14">
        <f t="shared" si="10"/>
        <v>0.00113362068965517</v>
      </c>
      <c r="J178" s="15">
        <f t="shared" si="11"/>
        <v>0.014465</v>
      </c>
      <c r="K178" s="11" t="s">
        <v>598</v>
      </c>
    </row>
    <row r="179" spans="1:11">
      <c r="A179" s="9" t="s">
        <v>616</v>
      </c>
      <c r="B179" s="10" t="s">
        <v>170</v>
      </c>
      <c r="C179" s="10" t="s">
        <v>171</v>
      </c>
      <c r="D179" s="11" t="s">
        <v>8</v>
      </c>
      <c r="E179" s="11">
        <v>11</v>
      </c>
      <c r="F179" s="11">
        <f>VLOOKUP(C179:C464,进价表!C:F,4,FALSE)</f>
        <v>43</v>
      </c>
      <c r="G179" s="11">
        <f t="shared" si="8"/>
        <v>473</v>
      </c>
      <c r="H179" s="11">
        <f t="shared" si="9"/>
        <v>56.545</v>
      </c>
      <c r="I179" s="14">
        <f t="shared" si="10"/>
        <v>0.00487456896551724</v>
      </c>
      <c r="J179" s="15">
        <f t="shared" si="11"/>
        <v>0.0621995</v>
      </c>
      <c r="K179" s="11" t="s">
        <v>599</v>
      </c>
    </row>
    <row r="180" spans="1:11">
      <c r="A180" s="9" t="s">
        <v>616</v>
      </c>
      <c r="B180" s="10" t="s">
        <v>168</v>
      </c>
      <c r="C180" s="10" t="s">
        <v>169</v>
      </c>
      <c r="D180" s="11" t="s">
        <v>8</v>
      </c>
      <c r="E180" s="11">
        <v>10</v>
      </c>
      <c r="F180" s="11">
        <f>VLOOKUP(C180:C465,进价表!C:F,4,FALSE)</f>
        <v>19.5804</v>
      </c>
      <c r="G180" s="11">
        <f t="shared" si="8"/>
        <v>195.804</v>
      </c>
      <c r="H180" s="11">
        <f t="shared" si="9"/>
        <v>25.748226</v>
      </c>
      <c r="I180" s="14">
        <f t="shared" si="10"/>
        <v>0.00221967465517241</v>
      </c>
      <c r="J180" s="15">
        <f t="shared" si="11"/>
        <v>0.025748226</v>
      </c>
      <c r="K180" s="11" t="s">
        <v>599</v>
      </c>
    </row>
    <row r="181" ht="39" spans="1:11">
      <c r="A181" s="9" t="s">
        <v>616</v>
      </c>
      <c r="B181" s="10" t="s">
        <v>290</v>
      </c>
      <c r="C181" s="10" t="s">
        <v>291</v>
      </c>
      <c r="D181" s="11" t="s">
        <v>8</v>
      </c>
      <c r="E181" s="11">
        <v>10</v>
      </c>
      <c r="F181" s="11">
        <f>VLOOKUP(C181:C466,进价表!C:F,4,FALSE)</f>
        <v>28</v>
      </c>
      <c r="G181" s="11">
        <f t="shared" si="8"/>
        <v>280</v>
      </c>
      <c r="H181" s="11">
        <f t="shared" si="9"/>
        <v>36.82</v>
      </c>
      <c r="I181" s="14">
        <f t="shared" si="10"/>
        <v>0.00317413793103448</v>
      </c>
      <c r="J181" s="15">
        <f t="shared" si="11"/>
        <v>0.03682</v>
      </c>
      <c r="K181" s="11" t="s">
        <v>597</v>
      </c>
    </row>
    <row r="182" ht="26" spans="1:11">
      <c r="A182" s="9" t="s">
        <v>616</v>
      </c>
      <c r="B182" s="10" t="s">
        <v>458</v>
      </c>
      <c r="C182" s="10" t="s">
        <v>459</v>
      </c>
      <c r="D182" s="11" t="s">
        <v>8</v>
      </c>
      <c r="E182" s="11">
        <v>10</v>
      </c>
      <c r="F182" s="11">
        <f>VLOOKUP(C182:C467,进价表!C:F,4,FALSE)</f>
        <v>242.7516</v>
      </c>
      <c r="G182" s="11">
        <f t="shared" si="8"/>
        <v>2427.516</v>
      </c>
      <c r="H182" s="11">
        <f t="shared" si="9"/>
        <v>319.218354</v>
      </c>
      <c r="I182" s="14">
        <f t="shared" si="10"/>
        <v>0.0275188236206897</v>
      </c>
      <c r="J182" s="15">
        <f t="shared" si="11"/>
        <v>0.319218354</v>
      </c>
      <c r="K182" s="11" t="s">
        <v>599</v>
      </c>
    </row>
    <row r="183" spans="1:11">
      <c r="A183" s="9" t="s">
        <v>616</v>
      </c>
      <c r="B183" s="10" t="s">
        <v>576</v>
      </c>
      <c r="C183" s="10" t="s">
        <v>577</v>
      </c>
      <c r="D183" s="11" t="s">
        <v>8</v>
      </c>
      <c r="E183" s="11">
        <v>9</v>
      </c>
      <c r="F183" s="11">
        <f>VLOOKUP(C183:C468,进价表!C:F,4,FALSE)</f>
        <v>70</v>
      </c>
      <c r="G183" s="11">
        <f t="shared" si="8"/>
        <v>630</v>
      </c>
      <c r="H183" s="11">
        <f t="shared" si="9"/>
        <v>92.05</v>
      </c>
      <c r="I183" s="14">
        <f t="shared" si="10"/>
        <v>0.00793534482758621</v>
      </c>
      <c r="J183" s="15">
        <f t="shared" si="11"/>
        <v>0.082845</v>
      </c>
      <c r="K183" s="11" t="s">
        <v>599</v>
      </c>
    </row>
    <row r="184" spans="1:11">
      <c r="A184" s="9" t="s">
        <v>616</v>
      </c>
      <c r="B184" s="10" t="s">
        <v>562</v>
      </c>
      <c r="C184" s="10" t="s">
        <v>563</v>
      </c>
      <c r="D184" s="11" t="s">
        <v>8</v>
      </c>
      <c r="E184" s="11">
        <v>8</v>
      </c>
      <c r="F184" s="11">
        <f>VLOOKUP(C184:C469,进价表!C:F,4,FALSE)</f>
        <v>19</v>
      </c>
      <c r="G184" s="11">
        <f t="shared" si="8"/>
        <v>152</v>
      </c>
      <c r="H184" s="11">
        <f t="shared" si="9"/>
        <v>24.985</v>
      </c>
      <c r="I184" s="14">
        <f t="shared" si="10"/>
        <v>0.00215387931034483</v>
      </c>
      <c r="J184" s="15">
        <f t="shared" si="11"/>
        <v>0.019988</v>
      </c>
      <c r="K184" s="11" t="s">
        <v>599</v>
      </c>
    </row>
    <row r="185" ht="26" spans="1:11">
      <c r="A185" s="9" t="s">
        <v>616</v>
      </c>
      <c r="B185" s="10" t="s">
        <v>504</v>
      </c>
      <c r="C185" s="10" t="s">
        <v>505</v>
      </c>
      <c r="D185" s="11" t="s">
        <v>8</v>
      </c>
      <c r="E185" s="11">
        <v>8</v>
      </c>
      <c r="F185" s="11">
        <f>VLOOKUP(C185:C470,进价表!C:F,4,FALSE)</f>
        <v>55.3392</v>
      </c>
      <c r="G185" s="11">
        <f t="shared" si="8"/>
        <v>442.7136</v>
      </c>
      <c r="H185" s="11">
        <f t="shared" si="9"/>
        <v>72.771048</v>
      </c>
      <c r="I185" s="14">
        <f t="shared" si="10"/>
        <v>0.00627336620689655</v>
      </c>
      <c r="J185" s="15">
        <f t="shared" si="11"/>
        <v>0.0582168384</v>
      </c>
      <c r="K185" s="11" t="s">
        <v>599</v>
      </c>
    </row>
    <row r="186" spans="1:11">
      <c r="A186" s="9" t="s">
        <v>616</v>
      </c>
      <c r="B186" s="10" t="s">
        <v>240</v>
      </c>
      <c r="C186" s="10" t="s">
        <v>241</v>
      </c>
      <c r="D186" s="11" t="s">
        <v>8</v>
      </c>
      <c r="E186" s="11">
        <v>7</v>
      </c>
      <c r="F186" s="11">
        <f>VLOOKUP(C186:C471,进价表!C:F,4,FALSE)</f>
        <v>11.6424</v>
      </c>
      <c r="G186" s="11">
        <f t="shared" si="8"/>
        <v>81.4968</v>
      </c>
      <c r="H186" s="11">
        <f t="shared" si="9"/>
        <v>15.309756</v>
      </c>
      <c r="I186" s="14">
        <f t="shared" si="10"/>
        <v>0.00131980655172414</v>
      </c>
      <c r="J186" s="15">
        <f t="shared" si="11"/>
        <v>0.0107168292</v>
      </c>
      <c r="K186" s="11" t="s">
        <v>595</v>
      </c>
    </row>
    <row r="187" spans="1:11">
      <c r="A187" s="9" t="s">
        <v>616</v>
      </c>
      <c r="B187" s="10" t="s">
        <v>436</v>
      </c>
      <c r="C187" s="10" t="s">
        <v>437</v>
      </c>
      <c r="D187" s="11" t="s">
        <v>8</v>
      </c>
      <c r="E187" s="11">
        <v>7</v>
      </c>
      <c r="F187" s="11">
        <f>VLOOKUP(C187:C472,进价表!C:F,4,FALSE)</f>
        <v>170</v>
      </c>
      <c r="G187" s="11">
        <f t="shared" si="8"/>
        <v>1190</v>
      </c>
      <c r="H187" s="11">
        <f t="shared" si="9"/>
        <v>223.55</v>
      </c>
      <c r="I187" s="14">
        <f t="shared" si="10"/>
        <v>0.0192715517241379</v>
      </c>
      <c r="J187" s="15">
        <f t="shared" si="11"/>
        <v>0.156485</v>
      </c>
      <c r="K187" s="11" t="s">
        <v>595</v>
      </c>
    </row>
    <row r="188" spans="1:11">
      <c r="A188" s="9" t="s">
        <v>616</v>
      </c>
      <c r="B188" s="10" t="s">
        <v>210</v>
      </c>
      <c r="C188" s="10" t="s">
        <v>211</v>
      </c>
      <c r="D188" s="11" t="s">
        <v>8</v>
      </c>
      <c r="E188" s="11">
        <v>6</v>
      </c>
      <c r="F188" s="11">
        <f>VLOOKUP(C188:C473,进价表!C:F,4,FALSE)</f>
        <v>338.688</v>
      </c>
      <c r="G188" s="11">
        <f t="shared" si="8"/>
        <v>2032.128</v>
      </c>
      <c r="H188" s="11">
        <f t="shared" si="9"/>
        <v>445.37472</v>
      </c>
      <c r="I188" s="14">
        <f t="shared" si="10"/>
        <v>0.0383943724137931</v>
      </c>
      <c r="J188" s="15">
        <f t="shared" si="11"/>
        <v>0.267224832</v>
      </c>
      <c r="K188" s="11" t="s">
        <v>599</v>
      </c>
    </row>
    <row r="189" spans="1:11">
      <c r="A189" s="9" t="s">
        <v>616</v>
      </c>
      <c r="B189" s="10" t="s">
        <v>212</v>
      </c>
      <c r="C189" s="10" t="s">
        <v>213</v>
      </c>
      <c r="D189" s="11" t="s">
        <v>8</v>
      </c>
      <c r="E189" s="11">
        <v>5</v>
      </c>
      <c r="F189" s="11">
        <f>VLOOKUP(C189:C474,进价表!C:F,4,FALSE)</f>
        <v>418.7484</v>
      </c>
      <c r="G189" s="11">
        <f t="shared" si="8"/>
        <v>2093.742</v>
      </c>
      <c r="H189" s="11">
        <f t="shared" si="9"/>
        <v>550.654146</v>
      </c>
      <c r="I189" s="14">
        <f t="shared" si="10"/>
        <v>0.047470185</v>
      </c>
      <c r="J189" s="15">
        <f t="shared" si="11"/>
        <v>0.275327073</v>
      </c>
      <c r="K189" s="11" t="s">
        <v>598</v>
      </c>
    </row>
    <row r="190" spans="1:11">
      <c r="A190" s="9" t="s">
        <v>616</v>
      </c>
      <c r="B190" s="10" t="s">
        <v>540</v>
      </c>
      <c r="C190" s="10" t="s">
        <v>541</v>
      </c>
      <c r="D190" s="11" t="s">
        <v>8</v>
      </c>
      <c r="E190" s="11">
        <v>5</v>
      </c>
      <c r="F190" s="11">
        <f>VLOOKUP(C190:C475,进价表!C:F,4,FALSE)</f>
        <v>7</v>
      </c>
      <c r="G190" s="11">
        <f t="shared" si="8"/>
        <v>35</v>
      </c>
      <c r="H190" s="11">
        <f t="shared" si="9"/>
        <v>9.205</v>
      </c>
      <c r="I190" s="14">
        <f t="shared" si="10"/>
        <v>0.000793534482758621</v>
      </c>
      <c r="J190" s="15">
        <f t="shared" si="11"/>
        <v>0.0046025</v>
      </c>
      <c r="K190" s="11" t="s">
        <v>599</v>
      </c>
    </row>
    <row r="191" ht="26" spans="1:11">
      <c r="A191" s="9" t="s">
        <v>616</v>
      </c>
      <c r="B191" s="10" t="s">
        <v>180</v>
      </c>
      <c r="C191" s="10" t="s">
        <v>181</v>
      </c>
      <c r="D191" s="11" t="s">
        <v>8</v>
      </c>
      <c r="E191" s="11">
        <v>5</v>
      </c>
      <c r="F191" s="11">
        <f>VLOOKUP(C191:C476,进价表!C:F,4,FALSE)</f>
        <v>88</v>
      </c>
      <c r="G191" s="11">
        <f t="shared" si="8"/>
        <v>440</v>
      </c>
      <c r="H191" s="11">
        <f t="shared" si="9"/>
        <v>115.72</v>
      </c>
      <c r="I191" s="14">
        <f t="shared" si="10"/>
        <v>0.00997586206896552</v>
      </c>
      <c r="J191" s="15">
        <f t="shared" si="11"/>
        <v>0.05786</v>
      </c>
      <c r="K191" s="11" t="s">
        <v>599</v>
      </c>
    </row>
    <row r="192" spans="1:11">
      <c r="A192" s="9" t="s">
        <v>616</v>
      </c>
      <c r="B192" s="10" t="s">
        <v>266</v>
      </c>
      <c r="C192" s="10" t="s">
        <v>267</v>
      </c>
      <c r="D192" s="11" t="s">
        <v>8</v>
      </c>
      <c r="E192" s="11">
        <v>5</v>
      </c>
      <c r="F192" s="11">
        <f>VLOOKUP(C192:C477,进价表!C:F,4,FALSE)</f>
        <v>11.5668</v>
      </c>
      <c r="G192" s="11">
        <f t="shared" si="8"/>
        <v>57.834</v>
      </c>
      <c r="H192" s="11">
        <f t="shared" si="9"/>
        <v>15.210342</v>
      </c>
      <c r="I192" s="14">
        <f t="shared" si="10"/>
        <v>0.00131123637931034</v>
      </c>
      <c r="J192" s="15">
        <f t="shared" si="11"/>
        <v>0.007605171</v>
      </c>
      <c r="K192" s="11" t="s">
        <v>595</v>
      </c>
    </row>
    <row r="193" spans="1:11">
      <c r="A193" s="9" t="s">
        <v>616</v>
      </c>
      <c r="B193" s="10" t="s">
        <v>272</v>
      </c>
      <c r="C193" s="10" t="s">
        <v>273</v>
      </c>
      <c r="D193" s="11" t="s">
        <v>8</v>
      </c>
      <c r="E193" s="11">
        <v>5</v>
      </c>
      <c r="F193" s="11">
        <f>VLOOKUP(C193:C478,进价表!C:F,4,FALSE)</f>
        <v>52.542</v>
      </c>
      <c r="G193" s="11">
        <f t="shared" si="8"/>
        <v>262.71</v>
      </c>
      <c r="H193" s="11">
        <f t="shared" si="9"/>
        <v>69.09273</v>
      </c>
      <c r="I193" s="14">
        <f t="shared" si="10"/>
        <v>0.00595626982758621</v>
      </c>
      <c r="J193" s="15">
        <f t="shared" si="11"/>
        <v>0.034546365</v>
      </c>
      <c r="K193" s="11" t="s">
        <v>595</v>
      </c>
    </row>
    <row r="194" spans="1:11">
      <c r="A194" s="9" t="s">
        <v>616</v>
      </c>
      <c r="B194" s="10" t="s">
        <v>568</v>
      </c>
      <c r="C194" s="10" t="s">
        <v>569</v>
      </c>
      <c r="D194" s="11" t="s">
        <v>8</v>
      </c>
      <c r="E194" s="11">
        <v>4</v>
      </c>
      <c r="F194" s="11">
        <f>VLOOKUP(C194:C479,进价表!C:F,4,FALSE)</f>
        <v>19</v>
      </c>
      <c r="G194" s="11">
        <f t="shared" si="8"/>
        <v>76</v>
      </c>
      <c r="H194" s="11">
        <f t="shared" si="9"/>
        <v>24.985</v>
      </c>
      <c r="I194" s="14">
        <f t="shared" si="10"/>
        <v>0.00215387931034483</v>
      </c>
      <c r="J194" s="15">
        <f t="shared" si="11"/>
        <v>0.009994</v>
      </c>
      <c r="K194" s="11" t="s">
        <v>599</v>
      </c>
    </row>
    <row r="195" spans="1:11">
      <c r="A195" s="9" t="s">
        <v>616</v>
      </c>
      <c r="B195" s="10" t="s">
        <v>220</v>
      </c>
      <c r="C195" s="10" t="s">
        <v>221</v>
      </c>
      <c r="D195" s="11" t="s">
        <v>105</v>
      </c>
      <c r="E195" s="11">
        <v>4</v>
      </c>
      <c r="F195" s="11">
        <f>VLOOKUP(C195:C480,进价表!C:F,4,FALSE)</f>
        <v>10.4328</v>
      </c>
      <c r="G195" s="11">
        <f t="shared" si="8"/>
        <v>41.7312</v>
      </c>
      <c r="H195" s="11">
        <f t="shared" si="9"/>
        <v>13.719132</v>
      </c>
      <c r="I195" s="14">
        <f t="shared" si="10"/>
        <v>0.00118268379310345</v>
      </c>
      <c r="J195" s="15">
        <f t="shared" si="11"/>
        <v>0.0054876528</v>
      </c>
      <c r="K195" s="11" t="s">
        <v>599</v>
      </c>
    </row>
    <row r="196" ht="26" spans="1:11">
      <c r="A196" s="9" t="s">
        <v>616</v>
      </c>
      <c r="B196" s="10" t="s">
        <v>278</v>
      </c>
      <c r="C196" s="10" t="s">
        <v>279</v>
      </c>
      <c r="D196" s="11" t="s">
        <v>8</v>
      </c>
      <c r="E196" s="11">
        <v>4</v>
      </c>
      <c r="F196" s="11">
        <f>VLOOKUP(C196:C481,进价表!C:F,4,FALSE)</f>
        <v>33</v>
      </c>
      <c r="G196" s="11">
        <f t="shared" ref="G196:G259" si="12">E196*F196</f>
        <v>132</v>
      </c>
      <c r="H196" s="11">
        <f t="shared" ref="H196:H259" si="13">F196*1.315</f>
        <v>43.395</v>
      </c>
      <c r="I196" s="14">
        <f t="shared" ref="I196:I259" si="14">H196/1.16/10000</f>
        <v>0.00374094827586207</v>
      </c>
      <c r="J196" s="15">
        <f t="shared" ref="J196:J259" si="15">I196*1.16*E196</f>
        <v>0.017358</v>
      </c>
      <c r="K196" s="11" t="s">
        <v>601</v>
      </c>
    </row>
    <row r="197" ht="26" spans="1:11">
      <c r="A197" s="9" t="s">
        <v>616</v>
      </c>
      <c r="B197" s="10" t="s">
        <v>460</v>
      </c>
      <c r="C197" s="10" t="s">
        <v>461</v>
      </c>
      <c r="D197" s="11" t="s">
        <v>8</v>
      </c>
      <c r="E197" s="11">
        <v>4</v>
      </c>
      <c r="F197" s="11">
        <f>VLOOKUP(C197:C482,进价表!C:F,4,FALSE)</f>
        <v>36.2124</v>
      </c>
      <c r="G197" s="11">
        <f t="shared" si="12"/>
        <v>144.8496</v>
      </c>
      <c r="H197" s="11">
        <f t="shared" si="13"/>
        <v>47.619306</v>
      </c>
      <c r="I197" s="14">
        <f t="shared" si="14"/>
        <v>0.0041051125862069</v>
      </c>
      <c r="J197" s="15">
        <f t="shared" si="15"/>
        <v>0.0190477224</v>
      </c>
      <c r="K197" s="11" t="s">
        <v>599</v>
      </c>
    </row>
    <row r="198" ht="26" spans="1:11">
      <c r="A198" s="9" t="s">
        <v>616</v>
      </c>
      <c r="B198" s="10" t="s">
        <v>464</v>
      </c>
      <c r="C198" s="10" t="s">
        <v>465</v>
      </c>
      <c r="D198" s="11" t="s">
        <v>8</v>
      </c>
      <c r="E198" s="11">
        <v>4</v>
      </c>
      <c r="F198" s="11">
        <f>VLOOKUP(C198:C483,进价表!C:F,4,FALSE)</f>
        <v>36.2124</v>
      </c>
      <c r="G198" s="11">
        <f t="shared" si="12"/>
        <v>144.8496</v>
      </c>
      <c r="H198" s="11">
        <f t="shared" si="13"/>
        <v>47.619306</v>
      </c>
      <c r="I198" s="14">
        <f t="shared" si="14"/>
        <v>0.0041051125862069</v>
      </c>
      <c r="J198" s="15">
        <f t="shared" si="15"/>
        <v>0.0190477224</v>
      </c>
      <c r="K198" s="11" t="s">
        <v>599</v>
      </c>
    </row>
    <row r="199" ht="26" spans="1:11">
      <c r="A199" s="9" t="s">
        <v>616</v>
      </c>
      <c r="B199" s="10" t="s">
        <v>178</v>
      </c>
      <c r="C199" s="10" t="s">
        <v>179</v>
      </c>
      <c r="D199" s="11" t="s">
        <v>8</v>
      </c>
      <c r="E199" s="11">
        <v>4</v>
      </c>
      <c r="F199" s="11">
        <f>VLOOKUP(C199:C484,进价表!C:F,4,FALSE)</f>
        <v>88</v>
      </c>
      <c r="G199" s="11">
        <f t="shared" si="12"/>
        <v>352</v>
      </c>
      <c r="H199" s="11">
        <f t="shared" si="13"/>
        <v>115.72</v>
      </c>
      <c r="I199" s="14">
        <f t="shared" si="14"/>
        <v>0.00997586206896552</v>
      </c>
      <c r="J199" s="15">
        <f t="shared" si="15"/>
        <v>0.046288</v>
      </c>
      <c r="K199" s="11" t="s">
        <v>599</v>
      </c>
    </row>
    <row r="200" spans="1:11">
      <c r="A200" s="9" t="s">
        <v>616</v>
      </c>
      <c r="B200" s="10" t="s">
        <v>268</v>
      </c>
      <c r="C200" s="10" t="s">
        <v>269</v>
      </c>
      <c r="D200" s="11" t="s">
        <v>8</v>
      </c>
      <c r="E200" s="11">
        <v>4</v>
      </c>
      <c r="F200" s="11">
        <f>VLOOKUP(C200:C485,进价表!C:F,4,FALSE)</f>
        <v>11.5668</v>
      </c>
      <c r="G200" s="11">
        <f t="shared" si="12"/>
        <v>46.2672</v>
      </c>
      <c r="H200" s="11">
        <f t="shared" si="13"/>
        <v>15.210342</v>
      </c>
      <c r="I200" s="14">
        <f t="shared" si="14"/>
        <v>0.00131123637931034</v>
      </c>
      <c r="J200" s="15">
        <f t="shared" si="15"/>
        <v>0.0060841368</v>
      </c>
      <c r="K200" s="11" t="s">
        <v>601</v>
      </c>
    </row>
    <row r="201" spans="1:11">
      <c r="A201" s="9" t="s">
        <v>616</v>
      </c>
      <c r="B201" s="10" t="s">
        <v>189</v>
      </c>
      <c r="C201" s="10" t="s">
        <v>190</v>
      </c>
      <c r="D201" s="11" t="s">
        <v>188</v>
      </c>
      <c r="E201" s="11">
        <v>4</v>
      </c>
      <c r="F201" s="11">
        <f>VLOOKUP(C201:C486,进价表!C:F,4,FALSE)</f>
        <v>88</v>
      </c>
      <c r="G201" s="11">
        <f t="shared" si="12"/>
        <v>352</v>
      </c>
      <c r="H201" s="11">
        <f t="shared" si="13"/>
        <v>115.72</v>
      </c>
      <c r="I201" s="14">
        <f t="shared" si="14"/>
        <v>0.00997586206896552</v>
      </c>
      <c r="J201" s="15">
        <f t="shared" si="15"/>
        <v>0.046288</v>
      </c>
      <c r="K201" s="11" t="s">
        <v>602</v>
      </c>
    </row>
    <row r="202" spans="1:11">
      <c r="A202" s="9" t="s">
        <v>616</v>
      </c>
      <c r="B202" s="10" t="s">
        <v>186</v>
      </c>
      <c r="C202" s="10" t="s">
        <v>187</v>
      </c>
      <c r="D202" s="11" t="s">
        <v>188</v>
      </c>
      <c r="E202" s="11">
        <v>3</v>
      </c>
      <c r="F202" s="11">
        <f>VLOOKUP(C202:C487,进价表!C:F,4,FALSE)</f>
        <v>68</v>
      </c>
      <c r="G202" s="11">
        <f t="shared" si="12"/>
        <v>204</v>
      </c>
      <c r="H202" s="11">
        <f t="shared" si="13"/>
        <v>89.42</v>
      </c>
      <c r="I202" s="14">
        <f t="shared" si="14"/>
        <v>0.00770862068965517</v>
      </c>
      <c r="J202" s="15">
        <f t="shared" si="15"/>
        <v>0.026826</v>
      </c>
      <c r="K202" s="11" t="s">
        <v>602</v>
      </c>
    </row>
    <row r="203" ht="26" spans="1:11">
      <c r="A203" s="9" t="s">
        <v>616</v>
      </c>
      <c r="B203" s="10" t="s">
        <v>472</v>
      </c>
      <c r="C203" s="10" t="s">
        <v>473</v>
      </c>
      <c r="D203" s="11" t="s">
        <v>8</v>
      </c>
      <c r="E203" s="11">
        <v>3</v>
      </c>
      <c r="F203" s="11">
        <f>VLOOKUP(C203:C488,进价表!C:F,4,FALSE)</f>
        <v>44.226</v>
      </c>
      <c r="G203" s="11">
        <f t="shared" si="12"/>
        <v>132.678</v>
      </c>
      <c r="H203" s="11">
        <f t="shared" si="13"/>
        <v>58.15719</v>
      </c>
      <c r="I203" s="14">
        <f t="shared" si="14"/>
        <v>0.00501355086206897</v>
      </c>
      <c r="J203" s="15">
        <f t="shared" si="15"/>
        <v>0.017447157</v>
      </c>
      <c r="K203" s="11" t="s">
        <v>599</v>
      </c>
    </row>
    <row r="204" spans="1:11">
      <c r="A204" s="9" t="s">
        <v>616</v>
      </c>
      <c r="B204" s="10" t="s">
        <v>364</v>
      </c>
      <c r="C204" s="10" t="s">
        <v>365</v>
      </c>
      <c r="D204" s="11" t="s">
        <v>31</v>
      </c>
      <c r="E204" s="11">
        <v>3</v>
      </c>
      <c r="F204" s="11">
        <f>VLOOKUP(C204:C489,进价表!C:F,4,FALSE)</f>
        <v>99.792</v>
      </c>
      <c r="G204" s="11">
        <f t="shared" si="12"/>
        <v>299.376</v>
      </c>
      <c r="H204" s="11">
        <f t="shared" si="13"/>
        <v>131.22648</v>
      </c>
      <c r="I204" s="14">
        <f t="shared" si="14"/>
        <v>0.0113126275862069</v>
      </c>
      <c r="J204" s="15">
        <f t="shared" si="15"/>
        <v>0.039367944</v>
      </c>
      <c r="K204" s="11" t="s">
        <v>599</v>
      </c>
    </row>
    <row r="205" spans="1:11">
      <c r="A205" s="9" t="s">
        <v>616</v>
      </c>
      <c r="B205" s="10" t="s">
        <v>354</v>
      </c>
      <c r="C205" s="10" t="s">
        <v>355</v>
      </c>
      <c r="D205" s="11" t="s">
        <v>8</v>
      </c>
      <c r="E205" s="11">
        <v>3</v>
      </c>
      <c r="F205" s="11">
        <f>VLOOKUP(C205:C490,进价表!C:F,4,FALSE)</f>
        <v>172.8972</v>
      </c>
      <c r="G205" s="11">
        <f t="shared" si="12"/>
        <v>518.6916</v>
      </c>
      <c r="H205" s="11">
        <f t="shared" si="13"/>
        <v>227.359818</v>
      </c>
      <c r="I205" s="14">
        <f t="shared" si="14"/>
        <v>0.0195999843103448</v>
      </c>
      <c r="J205" s="15">
        <f t="shared" si="15"/>
        <v>0.0682079454</v>
      </c>
      <c r="K205" s="11" t="s">
        <v>599</v>
      </c>
    </row>
    <row r="206" spans="1:11">
      <c r="A206" s="9" t="s">
        <v>616</v>
      </c>
      <c r="B206" s="10" t="s">
        <v>578</v>
      </c>
      <c r="C206" s="10" t="s">
        <v>579</v>
      </c>
      <c r="D206" s="11" t="s">
        <v>8</v>
      </c>
      <c r="E206" s="11">
        <v>3</v>
      </c>
      <c r="F206" s="11">
        <f>VLOOKUP(C206:C491,进价表!C:F,4,FALSE)</f>
        <v>42</v>
      </c>
      <c r="G206" s="11">
        <f t="shared" si="12"/>
        <v>126</v>
      </c>
      <c r="H206" s="11">
        <f t="shared" si="13"/>
        <v>55.23</v>
      </c>
      <c r="I206" s="14">
        <f t="shared" si="14"/>
        <v>0.00476120689655172</v>
      </c>
      <c r="J206" s="15">
        <f t="shared" si="15"/>
        <v>0.016569</v>
      </c>
      <c r="K206" s="11" t="s">
        <v>595</v>
      </c>
    </row>
    <row r="207" spans="1:11">
      <c r="A207" s="9" t="s">
        <v>616</v>
      </c>
      <c r="B207" s="10" t="s">
        <v>582</v>
      </c>
      <c r="C207" s="10" t="s">
        <v>583</v>
      </c>
      <c r="D207" s="11" t="s">
        <v>8</v>
      </c>
      <c r="E207" s="11">
        <v>3</v>
      </c>
      <c r="F207" s="11">
        <f>VLOOKUP(C207:C492,进价表!C:F,4,FALSE)</f>
        <v>130.3344</v>
      </c>
      <c r="G207" s="11">
        <f t="shared" si="12"/>
        <v>391.0032</v>
      </c>
      <c r="H207" s="11">
        <f t="shared" si="13"/>
        <v>171.389736</v>
      </c>
      <c r="I207" s="14">
        <f t="shared" si="14"/>
        <v>0.0147749772413793</v>
      </c>
      <c r="J207" s="15">
        <f t="shared" si="15"/>
        <v>0.0514169208</v>
      </c>
      <c r="K207" s="11" t="s">
        <v>595</v>
      </c>
    </row>
    <row r="208" spans="1:11">
      <c r="A208" s="9" t="s">
        <v>616</v>
      </c>
      <c r="B208" s="10" t="s">
        <v>580</v>
      </c>
      <c r="C208" s="10" t="s">
        <v>581</v>
      </c>
      <c r="D208" s="11" t="s">
        <v>8</v>
      </c>
      <c r="E208" s="11">
        <v>3</v>
      </c>
      <c r="F208" s="11">
        <f>VLOOKUP(C208:C493,进价表!C:F,4,FALSE)</f>
        <v>55</v>
      </c>
      <c r="G208" s="11">
        <f t="shared" si="12"/>
        <v>165</v>
      </c>
      <c r="H208" s="11">
        <f t="shared" si="13"/>
        <v>72.325</v>
      </c>
      <c r="I208" s="14">
        <f t="shared" si="14"/>
        <v>0.00623491379310345</v>
      </c>
      <c r="J208" s="15">
        <f t="shared" si="15"/>
        <v>0.0216975</v>
      </c>
      <c r="K208" s="11" t="s">
        <v>595</v>
      </c>
    </row>
    <row r="209" spans="1:11">
      <c r="A209" s="9" t="s">
        <v>616</v>
      </c>
      <c r="B209" s="10" t="s">
        <v>360</v>
      </c>
      <c r="C209" s="10" t="s">
        <v>361</v>
      </c>
      <c r="D209" s="11" t="s">
        <v>31</v>
      </c>
      <c r="E209" s="11">
        <v>3</v>
      </c>
      <c r="F209" s="11">
        <f>VLOOKUP(C209:C494,进价表!C:F,4,FALSE)</f>
        <v>57.456</v>
      </c>
      <c r="G209" s="11">
        <f t="shared" si="12"/>
        <v>172.368</v>
      </c>
      <c r="H209" s="11">
        <f t="shared" si="13"/>
        <v>75.55464</v>
      </c>
      <c r="I209" s="14">
        <f t="shared" si="14"/>
        <v>0.00651333103448276</v>
      </c>
      <c r="J209" s="15">
        <f t="shared" si="15"/>
        <v>0.022666392</v>
      </c>
      <c r="K209" s="11" t="s">
        <v>599</v>
      </c>
    </row>
    <row r="210" ht="26" spans="1:11">
      <c r="A210" s="9" t="s">
        <v>616</v>
      </c>
      <c r="B210" s="10" t="s">
        <v>524</v>
      </c>
      <c r="C210" s="10" t="s">
        <v>525</v>
      </c>
      <c r="D210" s="11" t="s">
        <v>8</v>
      </c>
      <c r="E210" s="11">
        <v>2</v>
      </c>
      <c r="F210" s="11">
        <f>VLOOKUP(C210:C495,进价表!C:F,4,FALSE)</f>
        <v>15</v>
      </c>
      <c r="G210" s="11">
        <f t="shared" si="12"/>
        <v>30</v>
      </c>
      <c r="H210" s="11">
        <f t="shared" si="13"/>
        <v>19.725</v>
      </c>
      <c r="I210" s="14">
        <f t="shared" si="14"/>
        <v>0.00170043103448276</v>
      </c>
      <c r="J210" s="15">
        <f t="shared" si="15"/>
        <v>0.003945</v>
      </c>
      <c r="K210" s="11" t="s">
        <v>599</v>
      </c>
    </row>
    <row r="211" spans="1:11">
      <c r="A211" s="9" t="s">
        <v>616</v>
      </c>
      <c r="B211" s="10" t="s">
        <v>548</v>
      </c>
      <c r="C211" s="10" t="s">
        <v>549</v>
      </c>
      <c r="D211" s="11" t="s">
        <v>8</v>
      </c>
      <c r="E211" s="11">
        <v>2</v>
      </c>
      <c r="F211" s="11">
        <f>VLOOKUP(C211:C496,进价表!C:F,4,FALSE)</f>
        <v>10</v>
      </c>
      <c r="G211" s="11">
        <f t="shared" si="12"/>
        <v>20</v>
      </c>
      <c r="H211" s="11">
        <f t="shared" si="13"/>
        <v>13.15</v>
      </c>
      <c r="I211" s="14">
        <f t="shared" si="14"/>
        <v>0.00113362068965517</v>
      </c>
      <c r="J211" s="15">
        <f t="shared" si="15"/>
        <v>0.00263</v>
      </c>
      <c r="K211" s="11" t="s">
        <v>599</v>
      </c>
    </row>
    <row r="212" spans="1:11">
      <c r="A212" s="9" t="s">
        <v>616</v>
      </c>
      <c r="B212" s="10" t="s">
        <v>208</v>
      </c>
      <c r="C212" s="10" t="s">
        <v>209</v>
      </c>
      <c r="D212" s="11" t="s">
        <v>8</v>
      </c>
      <c r="E212" s="11">
        <v>2</v>
      </c>
      <c r="F212" s="11">
        <f>VLOOKUP(C212:C497,进价表!C:F,4,FALSE)</f>
        <v>245.9268</v>
      </c>
      <c r="G212" s="11">
        <f t="shared" si="12"/>
        <v>491.8536</v>
      </c>
      <c r="H212" s="11">
        <f t="shared" si="13"/>
        <v>323.393742</v>
      </c>
      <c r="I212" s="14">
        <f t="shared" si="14"/>
        <v>0.027878770862069</v>
      </c>
      <c r="J212" s="15">
        <f t="shared" si="15"/>
        <v>0.0646787484</v>
      </c>
      <c r="K212" s="11" t="s">
        <v>599</v>
      </c>
    </row>
    <row r="213" ht="26" spans="1:11">
      <c r="A213" s="9" t="s">
        <v>616</v>
      </c>
      <c r="B213" s="10" t="s">
        <v>530</v>
      </c>
      <c r="C213" s="10" t="s">
        <v>531</v>
      </c>
      <c r="D213" s="11" t="s">
        <v>8</v>
      </c>
      <c r="E213" s="11">
        <v>2</v>
      </c>
      <c r="F213" s="11">
        <f>VLOOKUP(C213:C498,进价表!C:F,4,FALSE)</f>
        <v>25</v>
      </c>
      <c r="G213" s="11">
        <f t="shared" si="12"/>
        <v>50</v>
      </c>
      <c r="H213" s="11">
        <f t="shared" si="13"/>
        <v>32.875</v>
      </c>
      <c r="I213" s="14">
        <f t="shared" si="14"/>
        <v>0.00283405172413793</v>
      </c>
      <c r="J213" s="15">
        <f t="shared" si="15"/>
        <v>0.006575</v>
      </c>
      <c r="K213" s="11" t="s">
        <v>599</v>
      </c>
    </row>
    <row r="214" ht="26" spans="1:11">
      <c r="A214" s="9" t="s">
        <v>616</v>
      </c>
      <c r="B214" s="10" t="s">
        <v>496</v>
      </c>
      <c r="C214" s="10" t="s">
        <v>497</v>
      </c>
      <c r="D214" s="11" t="s">
        <v>8</v>
      </c>
      <c r="E214" s="11">
        <v>2</v>
      </c>
      <c r="F214" s="11">
        <f>VLOOKUP(C214:C499,进价表!C:F,4,FALSE)</f>
        <v>136.9872</v>
      </c>
      <c r="G214" s="11">
        <f t="shared" si="12"/>
        <v>273.9744</v>
      </c>
      <c r="H214" s="11">
        <f t="shared" si="13"/>
        <v>180.138168</v>
      </c>
      <c r="I214" s="14">
        <f t="shared" si="14"/>
        <v>0.0155291524137931</v>
      </c>
      <c r="J214" s="15">
        <f t="shared" si="15"/>
        <v>0.0360276336</v>
      </c>
      <c r="K214" s="11" t="s">
        <v>599</v>
      </c>
    </row>
    <row r="215" ht="26" spans="1:11">
      <c r="A215" s="9" t="s">
        <v>616</v>
      </c>
      <c r="B215" s="10" t="s">
        <v>498</v>
      </c>
      <c r="C215" s="10" t="s">
        <v>499</v>
      </c>
      <c r="D215" s="11" t="s">
        <v>8</v>
      </c>
      <c r="E215" s="11">
        <v>2</v>
      </c>
      <c r="F215" s="11">
        <f>VLOOKUP(C215:C500,进价表!C:F,4,FALSE)</f>
        <v>51.9372</v>
      </c>
      <c r="G215" s="11">
        <f t="shared" si="12"/>
        <v>103.8744</v>
      </c>
      <c r="H215" s="11">
        <f t="shared" si="13"/>
        <v>68.297418</v>
      </c>
      <c r="I215" s="14">
        <f t="shared" si="14"/>
        <v>0.00588770844827586</v>
      </c>
      <c r="J215" s="15">
        <f t="shared" si="15"/>
        <v>0.0136594836</v>
      </c>
      <c r="K215" s="11" t="s">
        <v>599</v>
      </c>
    </row>
    <row r="216" spans="1:11">
      <c r="A216" s="9" t="s">
        <v>616</v>
      </c>
      <c r="B216" s="10" t="s">
        <v>424</v>
      </c>
      <c r="C216" s="10" t="s">
        <v>425</v>
      </c>
      <c r="D216" s="11" t="s">
        <v>8</v>
      </c>
      <c r="E216" s="11">
        <v>2</v>
      </c>
      <c r="F216" s="11">
        <f>VLOOKUP(C216:C501,进价表!C:F,4,FALSE)</f>
        <v>45</v>
      </c>
      <c r="G216" s="11">
        <f t="shared" si="12"/>
        <v>90</v>
      </c>
      <c r="H216" s="11">
        <f t="shared" si="13"/>
        <v>59.175</v>
      </c>
      <c r="I216" s="14">
        <f t="shared" si="14"/>
        <v>0.00510129310344828</v>
      </c>
      <c r="J216" s="15">
        <f t="shared" si="15"/>
        <v>0.011835</v>
      </c>
      <c r="K216" s="11" t="s">
        <v>595</v>
      </c>
    </row>
    <row r="217" spans="1:11">
      <c r="A217" s="9" t="s">
        <v>616</v>
      </c>
      <c r="B217" s="10" t="s">
        <v>172</v>
      </c>
      <c r="C217" s="10" t="s">
        <v>173</v>
      </c>
      <c r="D217" s="11" t="s">
        <v>8</v>
      </c>
      <c r="E217" s="11">
        <v>2</v>
      </c>
      <c r="F217" s="11">
        <f>VLOOKUP(C217:C502,进价表!C:F,4,FALSE)</f>
        <v>85</v>
      </c>
      <c r="G217" s="11">
        <f t="shared" si="12"/>
        <v>170</v>
      </c>
      <c r="H217" s="11">
        <f t="shared" si="13"/>
        <v>111.775</v>
      </c>
      <c r="I217" s="14">
        <f t="shared" si="14"/>
        <v>0.00963577586206897</v>
      </c>
      <c r="J217" s="15">
        <f t="shared" si="15"/>
        <v>0.022355</v>
      </c>
      <c r="K217" s="11" t="s">
        <v>599</v>
      </c>
    </row>
    <row r="218" spans="1:11">
      <c r="A218" s="9" t="s">
        <v>616</v>
      </c>
      <c r="B218" s="10" t="s">
        <v>376</v>
      </c>
      <c r="C218" s="10" t="s">
        <v>377</v>
      </c>
      <c r="D218" s="11" t="s">
        <v>8</v>
      </c>
      <c r="E218" s="11">
        <v>2</v>
      </c>
      <c r="F218" s="11">
        <f>VLOOKUP(C218:C503,进价表!C:F,4,FALSE)</f>
        <v>227.7072</v>
      </c>
      <c r="G218" s="11">
        <f t="shared" si="12"/>
        <v>455.4144</v>
      </c>
      <c r="H218" s="11">
        <f t="shared" si="13"/>
        <v>299.434968</v>
      </c>
      <c r="I218" s="14">
        <f t="shared" si="14"/>
        <v>0.0258133593103448</v>
      </c>
      <c r="J218" s="15">
        <f t="shared" si="15"/>
        <v>0.0598869936</v>
      </c>
      <c r="K218" s="11" t="s">
        <v>599</v>
      </c>
    </row>
    <row r="219" spans="1:11">
      <c r="A219" s="9" t="s">
        <v>616</v>
      </c>
      <c r="B219" s="10" t="s">
        <v>214</v>
      </c>
      <c r="C219" s="10" t="s">
        <v>215</v>
      </c>
      <c r="D219" s="11" t="s">
        <v>105</v>
      </c>
      <c r="E219" s="11">
        <v>2</v>
      </c>
      <c r="F219" s="11">
        <f>VLOOKUP(C219:C504,进价表!C:F,4,FALSE)</f>
        <v>28.5012</v>
      </c>
      <c r="G219" s="11">
        <f t="shared" si="12"/>
        <v>57.0024</v>
      </c>
      <c r="H219" s="11">
        <f t="shared" si="13"/>
        <v>37.479078</v>
      </c>
      <c r="I219" s="14">
        <f t="shared" si="14"/>
        <v>0.003230955</v>
      </c>
      <c r="J219" s="15">
        <f t="shared" si="15"/>
        <v>0.0074958156</v>
      </c>
      <c r="K219" s="11" t="s">
        <v>599</v>
      </c>
    </row>
    <row r="220" spans="1:11">
      <c r="A220" s="9" t="s">
        <v>616</v>
      </c>
      <c r="B220" s="10" t="s">
        <v>154</v>
      </c>
      <c r="C220" s="10" t="s">
        <v>155</v>
      </c>
      <c r="D220" s="11" t="s">
        <v>8</v>
      </c>
      <c r="E220" s="11">
        <v>2</v>
      </c>
      <c r="F220" s="11">
        <f>VLOOKUP(C220:C505,进价表!C:F,4,FALSE)</f>
        <v>34.5492</v>
      </c>
      <c r="G220" s="11">
        <f t="shared" si="12"/>
        <v>69.0984</v>
      </c>
      <c r="H220" s="11">
        <f t="shared" si="13"/>
        <v>45.432198</v>
      </c>
      <c r="I220" s="14">
        <f t="shared" si="14"/>
        <v>0.00391656879310345</v>
      </c>
      <c r="J220" s="15">
        <f t="shared" si="15"/>
        <v>0.0090864396</v>
      </c>
      <c r="K220" s="11" t="s">
        <v>599</v>
      </c>
    </row>
    <row r="221" spans="1:11">
      <c r="A221" s="9" t="s">
        <v>616</v>
      </c>
      <c r="B221" s="10" t="s">
        <v>428</v>
      </c>
      <c r="C221" s="10" t="s">
        <v>429</v>
      </c>
      <c r="D221" s="11" t="s">
        <v>8</v>
      </c>
      <c r="E221" s="11">
        <v>2</v>
      </c>
      <c r="F221" s="11">
        <f>VLOOKUP(C221:C506,进价表!C:F,4,FALSE)</f>
        <v>55</v>
      </c>
      <c r="G221" s="11">
        <f t="shared" si="12"/>
        <v>110</v>
      </c>
      <c r="H221" s="11">
        <f t="shared" si="13"/>
        <v>72.325</v>
      </c>
      <c r="I221" s="14">
        <f t="shared" si="14"/>
        <v>0.00623491379310345</v>
      </c>
      <c r="J221" s="15">
        <f t="shared" si="15"/>
        <v>0.014465</v>
      </c>
      <c r="K221" s="11" t="s">
        <v>595</v>
      </c>
    </row>
    <row r="222" spans="1:11">
      <c r="A222" s="9" t="s">
        <v>616</v>
      </c>
      <c r="B222" s="10" t="s">
        <v>542</v>
      </c>
      <c r="C222" s="10" t="s">
        <v>543</v>
      </c>
      <c r="D222" s="11" t="s">
        <v>8</v>
      </c>
      <c r="E222" s="11">
        <v>1</v>
      </c>
      <c r="F222" s="11">
        <f>VLOOKUP(C222:C507,进价表!C:F,4,FALSE)</f>
        <v>150</v>
      </c>
      <c r="G222" s="11">
        <f t="shared" si="12"/>
        <v>150</v>
      </c>
      <c r="H222" s="11">
        <f t="shared" si="13"/>
        <v>197.25</v>
      </c>
      <c r="I222" s="14">
        <f t="shared" si="14"/>
        <v>0.0170043103448276</v>
      </c>
      <c r="J222" s="15">
        <f t="shared" si="15"/>
        <v>0.019725</v>
      </c>
      <c r="K222" s="11" t="s">
        <v>599</v>
      </c>
    </row>
    <row r="223" ht="26" spans="1:11">
      <c r="A223" s="9" t="s">
        <v>616</v>
      </c>
      <c r="B223" s="10" t="s">
        <v>474</v>
      </c>
      <c r="C223" s="10" t="s">
        <v>475</v>
      </c>
      <c r="D223" s="11" t="s">
        <v>8</v>
      </c>
      <c r="E223" s="11">
        <v>1</v>
      </c>
      <c r="F223" s="11">
        <f>VLOOKUP(C223:C508,进价表!C:F,4,FALSE)</f>
        <v>50.274</v>
      </c>
      <c r="G223" s="11">
        <f t="shared" si="12"/>
        <v>50.274</v>
      </c>
      <c r="H223" s="11">
        <f t="shared" si="13"/>
        <v>66.11031</v>
      </c>
      <c r="I223" s="14">
        <f t="shared" si="14"/>
        <v>0.00569916465517241</v>
      </c>
      <c r="J223" s="15">
        <f t="shared" si="15"/>
        <v>0.006611031</v>
      </c>
      <c r="K223" s="11" t="s">
        <v>599</v>
      </c>
    </row>
    <row r="224" spans="1:11">
      <c r="A224" s="9" t="s">
        <v>616</v>
      </c>
      <c r="B224" s="10" t="s">
        <v>564</v>
      </c>
      <c r="C224" s="10" t="s">
        <v>565</v>
      </c>
      <c r="D224" s="11" t="s">
        <v>8</v>
      </c>
      <c r="E224" s="11">
        <v>1</v>
      </c>
      <c r="F224" s="11">
        <f>VLOOKUP(C224:C509,进价表!C:F,4,FALSE)</f>
        <v>19</v>
      </c>
      <c r="G224" s="11">
        <f t="shared" si="12"/>
        <v>19</v>
      </c>
      <c r="H224" s="11">
        <f t="shared" si="13"/>
        <v>24.985</v>
      </c>
      <c r="I224" s="14">
        <f t="shared" si="14"/>
        <v>0.00215387931034483</v>
      </c>
      <c r="J224" s="15">
        <f t="shared" si="15"/>
        <v>0.0024985</v>
      </c>
      <c r="K224" s="11" t="s">
        <v>599</v>
      </c>
    </row>
    <row r="225" spans="1:11">
      <c r="A225" s="9" t="s">
        <v>616</v>
      </c>
      <c r="B225" s="10" t="s">
        <v>432</v>
      </c>
      <c r="C225" s="10" t="s">
        <v>433</v>
      </c>
      <c r="D225" s="11" t="s">
        <v>8</v>
      </c>
      <c r="E225" s="11">
        <v>1</v>
      </c>
      <c r="F225" s="11">
        <f>VLOOKUP(C225:C510,进价表!C:F,4,FALSE)</f>
        <v>75</v>
      </c>
      <c r="G225" s="11">
        <f t="shared" si="12"/>
        <v>75</v>
      </c>
      <c r="H225" s="11">
        <f t="shared" si="13"/>
        <v>98.625</v>
      </c>
      <c r="I225" s="14">
        <f t="shared" si="14"/>
        <v>0.00850215517241379</v>
      </c>
      <c r="J225" s="15">
        <f t="shared" si="15"/>
        <v>0.0098625</v>
      </c>
      <c r="K225" s="11" t="s">
        <v>595</v>
      </c>
    </row>
    <row r="226" spans="1:11">
      <c r="A226" s="9" t="s">
        <v>616</v>
      </c>
      <c r="B226" s="10" t="s">
        <v>574</v>
      </c>
      <c r="C226" s="10" t="s">
        <v>575</v>
      </c>
      <c r="D226" s="11" t="s">
        <v>8</v>
      </c>
      <c r="E226" s="11">
        <v>1</v>
      </c>
      <c r="F226" s="11">
        <f>VLOOKUP(C226:C511,进价表!C:F,4,FALSE)</f>
        <v>45</v>
      </c>
      <c r="G226" s="11">
        <f t="shared" si="12"/>
        <v>45</v>
      </c>
      <c r="H226" s="11">
        <f t="shared" si="13"/>
        <v>59.175</v>
      </c>
      <c r="I226" s="14">
        <f t="shared" si="14"/>
        <v>0.00510129310344828</v>
      </c>
      <c r="J226" s="15">
        <f t="shared" si="15"/>
        <v>0.0059175</v>
      </c>
      <c r="K226" s="11" t="s">
        <v>599</v>
      </c>
    </row>
    <row r="227" ht="26" spans="1:11">
      <c r="A227" s="9" t="s">
        <v>616</v>
      </c>
      <c r="B227" s="10" t="s">
        <v>452</v>
      </c>
      <c r="C227" s="10" t="s">
        <v>453</v>
      </c>
      <c r="D227" s="11" t="s">
        <v>8</v>
      </c>
      <c r="E227" s="11">
        <v>1</v>
      </c>
      <c r="F227" s="11">
        <f>VLOOKUP(C227:C512,进价表!C:F,4,FALSE)</f>
        <v>152.4852</v>
      </c>
      <c r="G227" s="11">
        <f t="shared" si="12"/>
        <v>152.4852</v>
      </c>
      <c r="H227" s="11">
        <f t="shared" si="13"/>
        <v>200.518038</v>
      </c>
      <c r="I227" s="14">
        <f t="shared" si="14"/>
        <v>0.0172860377586207</v>
      </c>
      <c r="J227" s="15">
        <f t="shared" si="15"/>
        <v>0.0200518038</v>
      </c>
      <c r="K227" s="11" t="s">
        <v>595</v>
      </c>
    </row>
    <row r="228" spans="1:11">
      <c r="A228" s="9" t="s">
        <v>616</v>
      </c>
      <c r="B228" s="10" t="s">
        <v>156</v>
      </c>
      <c r="C228" s="10" t="s">
        <v>157</v>
      </c>
      <c r="D228" s="11" t="s">
        <v>8</v>
      </c>
      <c r="E228" s="11">
        <v>1</v>
      </c>
      <c r="F228" s="11">
        <f>VLOOKUP(C228:C513,进价表!C:F,4,FALSE)</f>
        <v>55</v>
      </c>
      <c r="G228" s="11">
        <f t="shared" si="12"/>
        <v>55</v>
      </c>
      <c r="H228" s="11">
        <f t="shared" si="13"/>
        <v>72.325</v>
      </c>
      <c r="I228" s="14">
        <f t="shared" si="14"/>
        <v>0.00623491379310345</v>
      </c>
      <c r="J228" s="15">
        <f t="shared" si="15"/>
        <v>0.0072325</v>
      </c>
      <c r="K228" s="11" t="s">
        <v>599</v>
      </c>
    </row>
    <row r="229" ht="26" spans="1:11">
      <c r="A229" s="9" t="s">
        <v>616</v>
      </c>
      <c r="B229" s="10" t="s">
        <v>462</v>
      </c>
      <c r="C229" s="10" t="s">
        <v>463</v>
      </c>
      <c r="D229" s="11" t="s">
        <v>8</v>
      </c>
      <c r="E229" s="11">
        <v>1</v>
      </c>
      <c r="F229" s="11">
        <f>VLOOKUP(C229:C514,进价表!C:F,4,FALSE)</f>
        <v>39.69</v>
      </c>
      <c r="G229" s="11">
        <f t="shared" si="12"/>
        <v>39.69</v>
      </c>
      <c r="H229" s="11">
        <f t="shared" si="13"/>
        <v>52.19235</v>
      </c>
      <c r="I229" s="14">
        <f t="shared" si="14"/>
        <v>0.00449934051724138</v>
      </c>
      <c r="J229" s="15">
        <f t="shared" si="15"/>
        <v>0.005219235</v>
      </c>
      <c r="K229" s="11" t="s">
        <v>599</v>
      </c>
    </row>
    <row r="230" ht="26" spans="1:11">
      <c r="A230" s="9" t="s">
        <v>616</v>
      </c>
      <c r="B230" s="10" t="s">
        <v>486</v>
      </c>
      <c r="C230" s="10" t="s">
        <v>487</v>
      </c>
      <c r="D230" s="11" t="s">
        <v>8</v>
      </c>
      <c r="E230" s="11">
        <v>1</v>
      </c>
      <c r="F230" s="11">
        <f>VLOOKUP(C230:C515,进价表!C:F,4,FALSE)</f>
        <v>132.3</v>
      </c>
      <c r="G230" s="11">
        <f t="shared" si="12"/>
        <v>132.3</v>
      </c>
      <c r="H230" s="11">
        <f t="shared" si="13"/>
        <v>173.9745</v>
      </c>
      <c r="I230" s="14">
        <f t="shared" si="14"/>
        <v>0.0149978017241379</v>
      </c>
      <c r="J230" s="15">
        <f t="shared" si="15"/>
        <v>0.01739745</v>
      </c>
      <c r="K230" s="11" t="s">
        <v>599</v>
      </c>
    </row>
    <row r="231" ht="26" spans="1:11">
      <c r="A231" s="9" t="s">
        <v>616</v>
      </c>
      <c r="B231" s="10" t="s">
        <v>508</v>
      </c>
      <c r="C231" s="10" t="s">
        <v>509</v>
      </c>
      <c r="D231" s="11" t="s">
        <v>8</v>
      </c>
      <c r="E231" s="11">
        <v>1</v>
      </c>
      <c r="F231" s="11">
        <f>VLOOKUP(C231:C516,进价表!C:F,4,FALSE)</f>
        <v>198.072</v>
      </c>
      <c r="G231" s="11">
        <f t="shared" si="12"/>
        <v>198.072</v>
      </c>
      <c r="H231" s="11">
        <f t="shared" si="13"/>
        <v>260.46468</v>
      </c>
      <c r="I231" s="14">
        <f t="shared" si="14"/>
        <v>0.0224538517241379</v>
      </c>
      <c r="J231" s="15">
        <f t="shared" si="15"/>
        <v>0.026046468</v>
      </c>
      <c r="K231" s="11" t="s">
        <v>599</v>
      </c>
    </row>
    <row r="232" spans="1:11">
      <c r="A232" s="9" t="s">
        <v>616</v>
      </c>
      <c r="B232" s="10" t="s">
        <v>222</v>
      </c>
      <c r="C232" s="10" t="s">
        <v>223</v>
      </c>
      <c r="D232" s="11" t="s">
        <v>105</v>
      </c>
      <c r="E232" s="11">
        <v>1</v>
      </c>
      <c r="F232" s="11">
        <f>VLOOKUP(C232:C517,进价表!C:F,4,FALSE)</f>
        <v>18.9756</v>
      </c>
      <c r="G232" s="11">
        <f t="shared" si="12"/>
        <v>18.9756</v>
      </c>
      <c r="H232" s="11">
        <f t="shared" si="13"/>
        <v>24.952914</v>
      </c>
      <c r="I232" s="14">
        <f t="shared" si="14"/>
        <v>0.00215111327586207</v>
      </c>
      <c r="J232" s="15">
        <f t="shared" si="15"/>
        <v>0.0024952914</v>
      </c>
      <c r="K232" s="11" t="s">
        <v>599</v>
      </c>
    </row>
    <row r="233" spans="1:11">
      <c r="A233" s="9" t="s">
        <v>616</v>
      </c>
      <c r="B233" s="10" t="s">
        <v>152</v>
      </c>
      <c r="C233" s="10" t="s">
        <v>153</v>
      </c>
      <c r="D233" s="11" t="s">
        <v>8</v>
      </c>
      <c r="E233" s="11">
        <v>1</v>
      </c>
      <c r="F233" s="11">
        <f>VLOOKUP(C233:C518,进价表!C:F,4,FALSE)</f>
        <v>298.62</v>
      </c>
      <c r="G233" s="11">
        <f t="shared" si="12"/>
        <v>298.62</v>
      </c>
      <c r="H233" s="11">
        <f t="shared" si="13"/>
        <v>392.6853</v>
      </c>
      <c r="I233" s="14">
        <f t="shared" si="14"/>
        <v>0.0338521810344828</v>
      </c>
      <c r="J233" s="15">
        <f t="shared" si="15"/>
        <v>0.03926853</v>
      </c>
      <c r="K233" s="11" t="s">
        <v>599</v>
      </c>
    </row>
    <row r="234" ht="26" spans="1:11">
      <c r="A234" s="9" t="s">
        <v>616</v>
      </c>
      <c r="B234" s="10" t="s">
        <v>476</v>
      </c>
      <c r="C234" s="10" t="s">
        <v>477</v>
      </c>
      <c r="D234" s="11" t="s">
        <v>8</v>
      </c>
      <c r="E234" s="11">
        <v>1</v>
      </c>
      <c r="F234" s="11">
        <f>VLOOKUP(C234:C519,进价表!C:F,4,FALSE)</f>
        <v>44.226</v>
      </c>
      <c r="G234" s="11">
        <f t="shared" si="12"/>
        <v>44.226</v>
      </c>
      <c r="H234" s="11">
        <f t="shared" si="13"/>
        <v>58.15719</v>
      </c>
      <c r="I234" s="14">
        <f t="shared" si="14"/>
        <v>0.00501355086206897</v>
      </c>
      <c r="J234" s="15">
        <f t="shared" si="15"/>
        <v>0.005815719</v>
      </c>
      <c r="K234" s="11" t="s">
        <v>599</v>
      </c>
    </row>
    <row r="235" ht="26" spans="1:11">
      <c r="A235" s="9" t="s">
        <v>616</v>
      </c>
      <c r="B235" s="10" t="s">
        <v>176</v>
      </c>
      <c r="C235" s="10" t="s">
        <v>177</v>
      </c>
      <c r="D235" s="11" t="s">
        <v>8</v>
      </c>
      <c r="E235" s="11">
        <v>1</v>
      </c>
      <c r="F235" s="11">
        <f>VLOOKUP(C235:C520,进价表!C:F,4,FALSE)</f>
        <v>90</v>
      </c>
      <c r="G235" s="11">
        <f t="shared" si="12"/>
        <v>90</v>
      </c>
      <c r="H235" s="11">
        <f t="shared" si="13"/>
        <v>118.35</v>
      </c>
      <c r="I235" s="14">
        <f t="shared" si="14"/>
        <v>0.0102025862068966</v>
      </c>
      <c r="J235" s="15">
        <f t="shared" si="15"/>
        <v>0.011835</v>
      </c>
      <c r="K235" s="11" t="s">
        <v>599</v>
      </c>
    </row>
    <row r="236" spans="1:11">
      <c r="A236" s="9" t="s">
        <v>616</v>
      </c>
      <c r="B236" s="10" t="s">
        <v>382</v>
      </c>
      <c r="C236" s="10" t="s">
        <v>383</v>
      </c>
      <c r="D236" s="11" t="s">
        <v>8</v>
      </c>
      <c r="E236" s="11">
        <v>1</v>
      </c>
      <c r="F236" s="11">
        <f>VLOOKUP(C236:C521,进价表!C:F,4,FALSE)</f>
        <v>38.178</v>
      </c>
      <c r="G236" s="11">
        <f t="shared" si="12"/>
        <v>38.178</v>
      </c>
      <c r="H236" s="11">
        <f t="shared" si="13"/>
        <v>50.20407</v>
      </c>
      <c r="I236" s="14">
        <f t="shared" si="14"/>
        <v>0.00432793706896552</v>
      </c>
      <c r="J236" s="15">
        <f t="shared" si="15"/>
        <v>0.005020407</v>
      </c>
      <c r="K236" s="11" t="s">
        <v>599</v>
      </c>
    </row>
    <row r="237" ht="26" spans="1:11">
      <c r="A237" s="9" t="s">
        <v>616</v>
      </c>
      <c r="B237" s="10" t="s">
        <v>372</v>
      </c>
      <c r="C237" s="10" t="s">
        <v>373</v>
      </c>
      <c r="D237" s="11" t="s">
        <v>8</v>
      </c>
      <c r="E237" s="11">
        <v>1</v>
      </c>
      <c r="F237" s="11">
        <f>VLOOKUP(C237:C522,进价表!C:F,4,FALSE)</f>
        <v>1226.9124</v>
      </c>
      <c r="G237" s="11">
        <f t="shared" si="12"/>
        <v>1226.9124</v>
      </c>
      <c r="H237" s="11">
        <f t="shared" si="13"/>
        <v>1613.389806</v>
      </c>
      <c r="I237" s="14">
        <f t="shared" si="14"/>
        <v>0.139085328103448</v>
      </c>
      <c r="J237" s="15">
        <f t="shared" si="15"/>
        <v>0.1613389806</v>
      </c>
      <c r="K237" s="11" t="s">
        <v>599</v>
      </c>
    </row>
    <row r="238" ht="26" spans="1:11">
      <c r="A238" s="9" t="s">
        <v>616</v>
      </c>
      <c r="B238" s="10" t="s">
        <v>480</v>
      </c>
      <c r="C238" s="10" t="s">
        <v>481</v>
      </c>
      <c r="D238" s="11" t="s">
        <v>8</v>
      </c>
      <c r="E238" s="11">
        <v>1</v>
      </c>
      <c r="F238" s="11">
        <f>VLOOKUP(C238:C523,进价表!C:F,4,FALSE)</f>
        <v>50.274</v>
      </c>
      <c r="G238" s="11">
        <f t="shared" si="12"/>
        <v>50.274</v>
      </c>
      <c r="H238" s="11">
        <f t="shared" si="13"/>
        <v>66.11031</v>
      </c>
      <c r="I238" s="14">
        <f t="shared" si="14"/>
        <v>0.00569916465517241</v>
      </c>
      <c r="J238" s="15">
        <f t="shared" si="15"/>
        <v>0.006611031</v>
      </c>
      <c r="K238" s="11" t="s">
        <v>599</v>
      </c>
    </row>
    <row r="239" spans="1:11">
      <c r="A239" s="9" t="s">
        <v>616</v>
      </c>
      <c r="B239" s="10" t="s">
        <v>544</v>
      </c>
      <c r="C239" s="10" t="s">
        <v>545</v>
      </c>
      <c r="D239" s="11" t="s">
        <v>8</v>
      </c>
      <c r="E239" s="11">
        <v>1</v>
      </c>
      <c r="F239" s="11">
        <f>VLOOKUP(C239:C524,进价表!C:F,4,FALSE)</f>
        <v>8</v>
      </c>
      <c r="G239" s="11">
        <f t="shared" si="12"/>
        <v>8</v>
      </c>
      <c r="H239" s="11">
        <f t="shared" si="13"/>
        <v>10.52</v>
      </c>
      <c r="I239" s="14">
        <f t="shared" si="14"/>
        <v>0.000906896551724138</v>
      </c>
      <c r="J239" s="15">
        <f t="shared" si="15"/>
        <v>0.001052</v>
      </c>
      <c r="K239" s="11" t="s">
        <v>598</v>
      </c>
    </row>
    <row r="240" spans="1:11">
      <c r="A240" s="9" t="s">
        <v>616</v>
      </c>
      <c r="B240" s="10" t="s">
        <v>194</v>
      </c>
      <c r="C240" s="10" t="s">
        <v>195</v>
      </c>
      <c r="D240" s="11" t="s">
        <v>8</v>
      </c>
      <c r="E240" s="11">
        <v>1</v>
      </c>
      <c r="F240" s="11">
        <f>VLOOKUP(C240:C525,进价表!C:F,4,FALSE)</f>
        <v>90.4932</v>
      </c>
      <c r="G240" s="11">
        <f t="shared" si="12"/>
        <v>90.4932</v>
      </c>
      <c r="H240" s="11">
        <f t="shared" si="13"/>
        <v>118.998558</v>
      </c>
      <c r="I240" s="14">
        <f t="shared" si="14"/>
        <v>0.0102584963793103</v>
      </c>
      <c r="J240" s="15">
        <f t="shared" si="15"/>
        <v>0.0118998558</v>
      </c>
      <c r="K240" s="11" t="s">
        <v>599</v>
      </c>
    </row>
    <row r="241" ht="26" spans="1:11">
      <c r="A241" s="9" t="s">
        <v>616</v>
      </c>
      <c r="B241" s="10" t="s">
        <v>274</v>
      </c>
      <c r="C241" s="10" t="s">
        <v>275</v>
      </c>
      <c r="D241" s="11" t="s">
        <v>8</v>
      </c>
      <c r="E241" s="11">
        <v>1</v>
      </c>
      <c r="F241" s="11">
        <f>VLOOKUP(C241:C526,进价表!C:F,4,FALSE)</f>
        <v>22</v>
      </c>
      <c r="G241" s="11">
        <f t="shared" si="12"/>
        <v>22</v>
      </c>
      <c r="H241" s="11">
        <f t="shared" si="13"/>
        <v>28.93</v>
      </c>
      <c r="I241" s="14">
        <f t="shared" si="14"/>
        <v>0.00249396551724138</v>
      </c>
      <c r="J241" s="15">
        <f t="shared" si="15"/>
        <v>0.002893</v>
      </c>
      <c r="K241" s="11" t="s">
        <v>601</v>
      </c>
    </row>
    <row r="242" ht="26" spans="1:11">
      <c r="A242" s="9" t="s">
        <v>616</v>
      </c>
      <c r="B242" s="10" t="s">
        <v>478</v>
      </c>
      <c r="C242" s="10" t="s">
        <v>479</v>
      </c>
      <c r="D242" s="11" t="s">
        <v>8</v>
      </c>
      <c r="E242" s="11">
        <v>1</v>
      </c>
      <c r="F242" s="11">
        <f>VLOOKUP(C242:C527,进价表!C:F,4,FALSE)</f>
        <v>44.226</v>
      </c>
      <c r="G242" s="11">
        <f t="shared" si="12"/>
        <v>44.226</v>
      </c>
      <c r="H242" s="11">
        <f t="shared" si="13"/>
        <v>58.15719</v>
      </c>
      <c r="I242" s="14">
        <f t="shared" si="14"/>
        <v>0.00501355086206897</v>
      </c>
      <c r="J242" s="15">
        <f t="shared" si="15"/>
        <v>0.005815719</v>
      </c>
      <c r="K242" s="11" t="s">
        <v>599</v>
      </c>
    </row>
    <row r="243" spans="1:11">
      <c r="A243" s="9" t="s">
        <v>616</v>
      </c>
      <c r="B243" s="10" t="s">
        <v>270</v>
      </c>
      <c r="C243" s="10" t="s">
        <v>271</v>
      </c>
      <c r="D243" s="11" t="s">
        <v>8</v>
      </c>
      <c r="E243" s="11">
        <v>1</v>
      </c>
      <c r="F243" s="11">
        <f>VLOOKUP(C243:C528,进价表!C:F,4,FALSE)</f>
        <v>17.766</v>
      </c>
      <c r="G243" s="11">
        <f t="shared" si="12"/>
        <v>17.766</v>
      </c>
      <c r="H243" s="11">
        <f t="shared" si="13"/>
        <v>23.36229</v>
      </c>
      <c r="I243" s="14">
        <f t="shared" si="14"/>
        <v>0.00201399051724138</v>
      </c>
      <c r="J243" s="15">
        <f t="shared" si="15"/>
        <v>0.002336229</v>
      </c>
      <c r="K243" s="11" t="s">
        <v>601</v>
      </c>
    </row>
    <row r="244" ht="26" spans="1:11">
      <c r="A244" s="9" t="s">
        <v>616</v>
      </c>
      <c r="B244" s="10" t="s">
        <v>484</v>
      </c>
      <c r="C244" s="10" t="s">
        <v>485</v>
      </c>
      <c r="D244" s="11" t="s">
        <v>8</v>
      </c>
      <c r="E244" s="11">
        <v>1</v>
      </c>
      <c r="F244" s="11">
        <f>VLOOKUP(C244:C529,进价表!C:F,4,FALSE)</f>
        <v>71.82</v>
      </c>
      <c r="G244" s="11">
        <f t="shared" si="12"/>
        <v>71.82</v>
      </c>
      <c r="H244" s="11">
        <f t="shared" si="13"/>
        <v>94.4433</v>
      </c>
      <c r="I244" s="14">
        <f t="shared" si="14"/>
        <v>0.00814166379310345</v>
      </c>
      <c r="J244" s="15">
        <f t="shared" si="15"/>
        <v>0.00944433</v>
      </c>
      <c r="K244" s="11" t="s">
        <v>599</v>
      </c>
    </row>
    <row r="245" spans="1:11">
      <c r="A245" s="9" t="s">
        <v>616</v>
      </c>
      <c r="B245" s="10" t="s">
        <v>202</v>
      </c>
      <c r="C245" s="10" t="s">
        <v>203</v>
      </c>
      <c r="D245" s="11" t="s">
        <v>8</v>
      </c>
      <c r="E245" s="11">
        <v>1</v>
      </c>
      <c r="F245" s="11">
        <f>VLOOKUP(C245:C530,进价表!C:F,4,FALSE)</f>
        <v>21.8484</v>
      </c>
      <c r="G245" s="11">
        <f t="shared" si="12"/>
        <v>21.8484</v>
      </c>
      <c r="H245" s="11">
        <f t="shared" si="13"/>
        <v>28.730646</v>
      </c>
      <c r="I245" s="14">
        <f t="shared" si="14"/>
        <v>0.00247677982758621</v>
      </c>
      <c r="J245" s="15">
        <f t="shared" si="15"/>
        <v>0.0028730646</v>
      </c>
      <c r="K245" s="11" t="s">
        <v>599</v>
      </c>
    </row>
    <row r="246" spans="1:11">
      <c r="A246" s="9" t="s">
        <v>616</v>
      </c>
      <c r="B246" s="10" t="s">
        <v>566</v>
      </c>
      <c r="C246" s="10" t="s">
        <v>567</v>
      </c>
      <c r="D246" s="11" t="s">
        <v>8</v>
      </c>
      <c r="E246" s="11">
        <v>1</v>
      </c>
      <c r="F246" s="11">
        <f>VLOOKUP(C246:C531,进价表!C:F,4,FALSE)</f>
        <v>19</v>
      </c>
      <c r="G246" s="11">
        <f t="shared" si="12"/>
        <v>19</v>
      </c>
      <c r="H246" s="11">
        <f t="shared" si="13"/>
        <v>24.985</v>
      </c>
      <c r="I246" s="14">
        <f t="shared" si="14"/>
        <v>0.00215387931034483</v>
      </c>
      <c r="J246" s="15">
        <f t="shared" si="15"/>
        <v>0.0024985</v>
      </c>
      <c r="K246" s="11" t="s">
        <v>599</v>
      </c>
    </row>
    <row r="247" ht="26" spans="1:11">
      <c r="A247" s="9" t="s">
        <v>616</v>
      </c>
      <c r="B247" s="10" t="s">
        <v>482</v>
      </c>
      <c r="C247" s="10" t="s">
        <v>483</v>
      </c>
      <c r="D247" s="11" t="s">
        <v>8</v>
      </c>
      <c r="E247" s="11">
        <v>1</v>
      </c>
      <c r="F247" s="11">
        <f>VLOOKUP(C247:C532,进价表!C:F,4,FALSE)</f>
        <v>71.82</v>
      </c>
      <c r="G247" s="11">
        <f t="shared" si="12"/>
        <v>71.82</v>
      </c>
      <c r="H247" s="11">
        <f t="shared" si="13"/>
        <v>94.4433</v>
      </c>
      <c r="I247" s="14">
        <f t="shared" si="14"/>
        <v>0.00814166379310345</v>
      </c>
      <c r="J247" s="15">
        <f t="shared" si="15"/>
        <v>0.00944433</v>
      </c>
      <c r="K247" s="11" t="s">
        <v>599</v>
      </c>
    </row>
    <row r="248" ht="26" spans="1:11">
      <c r="A248" s="9" t="s">
        <v>616</v>
      </c>
      <c r="B248" s="10" t="s">
        <v>536</v>
      </c>
      <c r="C248" s="10" t="s">
        <v>537</v>
      </c>
      <c r="D248" s="11" t="s">
        <v>8</v>
      </c>
      <c r="E248" s="11">
        <v>1</v>
      </c>
      <c r="F248" s="11">
        <f>VLOOKUP(C248:C533,进价表!C:F,4,FALSE)</f>
        <v>48</v>
      </c>
      <c r="G248" s="11">
        <f t="shared" si="12"/>
        <v>48</v>
      </c>
      <c r="H248" s="11">
        <f t="shared" si="13"/>
        <v>63.12</v>
      </c>
      <c r="I248" s="14">
        <f t="shared" si="14"/>
        <v>0.00544137931034483</v>
      </c>
      <c r="J248" s="15">
        <f t="shared" si="15"/>
        <v>0.006312</v>
      </c>
      <c r="K248" s="11" t="s">
        <v>599</v>
      </c>
    </row>
    <row r="249" spans="1:11">
      <c r="A249" s="9" t="s">
        <v>616</v>
      </c>
      <c r="B249" s="10" t="s">
        <v>438</v>
      </c>
      <c r="C249" s="10" t="s">
        <v>439</v>
      </c>
      <c r="D249" s="11" t="s">
        <v>8</v>
      </c>
      <c r="E249" s="11">
        <v>1</v>
      </c>
      <c r="F249" s="11">
        <f>VLOOKUP(C249:C534,进价表!C:F,4,FALSE)</f>
        <v>170</v>
      </c>
      <c r="G249" s="11">
        <f t="shared" si="12"/>
        <v>170</v>
      </c>
      <c r="H249" s="11">
        <f t="shared" si="13"/>
        <v>223.55</v>
      </c>
      <c r="I249" s="14">
        <f t="shared" si="14"/>
        <v>0.0192715517241379</v>
      </c>
      <c r="J249" s="15">
        <f t="shared" si="15"/>
        <v>0.022355</v>
      </c>
      <c r="K249" s="11" t="s">
        <v>595</v>
      </c>
    </row>
    <row r="250" spans="1:11">
      <c r="A250" s="9" t="s">
        <v>616</v>
      </c>
      <c r="B250" s="10" t="s">
        <v>316</v>
      </c>
      <c r="C250" s="10" t="s">
        <v>317</v>
      </c>
      <c r="D250" s="11" t="s">
        <v>8</v>
      </c>
      <c r="E250" s="11">
        <v>1</v>
      </c>
      <c r="F250" s="11">
        <f>VLOOKUP(C250:C535,进价表!C:F,4,FALSE)</f>
        <v>3.6</v>
      </c>
      <c r="G250" s="11">
        <f t="shared" si="12"/>
        <v>3.6</v>
      </c>
      <c r="H250" s="11">
        <f t="shared" si="13"/>
        <v>4.734</v>
      </c>
      <c r="I250" s="14">
        <f t="shared" si="14"/>
        <v>0.000408103448275862</v>
      </c>
      <c r="J250" s="15">
        <f t="shared" si="15"/>
        <v>0.0004734</v>
      </c>
      <c r="K250" s="11" t="s">
        <v>595</v>
      </c>
    </row>
    <row r="251" spans="1:11">
      <c r="A251" s="9" t="s">
        <v>616</v>
      </c>
      <c r="B251" s="10" t="s">
        <v>358</v>
      </c>
      <c r="C251" s="10" t="s">
        <v>359</v>
      </c>
      <c r="D251" s="11" t="s">
        <v>31</v>
      </c>
      <c r="E251" s="11">
        <v>1</v>
      </c>
      <c r="F251" s="11">
        <f>VLOOKUP(C251:C536,进价表!C:F,4,FALSE)</f>
        <v>30.24</v>
      </c>
      <c r="G251" s="11">
        <f t="shared" si="12"/>
        <v>30.24</v>
      </c>
      <c r="H251" s="11">
        <f t="shared" si="13"/>
        <v>39.7656</v>
      </c>
      <c r="I251" s="14">
        <f t="shared" si="14"/>
        <v>0.00342806896551724</v>
      </c>
      <c r="J251" s="15">
        <f t="shared" si="15"/>
        <v>0.00397656</v>
      </c>
      <c r="K251" s="11" t="s">
        <v>599</v>
      </c>
    </row>
    <row r="252" ht="26" spans="1:11">
      <c r="A252" s="9" t="s">
        <v>616</v>
      </c>
      <c r="B252" s="10" t="s">
        <v>470</v>
      </c>
      <c r="C252" s="10" t="s">
        <v>471</v>
      </c>
      <c r="D252" s="11" t="s">
        <v>8</v>
      </c>
      <c r="E252" s="11">
        <v>1</v>
      </c>
      <c r="F252" s="11">
        <f>VLOOKUP(C252:C537,进价表!C:F,4,FALSE)</f>
        <v>39.69</v>
      </c>
      <c r="G252" s="11">
        <f t="shared" si="12"/>
        <v>39.69</v>
      </c>
      <c r="H252" s="11">
        <f t="shared" si="13"/>
        <v>52.19235</v>
      </c>
      <c r="I252" s="14">
        <f t="shared" si="14"/>
        <v>0.00449934051724138</v>
      </c>
      <c r="J252" s="15">
        <f t="shared" si="15"/>
        <v>0.005219235</v>
      </c>
      <c r="K252" s="11" t="s">
        <v>599</v>
      </c>
    </row>
    <row r="253" spans="1:11">
      <c r="A253" s="9" t="s">
        <v>616</v>
      </c>
      <c r="B253" s="10" t="s">
        <v>304</v>
      </c>
      <c r="C253" s="10" t="s">
        <v>305</v>
      </c>
      <c r="D253" s="11" t="s">
        <v>8</v>
      </c>
      <c r="E253" s="11">
        <v>1</v>
      </c>
      <c r="F253" s="11">
        <f>VLOOKUP(C253:C538,进价表!C:F,4,FALSE)</f>
        <v>7.8288</v>
      </c>
      <c r="G253" s="11">
        <f t="shared" si="12"/>
        <v>7.8288</v>
      </c>
      <c r="H253" s="11">
        <f t="shared" si="13"/>
        <v>10.294872</v>
      </c>
      <c r="I253" s="14">
        <f t="shared" si="14"/>
        <v>0.000887488965517241</v>
      </c>
      <c r="J253" s="15">
        <f t="shared" si="15"/>
        <v>0.0010294872</v>
      </c>
      <c r="K253" s="11" t="s">
        <v>595</v>
      </c>
    </row>
    <row r="254" ht="26" spans="1:11">
      <c r="A254" s="9" t="s">
        <v>616</v>
      </c>
      <c r="B254" s="10" t="s">
        <v>468</v>
      </c>
      <c r="C254" s="10" t="s">
        <v>469</v>
      </c>
      <c r="D254" s="11" t="s">
        <v>8</v>
      </c>
      <c r="E254" s="11">
        <v>1</v>
      </c>
      <c r="F254" s="11">
        <f>VLOOKUP(C254:C539,进价表!C:F,4,FALSE)</f>
        <v>36.2124</v>
      </c>
      <c r="G254" s="11">
        <f t="shared" si="12"/>
        <v>36.2124</v>
      </c>
      <c r="H254" s="11">
        <f t="shared" si="13"/>
        <v>47.619306</v>
      </c>
      <c r="I254" s="14">
        <f t="shared" si="14"/>
        <v>0.0041051125862069</v>
      </c>
      <c r="J254" s="15">
        <f t="shared" si="15"/>
        <v>0.0047619306</v>
      </c>
      <c r="K254" s="11" t="s">
        <v>599</v>
      </c>
    </row>
    <row r="255" spans="1:11">
      <c r="A255" s="9" t="s">
        <v>616</v>
      </c>
      <c r="B255" s="10" t="s">
        <v>374</v>
      </c>
      <c r="C255" s="10" t="s">
        <v>375</v>
      </c>
      <c r="D255" s="11" t="s">
        <v>8</v>
      </c>
      <c r="E255" s="11">
        <v>1</v>
      </c>
      <c r="F255" s="11">
        <f>VLOOKUP(C255:C540,进价表!C:F,4,FALSE)</f>
        <v>116.2728</v>
      </c>
      <c r="G255" s="11">
        <f t="shared" si="12"/>
        <v>116.2728</v>
      </c>
      <c r="H255" s="11">
        <f t="shared" si="13"/>
        <v>152.898732</v>
      </c>
      <c r="I255" s="14">
        <f t="shared" si="14"/>
        <v>0.0131809251724138</v>
      </c>
      <c r="J255" s="15">
        <f t="shared" si="15"/>
        <v>0.0152898732</v>
      </c>
      <c r="K255" s="11" t="s">
        <v>599</v>
      </c>
    </row>
    <row r="256" ht="26" spans="1:11">
      <c r="A256" s="9" t="s">
        <v>616</v>
      </c>
      <c r="B256" s="10" t="s">
        <v>182</v>
      </c>
      <c r="C256" s="10" t="s">
        <v>183</v>
      </c>
      <c r="D256" s="11" t="s">
        <v>8</v>
      </c>
      <c r="E256" s="11">
        <v>1</v>
      </c>
      <c r="F256" s="11">
        <f>VLOOKUP(C256:C541,进价表!C:F,4,FALSE)</f>
        <v>150</v>
      </c>
      <c r="G256" s="11">
        <f t="shared" si="12"/>
        <v>150</v>
      </c>
      <c r="H256" s="11">
        <f t="shared" si="13"/>
        <v>197.25</v>
      </c>
      <c r="I256" s="14">
        <f t="shared" si="14"/>
        <v>0.0170043103448276</v>
      </c>
      <c r="J256" s="15">
        <f t="shared" si="15"/>
        <v>0.019725</v>
      </c>
      <c r="K256" s="11" t="s">
        <v>599</v>
      </c>
    </row>
    <row r="257" ht="26" spans="1:11">
      <c r="A257" s="9" t="s">
        <v>616</v>
      </c>
      <c r="B257" s="10" t="s">
        <v>184</v>
      </c>
      <c r="C257" s="10" t="s">
        <v>185</v>
      </c>
      <c r="D257" s="11" t="s">
        <v>8</v>
      </c>
      <c r="E257" s="11">
        <v>1</v>
      </c>
      <c r="F257" s="11">
        <f>VLOOKUP(C257:C542,进价表!C:F,4,FALSE)</f>
        <v>150</v>
      </c>
      <c r="G257" s="11">
        <f t="shared" si="12"/>
        <v>150</v>
      </c>
      <c r="H257" s="11">
        <f t="shared" si="13"/>
        <v>197.25</v>
      </c>
      <c r="I257" s="14">
        <f t="shared" si="14"/>
        <v>0.0170043103448276</v>
      </c>
      <c r="J257" s="15">
        <f t="shared" si="15"/>
        <v>0.019725</v>
      </c>
      <c r="K257" s="11" t="s">
        <v>599</v>
      </c>
    </row>
    <row r="258" spans="1:11">
      <c r="A258" s="9" t="s">
        <v>616</v>
      </c>
      <c r="B258" s="10" t="s">
        <v>196</v>
      </c>
      <c r="C258" s="10" t="s">
        <v>197</v>
      </c>
      <c r="D258" s="11" t="s">
        <v>8</v>
      </c>
      <c r="E258" s="11">
        <v>1</v>
      </c>
      <c r="F258" s="11">
        <f>VLOOKUP(C258:C543,进价表!C:F,4,FALSE)</f>
        <v>98.8848</v>
      </c>
      <c r="G258" s="11">
        <f t="shared" si="12"/>
        <v>98.8848</v>
      </c>
      <c r="H258" s="11">
        <f t="shared" si="13"/>
        <v>130.033512</v>
      </c>
      <c r="I258" s="14">
        <f t="shared" si="14"/>
        <v>0.0112097855172414</v>
      </c>
      <c r="J258" s="15">
        <f t="shared" si="15"/>
        <v>0.0130033512</v>
      </c>
      <c r="K258" s="11" t="s">
        <v>599</v>
      </c>
    </row>
    <row r="259" ht="26" spans="1:11">
      <c r="A259" s="9" t="s">
        <v>616</v>
      </c>
      <c r="B259" s="10" t="s">
        <v>466</v>
      </c>
      <c r="C259" s="10" t="s">
        <v>467</v>
      </c>
      <c r="D259" s="11" t="s">
        <v>8</v>
      </c>
      <c r="E259" s="11">
        <v>1</v>
      </c>
      <c r="F259" s="11">
        <f>VLOOKUP(C259:C544,进价表!C:F,4,FALSE)</f>
        <v>39.69</v>
      </c>
      <c r="G259" s="11">
        <f t="shared" si="12"/>
        <v>39.69</v>
      </c>
      <c r="H259" s="11">
        <f t="shared" si="13"/>
        <v>52.19235</v>
      </c>
      <c r="I259" s="14">
        <f t="shared" si="14"/>
        <v>0.00449934051724138</v>
      </c>
      <c r="J259" s="15">
        <f t="shared" si="15"/>
        <v>0.005219235</v>
      </c>
      <c r="K259" s="11" t="s">
        <v>599</v>
      </c>
    </row>
    <row r="260" spans="1:11">
      <c r="A260" s="9" t="s">
        <v>616</v>
      </c>
      <c r="B260" s="10" t="s">
        <v>356</v>
      </c>
      <c r="C260" s="10" t="s">
        <v>357</v>
      </c>
      <c r="D260" s="11" t="s">
        <v>8</v>
      </c>
      <c r="E260" s="11">
        <v>1</v>
      </c>
      <c r="F260" s="11">
        <f>VLOOKUP(C260:C545,进价表!C:F,4,FALSE)</f>
        <v>207.2952</v>
      </c>
      <c r="G260" s="11">
        <f t="shared" ref="G260:G288" si="16">E260*F260</f>
        <v>207.2952</v>
      </c>
      <c r="H260" s="11">
        <f>F260*1.315</f>
        <v>272.593188</v>
      </c>
      <c r="I260" s="14">
        <f t="shared" ref="I260:I288" si="17">H260/1.16/10000</f>
        <v>0.0234994127586207</v>
      </c>
      <c r="J260" s="15">
        <f t="shared" ref="J260:J288" si="18">I260*1.16*E260</f>
        <v>0.0272593188</v>
      </c>
      <c r="K260" s="11" t="s">
        <v>599</v>
      </c>
    </row>
    <row r="261" ht="26" spans="1:11">
      <c r="A261" s="9" t="s">
        <v>616</v>
      </c>
      <c r="B261" s="10" t="s">
        <v>350</v>
      </c>
      <c r="C261" s="10" t="s">
        <v>351</v>
      </c>
      <c r="D261" s="11" t="s">
        <v>8</v>
      </c>
      <c r="E261" s="11">
        <v>1</v>
      </c>
      <c r="F261" s="11">
        <f>VLOOKUP(C261:C546,进价表!C:F,4,FALSE)</f>
        <v>110.8296</v>
      </c>
      <c r="G261" s="11">
        <f t="shared" si="16"/>
        <v>110.8296</v>
      </c>
      <c r="H261" s="11">
        <f>F261*1.315</f>
        <v>145.740924</v>
      </c>
      <c r="I261" s="14">
        <f t="shared" si="17"/>
        <v>0.0125638727586207</v>
      </c>
      <c r="J261" s="15">
        <f t="shared" si="18"/>
        <v>0.0145740924</v>
      </c>
      <c r="K261" s="11" t="s">
        <v>599</v>
      </c>
    </row>
    <row r="262" spans="1:11">
      <c r="A262" s="9" t="s">
        <v>616</v>
      </c>
      <c r="B262" s="10" t="s">
        <v>262</v>
      </c>
      <c r="C262" s="10" t="s">
        <v>263</v>
      </c>
      <c r="D262" s="11" t="s">
        <v>8</v>
      </c>
      <c r="E262" s="11">
        <v>1</v>
      </c>
      <c r="F262" s="11">
        <f>VLOOKUP(C262:C547,进价表!C:F,4,FALSE)</f>
        <v>5.1072</v>
      </c>
      <c r="G262" s="11">
        <f t="shared" si="16"/>
        <v>5.1072</v>
      </c>
      <c r="H262" s="11">
        <f>F262*1.315</f>
        <v>6.715968</v>
      </c>
      <c r="I262" s="14">
        <f t="shared" si="17"/>
        <v>0.00057896275862069</v>
      </c>
      <c r="J262" s="15">
        <f t="shared" si="18"/>
        <v>0.0006715968</v>
      </c>
      <c r="K262" s="11" t="s">
        <v>598</v>
      </c>
    </row>
    <row r="263" ht="26" spans="1:11">
      <c r="A263" s="9" t="s">
        <v>616</v>
      </c>
      <c r="B263" s="10" t="s">
        <v>506</v>
      </c>
      <c r="C263" s="10" t="s">
        <v>507</v>
      </c>
      <c r="D263" s="11" t="s">
        <v>8</v>
      </c>
      <c r="E263" s="11">
        <v>1</v>
      </c>
      <c r="F263" s="11">
        <f>VLOOKUP(C263:C548,进价表!C:F,4,FALSE)</f>
        <v>167.7564</v>
      </c>
      <c r="G263" s="11">
        <f t="shared" si="16"/>
        <v>167.7564</v>
      </c>
      <c r="H263" s="11">
        <f>F263*1.315</f>
        <v>220.599666</v>
      </c>
      <c r="I263" s="14">
        <f t="shared" si="17"/>
        <v>0.0190172125862069</v>
      </c>
      <c r="J263" s="15">
        <f t="shared" si="18"/>
        <v>0.0220599666</v>
      </c>
      <c r="K263" s="11" t="s">
        <v>599</v>
      </c>
    </row>
    <row r="264" spans="1:11">
      <c r="A264" s="9" t="s">
        <v>616</v>
      </c>
      <c r="B264" s="10" t="s">
        <v>570</v>
      </c>
      <c r="C264" s="10" t="s">
        <v>571</v>
      </c>
      <c r="D264" s="11" t="s">
        <v>8</v>
      </c>
      <c r="E264" s="11">
        <v>1</v>
      </c>
      <c r="F264" s="11">
        <f>VLOOKUP(C264:C549,进价表!C:F,4,FALSE)</f>
        <v>45</v>
      </c>
      <c r="G264" s="11">
        <f t="shared" si="16"/>
        <v>45</v>
      </c>
      <c r="H264" s="11">
        <f>F264*1.315</f>
        <v>59.175</v>
      </c>
      <c r="I264" s="14">
        <f t="shared" si="17"/>
        <v>0.00510129310344828</v>
      </c>
      <c r="J264" s="15">
        <f t="shared" si="18"/>
        <v>0.0059175</v>
      </c>
      <c r="K264" s="11" t="s">
        <v>599</v>
      </c>
    </row>
    <row r="265" spans="1:11">
      <c r="A265" s="9" t="s">
        <v>616</v>
      </c>
      <c r="B265" s="10" t="s">
        <v>204</v>
      </c>
      <c r="C265" s="10" t="s">
        <v>205</v>
      </c>
      <c r="D265" s="11" t="s">
        <v>8</v>
      </c>
      <c r="E265" s="11">
        <v>1</v>
      </c>
      <c r="F265" s="11">
        <f>VLOOKUP(C265:C550,进价表!C:F,4,FALSE)</f>
        <v>97.902</v>
      </c>
      <c r="G265" s="11">
        <f t="shared" si="16"/>
        <v>97.902</v>
      </c>
      <c r="H265" s="11">
        <f>F265*1.315</f>
        <v>128.74113</v>
      </c>
      <c r="I265" s="14">
        <f t="shared" si="17"/>
        <v>0.0110983732758621</v>
      </c>
      <c r="J265" s="15">
        <f t="shared" si="18"/>
        <v>0.012874113</v>
      </c>
      <c r="K265" s="11" t="s">
        <v>599</v>
      </c>
    </row>
    <row r="266" spans="1:11">
      <c r="A266" s="9" t="s">
        <v>616</v>
      </c>
      <c r="B266" s="10" t="s">
        <v>198</v>
      </c>
      <c r="C266" s="10" t="s">
        <v>199</v>
      </c>
      <c r="D266" s="11" t="s">
        <v>8</v>
      </c>
      <c r="E266" s="11">
        <v>1</v>
      </c>
      <c r="F266" s="11">
        <f>VLOOKUP(C266:C551,进价表!C:F,4,FALSE)</f>
        <v>49.2156</v>
      </c>
      <c r="G266" s="11">
        <f t="shared" si="16"/>
        <v>49.2156</v>
      </c>
      <c r="H266" s="11">
        <f>F266*1.315</f>
        <v>64.718514</v>
      </c>
      <c r="I266" s="14">
        <f t="shared" si="17"/>
        <v>0.00557918224137931</v>
      </c>
      <c r="J266" s="15">
        <f t="shared" si="18"/>
        <v>0.0064718514</v>
      </c>
      <c r="K266" s="11" t="s">
        <v>599</v>
      </c>
    </row>
    <row r="267" spans="1:11">
      <c r="A267" s="9" t="s">
        <v>616</v>
      </c>
      <c r="B267" s="10" t="s">
        <v>434</v>
      </c>
      <c r="C267" s="10" t="s">
        <v>435</v>
      </c>
      <c r="D267" s="11" t="s">
        <v>8</v>
      </c>
      <c r="E267" s="11">
        <v>1</v>
      </c>
      <c r="F267" s="11">
        <f>VLOOKUP(C267:C552,进价表!C:F,4,FALSE)</f>
        <v>115</v>
      </c>
      <c r="G267" s="11">
        <f t="shared" si="16"/>
        <v>115</v>
      </c>
      <c r="H267" s="11">
        <f>F267*1.315</f>
        <v>151.225</v>
      </c>
      <c r="I267" s="14">
        <f t="shared" si="17"/>
        <v>0.0130366379310345</v>
      </c>
      <c r="J267" s="15">
        <f t="shared" si="18"/>
        <v>0.0151225</v>
      </c>
      <c r="K267" s="11" t="s">
        <v>595</v>
      </c>
    </row>
    <row r="268" spans="1:11">
      <c r="A268" s="9" t="s">
        <v>616</v>
      </c>
      <c r="B268" s="10" t="s">
        <v>366</v>
      </c>
      <c r="C268" s="10" t="s">
        <v>367</v>
      </c>
      <c r="D268" s="11" t="s">
        <v>8</v>
      </c>
      <c r="E268" s="11">
        <v>1</v>
      </c>
      <c r="F268" s="11">
        <f>VLOOKUP(C268:C553,进价表!C:F,4,FALSE)</f>
        <v>1247.4</v>
      </c>
      <c r="G268" s="11">
        <f t="shared" si="16"/>
        <v>1247.4</v>
      </c>
      <c r="H268" s="11">
        <f>F268*1.315</f>
        <v>1640.331</v>
      </c>
      <c r="I268" s="14">
        <f t="shared" si="17"/>
        <v>0.141407844827586</v>
      </c>
      <c r="J268" s="15">
        <f t="shared" si="18"/>
        <v>0.1640331</v>
      </c>
      <c r="K268" s="11" t="s">
        <v>599</v>
      </c>
    </row>
    <row r="269" ht="26" spans="1:11">
      <c r="A269" s="9" t="s">
        <v>616</v>
      </c>
      <c r="B269" s="10" t="s">
        <v>494</v>
      </c>
      <c r="C269" s="10" t="s">
        <v>495</v>
      </c>
      <c r="D269" s="11" t="s">
        <v>8</v>
      </c>
      <c r="E269" s="11">
        <v>1</v>
      </c>
      <c r="F269" s="11">
        <f>VLOOKUP(C269:C554,进价表!C:F,4,FALSE)</f>
        <v>132.3</v>
      </c>
      <c r="G269" s="11">
        <f t="shared" si="16"/>
        <v>132.3</v>
      </c>
      <c r="H269" s="11">
        <f>F269*1.315</f>
        <v>173.9745</v>
      </c>
      <c r="I269" s="14">
        <f t="shared" si="17"/>
        <v>0.0149978017241379</v>
      </c>
      <c r="J269" s="15">
        <f t="shared" si="18"/>
        <v>0.01739745</v>
      </c>
      <c r="K269" s="11" t="s">
        <v>599</v>
      </c>
    </row>
    <row r="270" spans="1:11">
      <c r="A270" s="9" t="s">
        <v>616</v>
      </c>
      <c r="B270" s="10" t="s">
        <v>264</v>
      </c>
      <c r="C270" s="10" t="s">
        <v>265</v>
      </c>
      <c r="D270" s="11" t="s">
        <v>8</v>
      </c>
      <c r="E270" s="11">
        <v>1</v>
      </c>
      <c r="F270" s="11">
        <f>VLOOKUP(C270:C555,进价表!C:F,4,FALSE)</f>
        <v>7.7112</v>
      </c>
      <c r="G270" s="11">
        <f t="shared" si="16"/>
        <v>7.7112</v>
      </c>
      <c r="H270" s="11">
        <f>F270*1.315</f>
        <v>10.140228</v>
      </c>
      <c r="I270" s="14">
        <f t="shared" si="17"/>
        <v>0.000874157586206896</v>
      </c>
      <c r="J270" s="15">
        <f t="shared" si="18"/>
        <v>0.0010140228</v>
      </c>
      <c r="K270" s="11" t="s">
        <v>601</v>
      </c>
    </row>
    <row r="271" spans="1:11">
      <c r="A271" s="9" t="s">
        <v>616</v>
      </c>
      <c r="B271" s="10" t="s">
        <v>250</v>
      </c>
      <c r="C271" s="10" t="s">
        <v>251</v>
      </c>
      <c r="D271" s="11" t="s">
        <v>8</v>
      </c>
      <c r="E271" s="11">
        <v>1</v>
      </c>
      <c r="F271" s="11">
        <f>VLOOKUP(C271:C556,进价表!C:F,4,FALSE)</f>
        <v>14.2128</v>
      </c>
      <c r="G271" s="11">
        <f t="shared" si="16"/>
        <v>14.2128</v>
      </c>
      <c r="H271" s="11">
        <f>F271*1.315</f>
        <v>18.689832</v>
      </c>
      <c r="I271" s="14">
        <f t="shared" si="17"/>
        <v>0.0016111924137931</v>
      </c>
      <c r="J271" s="15">
        <f t="shared" si="18"/>
        <v>0.0018689832</v>
      </c>
      <c r="K271" s="11" t="s">
        <v>595</v>
      </c>
    </row>
    <row r="272" spans="1:11">
      <c r="A272" s="9" t="s">
        <v>616</v>
      </c>
      <c r="B272" s="10" t="s">
        <v>572</v>
      </c>
      <c r="C272" s="10" t="s">
        <v>573</v>
      </c>
      <c r="D272" s="11" t="s">
        <v>8</v>
      </c>
      <c r="E272" s="11">
        <v>1</v>
      </c>
      <c r="F272" s="11">
        <f>VLOOKUP(C272:C557,进价表!C:F,4,FALSE)</f>
        <v>45</v>
      </c>
      <c r="G272" s="11">
        <f t="shared" si="16"/>
        <v>45</v>
      </c>
      <c r="H272" s="11">
        <f>F272*1.315</f>
        <v>59.175</v>
      </c>
      <c r="I272" s="14">
        <f t="shared" si="17"/>
        <v>0.00510129310344828</v>
      </c>
      <c r="J272" s="15">
        <f t="shared" si="18"/>
        <v>0.0059175</v>
      </c>
      <c r="K272" s="11" t="s">
        <v>599</v>
      </c>
    </row>
    <row r="273" ht="26" spans="1:11">
      <c r="A273" s="9" t="s">
        <v>616</v>
      </c>
      <c r="B273" s="10" t="s">
        <v>532</v>
      </c>
      <c r="C273" s="10" t="s">
        <v>533</v>
      </c>
      <c r="D273" s="11" t="s">
        <v>8</v>
      </c>
      <c r="E273" s="11">
        <v>1</v>
      </c>
      <c r="F273" s="11">
        <f>VLOOKUP(C273:C558,进价表!C:F,4,FALSE)</f>
        <v>30</v>
      </c>
      <c r="G273" s="11">
        <f t="shared" si="16"/>
        <v>30</v>
      </c>
      <c r="H273" s="11">
        <f>F273*1.315</f>
        <v>39.45</v>
      </c>
      <c r="I273" s="14">
        <f t="shared" si="17"/>
        <v>0.00340086206896552</v>
      </c>
      <c r="J273" s="15">
        <f t="shared" si="18"/>
        <v>0.003945</v>
      </c>
      <c r="K273" s="11" t="s">
        <v>599</v>
      </c>
    </row>
    <row r="274" spans="1:11">
      <c r="A274" s="9" t="s">
        <v>616</v>
      </c>
      <c r="B274" s="10" t="s">
        <v>260</v>
      </c>
      <c r="C274" s="10" t="s">
        <v>261</v>
      </c>
      <c r="D274" s="11" t="s">
        <v>8</v>
      </c>
      <c r="E274" s="11">
        <v>1</v>
      </c>
      <c r="F274" s="11">
        <f>VLOOKUP(C274:C559,进价表!C:F,4,FALSE)</f>
        <v>4.4016</v>
      </c>
      <c r="G274" s="11">
        <f t="shared" si="16"/>
        <v>4.4016</v>
      </c>
      <c r="H274" s="11">
        <f>F274*1.315</f>
        <v>5.788104</v>
      </c>
      <c r="I274" s="14">
        <f t="shared" si="17"/>
        <v>0.000498974482758621</v>
      </c>
      <c r="J274" s="15">
        <f t="shared" si="18"/>
        <v>0.0005788104</v>
      </c>
      <c r="K274" s="11" t="s">
        <v>595</v>
      </c>
    </row>
    <row r="275" spans="1:11">
      <c r="A275" s="9" t="s">
        <v>616</v>
      </c>
      <c r="B275" s="10" t="s">
        <v>380</v>
      </c>
      <c r="C275" s="10" t="s">
        <v>381</v>
      </c>
      <c r="D275" s="11" t="s">
        <v>8</v>
      </c>
      <c r="E275" s="11">
        <v>1</v>
      </c>
      <c r="F275" s="11">
        <f>VLOOKUP(C275:C560,进价表!C:F,4,FALSE)</f>
        <v>38.178</v>
      </c>
      <c r="G275" s="11">
        <f t="shared" si="16"/>
        <v>38.178</v>
      </c>
      <c r="H275" s="11">
        <f>F275*1.315</f>
        <v>50.20407</v>
      </c>
      <c r="I275" s="14">
        <f t="shared" si="17"/>
        <v>0.00432793706896552</v>
      </c>
      <c r="J275" s="15">
        <f t="shared" si="18"/>
        <v>0.005020407</v>
      </c>
      <c r="K275" s="11" t="s">
        <v>599</v>
      </c>
    </row>
    <row r="276" ht="26" spans="1:11">
      <c r="A276" s="9" t="s">
        <v>616</v>
      </c>
      <c r="B276" s="10" t="s">
        <v>502</v>
      </c>
      <c r="C276" s="10" t="s">
        <v>503</v>
      </c>
      <c r="D276" s="11" t="s">
        <v>8</v>
      </c>
      <c r="E276" s="11">
        <v>1</v>
      </c>
      <c r="F276" s="11">
        <f>VLOOKUP(C276:C561,进价表!C:F,4,FALSE)</f>
        <v>51.9372</v>
      </c>
      <c r="G276" s="11">
        <f t="shared" si="16"/>
        <v>51.9372</v>
      </c>
      <c r="H276" s="11">
        <f>F276*1.315</f>
        <v>68.297418</v>
      </c>
      <c r="I276" s="14">
        <f t="shared" si="17"/>
        <v>0.00588770844827586</v>
      </c>
      <c r="J276" s="15">
        <f t="shared" si="18"/>
        <v>0.0068297418</v>
      </c>
      <c r="K276" s="11" t="s">
        <v>599</v>
      </c>
    </row>
    <row r="277" ht="26" spans="1:11">
      <c r="A277" s="9" t="s">
        <v>616</v>
      </c>
      <c r="B277" s="10" t="s">
        <v>370</v>
      </c>
      <c r="C277" s="10" t="s">
        <v>371</v>
      </c>
      <c r="D277" s="11" t="s">
        <v>8</v>
      </c>
      <c r="E277" s="11">
        <v>1</v>
      </c>
      <c r="F277" s="11">
        <f>VLOOKUP(C277:C562,进价表!C:F,4,FALSE)</f>
        <v>702.5508</v>
      </c>
      <c r="G277" s="11">
        <f t="shared" si="16"/>
        <v>702.5508</v>
      </c>
      <c r="H277" s="11">
        <f>F277*1.315</f>
        <v>923.854302</v>
      </c>
      <c r="I277" s="14">
        <f t="shared" si="17"/>
        <v>0.0796426122413793</v>
      </c>
      <c r="J277" s="15">
        <f t="shared" si="18"/>
        <v>0.0923854302</v>
      </c>
      <c r="K277" s="11" t="s">
        <v>599</v>
      </c>
    </row>
    <row r="278" spans="1:11">
      <c r="A278" s="9" t="s">
        <v>616</v>
      </c>
      <c r="B278" s="10" t="s">
        <v>362</v>
      </c>
      <c r="C278" s="10" t="s">
        <v>363</v>
      </c>
      <c r="D278" s="11" t="s">
        <v>31</v>
      </c>
      <c r="E278" s="11">
        <v>1</v>
      </c>
      <c r="F278" s="11">
        <f>VLOOKUP(C278:C563,进价表!C:F,4,FALSE)</f>
        <v>299.9808</v>
      </c>
      <c r="G278" s="11">
        <f t="shared" si="16"/>
        <v>299.9808</v>
      </c>
      <c r="H278" s="11">
        <f>F278*1.315</f>
        <v>394.474752</v>
      </c>
      <c r="I278" s="14">
        <f t="shared" si="17"/>
        <v>0.034006444137931</v>
      </c>
      <c r="J278" s="15">
        <f t="shared" si="18"/>
        <v>0.0394474752</v>
      </c>
      <c r="K278" s="11" t="s">
        <v>599</v>
      </c>
    </row>
    <row r="279" ht="26" spans="1:11">
      <c r="A279" s="9" t="s">
        <v>616</v>
      </c>
      <c r="B279" s="10" t="s">
        <v>490</v>
      </c>
      <c r="C279" s="10" t="s">
        <v>491</v>
      </c>
      <c r="D279" s="11" t="s">
        <v>8</v>
      </c>
      <c r="E279" s="11">
        <v>1</v>
      </c>
      <c r="F279" s="11">
        <f>VLOOKUP(C279:C564,进价表!C:F,4,FALSE)</f>
        <v>132.3</v>
      </c>
      <c r="G279" s="11">
        <f t="shared" si="16"/>
        <v>132.3</v>
      </c>
      <c r="H279" s="11">
        <f>F279*1.315</f>
        <v>173.9745</v>
      </c>
      <c r="I279" s="14">
        <f t="shared" si="17"/>
        <v>0.0149978017241379</v>
      </c>
      <c r="J279" s="15">
        <f t="shared" si="18"/>
        <v>0.01739745</v>
      </c>
      <c r="K279" s="11" t="s">
        <v>599</v>
      </c>
    </row>
    <row r="280" ht="26" spans="1:11">
      <c r="A280" s="9" t="s">
        <v>616</v>
      </c>
      <c r="B280" s="10" t="s">
        <v>454</v>
      </c>
      <c r="C280" s="10" t="s">
        <v>455</v>
      </c>
      <c r="D280" s="11" t="s">
        <v>8</v>
      </c>
      <c r="E280" s="11">
        <v>1</v>
      </c>
      <c r="F280" s="11">
        <f>VLOOKUP(C280:C565,进价表!C:F,4,FALSE)</f>
        <v>69.6276</v>
      </c>
      <c r="G280" s="11">
        <f t="shared" si="16"/>
        <v>69.6276</v>
      </c>
      <c r="H280" s="11">
        <f>F280*1.315</f>
        <v>91.560294</v>
      </c>
      <c r="I280" s="14">
        <f t="shared" si="17"/>
        <v>0.00789312879310345</v>
      </c>
      <c r="J280" s="15">
        <f t="shared" si="18"/>
        <v>0.0091560294</v>
      </c>
      <c r="K280" s="11" t="s">
        <v>599</v>
      </c>
    </row>
    <row r="281" spans="1:11">
      <c r="A281" s="9" t="s">
        <v>616</v>
      </c>
      <c r="B281" s="10" t="s">
        <v>352</v>
      </c>
      <c r="C281" s="10" t="s">
        <v>353</v>
      </c>
      <c r="D281" s="11" t="s">
        <v>8</v>
      </c>
      <c r="E281" s="11">
        <v>1</v>
      </c>
      <c r="F281" s="11">
        <f>VLOOKUP(C281:C566,进价表!C:F,4,FALSE)</f>
        <v>90.8712</v>
      </c>
      <c r="G281" s="11">
        <f t="shared" si="16"/>
        <v>90.8712</v>
      </c>
      <c r="H281" s="11">
        <f>F281*1.315</f>
        <v>119.495628</v>
      </c>
      <c r="I281" s="14">
        <f t="shared" si="17"/>
        <v>0.0103013472413793</v>
      </c>
      <c r="J281" s="15">
        <f t="shared" si="18"/>
        <v>0.0119495628</v>
      </c>
      <c r="K281" s="11" t="s">
        <v>599</v>
      </c>
    </row>
    <row r="282" spans="1:11">
      <c r="A282" s="9" t="s">
        <v>616</v>
      </c>
      <c r="B282" s="10" t="s">
        <v>378</v>
      </c>
      <c r="C282" s="10" t="s">
        <v>379</v>
      </c>
      <c r="D282" s="11" t="s">
        <v>8</v>
      </c>
      <c r="E282" s="11">
        <v>1</v>
      </c>
      <c r="F282" s="11">
        <f>VLOOKUP(C282:C567,进价表!C:F,4,FALSE)</f>
        <v>216.1404</v>
      </c>
      <c r="G282" s="11">
        <f t="shared" si="16"/>
        <v>216.1404</v>
      </c>
      <c r="H282" s="11">
        <f>F282*1.315</f>
        <v>284.224626</v>
      </c>
      <c r="I282" s="14">
        <f t="shared" si="17"/>
        <v>0.0245021229310345</v>
      </c>
      <c r="J282" s="15">
        <f t="shared" si="18"/>
        <v>0.0284224626</v>
      </c>
      <c r="K282" s="11" t="s">
        <v>599</v>
      </c>
    </row>
    <row r="283" ht="26" spans="1:11">
      <c r="A283" s="9" t="s">
        <v>616</v>
      </c>
      <c r="B283" s="10" t="s">
        <v>500</v>
      </c>
      <c r="C283" s="10" t="s">
        <v>501</v>
      </c>
      <c r="D283" s="11" t="s">
        <v>8</v>
      </c>
      <c r="E283" s="11">
        <v>1</v>
      </c>
      <c r="F283" s="11">
        <f>VLOOKUP(C283:C568,进价表!C:F,4,FALSE)</f>
        <v>51.9372</v>
      </c>
      <c r="G283" s="11">
        <f t="shared" si="16"/>
        <v>51.9372</v>
      </c>
      <c r="H283" s="11">
        <f>F283*1.315</f>
        <v>68.297418</v>
      </c>
      <c r="I283" s="14">
        <f t="shared" si="17"/>
        <v>0.00588770844827586</v>
      </c>
      <c r="J283" s="15">
        <f t="shared" si="18"/>
        <v>0.0068297418</v>
      </c>
      <c r="K283" s="11" t="s">
        <v>599</v>
      </c>
    </row>
    <row r="284" spans="1:11">
      <c r="A284" s="9" t="s">
        <v>616</v>
      </c>
      <c r="B284" s="10" t="s">
        <v>384</v>
      </c>
      <c r="C284" s="10" t="s">
        <v>385</v>
      </c>
      <c r="D284" s="11" t="s">
        <v>8</v>
      </c>
      <c r="E284" s="11">
        <v>1</v>
      </c>
      <c r="F284" s="11">
        <f>VLOOKUP(C284:C569,进价表!C:F,4,FALSE)</f>
        <v>57.456</v>
      </c>
      <c r="G284" s="11">
        <f t="shared" si="16"/>
        <v>57.456</v>
      </c>
      <c r="H284" s="11">
        <f>F284*1.315</f>
        <v>75.55464</v>
      </c>
      <c r="I284" s="14">
        <f t="shared" si="17"/>
        <v>0.00651333103448276</v>
      </c>
      <c r="J284" s="15">
        <f t="shared" si="18"/>
        <v>0.007555464</v>
      </c>
      <c r="K284" s="11" t="s">
        <v>599</v>
      </c>
    </row>
    <row r="285" spans="1:11">
      <c r="A285" s="9" t="s">
        <v>616</v>
      </c>
      <c r="B285" s="10" t="s">
        <v>206</v>
      </c>
      <c r="C285" s="10" t="s">
        <v>207</v>
      </c>
      <c r="D285" s="11" t="s">
        <v>8</v>
      </c>
      <c r="E285" s="11">
        <v>1</v>
      </c>
      <c r="F285" s="11">
        <f>VLOOKUP(C285:C570,进价表!C:F,4,FALSE)</f>
        <v>163.674</v>
      </c>
      <c r="G285" s="11">
        <f t="shared" si="16"/>
        <v>163.674</v>
      </c>
      <c r="H285" s="11">
        <f>F285*1.315</f>
        <v>215.23131</v>
      </c>
      <c r="I285" s="14">
        <f t="shared" si="17"/>
        <v>0.0185544232758621</v>
      </c>
      <c r="J285" s="15">
        <f t="shared" si="18"/>
        <v>0.021523131</v>
      </c>
      <c r="K285" s="11" t="s">
        <v>598</v>
      </c>
    </row>
    <row r="286" spans="1:11">
      <c r="A286" s="9" t="s">
        <v>616</v>
      </c>
      <c r="B286" s="10" t="s">
        <v>368</v>
      </c>
      <c r="C286" s="10" t="s">
        <v>369</v>
      </c>
      <c r="D286" s="11" t="s">
        <v>8</v>
      </c>
      <c r="E286" s="11">
        <v>1</v>
      </c>
      <c r="F286" s="11">
        <f>VLOOKUP(C286:C571,进价表!C:F,4,FALSE)</f>
        <v>665.28</v>
      </c>
      <c r="G286" s="11">
        <f t="shared" si="16"/>
        <v>665.28</v>
      </c>
      <c r="H286" s="11">
        <f>F286*1.315</f>
        <v>874.8432</v>
      </c>
      <c r="I286" s="14">
        <f t="shared" si="17"/>
        <v>0.0754175172413793</v>
      </c>
      <c r="J286" s="15">
        <f t="shared" si="18"/>
        <v>0.08748432</v>
      </c>
      <c r="K286" s="11" t="s">
        <v>599</v>
      </c>
    </row>
    <row r="287" ht="26" spans="1:11">
      <c r="A287" s="9" t="s">
        <v>616</v>
      </c>
      <c r="B287" s="10" t="s">
        <v>492</v>
      </c>
      <c r="C287" s="10" t="s">
        <v>493</v>
      </c>
      <c r="D287" s="11" t="s">
        <v>8</v>
      </c>
      <c r="E287" s="11">
        <v>1</v>
      </c>
      <c r="F287" s="11">
        <f>VLOOKUP(C287:C572,进价表!C:F,4,FALSE)</f>
        <v>136.9872</v>
      </c>
      <c r="G287" s="11">
        <f t="shared" si="16"/>
        <v>136.9872</v>
      </c>
      <c r="H287" s="11">
        <f>F287*1.315</f>
        <v>180.138168</v>
      </c>
      <c r="I287" s="14">
        <f t="shared" si="17"/>
        <v>0.0155291524137931</v>
      </c>
      <c r="J287" s="15">
        <f t="shared" si="18"/>
        <v>0.0180138168</v>
      </c>
      <c r="K287" s="11" t="s">
        <v>599</v>
      </c>
    </row>
    <row r="288" spans="1:11">
      <c r="A288" s="16" t="s">
        <v>616</v>
      </c>
      <c r="B288" s="17" t="s">
        <v>200</v>
      </c>
      <c r="C288" s="17" t="s">
        <v>201</v>
      </c>
      <c r="D288" s="18" t="s">
        <v>8</v>
      </c>
      <c r="E288" s="18">
        <v>1</v>
      </c>
      <c r="F288" s="11">
        <f>VLOOKUP(C288:C573,进价表!C:F,4,FALSE)</f>
        <v>26.6112</v>
      </c>
      <c r="G288" s="11">
        <f t="shared" si="16"/>
        <v>26.6112</v>
      </c>
      <c r="H288" s="11">
        <f>F288*1.315</f>
        <v>34.993728</v>
      </c>
      <c r="I288" s="14">
        <f t="shared" si="17"/>
        <v>0.00301670068965517</v>
      </c>
      <c r="J288" s="15">
        <f t="shared" si="18"/>
        <v>0.0034993728</v>
      </c>
      <c r="K288" s="18" t="s">
        <v>599</v>
      </c>
    </row>
    <row r="289" ht="21" customHeight="1" spans="1:11">
      <c r="A289" s="19"/>
      <c r="B289" s="20"/>
      <c r="C289" s="20"/>
      <c r="D289" s="19"/>
      <c r="E289" s="19"/>
      <c r="F289" s="19"/>
      <c r="G289" s="11">
        <f>SUM(G3:G288)</f>
        <v>5501216.4568</v>
      </c>
      <c r="H289" s="11"/>
      <c r="I289" s="14"/>
      <c r="J289" s="19">
        <f>SUM(J3:J288)</f>
        <v>723.409964069199</v>
      </c>
      <c r="K289" s="19"/>
    </row>
    <row r="291" spans="10:10">
      <c r="J291" s="1">
        <f>G289*1.315</f>
        <v>7234099.640692</v>
      </c>
    </row>
    <row r="292" spans="10:10">
      <c r="J292" s="1">
        <f>J291/10000-J289</f>
        <v>0</v>
      </c>
    </row>
  </sheetData>
  <autoFilter ref="A2:K289">
    <extLst/>
  </autoFilter>
  <mergeCells count="1">
    <mergeCell ref="C1:F1"/>
  </mergeCells>
  <pageMargins left="0.75" right="0.75" top="1" bottom="1" header="0.5" footer="0.5"/>
  <pageSetup paperSize="9" fitToWidth="0" fitToHeight="0" pageOrder="overThenDown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进价表</vt:lpstr>
      <vt:lpstr>包1</vt:lpstr>
      <vt:lpstr>包2</vt:lpstr>
      <vt:lpstr>包3</vt:lpstr>
      <vt:lpstr>包4</vt:lpstr>
      <vt:lpstr>包5</vt:lpstr>
      <vt:lpstr>包6</vt:lpstr>
      <vt:lpstr>包7</vt:lpstr>
      <vt:lpstr>包8</vt:lpstr>
      <vt:lpstr>Sheet4</vt:lpstr>
      <vt:lpstr>保证金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speedy</cp:lastModifiedBy>
  <dcterms:created xsi:type="dcterms:W3CDTF">2018-02-27T11:14:00Z</dcterms:created>
  <dcterms:modified xsi:type="dcterms:W3CDTF">2018-12-08T03:12:22Z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