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3660" windowHeight="12465" tabRatio="740"/>
  </bookViews>
  <sheets>
    <sheet name="包01" sheetId="1" r:id="rId1"/>
    <sheet name="包02" sheetId="2" r:id="rId2"/>
    <sheet name="包03" sheetId="3" r:id="rId3"/>
    <sheet name="包04" sheetId="4" r:id="rId4"/>
    <sheet name="包05" sheetId="5" r:id="rId5"/>
    <sheet name="包06" sheetId="6" r:id="rId6"/>
    <sheet name="包07" sheetId="7" r:id="rId7"/>
    <sheet name="包08" sheetId="8" r:id="rId8"/>
    <sheet name="包09" sheetId="9" r:id="rId9"/>
    <sheet name="包10" sheetId="10" r:id="rId10"/>
  </sheets>
  <externalReferences>
    <externalReference r:id="rId11"/>
    <externalReference r:id="rId12"/>
  </externalReferences>
  <calcPr calcId="144525"/>
</workbook>
</file>

<file path=xl/calcChain.xml><?xml version="1.0" encoding="utf-8"?>
<calcChain xmlns="http://schemas.openxmlformats.org/spreadsheetml/2006/main">
  <c r="N30" i="10" l="1"/>
  <c r="O30" i="10" s="1"/>
  <c r="P30" i="10" s="1"/>
  <c r="Q30" i="10" s="1"/>
  <c r="J30" i="10"/>
  <c r="L30" i="10" s="1"/>
  <c r="M30" i="10" s="1"/>
  <c r="N29" i="10"/>
  <c r="O29" i="10" s="1"/>
  <c r="P29" i="10" s="1"/>
  <c r="Q29" i="10" s="1"/>
  <c r="J29" i="10"/>
  <c r="L29" i="10" s="1"/>
  <c r="M29" i="10" s="1"/>
  <c r="N28" i="10"/>
  <c r="O28" i="10" s="1"/>
  <c r="P28" i="10" s="1"/>
  <c r="Q28" i="10" s="1"/>
  <c r="L28" i="10"/>
  <c r="M28" i="10" s="1"/>
  <c r="J28" i="10"/>
  <c r="O27" i="10"/>
  <c r="P27" i="10" s="1"/>
  <c r="Q27" i="10" s="1"/>
  <c r="N27" i="10"/>
  <c r="J27" i="10"/>
  <c r="L27" i="10" s="1"/>
  <c r="M27" i="10" s="1"/>
  <c r="N26" i="10"/>
  <c r="O26" i="10" s="1"/>
  <c r="P26" i="10" s="1"/>
  <c r="Q26" i="10" s="1"/>
  <c r="L26" i="10"/>
  <c r="M26" i="10" s="1"/>
  <c r="J26" i="10"/>
  <c r="O25" i="10"/>
  <c r="P25" i="10" s="1"/>
  <c r="Q25" i="10" s="1"/>
  <c r="N25" i="10"/>
  <c r="J25" i="10"/>
  <c r="L25" i="10" s="1"/>
  <c r="M25" i="10" s="1"/>
  <c r="N24" i="10"/>
  <c r="O24" i="10" s="1"/>
  <c r="P24" i="10" s="1"/>
  <c r="Q24" i="10" s="1"/>
  <c r="L24" i="10"/>
  <c r="M24" i="10" s="1"/>
  <c r="N23" i="10"/>
  <c r="O23" i="10" s="1"/>
  <c r="P23" i="10" s="1"/>
  <c r="Q23" i="10" s="1"/>
  <c r="L23" i="10"/>
  <c r="M23" i="10" s="1"/>
  <c r="N22" i="10"/>
  <c r="O22" i="10" s="1"/>
  <c r="P22" i="10" s="1"/>
  <c r="Q22" i="10" s="1"/>
  <c r="L22" i="10"/>
  <c r="M22" i="10" s="1"/>
  <c r="J22" i="10"/>
  <c r="O21" i="10"/>
  <c r="P21" i="10" s="1"/>
  <c r="Q21" i="10" s="1"/>
  <c r="N21" i="10"/>
  <c r="J21" i="10"/>
  <c r="L21" i="10" s="1"/>
  <c r="M21" i="10" s="1"/>
  <c r="N20" i="10"/>
  <c r="O20" i="10" s="1"/>
  <c r="P20" i="10" s="1"/>
  <c r="Q20" i="10" s="1"/>
  <c r="L20" i="10"/>
  <c r="M20" i="10" s="1"/>
  <c r="J20" i="10"/>
  <c r="O19" i="10"/>
  <c r="P19" i="10" s="1"/>
  <c r="Q19" i="10" s="1"/>
  <c r="N19" i="10"/>
  <c r="M19" i="10"/>
  <c r="L19" i="10"/>
  <c r="O18" i="10"/>
  <c r="P18" i="10" s="1"/>
  <c r="Q18" i="10" s="1"/>
  <c r="N18" i="10"/>
  <c r="J18" i="10"/>
  <c r="L18" i="10" s="1"/>
  <c r="M18" i="10" s="1"/>
  <c r="N17" i="10"/>
  <c r="O17" i="10" s="1"/>
  <c r="P17" i="10" s="1"/>
  <c r="Q17" i="10" s="1"/>
  <c r="L17" i="10"/>
  <c r="M17" i="10" s="1"/>
  <c r="J17" i="10"/>
  <c r="O16" i="10"/>
  <c r="P16" i="10" s="1"/>
  <c r="Q16" i="10" s="1"/>
  <c r="N16" i="10"/>
  <c r="J16" i="10"/>
  <c r="L16" i="10" s="1"/>
  <c r="M16" i="10" s="1"/>
  <c r="N15" i="10"/>
  <c r="O15" i="10" s="1"/>
  <c r="P15" i="10" s="1"/>
  <c r="Q15" i="10" s="1"/>
  <c r="L15" i="10"/>
  <c r="M15" i="10" s="1"/>
  <c r="J15" i="10"/>
  <c r="O14" i="10"/>
  <c r="P14" i="10" s="1"/>
  <c r="Q14" i="10" s="1"/>
  <c r="N14" i="10"/>
  <c r="M14" i="10"/>
  <c r="L14" i="10"/>
  <c r="O13" i="10"/>
  <c r="P13" i="10" s="1"/>
  <c r="Q13" i="10" s="1"/>
  <c r="N13" i="10"/>
  <c r="J13" i="10"/>
  <c r="L13" i="10" s="1"/>
  <c r="M13" i="10" s="1"/>
  <c r="N12" i="10"/>
  <c r="O12" i="10" s="1"/>
  <c r="P12" i="10" s="1"/>
  <c r="Q12" i="10" s="1"/>
  <c r="L12" i="10"/>
  <c r="M12" i="10" s="1"/>
  <c r="N11" i="10"/>
  <c r="O11" i="10" s="1"/>
  <c r="P11" i="10" s="1"/>
  <c r="Q11" i="10" s="1"/>
  <c r="L11" i="10"/>
  <c r="M11" i="10" s="1"/>
  <c r="J11" i="10"/>
  <c r="O10" i="10"/>
  <c r="P10" i="10" s="1"/>
  <c r="Q10" i="10" s="1"/>
  <c r="N10" i="10"/>
  <c r="J10" i="10"/>
  <c r="L10" i="10" s="1"/>
  <c r="M10" i="10" s="1"/>
  <c r="N9" i="10"/>
  <c r="O9" i="10" s="1"/>
  <c r="P9" i="10" s="1"/>
  <c r="Q9" i="10" s="1"/>
  <c r="L9" i="10"/>
  <c r="M9" i="10" s="1"/>
  <c r="J9" i="10"/>
  <c r="O8" i="10"/>
  <c r="P8" i="10" s="1"/>
  <c r="Q8" i="10" s="1"/>
  <c r="N8" i="10"/>
  <c r="J8" i="10"/>
  <c r="L8" i="10" s="1"/>
  <c r="M8" i="10" s="1"/>
  <c r="N7" i="10"/>
  <c r="O7" i="10" s="1"/>
  <c r="P7" i="10" s="1"/>
  <c r="Q7" i="10" s="1"/>
  <c r="L7" i="10"/>
  <c r="M7" i="10" s="1"/>
  <c r="J7" i="10"/>
  <c r="O6" i="10"/>
  <c r="P6" i="10" s="1"/>
  <c r="Q6" i="10" s="1"/>
  <c r="N6" i="10"/>
  <c r="J6" i="10"/>
  <c r="L6" i="10" s="1"/>
  <c r="M6" i="10" s="1"/>
  <c r="N5" i="10"/>
  <c r="O5" i="10" s="1"/>
  <c r="P5" i="10" s="1"/>
  <c r="Q5" i="10" s="1"/>
  <c r="L5" i="10"/>
  <c r="M5" i="10" s="1"/>
  <c r="J5" i="10"/>
  <c r="O4" i="10"/>
  <c r="P4" i="10" s="1"/>
  <c r="Q4" i="10" s="1"/>
  <c r="N4" i="10"/>
  <c r="J4" i="10"/>
  <c r="L4" i="10" s="1"/>
  <c r="M4" i="10" s="1"/>
  <c r="N3" i="10"/>
  <c r="O3" i="10" s="1"/>
  <c r="P3" i="10" s="1"/>
  <c r="Q3" i="10" s="1"/>
  <c r="L3" i="10"/>
  <c r="M3" i="10" s="1"/>
  <c r="J3" i="10"/>
  <c r="O2" i="10"/>
  <c r="P2" i="10" s="1"/>
  <c r="Q2" i="10" s="1"/>
  <c r="N2" i="10"/>
  <c r="J2" i="10"/>
  <c r="L2" i="10" s="1"/>
  <c r="M2" i="10" s="1"/>
  <c r="N1" i="10"/>
  <c r="O1" i="10" s="1"/>
  <c r="P1" i="10" s="1"/>
  <c r="Q1" i="10" s="1"/>
  <c r="L1" i="10"/>
  <c r="M1" i="10" s="1"/>
  <c r="J1" i="10"/>
  <c r="N19" i="9"/>
  <c r="O19" i="9" s="1"/>
  <c r="P19" i="9" s="1"/>
  <c r="Q19" i="9" s="1"/>
  <c r="J19" i="9"/>
  <c r="L19" i="9" s="1"/>
  <c r="M19" i="9" s="1"/>
  <c r="N18" i="9"/>
  <c r="O18" i="9" s="1"/>
  <c r="P18" i="9" s="1"/>
  <c r="Q18" i="9" s="1"/>
  <c r="J18" i="9"/>
  <c r="L18" i="9" s="1"/>
  <c r="M18" i="9" s="1"/>
  <c r="N17" i="9"/>
  <c r="O17" i="9" s="1"/>
  <c r="P17" i="9" s="1"/>
  <c r="Q17" i="9" s="1"/>
  <c r="J17" i="9"/>
  <c r="L17" i="9" s="1"/>
  <c r="M17" i="9" s="1"/>
  <c r="N16" i="9"/>
  <c r="O16" i="9" s="1"/>
  <c r="P16" i="9" s="1"/>
  <c r="Q16" i="9" s="1"/>
  <c r="J16" i="9"/>
  <c r="L16" i="9" s="1"/>
  <c r="M16" i="9" s="1"/>
  <c r="N15" i="9"/>
  <c r="O15" i="9" s="1"/>
  <c r="P15" i="9" s="1"/>
  <c r="Q15" i="9" s="1"/>
  <c r="M15" i="9"/>
  <c r="L15" i="9"/>
  <c r="J15" i="9"/>
  <c r="N14" i="9"/>
  <c r="O14" i="9" s="1"/>
  <c r="P14" i="9" s="1"/>
  <c r="Q14" i="9" s="1"/>
  <c r="J14" i="9"/>
  <c r="L14" i="9" s="1"/>
  <c r="M14" i="9" s="1"/>
  <c r="N13" i="9"/>
  <c r="O13" i="9" s="1"/>
  <c r="P13" i="9" s="1"/>
  <c r="Q13" i="9" s="1"/>
  <c r="J13" i="9"/>
  <c r="L13" i="9" s="1"/>
  <c r="M13" i="9" s="1"/>
  <c r="N12" i="9"/>
  <c r="O12" i="9" s="1"/>
  <c r="P12" i="9" s="1"/>
  <c r="Q12" i="9" s="1"/>
  <c r="M12" i="9"/>
  <c r="L12" i="9"/>
  <c r="O11" i="9"/>
  <c r="P11" i="9" s="1"/>
  <c r="Q11" i="9" s="1"/>
  <c r="N11" i="9"/>
  <c r="L11" i="9"/>
  <c r="M11" i="9" s="1"/>
  <c r="N10" i="9"/>
  <c r="O10" i="9" s="1"/>
  <c r="P10" i="9" s="1"/>
  <c r="Q10" i="9" s="1"/>
  <c r="L10" i="9"/>
  <c r="M10" i="9" s="1"/>
  <c r="J10" i="9"/>
  <c r="O9" i="9"/>
  <c r="P9" i="9" s="1"/>
  <c r="Q9" i="9" s="1"/>
  <c r="N9" i="9"/>
  <c r="J9" i="9"/>
  <c r="L9" i="9" s="1"/>
  <c r="M9" i="9" s="1"/>
  <c r="N8" i="9"/>
  <c r="O8" i="9" s="1"/>
  <c r="P8" i="9" s="1"/>
  <c r="Q8" i="9" s="1"/>
  <c r="J8" i="9"/>
  <c r="L8" i="9" s="1"/>
  <c r="M8" i="9" s="1"/>
  <c r="N7" i="9"/>
  <c r="O7" i="9" s="1"/>
  <c r="P7" i="9" s="1"/>
  <c r="Q7" i="9" s="1"/>
  <c r="J7" i="9"/>
  <c r="L7" i="9" s="1"/>
  <c r="M7" i="9" s="1"/>
  <c r="N6" i="9"/>
  <c r="O6" i="9" s="1"/>
  <c r="P6" i="9" s="1"/>
  <c r="Q6" i="9" s="1"/>
  <c r="M6" i="9"/>
  <c r="L6" i="9"/>
  <c r="J6" i="9"/>
  <c r="P5" i="9"/>
  <c r="Q5" i="9" s="1"/>
  <c r="O5" i="9"/>
  <c r="N5" i="9"/>
  <c r="J5" i="9"/>
  <c r="L5" i="9" s="1"/>
  <c r="M5" i="9" s="1"/>
  <c r="N4" i="9"/>
  <c r="O4" i="9" s="1"/>
  <c r="P4" i="9" s="1"/>
  <c r="Q4" i="9" s="1"/>
  <c r="J4" i="9"/>
  <c r="L4" i="9" s="1"/>
  <c r="M4" i="9" s="1"/>
  <c r="N3" i="9"/>
  <c r="O3" i="9" s="1"/>
  <c r="P3" i="9" s="1"/>
  <c r="Q3" i="9" s="1"/>
  <c r="J3" i="9"/>
  <c r="L3" i="9" s="1"/>
  <c r="M3" i="9" s="1"/>
  <c r="N2" i="9"/>
  <c r="O2" i="9" s="1"/>
  <c r="P2" i="9" s="1"/>
  <c r="Q2" i="9" s="1"/>
  <c r="M2" i="9"/>
  <c r="L2" i="9"/>
  <c r="J2" i="9"/>
  <c r="P1" i="9"/>
  <c r="Q1" i="9" s="1"/>
  <c r="O1" i="9"/>
  <c r="N1" i="9"/>
  <c r="L1" i="9"/>
  <c r="M1" i="9" s="1"/>
  <c r="N19" i="8"/>
  <c r="O19" i="8" s="1"/>
  <c r="P19" i="8" s="1"/>
  <c r="Q19" i="8" s="1"/>
  <c r="M19" i="8"/>
  <c r="L19" i="8"/>
  <c r="N18" i="8"/>
  <c r="O18" i="8" s="1"/>
  <c r="P18" i="8" s="1"/>
  <c r="Q18" i="8" s="1"/>
  <c r="J18" i="8"/>
  <c r="L18" i="8" s="1"/>
  <c r="M18" i="8" s="1"/>
  <c r="N17" i="8"/>
  <c r="O17" i="8" s="1"/>
  <c r="P17" i="8" s="1"/>
  <c r="Q17" i="8" s="1"/>
  <c r="J17" i="8"/>
  <c r="L17" i="8" s="1"/>
  <c r="M17" i="8" s="1"/>
  <c r="N16" i="8"/>
  <c r="O16" i="8" s="1"/>
  <c r="P16" i="8" s="1"/>
  <c r="Q16" i="8" s="1"/>
  <c r="M16" i="8"/>
  <c r="L16" i="8"/>
  <c r="J16" i="8"/>
  <c r="N15" i="8"/>
  <c r="O15" i="8" s="1"/>
  <c r="P15" i="8" s="1"/>
  <c r="Q15" i="8" s="1"/>
  <c r="L15" i="8"/>
  <c r="M15" i="8" s="1"/>
  <c r="J15" i="8"/>
  <c r="O14" i="8"/>
  <c r="P14" i="8" s="1"/>
  <c r="Q14" i="8" s="1"/>
  <c r="N14" i="8"/>
  <c r="J14" i="8"/>
  <c r="L14" i="8" s="1"/>
  <c r="M14" i="8" s="1"/>
  <c r="N13" i="8"/>
  <c r="O13" i="8" s="1"/>
  <c r="P13" i="8" s="1"/>
  <c r="Q13" i="8" s="1"/>
  <c r="J13" i="8"/>
  <c r="L13" i="8" s="1"/>
  <c r="M13" i="8" s="1"/>
  <c r="N12" i="8"/>
  <c r="O12" i="8" s="1"/>
  <c r="P12" i="8" s="1"/>
  <c r="Q12" i="8" s="1"/>
  <c r="M12" i="8"/>
  <c r="L12" i="8"/>
  <c r="N11" i="8"/>
  <c r="O11" i="8" s="1"/>
  <c r="P11" i="8" s="1"/>
  <c r="Q11" i="8" s="1"/>
  <c r="J11" i="8"/>
  <c r="L11" i="8" s="1"/>
  <c r="M11" i="8" s="1"/>
  <c r="N10" i="8"/>
  <c r="O10" i="8" s="1"/>
  <c r="P10" i="8" s="1"/>
  <c r="Q10" i="8" s="1"/>
  <c r="J10" i="8"/>
  <c r="L10" i="8" s="1"/>
  <c r="M10" i="8" s="1"/>
  <c r="N9" i="8"/>
  <c r="O9" i="8" s="1"/>
  <c r="P9" i="8" s="1"/>
  <c r="Q9" i="8" s="1"/>
  <c r="M9" i="8"/>
  <c r="L9" i="8"/>
  <c r="P8" i="8"/>
  <c r="Q8" i="8" s="1"/>
  <c r="O8" i="8"/>
  <c r="N8" i="8"/>
  <c r="J8" i="8"/>
  <c r="L8" i="8" s="1"/>
  <c r="M8" i="8" s="1"/>
  <c r="N7" i="8"/>
  <c r="O7" i="8" s="1"/>
  <c r="P7" i="8" s="1"/>
  <c r="Q7" i="8" s="1"/>
  <c r="M7" i="8"/>
  <c r="L7" i="8"/>
  <c r="P6" i="8"/>
  <c r="Q6" i="8" s="1"/>
  <c r="O6" i="8"/>
  <c r="N6" i="8"/>
  <c r="L6" i="8"/>
  <c r="M6" i="8" s="1"/>
  <c r="J6" i="8"/>
  <c r="N5" i="8"/>
  <c r="O5" i="8" s="1"/>
  <c r="P5" i="8" s="1"/>
  <c r="Q5" i="8" s="1"/>
  <c r="J5" i="8"/>
  <c r="L5" i="8" s="1"/>
  <c r="M5" i="8" s="1"/>
  <c r="N4" i="8"/>
  <c r="O4" i="8" s="1"/>
  <c r="P4" i="8" s="1"/>
  <c r="Q4" i="8" s="1"/>
  <c r="J4" i="8"/>
  <c r="L4" i="8" s="1"/>
  <c r="M4" i="8" s="1"/>
  <c r="N3" i="8"/>
  <c r="O3" i="8" s="1"/>
  <c r="P3" i="8" s="1"/>
  <c r="Q3" i="8" s="1"/>
  <c r="M3" i="8"/>
  <c r="L3" i="8"/>
  <c r="J3" i="8"/>
  <c r="P2" i="8"/>
  <c r="Q2" i="8" s="1"/>
  <c r="O2" i="8"/>
  <c r="N2" i="8"/>
  <c r="L2" i="8"/>
  <c r="M2" i="8" s="1"/>
  <c r="J2" i="8"/>
  <c r="N1" i="8"/>
  <c r="O1" i="8" s="1"/>
  <c r="P1" i="8" s="1"/>
  <c r="Q1" i="8" s="1"/>
  <c r="J1" i="8"/>
  <c r="L1" i="8" s="1"/>
  <c r="M1" i="8" s="1"/>
  <c r="N25" i="7"/>
  <c r="O25" i="7" s="1"/>
  <c r="P25" i="7" s="1"/>
  <c r="Q25" i="7" s="1"/>
  <c r="J25" i="7"/>
  <c r="L25" i="7" s="1"/>
  <c r="M25" i="7" s="1"/>
  <c r="N24" i="7"/>
  <c r="O24" i="7" s="1"/>
  <c r="P24" i="7" s="1"/>
  <c r="Q24" i="7" s="1"/>
  <c r="J24" i="7"/>
  <c r="L24" i="7" s="1"/>
  <c r="M24" i="7" s="1"/>
  <c r="N23" i="7"/>
  <c r="O23" i="7" s="1"/>
  <c r="P23" i="7" s="1"/>
  <c r="Q23" i="7" s="1"/>
  <c r="M23" i="7"/>
  <c r="L23" i="7"/>
  <c r="J23" i="7"/>
  <c r="N22" i="7"/>
  <c r="O22" i="7" s="1"/>
  <c r="P22" i="7" s="1"/>
  <c r="Q22" i="7" s="1"/>
  <c r="J22" i="7"/>
  <c r="L22" i="7" s="1"/>
  <c r="M22" i="7" s="1"/>
  <c r="N21" i="7"/>
  <c r="O21" i="7" s="1"/>
  <c r="P21" i="7" s="1"/>
  <c r="Q21" i="7" s="1"/>
  <c r="J21" i="7"/>
  <c r="L21" i="7" s="1"/>
  <c r="M21" i="7" s="1"/>
  <c r="N20" i="7"/>
  <c r="O20" i="7" s="1"/>
  <c r="P20" i="7" s="1"/>
  <c r="Q20" i="7" s="1"/>
  <c r="M20" i="7"/>
  <c r="L20" i="7"/>
  <c r="N19" i="7"/>
  <c r="O19" i="7" s="1"/>
  <c r="P19" i="7" s="1"/>
  <c r="Q19" i="7" s="1"/>
  <c r="J19" i="7"/>
  <c r="L19" i="7" s="1"/>
  <c r="M19" i="7" s="1"/>
  <c r="N18" i="7"/>
  <c r="O18" i="7" s="1"/>
  <c r="P18" i="7" s="1"/>
  <c r="Q18" i="7" s="1"/>
  <c r="M18" i="7"/>
  <c r="L18" i="7"/>
  <c r="P17" i="7"/>
  <c r="Q17" i="7" s="1"/>
  <c r="O17" i="7"/>
  <c r="N17" i="7"/>
  <c r="L17" i="7"/>
  <c r="M17" i="7" s="1"/>
  <c r="J17" i="7"/>
  <c r="O16" i="7"/>
  <c r="P16" i="7" s="1"/>
  <c r="Q16" i="7" s="1"/>
  <c r="N16" i="7"/>
  <c r="L16" i="7"/>
  <c r="M16" i="7" s="1"/>
  <c r="N15" i="7"/>
  <c r="O15" i="7" s="1"/>
  <c r="P15" i="7" s="1"/>
  <c r="Q15" i="7" s="1"/>
  <c r="M15" i="7"/>
  <c r="L15" i="7"/>
  <c r="J15" i="7"/>
  <c r="P14" i="7"/>
  <c r="Q14" i="7" s="1"/>
  <c r="O14" i="7"/>
  <c r="N14" i="7"/>
  <c r="L14" i="7"/>
  <c r="M14" i="7" s="1"/>
  <c r="J14" i="7"/>
  <c r="O13" i="7"/>
  <c r="P13" i="7" s="1"/>
  <c r="Q13" i="7" s="1"/>
  <c r="N13" i="7"/>
  <c r="J13" i="7"/>
  <c r="L13" i="7" s="1"/>
  <c r="M13" i="7" s="1"/>
  <c r="N12" i="7"/>
  <c r="O12" i="7" s="1"/>
  <c r="P12" i="7" s="1"/>
  <c r="Q12" i="7" s="1"/>
  <c r="J12" i="7"/>
  <c r="L12" i="7" s="1"/>
  <c r="M12" i="7" s="1"/>
  <c r="N11" i="7"/>
  <c r="O11" i="7" s="1"/>
  <c r="P11" i="7" s="1"/>
  <c r="Q11" i="7" s="1"/>
  <c r="M11" i="7"/>
  <c r="L11" i="7"/>
  <c r="J11" i="7"/>
  <c r="N10" i="7"/>
  <c r="O10" i="7" s="1"/>
  <c r="P10" i="7" s="1"/>
  <c r="Q10" i="7" s="1"/>
  <c r="L10" i="7"/>
  <c r="M10" i="7" s="1"/>
  <c r="J10" i="7"/>
  <c r="N9" i="7"/>
  <c r="O9" i="7" s="1"/>
  <c r="P9" i="7" s="1"/>
  <c r="Q9" i="7" s="1"/>
  <c r="J9" i="7"/>
  <c r="L9" i="7" s="1"/>
  <c r="M9" i="7" s="1"/>
  <c r="N8" i="7"/>
  <c r="O8" i="7" s="1"/>
  <c r="P8" i="7" s="1"/>
  <c r="Q8" i="7" s="1"/>
  <c r="M8" i="7"/>
  <c r="L8" i="7"/>
  <c r="N7" i="7"/>
  <c r="O7" i="7" s="1"/>
  <c r="P7" i="7" s="1"/>
  <c r="Q7" i="7" s="1"/>
  <c r="J7" i="7"/>
  <c r="L7" i="7" s="1"/>
  <c r="M7" i="7" s="1"/>
  <c r="N6" i="7"/>
  <c r="O6" i="7" s="1"/>
  <c r="P6" i="7" s="1"/>
  <c r="Q6" i="7" s="1"/>
  <c r="J6" i="7"/>
  <c r="L6" i="7" s="1"/>
  <c r="M6" i="7" s="1"/>
  <c r="N5" i="7"/>
  <c r="O5" i="7" s="1"/>
  <c r="P5" i="7" s="1"/>
  <c r="Q5" i="7" s="1"/>
  <c r="M5" i="7"/>
  <c r="L5" i="7"/>
  <c r="J5" i="7"/>
  <c r="N4" i="7"/>
  <c r="O4" i="7" s="1"/>
  <c r="P4" i="7" s="1"/>
  <c r="Q4" i="7" s="1"/>
  <c r="L4" i="7"/>
  <c r="M4" i="7" s="1"/>
  <c r="J4" i="7"/>
  <c r="O3" i="7"/>
  <c r="P3" i="7" s="1"/>
  <c r="Q3" i="7" s="1"/>
  <c r="N3" i="7"/>
  <c r="J3" i="7"/>
  <c r="L3" i="7" s="1"/>
  <c r="M3" i="7" s="1"/>
  <c r="N2" i="7"/>
  <c r="O2" i="7" s="1"/>
  <c r="P2" i="7" s="1"/>
  <c r="Q2" i="7" s="1"/>
  <c r="J2" i="7"/>
  <c r="L2" i="7" s="1"/>
  <c r="M2" i="7" s="1"/>
  <c r="N1" i="7"/>
  <c r="O1" i="7" s="1"/>
  <c r="P1" i="7" s="1"/>
  <c r="Q1" i="7" s="1"/>
  <c r="M1" i="7"/>
  <c r="L1" i="7"/>
  <c r="J1" i="7"/>
  <c r="N19" i="6"/>
  <c r="O19" i="6" s="1"/>
  <c r="P19" i="6" s="1"/>
  <c r="Q19" i="6" s="1"/>
  <c r="J19" i="6"/>
  <c r="L19" i="6" s="1"/>
  <c r="M19" i="6" s="1"/>
  <c r="N18" i="6"/>
  <c r="O18" i="6" s="1"/>
  <c r="P18" i="6" s="1"/>
  <c r="Q18" i="6" s="1"/>
  <c r="J18" i="6"/>
  <c r="L18" i="6" s="1"/>
  <c r="M18" i="6" s="1"/>
  <c r="N17" i="6"/>
  <c r="O17" i="6" s="1"/>
  <c r="P17" i="6" s="1"/>
  <c r="Q17" i="6" s="1"/>
  <c r="M17" i="6"/>
  <c r="L17" i="6"/>
  <c r="J17" i="6"/>
  <c r="N16" i="6"/>
  <c r="O16" i="6" s="1"/>
  <c r="P16" i="6" s="1"/>
  <c r="Q16" i="6" s="1"/>
  <c r="L16" i="6"/>
  <c r="M16" i="6" s="1"/>
  <c r="N15" i="6"/>
  <c r="O15" i="6" s="1"/>
  <c r="P15" i="6" s="1"/>
  <c r="Q15" i="6" s="1"/>
  <c r="J15" i="6"/>
  <c r="L15" i="6" s="1"/>
  <c r="M15" i="6" s="1"/>
  <c r="N14" i="6"/>
  <c r="O14" i="6" s="1"/>
  <c r="P14" i="6" s="1"/>
  <c r="Q14" i="6" s="1"/>
  <c r="M14" i="6"/>
  <c r="L14" i="6"/>
  <c r="P13" i="6"/>
  <c r="Q13" i="6" s="1"/>
  <c r="O13" i="6"/>
  <c r="N13" i="6"/>
  <c r="J13" i="6"/>
  <c r="L13" i="6" s="1"/>
  <c r="M13" i="6" s="1"/>
  <c r="N12" i="6"/>
  <c r="O12" i="6" s="1"/>
  <c r="P12" i="6" s="1"/>
  <c r="Q12" i="6" s="1"/>
  <c r="J12" i="6"/>
  <c r="L12" i="6" s="1"/>
  <c r="M12" i="6" s="1"/>
  <c r="N11" i="6"/>
  <c r="O11" i="6" s="1"/>
  <c r="P11" i="6" s="1"/>
  <c r="Q11" i="6" s="1"/>
  <c r="J11" i="6"/>
  <c r="L11" i="6" s="1"/>
  <c r="M11" i="6" s="1"/>
  <c r="N10" i="6"/>
  <c r="O10" i="6" s="1"/>
  <c r="P10" i="6" s="1"/>
  <c r="Q10" i="6" s="1"/>
  <c r="L10" i="6"/>
  <c r="M10" i="6" s="1"/>
  <c r="J10" i="6"/>
  <c r="O9" i="6"/>
  <c r="P9" i="6" s="1"/>
  <c r="Q9" i="6" s="1"/>
  <c r="N9" i="6"/>
  <c r="J9" i="6"/>
  <c r="L9" i="6" s="1"/>
  <c r="M9" i="6" s="1"/>
  <c r="N8" i="6"/>
  <c r="O8" i="6" s="1"/>
  <c r="P8" i="6" s="1"/>
  <c r="Q8" i="6" s="1"/>
  <c r="J8" i="6"/>
  <c r="L8" i="6" s="1"/>
  <c r="M8" i="6" s="1"/>
  <c r="N7" i="6"/>
  <c r="O7" i="6" s="1"/>
  <c r="P7" i="6" s="1"/>
  <c r="Q7" i="6" s="1"/>
  <c r="M7" i="6"/>
  <c r="L7" i="6"/>
  <c r="J7" i="6"/>
  <c r="N6" i="6"/>
  <c r="O6" i="6" s="1"/>
  <c r="P6" i="6" s="1"/>
  <c r="Q6" i="6" s="1"/>
  <c r="L6" i="6"/>
  <c r="M6" i="6" s="1"/>
  <c r="J6" i="6"/>
  <c r="O5" i="6"/>
  <c r="P5" i="6" s="1"/>
  <c r="Q5" i="6" s="1"/>
  <c r="N5" i="6"/>
  <c r="J5" i="6"/>
  <c r="L5" i="6" s="1"/>
  <c r="M5" i="6" s="1"/>
  <c r="N4" i="6"/>
  <c r="O4" i="6" s="1"/>
  <c r="P4" i="6" s="1"/>
  <c r="Q4" i="6" s="1"/>
  <c r="J4" i="6"/>
  <c r="L4" i="6" s="1"/>
  <c r="M4" i="6" s="1"/>
  <c r="N3" i="6"/>
  <c r="O3" i="6" s="1"/>
  <c r="P3" i="6" s="1"/>
  <c r="Q3" i="6" s="1"/>
  <c r="J3" i="6"/>
  <c r="L3" i="6" s="1"/>
  <c r="M3" i="6" s="1"/>
  <c r="N2" i="6"/>
  <c r="O2" i="6" s="1"/>
  <c r="P2" i="6" s="1"/>
  <c r="Q2" i="6" s="1"/>
  <c r="M2" i="6"/>
  <c r="L2" i="6"/>
  <c r="J2" i="6"/>
  <c r="P1" i="6"/>
  <c r="Q1" i="6" s="1"/>
  <c r="O1" i="6"/>
  <c r="N1" i="6"/>
  <c r="J1" i="6"/>
  <c r="L1" i="6" s="1"/>
  <c r="M1" i="6" s="1"/>
  <c r="N19" i="5"/>
  <c r="O19" i="5" s="1"/>
  <c r="P19" i="5" s="1"/>
  <c r="Q19" i="5" s="1"/>
  <c r="J19" i="5"/>
  <c r="L19" i="5" s="1"/>
  <c r="M19" i="5" s="1"/>
  <c r="N18" i="5"/>
  <c r="O18" i="5" s="1"/>
  <c r="P18" i="5" s="1"/>
  <c r="Q18" i="5" s="1"/>
  <c r="M18" i="5"/>
  <c r="L18" i="5"/>
  <c r="N17" i="5"/>
  <c r="O17" i="5" s="1"/>
  <c r="P17" i="5" s="1"/>
  <c r="Q17" i="5" s="1"/>
  <c r="L17" i="5"/>
  <c r="M17" i="5" s="1"/>
  <c r="J17" i="5"/>
  <c r="N16" i="5"/>
  <c r="O16" i="5" s="1"/>
  <c r="P16" i="5" s="1"/>
  <c r="Q16" i="5" s="1"/>
  <c r="J16" i="5"/>
  <c r="L16" i="5" s="1"/>
  <c r="M16" i="5" s="1"/>
  <c r="N15" i="5"/>
  <c r="O15" i="5" s="1"/>
  <c r="P15" i="5" s="1"/>
  <c r="Q15" i="5" s="1"/>
  <c r="M15" i="5"/>
  <c r="L15" i="5"/>
  <c r="N14" i="5"/>
  <c r="O14" i="5" s="1"/>
  <c r="P14" i="5" s="1"/>
  <c r="Q14" i="5" s="1"/>
  <c r="L14" i="5"/>
  <c r="M14" i="5" s="1"/>
  <c r="J14" i="5"/>
  <c r="N13" i="5"/>
  <c r="O13" i="5" s="1"/>
  <c r="P13" i="5" s="1"/>
  <c r="Q13" i="5" s="1"/>
  <c r="J13" i="5"/>
  <c r="L13" i="5" s="1"/>
  <c r="M13" i="5" s="1"/>
  <c r="N12" i="5"/>
  <c r="O12" i="5" s="1"/>
  <c r="P12" i="5" s="1"/>
  <c r="Q12" i="5" s="1"/>
  <c r="M12" i="5"/>
  <c r="L12" i="5"/>
  <c r="J12" i="5"/>
  <c r="Q11" i="5"/>
  <c r="P11" i="5"/>
  <c r="O11" i="5"/>
  <c r="N11" i="5"/>
  <c r="J11" i="5"/>
  <c r="L11" i="5" s="1"/>
  <c r="M11" i="5" s="1"/>
  <c r="N10" i="5"/>
  <c r="O10" i="5" s="1"/>
  <c r="P10" i="5" s="1"/>
  <c r="Q10" i="5" s="1"/>
  <c r="L10" i="5"/>
  <c r="M10" i="5" s="1"/>
  <c r="J10" i="5"/>
  <c r="N9" i="5"/>
  <c r="O9" i="5" s="1"/>
  <c r="P9" i="5" s="1"/>
  <c r="Q9" i="5" s="1"/>
  <c r="J9" i="5"/>
  <c r="L9" i="5" s="1"/>
  <c r="M9" i="5" s="1"/>
  <c r="N8" i="5"/>
  <c r="O8" i="5" s="1"/>
  <c r="P8" i="5" s="1"/>
  <c r="Q8" i="5" s="1"/>
  <c r="M8" i="5"/>
  <c r="L8" i="5"/>
  <c r="J8" i="5"/>
  <c r="Q7" i="5"/>
  <c r="P7" i="5"/>
  <c r="O7" i="5"/>
  <c r="N7" i="5"/>
  <c r="J7" i="5"/>
  <c r="L7" i="5" s="1"/>
  <c r="M7" i="5" s="1"/>
  <c r="N6" i="5"/>
  <c r="O6" i="5" s="1"/>
  <c r="P6" i="5" s="1"/>
  <c r="Q6" i="5" s="1"/>
  <c r="J6" i="5"/>
  <c r="L6" i="5" s="1"/>
  <c r="M6" i="5" s="1"/>
  <c r="N5" i="5"/>
  <c r="O5" i="5" s="1"/>
  <c r="P5" i="5" s="1"/>
  <c r="Q5" i="5" s="1"/>
  <c r="J5" i="5"/>
  <c r="L5" i="5" s="1"/>
  <c r="M5" i="5" s="1"/>
  <c r="N4" i="5"/>
  <c r="O4" i="5" s="1"/>
  <c r="P4" i="5" s="1"/>
  <c r="Q4" i="5" s="1"/>
  <c r="M4" i="5"/>
  <c r="L4" i="5"/>
  <c r="J4" i="5"/>
  <c r="P3" i="5"/>
  <c r="Q3" i="5" s="1"/>
  <c r="O3" i="5"/>
  <c r="N3" i="5"/>
  <c r="J3" i="5"/>
  <c r="L3" i="5" s="1"/>
  <c r="M3" i="5" s="1"/>
  <c r="N2" i="5"/>
  <c r="O2" i="5" s="1"/>
  <c r="P2" i="5" s="1"/>
  <c r="Q2" i="5" s="1"/>
  <c r="J2" i="5"/>
  <c r="L2" i="5" s="1"/>
  <c r="M2" i="5" s="1"/>
  <c r="N1" i="5"/>
  <c r="O1" i="5" s="1"/>
  <c r="P1" i="5" s="1"/>
  <c r="Q1" i="5" s="1"/>
  <c r="J1" i="5"/>
  <c r="L1" i="5" s="1"/>
  <c r="M1" i="5" s="1"/>
  <c r="N41" i="4"/>
  <c r="O41" i="4" s="1"/>
  <c r="P41" i="4" s="1"/>
  <c r="Q41" i="4" s="1"/>
  <c r="L41" i="4"/>
  <c r="M41" i="4" s="1"/>
  <c r="N40" i="4"/>
  <c r="O40" i="4" s="1"/>
  <c r="P40" i="4" s="1"/>
  <c r="Q40" i="4" s="1"/>
  <c r="J40" i="4"/>
  <c r="L40" i="4" s="1"/>
  <c r="M40" i="4" s="1"/>
  <c r="N39" i="4"/>
  <c r="O39" i="4" s="1"/>
  <c r="P39" i="4" s="1"/>
  <c r="Q39" i="4" s="1"/>
  <c r="J39" i="4"/>
  <c r="L39" i="4" s="1"/>
  <c r="M39" i="4" s="1"/>
  <c r="N38" i="4"/>
  <c r="O38" i="4" s="1"/>
  <c r="P38" i="4" s="1"/>
  <c r="Q38" i="4" s="1"/>
  <c r="J38" i="4"/>
  <c r="L38" i="4" s="1"/>
  <c r="M38" i="4" s="1"/>
  <c r="N37" i="4"/>
  <c r="O37" i="4" s="1"/>
  <c r="P37" i="4" s="1"/>
  <c r="Q37" i="4" s="1"/>
  <c r="M37" i="4"/>
  <c r="L37" i="4"/>
  <c r="J37" i="4"/>
  <c r="N36" i="4"/>
  <c r="O36" i="4" s="1"/>
  <c r="P36" i="4" s="1"/>
  <c r="Q36" i="4" s="1"/>
  <c r="J36" i="4"/>
  <c r="L36" i="4" s="1"/>
  <c r="M36" i="4" s="1"/>
  <c r="N35" i="4"/>
  <c r="O35" i="4" s="1"/>
  <c r="P35" i="4" s="1"/>
  <c r="Q35" i="4" s="1"/>
  <c r="J35" i="4"/>
  <c r="L35" i="4" s="1"/>
  <c r="M35" i="4" s="1"/>
  <c r="N34" i="4"/>
  <c r="O34" i="4" s="1"/>
  <c r="P34" i="4" s="1"/>
  <c r="Q34" i="4" s="1"/>
  <c r="M34" i="4"/>
  <c r="L34" i="4"/>
  <c r="O33" i="4"/>
  <c r="P33" i="4" s="1"/>
  <c r="Q33" i="4" s="1"/>
  <c r="M33" i="4"/>
  <c r="L33" i="4"/>
  <c r="N32" i="4"/>
  <c r="O32" i="4" s="1"/>
  <c r="P32" i="4" s="1"/>
  <c r="Q32" i="4" s="1"/>
  <c r="J32" i="4"/>
  <c r="L32" i="4" s="1"/>
  <c r="M32" i="4" s="1"/>
  <c r="N31" i="4"/>
  <c r="O31" i="4" s="1"/>
  <c r="P31" i="4" s="1"/>
  <c r="Q31" i="4" s="1"/>
  <c r="J31" i="4"/>
  <c r="L31" i="4" s="1"/>
  <c r="M31" i="4" s="1"/>
  <c r="N30" i="4"/>
  <c r="O30" i="4" s="1"/>
  <c r="P30" i="4" s="1"/>
  <c r="Q30" i="4" s="1"/>
  <c r="J30" i="4"/>
  <c r="L30" i="4" s="1"/>
  <c r="M30" i="4" s="1"/>
  <c r="N29" i="4"/>
  <c r="O29" i="4" s="1"/>
  <c r="P29" i="4" s="1"/>
  <c r="Q29" i="4" s="1"/>
  <c r="M29" i="4"/>
  <c r="L29" i="4"/>
  <c r="N28" i="4"/>
  <c r="O28" i="4" s="1"/>
  <c r="P28" i="4" s="1"/>
  <c r="Q28" i="4" s="1"/>
  <c r="J28" i="4"/>
  <c r="L28" i="4" s="1"/>
  <c r="M28" i="4" s="1"/>
  <c r="N27" i="4"/>
  <c r="O27" i="4" s="1"/>
  <c r="P27" i="4" s="1"/>
  <c r="Q27" i="4" s="1"/>
  <c r="J27" i="4"/>
  <c r="L27" i="4" s="1"/>
  <c r="M27" i="4" s="1"/>
  <c r="N26" i="4"/>
  <c r="O26" i="4" s="1"/>
  <c r="P26" i="4" s="1"/>
  <c r="Q26" i="4" s="1"/>
  <c r="M26" i="4"/>
  <c r="L26" i="4"/>
  <c r="O25" i="4"/>
  <c r="P25" i="4" s="1"/>
  <c r="Q25" i="4" s="1"/>
  <c r="N25" i="4"/>
  <c r="L25" i="4"/>
  <c r="M25" i="4" s="1"/>
  <c r="N24" i="4"/>
  <c r="O24" i="4" s="1"/>
  <c r="P24" i="4" s="1"/>
  <c r="Q24" i="4" s="1"/>
  <c r="M24" i="4"/>
  <c r="L24" i="4"/>
  <c r="J24" i="4"/>
  <c r="P23" i="4"/>
  <c r="Q23" i="4" s="1"/>
  <c r="O23" i="4"/>
  <c r="N23" i="4"/>
  <c r="J23" i="4"/>
  <c r="L23" i="4" s="1"/>
  <c r="M23" i="4" s="1"/>
  <c r="N22" i="4"/>
  <c r="O22" i="4" s="1"/>
  <c r="P22" i="4" s="1"/>
  <c r="Q22" i="4" s="1"/>
  <c r="J22" i="4"/>
  <c r="L22" i="4" s="1"/>
  <c r="M22" i="4" s="1"/>
  <c r="N21" i="4"/>
  <c r="O21" i="4" s="1"/>
  <c r="P21" i="4" s="1"/>
  <c r="Q21" i="4" s="1"/>
  <c r="J21" i="4"/>
  <c r="L21" i="4" s="1"/>
  <c r="M21" i="4" s="1"/>
  <c r="N20" i="4"/>
  <c r="O20" i="4" s="1"/>
  <c r="P20" i="4" s="1"/>
  <c r="Q20" i="4" s="1"/>
  <c r="L20" i="4"/>
  <c r="M20" i="4" s="1"/>
  <c r="J20" i="4"/>
  <c r="O19" i="4"/>
  <c r="P19" i="4" s="1"/>
  <c r="Q19" i="4" s="1"/>
  <c r="N19" i="4"/>
  <c r="J19" i="4"/>
  <c r="L19" i="4" s="1"/>
  <c r="M19" i="4" s="1"/>
  <c r="N18" i="4"/>
  <c r="O18" i="4" s="1"/>
  <c r="P18" i="4" s="1"/>
  <c r="Q18" i="4" s="1"/>
  <c r="J18" i="4"/>
  <c r="L18" i="4" s="1"/>
  <c r="M18" i="4" s="1"/>
  <c r="N17" i="4"/>
  <c r="O17" i="4" s="1"/>
  <c r="P17" i="4" s="1"/>
  <c r="Q17" i="4" s="1"/>
  <c r="J17" i="4"/>
  <c r="L17" i="4" s="1"/>
  <c r="M17" i="4" s="1"/>
  <c r="N16" i="4"/>
  <c r="O16" i="4" s="1"/>
  <c r="P16" i="4" s="1"/>
  <c r="Q16" i="4" s="1"/>
  <c r="L16" i="4"/>
  <c r="M16" i="4" s="1"/>
  <c r="J16" i="4"/>
  <c r="O15" i="4"/>
  <c r="P15" i="4" s="1"/>
  <c r="Q15" i="4" s="1"/>
  <c r="N15" i="4"/>
  <c r="J15" i="4"/>
  <c r="L15" i="4" s="1"/>
  <c r="M15" i="4" s="1"/>
  <c r="N14" i="4"/>
  <c r="O14" i="4" s="1"/>
  <c r="P14" i="4" s="1"/>
  <c r="Q14" i="4" s="1"/>
  <c r="J14" i="4"/>
  <c r="L14" i="4" s="1"/>
  <c r="M14" i="4" s="1"/>
  <c r="N13" i="4"/>
  <c r="O13" i="4" s="1"/>
  <c r="P13" i="4" s="1"/>
  <c r="Q13" i="4" s="1"/>
  <c r="J13" i="4"/>
  <c r="L13" i="4" s="1"/>
  <c r="M13" i="4" s="1"/>
  <c r="N12" i="4"/>
  <c r="O12" i="4" s="1"/>
  <c r="P12" i="4" s="1"/>
  <c r="Q12" i="4" s="1"/>
  <c r="L12" i="4"/>
  <c r="M12" i="4" s="1"/>
  <c r="J12" i="4"/>
  <c r="O11" i="4"/>
  <c r="P11" i="4" s="1"/>
  <c r="Q11" i="4" s="1"/>
  <c r="N11" i="4"/>
  <c r="L11" i="4"/>
  <c r="M11" i="4" s="1"/>
  <c r="N10" i="4"/>
  <c r="O10" i="4" s="1"/>
  <c r="P10" i="4" s="1"/>
  <c r="Q10" i="4" s="1"/>
  <c r="J10" i="4"/>
  <c r="L10" i="4" s="1"/>
  <c r="M10" i="4" s="1"/>
  <c r="N9" i="4"/>
  <c r="O9" i="4" s="1"/>
  <c r="P9" i="4" s="1"/>
  <c r="Q9" i="4" s="1"/>
  <c r="M9" i="4"/>
  <c r="L9" i="4"/>
  <c r="J9" i="4"/>
  <c r="P8" i="4"/>
  <c r="Q8" i="4" s="1"/>
  <c r="O8" i="4"/>
  <c r="N8" i="4"/>
  <c r="J8" i="4"/>
  <c r="L8" i="4" s="1"/>
  <c r="M8" i="4" s="1"/>
  <c r="N7" i="4"/>
  <c r="O7" i="4" s="1"/>
  <c r="P7" i="4" s="1"/>
  <c r="Q7" i="4" s="1"/>
  <c r="J7" i="4"/>
  <c r="L7" i="4" s="1"/>
  <c r="M7" i="4" s="1"/>
  <c r="N6" i="4"/>
  <c r="O6" i="4" s="1"/>
  <c r="P6" i="4" s="1"/>
  <c r="Q6" i="4" s="1"/>
  <c r="J6" i="4"/>
  <c r="L6" i="4" s="1"/>
  <c r="M6" i="4" s="1"/>
  <c r="N5" i="4"/>
  <c r="O5" i="4" s="1"/>
  <c r="P5" i="4" s="1"/>
  <c r="Q5" i="4" s="1"/>
  <c r="M5" i="4"/>
  <c r="L5" i="4"/>
  <c r="J5" i="4"/>
  <c r="P4" i="4"/>
  <c r="Q4" i="4" s="1"/>
  <c r="O4" i="4"/>
  <c r="N4" i="4"/>
  <c r="J4" i="4"/>
  <c r="L4" i="4" s="1"/>
  <c r="M4" i="4" s="1"/>
  <c r="N3" i="4"/>
  <c r="O3" i="4" s="1"/>
  <c r="P3" i="4" s="1"/>
  <c r="Q3" i="4" s="1"/>
  <c r="J3" i="4"/>
  <c r="L3" i="4" s="1"/>
  <c r="M3" i="4" s="1"/>
  <c r="N2" i="4"/>
  <c r="O2" i="4" s="1"/>
  <c r="P2" i="4" s="1"/>
  <c r="Q2" i="4" s="1"/>
  <c r="J2" i="4"/>
  <c r="L2" i="4" s="1"/>
  <c r="M2" i="4" s="1"/>
  <c r="N1" i="4"/>
  <c r="O1" i="4" s="1"/>
  <c r="P1" i="4" s="1"/>
  <c r="Q1" i="4" s="1"/>
  <c r="M1" i="4"/>
  <c r="L1" i="4"/>
  <c r="J1" i="4"/>
  <c r="N23" i="3"/>
  <c r="O23" i="3" s="1"/>
  <c r="P23" i="3" s="1"/>
  <c r="Q23" i="3" s="1"/>
  <c r="J23" i="3"/>
  <c r="L23" i="3" s="1"/>
  <c r="M23" i="3" s="1"/>
  <c r="N22" i="3"/>
  <c r="O22" i="3" s="1"/>
  <c r="P22" i="3" s="1"/>
  <c r="Q22" i="3" s="1"/>
  <c r="J22" i="3"/>
  <c r="L22" i="3" s="1"/>
  <c r="M22" i="3" s="1"/>
  <c r="N21" i="3"/>
  <c r="O21" i="3" s="1"/>
  <c r="P21" i="3" s="1"/>
  <c r="Q21" i="3" s="1"/>
  <c r="M21" i="3"/>
  <c r="L21" i="3"/>
  <c r="J21" i="3"/>
  <c r="N20" i="3"/>
  <c r="O20" i="3" s="1"/>
  <c r="P20" i="3" s="1"/>
  <c r="Q20" i="3" s="1"/>
  <c r="J20" i="3"/>
  <c r="L20" i="3" s="1"/>
  <c r="M20" i="3" s="1"/>
  <c r="N19" i="3"/>
  <c r="O19" i="3" s="1"/>
  <c r="P19" i="3" s="1"/>
  <c r="Q19" i="3" s="1"/>
  <c r="J19" i="3"/>
  <c r="L19" i="3" s="1"/>
  <c r="M19" i="3" s="1"/>
  <c r="N18" i="3"/>
  <c r="O18" i="3" s="1"/>
  <c r="P18" i="3" s="1"/>
  <c r="Q18" i="3" s="1"/>
  <c r="M18" i="3"/>
  <c r="L18" i="3"/>
  <c r="N17" i="3"/>
  <c r="O17" i="3" s="1"/>
  <c r="P17" i="3" s="1"/>
  <c r="Q17" i="3" s="1"/>
  <c r="J17" i="3"/>
  <c r="L17" i="3" s="1"/>
  <c r="M17" i="3" s="1"/>
  <c r="N16" i="3"/>
  <c r="O16" i="3" s="1"/>
  <c r="P16" i="3" s="1"/>
  <c r="Q16" i="3" s="1"/>
  <c r="J16" i="3"/>
  <c r="L16" i="3" s="1"/>
  <c r="M16" i="3" s="1"/>
  <c r="N15" i="3"/>
  <c r="O15" i="3" s="1"/>
  <c r="P15" i="3" s="1"/>
  <c r="Q15" i="3" s="1"/>
  <c r="M15" i="3"/>
  <c r="L15" i="3"/>
  <c r="O14" i="3"/>
  <c r="P14" i="3" s="1"/>
  <c r="Q14" i="3" s="1"/>
  <c r="N14" i="3"/>
  <c r="J14" i="3"/>
  <c r="L14" i="3" s="1"/>
  <c r="M14" i="3" s="1"/>
  <c r="N13" i="3"/>
  <c r="O13" i="3" s="1"/>
  <c r="P13" i="3" s="1"/>
  <c r="Q13" i="3" s="1"/>
  <c r="J13" i="3"/>
  <c r="L13" i="3" s="1"/>
  <c r="M13" i="3" s="1"/>
  <c r="N12" i="3"/>
  <c r="O12" i="3" s="1"/>
  <c r="P12" i="3" s="1"/>
  <c r="Q12" i="3" s="1"/>
  <c r="M12" i="3"/>
  <c r="L12" i="3"/>
  <c r="J12" i="3"/>
  <c r="N11" i="3"/>
  <c r="O11" i="3" s="1"/>
  <c r="P11" i="3" s="1"/>
  <c r="Q11" i="3" s="1"/>
  <c r="M11" i="3"/>
  <c r="L11" i="3"/>
  <c r="J11" i="3"/>
  <c r="P10" i="3"/>
  <c r="Q10" i="3" s="1"/>
  <c r="O10" i="3"/>
  <c r="N10" i="3"/>
  <c r="J10" i="3"/>
  <c r="L10" i="3" s="1"/>
  <c r="M10" i="3" s="1"/>
  <c r="N9" i="3"/>
  <c r="O9" i="3" s="1"/>
  <c r="P9" i="3" s="1"/>
  <c r="Q9" i="3" s="1"/>
  <c r="J9" i="3"/>
  <c r="L9" i="3" s="1"/>
  <c r="M9" i="3" s="1"/>
  <c r="N8" i="3"/>
  <c r="O8" i="3" s="1"/>
  <c r="P8" i="3" s="1"/>
  <c r="Q8" i="3" s="1"/>
  <c r="M8" i="3"/>
  <c r="L8" i="3"/>
  <c r="J8" i="3"/>
  <c r="N7" i="3"/>
  <c r="O7" i="3" s="1"/>
  <c r="P7" i="3" s="1"/>
  <c r="Q7" i="3" s="1"/>
  <c r="M7" i="3"/>
  <c r="L7" i="3"/>
  <c r="N6" i="3"/>
  <c r="O6" i="3" s="1"/>
  <c r="P6" i="3" s="1"/>
  <c r="Q6" i="3" s="1"/>
  <c r="J6" i="3"/>
  <c r="L6" i="3" s="1"/>
  <c r="M6" i="3" s="1"/>
  <c r="N5" i="3"/>
  <c r="O5" i="3" s="1"/>
  <c r="P5" i="3" s="1"/>
  <c r="Q5" i="3" s="1"/>
  <c r="M5" i="3"/>
  <c r="L5" i="3"/>
  <c r="P4" i="3"/>
  <c r="Q4" i="3" s="1"/>
  <c r="O4" i="3"/>
  <c r="N4" i="3"/>
  <c r="J4" i="3"/>
  <c r="L4" i="3" s="1"/>
  <c r="M4" i="3" s="1"/>
  <c r="N3" i="3"/>
  <c r="O3" i="3" s="1"/>
  <c r="P3" i="3" s="1"/>
  <c r="Q3" i="3" s="1"/>
  <c r="J3" i="3"/>
  <c r="L3" i="3" s="1"/>
  <c r="M3" i="3" s="1"/>
  <c r="N2" i="3"/>
  <c r="O2" i="3" s="1"/>
  <c r="P2" i="3" s="1"/>
  <c r="Q2" i="3" s="1"/>
  <c r="M2" i="3"/>
  <c r="L2" i="3"/>
  <c r="J2" i="3"/>
  <c r="N1" i="3"/>
  <c r="O1" i="3" s="1"/>
  <c r="P1" i="3" s="1"/>
  <c r="Q1" i="3" s="1"/>
  <c r="L1" i="3"/>
  <c r="M1" i="3" s="1"/>
  <c r="J1" i="3"/>
  <c r="N33" i="2"/>
  <c r="O33" i="2" s="1"/>
  <c r="P33" i="2" s="1"/>
  <c r="Q33" i="2" s="1"/>
  <c r="J33" i="2"/>
  <c r="L33" i="2" s="1"/>
  <c r="M33" i="2" s="1"/>
  <c r="N32" i="2"/>
  <c r="O32" i="2" s="1"/>
  <c r="P32" i="2" s="1"/>
  <c r="Q32" i="2" s="1"/>
  <c r="J32" i="2"/>
  <c r="L32" i="2" s="1"/>
  <c r="M32" i="2" s="1"/>
  <c r="N31" i="2"/>
  <c r="O31" i="2" s="1"/>
  <c r="P31" i="2" s="1"/>
  <c r="Q31" i="2" s="1"/>
  <c r="J31" i="2"/>
  <c r="L31" i="2" s="1"/>
  <c r="M31" i="2" s="1"/>
  <c r="N30" i="2"/>
  <c r="O30" i="2" s="1"/>
  <c r="P30" i="2" s="1"/>
  <c r="Q30" i="2" s="1"/>
  <c r="M30" i="2"/>
  <c r="L30" i="2"/>
  <c r="J30" i="2"/>
  <c r="Q29" i="2"/>
  <c r="P29" i="2"/>
  <c r="O29" i="2"/>
  <c r="N29" i="2"/>
  <c r="J29" i="2"/>
  <c r="L29" i="2" s="1"/>
  <c r="M29" i="2" s="1"/>
  <c r="N28" i="2"/>
  <c r="O28" i="2" s="1"/>
  <c r="P28" i="2" s="1"/>
  <c r="Q28" i="2" s="1"/>
  <c r="J28" i="2"/>
  <c r="L28" i="2" s="1"/>
  <c r="M28" i="2" s="1"/>
  <c r="N27" i="2"/>
  <c r="O27" i="2" s="1"/>
  <c r="P27" i="2" s="1"/>
  <c r="Q27" i="2" s="1"/>
  <c r="J27" i="2"/>
  <c r="L27" i="2" s="1"/>
  <c r="M27" i="2" s="1"/>
  <c r="N26" i="2"/>
  <c r="O26" i="2" s="1"/>
  <c r="P26" i="2" s="1"/>
  <c r="Q26" i="2" s="1"/>
  <c r="L26" i="2"/>
  <c r="M26" i="2" s="1"/>
  <c r="N25" i="2"/>
  <c r="O25" i="2" s="1"/>
  <c r="P25" i="2" s="1"/>
  <c r="Q25" i="2" s="1"/>
  <c r="J25" i="2"/>
  <c r="L25" i="2" s="1"/>
  <c r="M25" i="2" s="1"/>
  <c r="N24" i="2"/>
  <c r="O24" i="2" s="1"/>
  <c r="P24" i="2" s="1"/>
  <c r="Q24" i="2" s="1"/>
  <c r="J24" i="2"/>
  <c r="L24" i="2" s="1"/>
  <c r="M24" i="2" s="1"/>
  <c r="N23" i="2"/>
  <c r="O23" i="2" s="1"/>
  <c r="P23" i="2" s="1"/>
  <c r="Q23" i="2" s="1"/>
  <c r="M23" i="2"/>
  <c r="L23" i="2"/>
  <c r="J23" i="2"/>
  <c r="P22" i="2"/>
  <c r="Q22" i="2" s="1"/>
  <c r="O22" i="2"/>
  <c r="N22" i="2"/>
  <c r="J22" i="2"/>
  <c r="L22" i="2" s="1"/>
  <c r="M22" i="2" s="1"/>
  <c r="N21" i="2"/>
  <c r="O21" i="2" s="1"/>
  <c r="P21" i="2" s="1"/>
  <c r="Q21" i="2" s="1"/>
  <c r="J21" i="2"/>
  <c r="L21" i="2" s="1"/>
  <c r="M21" i="2" s="1"/>
  <c r="N20" i="2"/>
  <c r="O20" i="2" s="1"/>
  <c r="P20" i="2" s="1"/>
  <c r="Q20" i="2" s="1"/>
  <c r="J20" i="2"/>
  <c r="L20" i="2" s="1"/>
  <c r="M20" i="2" s="1"/>
  <c r="N19" i="2"/>
  <c r="O19" i="2" s="1"/>
  <c r="P19" i="2" s="1"/>
  <c r="Q19" i="2" s="1"/>
  <c r="M19" i="2"/>
  <c r="L19" i="2"/>
  <c r="J19" i="2"/>
  <c r="P18" i="2"/>
  <c r="Q18" i="2" s="1"/>
  <c r="O18" i="2"/>
  <c r="N18" i="2"/>
  <c r="J18" i="2"/>
  <c r="L18" i="2" s="1"/>
  <c r="M18" i="2" s="1"/>
  <c r="N17" i="2"/>
  <c r="O17" i="2" s="1"/>
  <c r="P17" i="2" s="1"/>
  <c r="Q17" i="2" s="1"/>
  <c r="J17" i="2"/>
  <c r="L17" i="2" s="1"/>
  <c r="M17" i="2" s="1"/>
  <c r="N16" i="2"/>
  <c r="O16" i="2" s="1"/>
  <c r="P16" i="2" s="1"/>
  <c r="Q16" i="2" s="1"/>
  <c r="J16" i="2"/>
  <c r="L16" i="2" s="1"/>
  <c r="M16" i="2" s="1"/>
  <c r="N15" i="2"/>
  <c r="O15" i="2" s="1"/>
  <c r="P15" i="2" s="1"/>
  <c r="Q15" i="2" s="1"/>
  <c r="M15" i="2"/>
  <c r="L15" i="2"/>
  <c r="N14" i="2"/>
  <c r="O14" i="2" s="1"/>
  <c r="P14" i="2" s="1"/>
  <c r="Q14" i="2" s="1"/>
  <c r="J14" i="2"/>
  <c r="L14" i="2" s="1"/>
  <c r="M14" i="2" s="1"/>
  <c r="N13" i="2"/>
  <c r="O13" i="2" s="1"/>
  <c r="P13" i="2" s="1"/>
  <c r="Q13" i="2" s="1"/>
  <c r="J13" i="2"/>
  <c r="L13" i="2" s="1"/>
  <c r="M13" i="2" s="1"/>
  <c r="N12" i="2"/>
  <c r="O12" i="2" s="1"/>
  <c r="P12" i="2" s="1"/>
  <c r="Q12" i="2" s="1"/>
  <c r="M12" i="2"/>
  <c r="L12" i="2"/>
  <c r="J12" i="2"/>
  <c r="P11" i="2"/>
  <c r="Q11" i="2" s="1"/>
  <c r="O11" i="2"/>
  <c r="N11" i="2"/>
  <c r="J11" i="2"/>
  <c r="L11" i="2" s="1"/>
  <c r="M11" i="2" s="1"/>
  <c r="N10" i="2"/>
  <c r="O10" i="2" s="1"/>
  <c r="P10" i="2" s="1"/>
  <c r="Q10" i="2" s="1"/>
  <c r="J10" i="2"/>
  <c r="L10" i="2" s="1"/>
  <c r="M10" i="2" s="1"/>
  <c r="N9" i="2"/>
  <c r="O9" i="2" s="1"/>
  <c r="P9" i="2" s="1"/>
  <c r="Q9" i="2" s="1"/>
  <c r="J9" i="2"/>
  <c r="L9" i="2" s="1"/>
  <c r="M9" i="2" s="1"/>
  <c r="N8" i="2"/>
  <c r="O8" i="2" s="1"/>
  <c r="P8" i="2" s="1"/>
  <c r="Q8" i="2" s="1"/>
  <c r="L8" i="2"/>
  <c r="M8" i="2" s="1"/>
  <c r="J8" i="2"/>
  <c r="O7" i="2"/>
  <c r="P7" i="2" s="1"/>
  <c r="Q7" i="2" s="1"/>
  <c r="N7" i="2"/>
  <c r="J7" i="2"/>
  <c r="L7" i="2" s="1"/>
  <c r="M7" i="2" s="1"/>
  <c r="N6" i="2"/>
  <c r="O6" i="2" s="1"/>
  <c r="P6" i="2" s="1"/>
  <c r="Q6" i="2" s="1"/>
  <c r="J6" i="2"/>
  <c r="L6" i="2" s="1"/>
  <c r="M6" i="2" s="1"/>
  <c r="N5" i="2"/>
  <c r="O5" i="2" s="1"/>
  <c r="P5" i="2" s="1"/>
  <c r="Q5" i="2" s="1"/>
  <c r="J5" i="2"/>
  <c r="L5" i="2" s="1"/>
  <c r="M5" i="2" s="1"/>
  <c r="N4" i="2"/>
  <c r="O4" i="2" s="1"/>
  <c r="P4" i="2" s="1"/>
  <c r="Q4" i="2" s="1"/>
  <c r="L4" i="2"/>
  <c r="M4" i="2" s="1"/>
  <c r="N3" i="2"/>
  <c r="O3" i="2" s="1"/>
  <c r="P3" i="2" s="1"/>
  <c r="Q3" i="2" s="1"/>
  <c r="L3" i="2"/>
  <c r="M3" i="2" s="1"/>
  <c r="N2" i="2"/>
  <c r="O2" i="2" s="1"/>
  <c r="P2" i="2" s="1"/>
  <c r="Q2" i="2" s="1"/>
  <c r="L2" i="2"/>
  <c r="M2" i="2" s="1"/>
  <c r="J2" i="2"/>
  <c r="O1" i="2"/>
  <c r="P1" i="2" s="1"/>
  <c r="Q1" i="2" s="1"/>
  <c r="N1" i="2"/>
  <c r="J1" i="2"/>
  <c r="L1" i="2" s="1"/>
  <c r="M1" i="2" s="1"/>
  <c r="N22" i="1"/>
  <c r="O22" i="1" s="1"/>
  <c r="P22" i="1" s="1"/>
  <c r="Q22" i="1" s="1"/>
  <c r="J22" i="1"/>
  <c r="L22" i="1" s="1"/>
  <c r="M22" i="1" s="1"/>
  <c r="N21" i="1"/>
  <c r="O21" i="1" s="1"/>
  <c r="P21" i="1" s="1"/>
  <c r="Q21" i="1" s="1"/>
  <c r="M21" i="1"/>
  <c r="L21" i="1"/>
  <c r="N20" i="1"/>
  <c r="O20" i="1" s="1"/>
  <c r="P20" i="1" s="1"/>
  <c r="Q20" i="1" s="1"/>
  <c r="L20" i="1"/>
  <c r="M20" i="1" s="1"/>
  <c r="J20" i="1"/>
  <c r="O19" i="1"/>
  <c r="P19" i="1" s="1"/>
  <c r="Q19" i="1" s="1"/>
  <c r="N19" i="1"/>
  <c r="J19" i="1"/>
  <c r="L19" i="1" s="1"/>
  <c r="M19" i="1" s="1"/>
  <c r="N18" i="1"/>
  <c r="O18" i="1" s="1"/>
  <c r="P18" i="1" s="1"/>
  <c r="Q18" i="1" s="1"/>
  <c r="L18" i="1"/>
  <c r="M18" i="1" s="1"/>
  <c r="J18" i="1"/>
  <c r="O17" i="1"/>
  <c r="P17" i="1" s="1"/>
  <c r="Q17" i="1" s="1"/>
  <c r="N17" i="1"/>
  <c r="J17" i="1"/>
  <c r="L17" i="1" s="1"/>
  <c r="M17" i="1" s="1"/>
  <c r="N16" i="1"/>
  <c r="O16" i="1" s="1"/>
  <c r="P16" i="1" s="1"/>
  <c r="Q16" i="1" s="1"/>
  <c r="L16" i="1"/>
  <c r="M16" i="1" s="1"/>
  <c r="J16" i="1"/>
  <c r="O15" i="1"/>
  <c r="P15" i="1" s="1"/>
  <c r="Q15" i="1" s="1"/>
  <c r="N15" i="1"/>
  <c r="M15" i="1"/>
  <c r="L15" i="1"/>
  <c r="O14" i="1"/>
  <c r="P14" i="1" s="1"/>
  <c r="Q14" i="1" s="1"/>
  <c r="N14" i="1"/>
  <c r="J14" i="1"/>
  <c r="L14" i="1" s="1"/>
  <c r="M14" i="1" s="1"/>
  <c r="N13" i="1"/>
  <c r="O13" i="1" s="1"/>
  <c r="P13" i="1" s="1"/>
  <c r="Q13" i="1" s="1"/>
  <c r="L13" i="1"/>
  <c r="M13" i="1" s="1"/>
  <c r="J13" i="1"/>
  <c r="O12" i="1"/>
  <c r="P12" i="1" s="1"/>
  <c r="Q12" i="1" s="1"/>
  <c r="N12" i="1"/>
  <c r="J12" i="1"/>
  <c r="L12" i="1" s="1"/>
  <c r="M12" i="1" s="1"/>
  <c r="N11" i="1"/>
  <c r="O11" i="1" s="1"/>
  <c r="P11" i="1" s="1"/>
  <c r="Q11" i="1" s="1"/>
  <c r="L11" i="1"/>
  <c r="M11" i="1" s="1"/>
  <c r="J11" i="1"/>
  <c r="O10" i="1"/>
  <c r="P10" i="1" s="1"/>
  <c r="Q10" i="1" s="1"/>
  <c r="N10" i="1"/>
  <c r="J10" i="1"/>
  <c r="L10" i="1" s="1"/>
  <c r="M10" i="1" s="1"/>
  <c r="N9" i="1"/>
  <c r="O9" i="1" s="1"/>
  <c r="P9" i="1" s="1"/>
  <c r="Q9" i="1" s="1"/>
  <c r="L9" i="1"/>
  <c r="M9" i="1" s="1"/>
  <c r="J9" i="1"/>
  <c r="O8" i="1"/>
  <c r="P8" i="1" s="1"/>
  <c r="Q8" i="1" s="1"/>
  <c r="N8" i="1"/>
  <c r="J8" i="1"/>
  <c r="L8" i="1" s="1"/>
  <c r="M8" i="1" s="1"/>
  <c r="N7" i="1"/>
  <c r="O7" i="1" s="1"/>
  <c r="P7" i="1" s="1"/>
  <c r="Q7" i="1" s="1"/>
  <c r="L7" i="1"/>
  <c r="M7" i="1" s="1"/>
  <c r="J7" i="1"/>
  <c r="O6" i="1"/>
  <c r="P6" i="1" s="1"/>
  <c r="Q6" i="1" s="1"/>
  <c r="N6" i="1"/>
  <c r="J6" i="1"/>
  <c r="L6" i="1" s="1"/>
  <c r="M6" i="1" s="1"/>
  <c r="N5" i="1"/>
  <c r="O5" i="1" s="1"/>
  <c r="P5" i="1" s="1"/>
  <c r="Q5" i="1" s="1"/>
  <c r="L5" i="1"/>
  <c r="M5" i="1" s="1"/>
  <c r="N4" i="1"/>
  <c r="O4" i="1" s="1"/>
  <c r="P4" i="1" s="1"/>
  <c r="Q4" i="1" s="1"/>
  <c r="L4" i="1"/>
  <c r="M4" i="1" s="1"/>
  <c r="J4" i="1"/>
  <c r="O3" i="1"/>
  <c r="P3" i="1" s="1"/>
  <c r="Q3" i="1" s="1"/>
  <c r="N3" i="1"/>
  <c r="J3" i="1"/>
  <c r="L3" i="1" s="1"/>
  <c r="M3" i="1" s="1"/>
</calcChain>
</file>

<file path=xl/sharedStrings.xml><?xml version="1.0" encoding="utf-8"?>
<sst xmlns="http://schemas.openxmlformats.org/spreadsheetml/2006/main" count="2040" uniqueCount="103">
  <si>
    <t>金具</t>
  </si>
  <si>
    <t>包01</t>
  </si>
  <si>
    <t/>
  </si>
  <si>
    <t>付</t>
  </si>
  <si>
    <t>9906-500020383-00004</t>
  </si>
  <si>
    <t>拉线金具-UT型线夹,NUT-2</t>
  </si>
  <si>
    <t>拉线金具-UT型线夹-型号:NUT-2</t>
  </si>
  <si>
    <t>拉线金具-锲型线夹,NX-2</t>
  </si>
  <si>
    <t>拉线金具-锲型线夹-型号:NX-2</t>
  </si>
  <si>
    <t>联结金具-U型挂环,UL-21</t>
  </si>
  <si>
    <t>联结金具-U型挂环-型号:UL-21</t>
  </si>
  <si>
    <t>只</t>
  </si>
  <si>
    <t>设备线夹-变压器线夹,M20</t>
  </si>
  <si>
    <t>设备线夹-变压器线夹-规格:M20</t>
  </si>
  <si>
    <t>设备线夹-变压器线夹,M18</t>
  </si>
  <si>
    <t>设备线夹-变压器线夹-规格:M18</t>
  </si>
  <si>
    <t>耐张线夹-楔型绝缘,NXL-4</t>
  </si>
  <si>
    <t>耐张线夹-楔型绝缘-型号:NXL-4</t>
  </si>
  <si>
    <t>耐张线夹-楔型绝缘,NXL-3</t>
  </si>
  <si>
    <t>耐张线夹-楔型绝缘-型号:NXL-3</t>
  </si>
  <si>
    <t>耐张线夹-楔型绝缘,NXL-2</t>
  </si>
  <si>
    <t>耐张线夹-楔型绝缘-型号:NXL-2</t>
  </si>
  <si>
    <t>联结金具-直角挂板,Z-7</t>
  </si>
  <si>
    <t>联结金具-直角挂板-型号:Z-7</t>
  </si>
  <si>
    <t>联结金具-碗头挂板,WS-7</t>
  </si>
  <si>
    <t>联结金具-碗头挂板-型号:WS-7</t>
  </si>
  <si>
    <t>联结金具-U型挂环,U-7</t>
  </si>
  <si>
    <t>联结金具-U型挂环-型号:U-7</t>
  </si>
  <si>
    <t>联结金具-碗头挂板,W-7B</t>
  </si>
  <si>
    <t>联结金具-碗头挂板-型号:W-7B</t>
  </si>
  <si>
    <t>联结金具-球头挂环,Q-7</t>
  </si>
  <si>
    <t>联结金具-球头挂环-型号:Q-7</t>
  </si>
  <si>
    <t>包02</t>
  </si>
  <si>
    <t>拉线金具-锲型线夹,NX-3</t>
  </si>
  <si>
    <t>拉线金具-锲型线夹-型号:NX-3</t>
  </si>
  <si>
    <t>接续金具-绝缘穿刺接地线夹,10kV,240mm2,16mm2</t>
  </si>
  <si>
    <t>接续金具-绝缘穿刺接地线夹-电压等级:10kV,主线截面积mm2:240mm2,支线截面积mm2:16mm2</t>
  </si>
  <si>
    <t>拉线金具-UT型线夹,NUT-3</t>
  </si>
  <si>
    <t>拉线金具-UT型线夹-型号:NUT-3</t>
  </si>
  <si>
    <t>包03</t>
  </si>
  <si>
    <t>包04</t>
  </si>
  <si>
    <t>包05</t>
  </si>
  <si>
    <t>包06</t>
  </si>
  <si>
    <t>包07</t>
  </si>
  <si>
    <t>包08</t>
  </si>
  <si>
    <t>包09</t>
  </si>
  <si>
    <t>联结金具-平行挂板,PD-12</t>
  </si>
  <si>
    <t>联结金具-平行挂板-型号:PD-12</t>
  </si>
  <si>
    <t>耐张线夹-螺栓型,NLL-2</t>
  </si>
  <si>
    <t>耐张线夹-螺栓型-型号:NLL-2</t>
  </si>
  <si>
    <t>耐张线夹-螺栓型,NLL-3</t>
  </si>
  <si>
    <t>耐张线夹-螺栓型-型号:NLL-3</t>
  </si>
  <si>
    <t>耐张线夹-螺栓型,NLL-4</t>
  </si>
  <si>
    <t>耐张线夹-螺栓型-型号:NLL-4</t>
  </si>
  <si>
    <t>设备线夹-变压器线夹,M16</t>
  </si>
  <si>
    <t>设备线夹-变压器线夹-规格:M16</t>
  </si>
  <si>
    <t>分标编号:GWSC201902WZ01(KXZ)-JJ</t>
  </si>
  <si>
    <t>包号</t>
  </si>
  <si>
    <t>物资名称</t>
  </si>
  <si>
    <t>物资描述</t>
  </si>
  <si>
    <t>单位</t>
  </si>
  <si>
    <t>数量</t>
  </si>
  <si>
    <t>交货日期</t>
  </si>
  <si>
    <t>交货地点</t>
  </si>
  <si>
    <t>备注</t>
  </si>
  <si>
    <t>技术规范ID</t>
  </si>
  <si>
    <t>上一批四川报价单价</t>
  </si>
  <si>
    <t>预估中标单价</t>
  </si>
  <si>
    <t>预估总价</t>
  </si>
  <si>
    <t>新运成本单价</t>
  </si>
  <si>
    <t>新运成本金额</t>
  </si>
  <si>
    <t>含税总价</t>
    <phoneticPr fontId="4" type="noConversion"/>
  </si>
  <si>
    <t>不含税单价</t>
    <phoneticPr fontId="4" type="noConversion"/>
  </si>
  <si>
    <t>保护金具-防振锤,FDZ-3</t>
  </si>
  <si>
    <t>保护金具-防振锤-型号:FDZ-3</t>
  </si>
  <si>
    <t>2020-03-20</t>
  </si>
  <si>
    <t>买方指定仓库车板交货</t>
  </si>
  <si>
    <t>悬垂线夹-回转型,XGU-2</t>
  </si>
  <si>
    <t>悬垂线夹-回转型-型号:XGU-2</t>
  </si>
  <si>
    <t>接续金具-异型并沟线夹,JBL-50-240</t>
  </si>
  <si>
    <t>接续金具-异型并沟线夹-型号:JBL-50-240</t>
  </si>
  <si>
    <r>
      <t>包</t>
    </r>
    <r>
      <rPr>
        <sz val="11"/>
        <color theme="1"/>
        <rFont val="宋体"/>
        <charset val="134"/>
        <scheme val="minor"/>
      </rPr>
      <t>3</t>
    </r>
  </si>
  <si>
    <t>耐张线夹-楔型绝缘,NXJG-4</t>
  </si>
  <si>
    <t>耐张线夹-楔型绝缘-型号:NXJG-4</t>
  </si>
  <si>
    <t>耐张线夹-楔型绝缘,NXJG-2</t>
  </si>
  <si>
    <t>耐张线夹-楔型绝缘-型号:NXJG-2</t>
  </si>
  <si>
    <t>耐张线夹-楔型绝缘,NXJG-3</t>
  </si>
  <si>
    <t>耐张线夹-楔型绝缘-型号:NXJG-3</t>
  </si>
  <si>
    <t>接续金具-异型并沟线夹,JBL-16-120</t>
  </si>
  <si>
    <t>接续金具-异型并沟线夹-型号:JBL-16-120</t>
  </si>
  <si>
    <t>保护金具-防振锤,FDZ-4</t>
  </si>
  <si>
    <t>保护金具-防振锤-型号:FDZ-4</t>
  </si>
  <si>
    <t>保护金具-防振锤,FDZ-2</t>
  </si>
  <si>
    <t>保护金具-防振锤-型号:FDZ-2</t>
  </si>
  <si>
    <t>联结金具-延长环,PH-10</t>
  </si>
  <si>
    <t>联结金具-延长环-型号:PH-10</t>
  </si>
  <si>
    <t>包3</t>
  </si>
  <si>
    <t>耐张线夹-集束型,JNE-1</t>
  </si>
  <si>
    <t>耐张线夹-集束型-型号:JNE-1</t>
  </si>
  <si>
    <t>耐张线夹-集束型,JNE-3</t>
  </si>
  <si>
    <t>耐张线夹-集束型-型号:JNE-3</t>
  </si>
  <si>
    <r>
      <t>包</t>
    </r>
    <r>
      <rPr>
        <sz val="11"/>
        <color theme="1"/>
        <rFont val="宋体"/>
        <charset val="134"/>
        <scheme val="minor"/>
      </rPr>
      <t>5</t>
    </r>
  </si>
  <si>
    <t>包10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</si>
</sst>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_ "/>
  </numFmts>
  <fonts count="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/>
    <xf numFmtId="0" fontId="1" fillId="0" borderId="10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/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8&#24180;&#25307;&#26631;&#25991;&#20214;\11&#26376;&#20221;\&#22235;&#24029;\&#25253;&#20215;&#21333;%20-%20&#20197;&#27492;&#20026;&#209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8646;&#25955;&#24320;&#26631;&#35760;&#24405;\2018&#24180;\&#22269;&#32593;\&#22235;&#24029;&#37329;&#20855;&#20013;&#26631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具5"/>
      <sheetName val="进价表"/>
      <sheetName val="包1"/>
      <sheetName val="包2"/>
      <sheetName val="包3"/>
      <sheetName val="包4"/>
      <sheetName val="包5"/>
      <sheetName val="包6"/>
      <sheetName val="包7"/>
      <sheetName val="包8"/>
      <sheetName val="包9"/>
      <sheetName val="包10"/>
      <sheetName val="包11"/>
      <sheetName val="包12"/>
      <sheetName val="包13"/>
      <sheetName val="包14"/>
      <sheetName val="包15"/>
    </sheetNames>
    <sheetDataSet>
      <sheetData sheetId="0"/>
      <sheetData sheetId="1"/>
      <sheetData sheetId="2">
        <row r="3">
          <cell r="B3" t="str">
            <v>保护金具-防振锤,FDZ-3</v>
          </cell>
          <cell r="C3" t="str">
            <v>保护金具-防振锤-型号:FDZ-3</v>
          </cell>
          <cell r="D3" t="str">
            <v>付</v>
          </cell>
          <cell r="E3">
            <v>240</v>
          </cell>
          <cell r="F3">
            <v>42</v>
          </cell>
          <cell r="G3">
            <v>10080</v>
          </cell>
          <cell r="H3">
            <v>58.5</v>
          </cell>
          <cell r="I3">
            <v>14040</v>
          </cell>
          <cell r="J3">
            <v>65.8125</v>
          </cell>
          <cell r="K3">
            <v>5.6734913793103497E-3</v>
          </cell>
        </row>
        <row r="4">
          <cell r="B4" t="str">
            <v>联结金具-平行挂板,PD-12</v>
          </cell>
          <cell r="C4" t="str">
            <v>联结金具-平行挂板-型号:PD-12</v>
          </cell>
          <cell r="D4" t="str">
            <v>只</v>
          </cell>
          <cell r="E4">
            <v>1314</v>
          </cell>
          <cell r="F4">
            <v>6.2</v>
          </cell>
          <cell r="G4">
            <v>8146.8</v>
          </cell>
          <cell r="H4">
            <v>8</v>
          </cell>
          <cell r="I4">
            <v>10512</v>
          </cell>
          <cell r="J4">
            <v>9</v>
          </cell>
          <cell r="K4">
            <v>7.7586206896551699E-4</v>
          </cell>
        </row>
        <row r="5">
          <cell r="B5" t="str">
            <v>拉线金具-UT型线夹,NUT-2</v>
          </cell>
          <cell r="C5" t="str">
            <v>拉线金具-UT型线夹-型号:NUT-2</v>
          </cell>
          <cell r="D5" t="str">
            <v>付</v>
          </cell>
          <cell r="E5">
            <v>27823</v>
          </cell>
          <cell r="F5">
            <v>19</v>
          </cell>
          <cell r="G5">
            <v>528637</v>
          </cell>
          <cell r="H5">
            <v>21</v>
          </cell>
          <cell r="I5">
            <v>584283</v>
          </cell>
          <cell r="J5">
            <v>23.625</v>
          </cell>
          <cell r="K5">
            <v>2.03663793103448E-3</v>
          </cell>
        </row>
        <row r="6">
          <cell r="B6" t="str">
            <v>拉线金具-锲型线夹,NX-2</v>
          </cell>
          <cell r="C6" t="str">
            <v>拉线金具-锲型线夹-型号:NX-2</v>
          </cell>
          <cell r="D6" t="str">
            <v>付</v>
          </cell>
          <cell r="E6">
            <v>83142</v>
          </cell>
          <cell r="F6">
            <v>14</v>
          </cell>
          <cell r="G6">
            <v>1163988</v>
          </cell>
          <cell r="H6">
            <v>14.5</v>
          </cell>
          <cell r="I6">
            <v>1205559</v>
          </cell>
          <cell r="J6">
            <v>16.3125</v>
          </cell>
          <cell r="K6">
            <v>1.4062499999999999E-3</v>
          </cell>
        </row>
        <row r="7">
          <cell r="B7" t="str">
            <v>联结金具-碗头挂板,WS-7</v>
          </cell>
          <cell r="C7" t="str">
            <v>联结金具-碗头挂板-型号:WS-7</v>
          </cell>
          <cell r="D7" t="str">
            <v>只</v>
          </cell>
          <cell r="E7">
            <v>81438</v>
          </cell>
          <cell r="F7">
            <v>7.5</v>
          </cell>
          <cell r="G7">
            <v>610785</v>
          </cell>
          <cell r="H7">
            <v>8</v>
          </cell>
          <cell r="I7">
            <v>651504</v>
          </cell>
          <cell r="J7">
            <v>9</v>
          </cell>
          <cell r="K7">
            <v>7.7586206896551699E-4</v>
          </cell>
        </row>
        <row r="8">
          <cell r="B8" t="str">
            <v>联结金具-直角挂板,Z-7</v>
          </cell>
          <cell r="C8" t="str">
            <v>联结金具-直角挂板-型号:Z-7</v>
          </cell>
          <cell r="D8" t="str">
            <v>只</v>
          </cell>
          <cell r="E8">
            <v>104146</v>
          </cell>
          <cell r="F8">
            <v>6</v>
          </cell>
          <cell r="G8">
            <v>624876</v>
          </cell>
          <cell r="H8">
            <v>6</v>
          </cell>
          <cell r="I8">
            <v>624876</v>
          </cell>
          <cell r="J8">
            <v>6.75</v>
          </cell>
          <cell r="K8">
            <v>5.8189655172413799E-4</v>
          </cell>
        </row>
        <row r="9">
          <cell r="B9" t="str">
            <v>耐张线夹-螺栓型,NLL-3</v>
          </cell>
          <cell r="C9" t="str">
            <v>耐张线夹-螺栓型-型号:NLL-3</v>
          </cell>
          <cell r="D9" t="str">
            <v>付</v>
          </cell>
          <cell r="E9">
            <v>2613</v>
          </cell>
          <cell r="F9">
            <v>27</v>
          </cell>
          <cell r="G9">
            <v>70551</v>
          </cell>
          <cell r="H9">
            <v>32</v>
          </cell>
          <cell r="I9">
            <v>83616</v>
          </cell>
          <cell r="J9">
            <v>36</v>
          </cell>
          <cell r="K9">
            <v>3.1034482758620701E-3</v>
          </cell>
        </row>
        <row r="10">
          <cell r="B10" t="str">
            <v>耐张线夹-楔型绝缘,NXJG-2</v>
          </cell>
          <cell r="C10" t="str">
            <v>耐张线夹-楔型绝缘-型号:NXJG-2</v>
          </cell>
          <cell r="D10" t="str">
            <v>付</v>
          </cell>
          <cell r="E10">
            <v>4174</v>
          </cell>
          <cell r="F10">
            <v>15</v>
          </cell>
          <cell r="G10">
            <v>62610</v>
          </cell>
          <cell r="H10">
            <v>19.5</v>
          </cell>
          <cell r="I10">
            <v>81393</v>
          </cell>
          <cell r="J10">
            <v>21.9375</v>
          </cell>
          <cell r="K10">
            <v>1.8911637931034501E-3</v>
          </cell>
        </row>
        <row r="11">
          <cell r="B11" t="str">
            <v>耐张线夹-楔型绝缘,NXJG-4</v>
          </cell>
          <cell r="C11" t="str">
            <v>耐张线夹-楔型绝缘-型号:NXJG-4</v>
          </cell>
          <cell r="D11" t="str">
            <v>付</v>
          </cell>
          <cell r="E11">
            <v>39</v>
          </cell>
          <cell r="F11">
            <v>27</v>
          </cell>
          <cell r="G11">
            <v>1053</v>
          </cell>
          <cell r="H11">
            <v>41</v>
          </cell>
          <cell r="I11">
            <v>1599</v>
          </cell>
          <cell r="J11">
            <v>46.125</v>
          </cell>
          <cell r="K11">
            <v>3.97629310344828E-3</v>
          </cell>
        </row>
        <row r="12">
          <cell r="B12" t="str">
            <v>耐张线夹-楔型绝缘,NXL-2</v>
          </cell>
          <cell r="C12" t="str">
            <v>耐张线夹-楔型绝缘-型号:NXL-2</v>
          </cell>
          <cell r="D12" t="str">
            <v>付</v>
          </cell>
          <cell r="E12">
            <v>77758</v>
          </cell>
          <cell r="F12">
            <v>14</v>
          </cell>
          <cell r="G12">
            <v>1088612</v>
          </cell>
          <cell r="H12">
            <v>18</v>
          </cell>
          <cell r="I12">
            <v>1399644</v>
          </cell>
          <cell r="J12">
            <v>20.25</v>
          </cell>
          <cell r="K12">
            <v>1.74568965517241E-3</v>
          </cell>
        </row>
        <row r="13">
          <cell r="B13" t="str">
            <v>悬垂线夹-回转型,XGU-2</v>
          </cell>
          <cell r="C13" t="str">
            <v>悬垂线夹-回转型-型号:XGU-2</v>
          </cell>
          <cell r="D13" t="str">
            <v>付</v>
          </cell>
          <cell r="E13">
            <v>69</v>
          </cell>
          <cell r="F13">
            <v>17</v>
          </cell>
          <cell r="G13">
            <v>1173</v>
          </cell>
          <cell r="H13">
            <v>16.5</v>
          </cell>
          <cell r="I13">
            <v>1138.5</v>
          </cell>
          <cell r="J13">
            <v>18.5625</v>
          </cell>
          <cell r="K13">
            <v>1.60021551724138E-3</v>
          </cell>
        </row>
        <row r="14">
          <cell r="B14" t="str">
            <v>联结金具-球头挂环,Q-7</v>
          </cell>
          <cell r="C14" t="str">
            <v>联结金具-球头挂环-型号:Q-7</v>
          </cell>
          <cell r="D14" t="str">
            <v>只</v>
          </cell>
          <cell r="E14">
            <v>1067</v>
          </cell>
          <cell r="F14">
            <v>3</v>
          </cell>
          <cell r="G14">
            <v>3201</v>
          </cell>
          <cell r="H14">
            <v>2.4</v>
          </cell>
          <cell r="I14">
            <v>2560.8000000000002</v>
          </cell>
          <cell r="J14">
            <v>2.7</v>
          </cell>
          <cell r="K14">
            <v>2.3275862068965501E-4</v>
          </cell>
        </row>
        <row r="15">
          <cell r="B15" t="str">
            <v>联结金具-碗头挂板,WS-7</v>
          </cell>
          <cell r="C15" t="str">
            <v>联结金具-碗头挂板-型号:WS-7</v>
          </cell>
          <cell r="D15" t="str">
            <v>只</v>
          </cell>
          <cell r="E15">
            <v>50</v>
          </cell>
          <cell r="F15">
            <v>7.5</v>
          </cell>
          <cell r="G15">
            <v>375</v>
          </cell>
          <cell r="H15">
            <v>8</v>
          </cell>
          <cell r="I15">
            <v>400</v>
          </cell>
          <cell r="J15">
            <v>9</v>
          </cell>
          <cell r="K15">
            <v>7.7586206896551699E-4</v>
          </cell>
        </row>
        <row r="16">
          <cell r="B16" t="str">
            <v>联结金具-U型挂环,U-7</v>
          </cell>
          <cell r="C16" t="str">
            <v>联结金具-U型挂环-型号:U-7</v>
          </cell>
          <cell r="D16" t="str">
            <v>只</v>
          </cell>
          <cell r="E16">
            <v>1254</v>
          </cell>
          <cell r="F16">
            <v>5</v>
          </cell>
          <cell r="G16">
            <v>6270</v>
          </cell>
          <cell r="H16">
            <v>4</v>
          </cell>
          <cell r="I16">
            <v>5016</v>
          </cell>
          <cell r="J16">
            <v>4.5</v>
          </cell>
          <cell r="K16">
            <v>3.8793103448275898E-4</v>
          </cell>
        </row>
        <row r="17">
          <cell r="B17" t="str">
            <v>联结金具-直角挂板,Z-7</v>
          </cell>
          <cell r="C17" t="str">
            <v>联结金具-直角挂板-型号:Z-7</v>
          </cell>
          <cell r="D17" t="str">
            <v>只</v>
          </cell>
          <cell r="E17">
            <v>1254</v>
          </cell>
          <cell r="F17">
            <v>6</v>
          </cell>
          <cell r="G17">
            <v>7524</v>
          </cell>
          <cell r="H17">
            <v>6</v>
          </cell>
          <cell r="I17">
            <v>7524</v>
          </cell>
          <cell r="J17">
            <v>6.75</v>
          </cell>
          <cell r="K17">
            <v>5.8189655172413799E-4</v>
          </cell>
        </row>
        <row r="18">
          <cell r="B18" t="str">
            <v>联结金具-U型挂环,UL-21</v>
          </cell>
          <cell r="C18" t="str">
            <v>联结金具-U型挂环-型号:UL-21</v>
          </cell>
          <cell r="D18" t="str">
            <v>只</v>
          </cell>
          <cell r="E18">
            <v>66</v>
          </cell>
          <cell r="F18">
            <v>20</v>
          </cell>
          <cell r="G18">
            <v>1320</v>
          </cell>
          <cell r="H18">
            <v>24</v>
          </cell>
          <cell r="I18">
            <v>1584</v>
          </cell>
          <cell r="J18">
            <v>27</v>
          </cell>
          <cell r="K18">
            <v>2.3275862068965498E-3</v>
          </cell>
        </row>
        <row r="19">
          <cell r="B19" t="str">
            <v>耐张线夹-楔型绝缘,NXJG-2</v>
          </cell>
          <cell r="C19" t="str">
            <v>耐张线夹-楔型绝缘-型号:NXJG-2</v>
          </cell>
          <cell r="D19" t="str">
            <v>付</v>
          </cell>
          <cell r="E19">
            <v>846</v>
          </cell>
          <cell r="F19">
            <v>15</v>
          </cell>
          <cell r="G19">
            <v>12690</v>
          </cell>
          <cell r="H19">
            <v>19.5</v>
          </cell>
          <cell r="I19">
            <v>16497</v>
          </cell>
          <cell r="J19">
            <v>21.9375</v>
          </cell>
          <cell r="K19">
            <v>1.8911637931034501E-3</v>
          </cell>
        </row>
        <row r="20">
          <cell r="B20" t="str">
            <v>拉线金具-锲型线夹,NX-3</v>
          </cell>
          <cell r="C20" t="str">
            <v>拉线金具-锲型线夹-型号:NX-3</v>
          </cell>
          <cell r="D20" t="str">
            <v>付</v>
          </cell>
          <cell r="E20">
            <v>4200</v>
          </cell>
          <cell r="F20">
            <v>23</v>
          </cell>
          <cell r="G20">
            <v>96600</v>
          </cell>
          <cell r="H20">
            <v>23.5</v>
          </cell>
          <cell r="I20">
            <v>98700</v>
          </cell>
          <cell r="J20">
            <v>26.4375</v>
          </cell>
          <cell r="K20">
            <v>2.2790948275862098E-3</v>
          </cell>
        </row>
        <row r="21">
          <cell r="B21" t="str">
            <v>联结金具-延长环,PH-10</v>
          </cell>
          <cell r="C21" t="str">
            <v>联结金具-延长环-型号:PH-10</v>
          </cell>
          <cell r="D21" t="str">
            <v>只</v>
          </cell>
          <cell r="E21">
            <v>4214</v>
          </cell>
          <cell r="F21">
            <v>4.4000000000000004</v>
          </cell>
          <cell r="G21">
            <v>18541.599999999999</v>
          </cell>
          <cell r="H21">
            <v>6</v>
          </cell>
          <cell r="I21">
            <v>25284</v>
          </cell>
          <cell r="J21">
            <v>6.75</v>
          </cell>
          <cell r="K21">
            <v>5.8189655172413799E-4</v>
          </cell>
        </row>
        <row r="22">
          <cell r="B22" t="str">
            <v>设备线夹-变压器线夹,M20</v>
          </cell>
          <cell r="C22" t="str">
            <v>设备线夹-变压器线夹-规格:M20</v>
          </cell>
          <cell r="D22" t="str">
            <v>付</v>
          </cell>
          <cell r="E22">
            <v>30</v>
          </cell>
          <cell r="F22">
            <v>31</v>
          </cell>
          <cell r="G22">
            <v>930</v>
          </cell>
          <cell r="H22">
            <v>46</v>
          </cell>
          <cell r="I22">
            <v>1380</v>
          </cell>
          <cell r="J22">
            <v>51.75</v>
          </cell>
          <cell r="K22">
            <v>4.4612068965517197E-3</v>
          </cell>
        </row>
        <row r="23">
          <cell r="B23" t="str">
            <v>拉线金具-UT型线夹,NUT-2</v>
          </cell>
          <cell r="C23" t="str">
            <v>拉线金具-UT型线夹-型号:NUT-2</v>
          </cell>
          <cell r="D23" t="str">
            <v>付</v>
          </cell>
          <cell r="E23">
            <v>645</v>
          </cell>
          <cell r="F23">
            <v>19</v>
          </cell>
          <cell r="G23">
            <v>12255</v>
          </cell>
          <cell r="H23">
            <v>21</v>
          </cell>
          <cell r="I23">
            <v>13545</v>
          </cell>
          <cell r="J23">
            <v>23.625</v>
          </cell>
          <cell r="K23">
            <v>2.03663793103448E-3</v>
          </cell>
        </row>
        <row r="24">
          <cell r="B24" t="str">
            <v>拉线金具-锲型线夹,NX-2</v>
          </cell>
          <cell r="C24" t="str">
            <v>拉线金具-锲型线夹-型号:NX-2</v>
          </cell>
          <cell r="D24" t="str">
            <v>付</v>
          </cell>
          <cell r="E24">
            <v>468</v>
          </cell>
          <cell r="F24">
            <v>14</v>
          </cell>
          <cell r="G24">
            <v>6552</v>
          </cell>
          <cell r="H24">
            <v>14.5</v>
          </cell>
          <cell r="I24">
            <v>6786</v>
          </cell>
          <cell r="J24">
            <v>16.3125</v>
          </cell>
          <cell r="K24">
            <v>1.4062499999999999E-3</v>
          </cell>
        </row>
        <row r="25">
          <cell r="B25" t="str">
            <v>保护金具-防振锤,FDZ-2</v>
          </cell>
          <cell r="C25" t="str">
            <v>保护金具-防振锤-型号:FDZ-2</v>
          </cell>
          <cell r="D25" t="str">
            <v>付</v>
          </cell>
          <cell r="E25">
            <v>4263</v>
          </cell>
          <cell r="F25">
            <v>28</v>
          </cell>
          <cell r="G25">
            <v>119364</v>
          </cell>
          <cell r="H25">
            <v>40</v>
          </cell>
          <cell r="I25">
            <v>170520</v>
          </cell>
          <cell r="J25">
            <v>45</v>
          </cell>
          <cell r="K25">
            <v>3.8793103448275901E-3</v>
          </cell>
        </row>
        <row r="26">
          <cell r="B26" t="str">
            <v>接续金具-绝缘穿刺接地线夹,10kV,240mm2,16mm2</v>
          </cell>
          <cell r="C26" t="str">
            <v>接续金具-绝缘穿刺接地线夹-电压等级:10kV,主线截面积mm2:240mm2,支线截面积mm2:16mm2</v>
          </cell>
          <cell r="D26" t="str">
            <v>付</v>
          </cell>
          <cell r="E26">
            <v>5666</v>
          </cell>
          <cell r="F26">
            <v>18</v>
          </cell>
          <cell r="G26">
            <v>101988</v>
          </cell>
          <cell r="H26">
            <v>21</v>
          </cell>
          <cell r="I26">
            <v>118986</v>
          </cell>
          <cell r="J26">
            <v>23.625</v>
          </cell>
          <cell r="K26">
            <v>2.03663793103448E-3</v>
          </cell>
        </row>
        <row r="27">
          <cell r="B27" t="str">
            <v>拉线金具-UT型线夹,NUT-3</v>
          </cell>
          <cell r="C27" t="str">
            <v>拉线金具-UT型线夹-型号:NUT-3</v>
          </cell>
          <cell r="D27" t="str">
            <v>付</v>
          </cell>
          <cell r="E27">
            <v>1400</v>
          </cell>
          <cell r="F27">
            <v>32</v>
          </cell>
          <cell r="G27">
            <v>44800</v>
          </cell>
          <cell r="H27">
            <v>32.5</v>
          </cell>
          <cell r="I27">
            <v>45500</v>
          </cell>
          <cell r="J27">
            <v>36.5625</v>
          </cell>
          <cell r="K27">
            <v>3.1519396551724101E-3</v>
          </cell>
        </row>
        <row r="28">
          <cell r="B28" t="str">
            <v>联结金具-U型挂环,U-7</v>
          </cell>
          <cell r="C28" t="str">
            <v>联结金具-U型挂环-型号:U-7</v>
          </cell>
          <cell r="D28" t="str">
            <v>只</v>
          </cell>
          <cell r="E28">
            <v>63</v>
          </cell>
          <cell r="F28">
            <v>5</v>
          </cell>
          <cell r="G28">
            <v>315</v>
          </cell>
          <cell r="H28">
            <v>4</v>
          </cell>
          <cell r="I28">
            <v>252</v>
          </cell>
          <cell r="J28">
            <v>4.5</v>
          </cell>
          <cell r="K28">
            <v>3.8793103448275898E-4</v>
          </cell>
        </row>
        <row r="29">
          <cell r="B29" t="str">
            <v>联结金具-U型挂环,UL-21</v>
          </cell>
          <cell r="C29" t="str">
            <v>联结金具-U型挂环-型号:UL-21</v>
          </cell>
          <cell r="D29" t="str">
            <v>只</v>
          </cell>
          <cell r="E29">
            <v>29223</v>
          </cell>
          <cell r="F29">
            <v>20</v>
          </cell>
          <cell r="G29">
            <v>584460</v>
          </cell>
          <cell r="H29">
            <v>24</v>
          </cell>
          <cell r="I29">
            <v>701352</v>
          </cell>
          <cell r="J29">
            <v>27</v>
          </cell>
          <cell r="K29">
            <v>2.3275862068965498E-3</v>
          </cell>
        </row>
        <row r="30">
          <cell r="B30" t="str">
            <v>联结金具-球头挂环,Q-7</v>
          </cell>
          <cell r="C30" t="str">
            <v>联结金具-球头挂环-型号:Q-7</v>
          </cell>
          <cell r="D30" t="str">
            <v>只</v>
          </cell>
          <cell r="E30">
            <v>104209</v>
          </cell>
          <cell r="F30">
            <v>3</v>
          </cell>
          <cell r="G30">
            <v>312627</v>
          </cell>
          <cell r="H30">
            <v>2.4</v>
          </cell>
          <cell r="I30">
            <v>250101.6</v>
          </cell>
          <cell r="J30">
            <v>2.7</v>
          </cell>
          <cell r="K30">
            <v>2.3275862068965501E-4</v>
          </cell>
        </row>
        <row r="31">
          <cell r="B31" t="str">
            <v>联结金具-碗头挂板,W-7B</v>
          </cell>
          <cell r="C31" t="str">
            <v>联结金具-碗头挂板-型号:W-7B</v>
          </cell>
          <cell r="D31" t="str">
            <v>只</v>
          </cell>
          <cell r="E31">
            <v>22771</v>
          </cell>
          <cell r="F31">
            <v>6.5</v>
          </cell>
          <cell r="G31">
            <v>148011.5</v>
          </cell>
          <cell r="H31">
            <v>7.5</v>
          </cell>
          <cell r="I31">
            <v>170782.5</v>
          </cell>
          <cell r="J31">
            <v>8.4375</v>
          </cell>
          <cell r="K31">
            <v>7.2737068965517202E-4</v>
          </cell>
        </row>
        <row r="32">
          <cell r="B32" t="str">
            <v>耐张线夹-螺栓型,NLL-2</v>
          </cell>
          <cell r="C32" t="str">
            <v>耐张线夹-螺栓型-型号:NLL-2</v>
          </cell>
          <cell r="D32" t="str">
            <v>付</v>
          </cell>
          <cell r="E32">
            <v>16043</v>
          </cell>
          <cell r="F32">
            <v>19</v>
          </cell>
          <cell r="G32">
            <v>304817</v>
          </cell>
          <cell r="H32">
            <v>20</v>
          </cell>
          <cell r="I32">
            <v>320860</v>
          </cell>
          <cell r="J32">
            <v>22.5</v>
          </cell>
          <cell r="K32">
            <v>1.93965517241379E-3</v>
          </cell>
        </row>
        <row r="33">
          <cell r="B33" t="str">
            <v>耐张线夹-螺栓型,NLL-4</v>
          </cell>
          <cell r="C33" t="str">
            <v>耐张线夹-螺栓型-型号:NLL-4</v>
          </cell>
          <cell r="D33" t="str">
            <v>付</v>
          </cell>
          <cell r="E33">
            <v>10</v>
          </cell>
          <cell r="F33">
            <v>33</v>
          </cell>
          <cell r="G33">
            <v>330</v>
          </cell>
          <cell r="H33">
            <v>58.5</v>
          </cell>
          <cell r="I33">
            <v>585</v>
          </cell>
          <cell r="J33">
            <v>65.8125</v>
          </cell>
          <cell r="K33">
            <v>5.6734913793103497E-3</v>
          </cell>
        </row>
        <row r="34">
          <cell r="B34" t="str">
            <v>耐张线夹-楔型绝缘,NXJG-3</v>
          </cell>
          <cell r="C34" t="str">
            <v>耐张线夹-楔型绝缘-型号:NXJG-3</v>
          </cell>
          <cell r="D34" t="str">
            <v>付</v>
          </cell>
          <cell r="E34">
            <v>1042</v>
          </cell>
          <cell r="F34">
            <v>20</v>
          </cell>
          <cell r="G34">
            <v>20840</v>
          </cell>
          <cell r="H34">
            <v>23.5</v>
          </cell>
          <cell r="I34">
            <v>24487</v>
          </cell>
          <cell r="J34">
            <v>26.4375</v>
          </cell>
          <cell r="K34">
            <v>2.2790948275862098E-3</v>
          </cell>
        </row>
        <row r="35">
          <cell r="B35" t="str">
            <v>耐张线夹-楔型绝缘,NXL-3</v>
          </cell>
          <cell r="C35" t="str">
            <v>耐张线夹-楔型绝缘-型号:NXL-3</v>
          </cell>
          <cell r="D35" t="str">
            <v>付</v>
          </cell>
          <cell r="E35">
            <v>3680</v>
          </cell>
          <cell r="F35">
            <v>18</v>
          </cell>
          <cell r="G35">
            <v>66240</v>
          </cell>
          <cell r="H35">
            <v>25</v>
          </cell>
          <cell r="I35">
            <v>92000</v>
          </cell>
          <cell r="J35">
            <v>28.125</v>
          </cell>
          <cell r="K35">
            <v>2.4245689655172402E-3</v>
          </cell>
        </row>
        <row r="36">
          <cell r="B36" t="str">
            <v>耐张线夹-螺栓型,NLL-2</v>
          </cell>
          <cell r="C36" t="str">
            <v>耐张线夹-螺栓型-型号:NLL-2</v>
          </cell>
          <cell r="D36" t="str">
            <v>付</v>
          </cell>
          <cell r="E36">
            <v>78</v>
          </cell>
          <cell r="F36">
            <v>19</v>
          </cell>
          <cell r="G36">
            <v>1482</v>
          </cell>
          <cell r="H36">
            <v>20</v>
          </cell>
          <cell r="I36">
            <v>1560</v>
          </cell>
          <cell r="J36">
            <v>22.5</v>
          </cell>
          <cell r="K36">
            <v>1.93965517241379E-3</v>
          </cell>
        </row>
        <row r="37">
          <cell r="B37" t="str">
            <v>联结金具-碗头挂板,W-7B</v>
          </cell>
          <cell r="C37" t="str">
            <v>联结金具-碗头挂板-型号:W-7B</v>
          </cell>
          <cell r="D37" t="str">
            <v>只</v>
          </cell>
          <cell r="E37">
            <v>1302</v>
          </cell>
          <cell r="F37">
            <v>6.5</v>
          </cell>
          <cell r="G37">
            <v>8463</v>
          </cell>
          <cell r="H37">
            <v>7.5</v>
          </cell>
          <cell r="I37">
            <v>9765</v>
          </cell>
          <cell r="J37">
            <v>8.4375</v>
          </cell>
          <cell r="K37">
            <v>7.2737068965517202E-4</v>
          </cell>
        </row>
        <row r="38">
          <cell r="B38" t="str">
            <v>联结金具-平行挂板,PD-12</v>
          </cell>
          <cell r="C38" t="str">
            <v>联结金具-平行挂板-型号:PD-12</v>
          </cell>
          <cell r="D38" t="str">
            <v>只</v>
          </cell>
          <cell r="E38">
            <v>29223</v>
          </cell>
          <cell r="F38">
            <v>6.2</v>
          </cell>
          <cell r="G38">
            <v>181182.6</v>
          </cell>
          <cell r="H38">
            <v>8</v>
          </cell>
          <cell r="I38">
            <v>233784</v>
          </cell>
          <cell r="J38">
            <v>9</v>
          </cell>
          <cell r="K38">
            <v>7.7586206896551699E-4</v>
          </cell>
        </row>
        <row r="39">
          <cell r="B39" t="str">
            <v>设备线夹-变压器线夹,M16</v>
          </cell>
          <cell r="C39" t="str">
            <v>设备线夹-变压器线夹-规格:M16</v>
          </cell>
          <cell r="D39" t="str">
            <v>付</v>
          </cell>
          <cell r="E39">
            <v>1002</v>
          </cell>
          <cell r="F39">
            <v>23</v>
          </cell>
          <cell r="G39">
            <v>23046</v>
          </cell>
          <cell r="H39">
            <v>37</v>
          </cell>
          <cell r="I39">
            <v>37074</v>
          </cell>
          <cell r="J39">
            <v>41.625</v>
          </cell>
          <cell r="K39">
            <v>3.5883620689655198E-3</v>
          </cell>
        </row>
        <row r="40">
          <cell r="B40" t="str">
            <v>保护金具-防振锤,FDZ-4</v>
          </cell>
          <cell r="C40" t="str">
            <v>保护金具-防振锤-型号:FDZ-4</v>
          </cell>
          <cell r="D40" t="str">
            <v>付</v>
          </cell>
          <cell r="E40">
            <v>16</v>
          </cell>
          <cell r="F40">
            <v>46</v>
          </cell>
          <cell r="G40">
            <v>736</v>
          </cell>
          <cell r="H40">
            <v>68</v>
          </cell>
          <cell r="I40">
            <v>1088</v>
          </cell>
          <cell r="J40">
            <v>76.5</v>
          </cell>
          <cell r="K40">
            <v>6.5948275862069E-3</v>
          </cell>
        </row>
        <row r="41">
          <cell r="B41" t="str">
            <v>保护金具-防振锤,FDZ-4</v>
          </cell>
          <cell r="C41" t="str">
            <v>保护金具-防振锤-型号:FDZ-4</v>
          </cell>
          <cell r="D41" t="str">
            <v>付</v>
          </cell>
          <cell r="E41">
            <v>10</v>
          </cell>
          <cell r="F41">
            <v>46</v>
          </cell>
          <cell r="G41">
            <v>460</v>
          </cell>
          <cell r="H41">
            <v>68</v>
          </cell>
          <cell r="I41">
            <v>680</v>
          </cell>
          <cell r="J41">
            <v>76.5</v>
          </cell>
          <cell r="K41">
            <v>6.5948275862069E-3</v>
          </cell>
        </row>
      </sheetData>
      <sheetData sheetId="3"/>
      <sheetData sheetId="4">
        <row r="3">
          <cell r="B3" t="str">
            <v>联结金具-U型挂环,UL-21</v>
          </cell>
          <cell r="C3" t="str">
            <v>联结金具-U型挂环-型号:UL-21</v>
          </cell>
          <cell r="D3" t="str">
            <v>只</v>
          </cell>
          <cell r="E3">
            <v>12092</v>
          </cell>
          <cell r="F3">
            <v>20</v>
          </cell>
        </row>
        <row r="4">
          <cell r="B4" t="str">
            <v>耐张线夹-集束型,JNE-1</v>
          </cell>
          <cell r="C4" t="str">
            <v>耐张线夹-集束型-型号:JNE-1</v>
          </cell>
          <cell r="D4" t="str">
            <v>付</v>
          </cell>
          <cell r="E4">
            <v>5057</v>
          </cell>
          <cell r="F4">
            <v>13</v>
          </cell>
        </row>
        <row r="5">
          <cell r="B5" t="str">
            <v>耐张线夹-螺栓型,NLL-3</v>
          </cell>
          <cell r="C5" t="str">
            <v>耐张线夹-螺栓型-型号:NLL-3</v>
          </cell>
          <cell r="D5" t="str">
            <v>付</v>
          </cell>
          <cell r="E5">
            <v>2106</v>
          </cell>
          <cell r="F5">
            <v>27</v>
          </cell>
        </row>
        <row r="6">
          <cell r="B6" t="str">
            <v>联结金具-碗头挂板,WS-7</v>
          </cell>
          <cell r="C6" t="str">
            <v>联结金具-碗头挂板-型号:WS-7</v>
          </cell>
          <cell r="D6" t="str">
            <v>只</v>
          </cell>
          <cell r="E6">
            <v>9622</v>
          </cell>
          <cell r="F6">
            <v>7.5</v>
          </cell>
        </row>
        <row r="7">
          <cell r="B7" t="str">
            <v>耐张线夹-楔型绝缘,NXJG-4</v>
          </cell>
          <cell r="C7" t="str">
            <v>耐张线夹-楔型绝缘-型号:NXJG-4</v>
          </cell>
          <cell r="D7" t="str">
            <v>付</v>
          </cell>
          <cell r="E7">
            <v>1463</v>
          </cell>
          <cell r="F7">
            <v>27</v>
          </cell>
        </row>
        <row r="8">
          <cell r="B8" t="str">
            <v>耐张线夹-楔型绝缘,NXL-2</v>
          </cell>
          <cell r="C8" t="str">
            <v>耐张线夹-楔型绝缘-型号:NXL-2</v>
          </cell>
          <cell r="D8" t="str">
            <v>付</v>
          </cell>
          <cell r="E8">
            <v>1707</v>
          </cell>
          <cell r="F8">
            <v>14</v>
          </cell>
        </row>
        <row r="9">
          <cell r="B9" t="str">
            <v>耐张线夹-楔型绝缘,NXL-3</v>
          </cell>
          <cell r="C9" t="str">
            <v>耐张线夹-楔型绝缘-型号:NXL-3</v>
          </cell>
          <cell r="D9" t="str">
            <v>付</v>
          </cell>
          <cell r="E9">
            <v>276</v>
          </cell>
          <cell r="F9">
            <v>18</v>
          </cell>
        </row>
        <row r="10">
          <cell r="B10" t="str">
            <v>悬垂线夹-回转型,XGU-2</v>
          </cell>
          <cell r="C10" t="str">
            <v>悬垂线夹-回转型-型号:XGU-2</v>
          </cell>
          <cell r="D10" t="str">
            <v>付</v>
          </cell>
          <cell r="E10">
            <v>86</v>
          </cell>
          <cell r="F10">
            <v>17</v>
          </cell>
        </row>
        <row r="11">
          <cell r="B11" t="str">
            <v>拉线金具-UT型线夹,NUT-3</v>
          </cell>
          <cell r="C11" t="str">
            <v>拉线金具-UT型线夹-型号:NUT-3</v>
          </cell>
          <cell r="D11" t="str">
            <v>付</v>
          </cell>
          <cell r="E11">
            <v>100</v>
          </cell>
          <cell r="F11">
            <v>32</v>
          </cell>
        </row>
        <row r="12">
          <cell r="B12" t="str">
            <v>设备线夹-变压器线夹,M18</v>
          </cell>
          <cell r="C12" t="str">
            <v>设备线夹-变压器线夹-规格:M18</v>
          </cell>
          <cell r="D12" t="str">
            <v>付</v>
          </cell>
          <cell r="E12">
            <v>20</v>
          </cell>
          <cell r="F12">
            <v>23</v>
          </cell>
        </row>
        <row r="13">
          <cell r="B13" t="str">
            <v>接续金具-异型并沟线夹,JBL-16-120</v>
          </cell>
          <cell r="C13" t="str">
            <v>接续金具-异型并沟线夹-型号:JBL-16-120</v>
          </cell>
          <cell r="D13" t="str">
            <v>付</v>
          </cell>
          <cell r="E13">
            <v>8000</v>
          </cell>
          <cell r="F13">
            <v>2.5</v>
          </cell>
        </row>
        <row r="14">
          <cell r="B14" t="str">
            <v>耐张线夹-螺栓型,NLL-3</v>
          </cell>
          <cell r="C14" t="str">
            <v>耐张线夹-螺栓型-型号:NLL-3</v>
          </cell>
          <cell r="D14" t="str">
            <v>付</v>
          </cell>
          <cell r="E14">
            <v>3421</v>
          </cell>
          <cell r="F14">
            <v>27</v>
          </cell>
        </row>
        <row r="15">
          <cell r="B15" t="str">
            <v>耐张线夹-螺栓型,NLL-4</v>
          </cell>
          <cell r="C15" t="str">
            <v>耐张线夹-螺栓型-型号:NLL-4</v>
          </cell>
          <cell r="D15" t="str">
            <v>付</v>
          </cell>
          <cell r="E15">
            <v>42</v>
          </cell>
          <cell r="F15">
            <v>33</v>
          </cell>
        </row>
        <row r="16">
          <cell r="B16" t="str">
            <v>联结金具-碗头挂板,W-7B</v>
          </cell>
          <cell r="C16" t="str">
            <v>联结金具-碗头挂板-型号:W-7B</v>
          </cell>
          <cell r="D16" t="str">
            <v>只</v>
          </cell>
          <cell r="E16">
            <v>12649</v>
          </cell>
          <cell r="F16">
            <v>6.5</v>
          </cell>
        </row>
        <row r="17">
          <cell r="B17" t="str">
            <v>联结金具-U型挂环,U-7</v>
          </cell>
          <cell r="C17" t="str">
            <v>联结金具-U型挂环-型号:U-7</v>
          </cell>
          <cell r="D17" t="str">
            <v>只</v>
          </cell>
          <cell r="E17">
            <v>3169</v>
          </cell>
          <cell r="F17">
            <v>5</v>
          </cell>
        </row>
        <row r="18">
          <cell r="B18" t="str">
            <v>耐张线夹-楔型绝缘,NXL-3</v>
          </cell>
          <cell r="C18" t="str">
            <v>耐张线夹-楔型绝缘-型号:NXL-3</v>
          </cell>
          <cell r="D18" t="str">
            <v>付</v>
          </cell>
          <cell r="E18">
            <v>1344</v>
          </cell>
          <cell r="F18">
            <v>18</v>
          </cell>
        </row>
        <row r="19">
          <cell r="B19" t="str">
            <v>耐张线夹-楔型绝缘,NXL-4</v>
          </cell>
          <cell r="C19" t="str">
            <v>耐张线夹-楔型绝缘-型号:NXL-4</v>
          </cell>
          <cell r="D19" t="str">
            <v>付</v>
          </cell>
          <cell r="E19">
            <v>375</v>
          </cell>
          <cell r="F19">
            <v>24.5</v>
          </cell>
        </row>
        <row r="20">
          <cell r="B20" t="str">
            <v>拉线金具-锲型线夹,NX-2</v>
          </cell>
          <cell r="C20" t="str">
            <v>拉线金具-锲型线夹-型号:NX-2</v>
          </cell>
          <cell r="D20" t="str">
            <v>付</v>
          </cell>
          <cell r="E20">
            <v>2684</v>
          </cell>
          <cell r="F20">
            <v>14</v>
          </cell>
        </row>
        <row r="21">
          <cell r="B21" t="str">
            <v>接续金具-绝缘穿刺接地线夹,10kV,240mm2,16mm2</v>
          </cell>
          <cell r="C21" t="str">
            <v>接续金具-绝缘穿刺接地线夹-电压等级:10kV,主线截面积mm2:240mm2,支线截面积mm2:16mm2</v>
          </cell>
          <cell r="D21" t="str">
            <v>付</v>
          </cell>
          <cell r="E21">
            <v>350</v>
          </cell>
          <cell r="F21">
            <v>18</v>
          </cell>
        </row>
        <row r="22">
          <cell r="B22" t="str">
            <v>联结金具-延长环,PH-10</v>
          </cell>
          <cell r="C22" t="str">
            <v>联结金具-延长环-型号:PH-10</v>
          </cell>
          <cell r="D22" t="str">
            <v>只</v>
          </cell>
          <cell r="E22">
            <v>1595</v>
          </cell>
          <cell r="F22">
            <v>4.4000000000000004</v>
          </cell>
        </row>
        <row r="23">
          <cell r="B23" t="str">
            <v>联结金具-平行挂板,PD-12</v>
          </cell>
          <cell r="C23" t="str">
            <v>联结金具-平行挂板-型号:PD-12</v>
          </cell>
          <cell r="D23" t="str">
            <v>只</v>
          </cell>
          <cell r="E23">
            <v>4260</v>
          </cell>
          <cell r="F23">
            <v>6.2</v>
          </cell>
        </row>
        <row r="24">
          <cell r="B24" t="str">
            <v>保护金具-防振锤,FDZ-3</v>
          </cell>
          <cell r="C24" t="str">
            <v>保护金具-防振锤-型号:FDZ-3</v>
          </cell>
          <cell r="D24" t="str">
            <v>付</v>
          </cell>
          <cell r="E24">
            <v>20</v>
          </cell>
          <cell r="F24">
            <v>42</v>
          </cell>
        </row>
        <row r="25">
          <cell r="B25" t="str">
            <v>耐张线夹-楔型绝缘,NXJG-3</v>
          </cell>
          <cell r="C25" t="str">
            <v>耐张线夹-楔型绝缘-型号:NXJG-3</v>
          </cell>
          <cell r="D25" t="str">
            <v>付</v>
          </cell>
          <cell r="E25">
            <v>3442</v>
          </cell>
          <cell r="F25">
            <v>20</v>
          </cell>
        </row>
        <row r="26">
          <cell r="B26" t="str">
            <v>拉线金具-UT型线夹,NUT-2</v>
          </cell>
          <cell r="C26" t="str">
            <v>拉线金具-UT型线夹-型号:NUT-2</v>
          </cell>
          <cell r="D26" t="str">
            <v>付</v>
          </cell>
          <cell r="E26">
            <v>6438</v>
          </cell>
          <cell r="F26">
            <v>19</v>
          </cell>
        </row>
        <row r="27">
          <cell r="B27" t="str">
            <v>联结金具-平行挂板,PD-12</v>
          </cell>
          <cell r="C27" t="str">
            <v>联结金具-平行挂板-型号:PD-12</v>
          </cell>
          <cell r="D27" t="str">
            <v>只</v>
          </cell>
          <cell r="E27">
            <v>16531</v>
          </cell>
          <cell r="F27">
            <v>6.2</v>
          </cell>
        </row>
        <row r="28">
          <cell r="B28" t="str">
            <v>接续金具-绝缘穿刺接地线夹,10kV,240mm2,16mm2</v>
          </cell>
          <cell r="C28" t="str">
            <v>接续金具-绝缘穿刺接地线夹-电压等级:10kV,主线截面积mm2:240mm2,支线截面积mm2:16mm2</v>
          </cell>
          <cell r="D28" t="str">
            <v>付</v>
          </cell>
          <cell r="E28">
            <v>7599</v>
          </cell>
          <cell r="F28">
            <v>18</v>
          </cell>
        </row>
        <row r="29">
          <cell r="B29" t="str">
            <v>拉线金具-UT型线夹,NUT-3</v>
          </cell>
          <cell r="C29" t="str">
            <v>拉线金具-UT型线夹-型号:NUT-3</v>
          </cell>
          <cell r="D29" t="str">
            <v>付</v>
          </cell>
          <cell r="E29">
            <v>2670</v>
          </cell>
          <cell r="F29">
            <v>32</v>
          </cell>
        </row>
        <row r="30">
          <cell r="B30" t="str">
            <v>接续金具-异型并沟线夹,JBL-16-120</v>
          </cell>
          <cell r="C30" t="str">
            <v>接续金具-异型并沟线夹-型号:JBL-16-120</v>
          </cell>
          <cell r="D30" t="str">
            <v>付</v>
          </cell>
          <cell r="E30">
            <v>5224</v>
          </cell>
          <cell r="F30">
            <v>2.5</v>
          </cell>
        </row>
        <row r="31">
          <cell r="B31" t="str">
            <v>联结金具-延长环,PH-10</v>
          </cell>
          <cell r="C31" t="str">
            <v>联结金具-延长环-型号:PH-10</v>
          </cell>
          <cell r="D31" t="str">
            <v>只</v>
          </cell>
          <cell r="E31">
            <v>1381</v>
          </cell>
          <cell r="F31">
            <v>4.4000000000000004</v>
          </cell>
        </row>
        <row r="32">
          <cell r="B32" t="str">
            <v>拉线金具-UT型线夹,NUT-2</v>
          </cell>
          <cell r="C32" t="str">
            <v>拉线金具-UT型线夹-型号:NUT-2</v>
          </cell>
          <cell r="D32" t="str">
            <v>付</v>
          </cell>
          <cell r="E32">
            <v>3517</v>
          </cell>
          <cell r="F32">
            <v>19</v>
          </cell>
        </row>
        <row r="33">
          <cell r="B33" t="str">
            <v>拉线金具-UT型线夹,NUT-3</v>
          </cell>
          <cell r="C33" t="str">
            <v>拉线金具-UT型线夹-型号:NUT-3</v>
          </cell>
          <cell r="D33" t="str">
            <v>付</v>
          </cell>
          <cell r="E33">
            <v>1965</v>
          </cell>
          <cell r="F33">
            <v>32</v>
          </cell>
        </row>
        <row r="34">
          <cell r="B34" t="str">
            <v>设备线夹-变压器线夹,M20</v>
          </cell>
          <cell r="C34" t="str">
            <v>设备线夹-变压器线夹-规格:M20</v>
          </cell>
          <cell r="D34" t="str">
            <v>付</v>
          </cell>
          <cell r="E34">
            <v>2415</v>
          </cell>
          <cell r="F34">
            <v>31</v>
          </cell>
        </row>
        <row r="35">
          <cell r="B35" t="str">
            <v>接续金具-异型并沟线夹,JBL-50-240</v>
          </cell>
          <cell r="C35" t="str">
            <v>接续金具-异型并沟线夹-型号:JBL-50-240</v>
          </cell>
          <cell r="D35" t="str">
            <v>付</v>
          </cell>
          <cell r="E35">
            <v>2436</v>
          </cell>
          <cell r="F35">
            <v>3.6</v>
          </cell>
        </row>
        <row r="36">
          <cell r="B36" t="str">
            <v>拉线金具-锲型线夹,NX-3</v>
          </cell>
          <cell r="C36" t="str">
            <v>拉线金具-锲型线夹-型号:NX-3</v>
          </cell>
          <cell r="D36" t="str">
            <v>付</v>
          </cell>
          <cell r="E36">
            <v>2637</v>
          </cell>
          <cell r="F36">
            <v>23</v>
          </cell>
        </row>
        <row r="37">
          <cell r="B37" t="str">
            <v>悬垂线夹-回转型,XGU-2</v>
          </cell>
          <cell r="C37" t="str">
            <v>悬垂线夹-回转型-型号:XGU-2</v>
          </cell>
          <cell r="D37" t="str">
            <v>付</v>
          </cell>
          <cell r="E37">
            <v>300</v>
          </cell>
          <cell r="F37">
            <v>17</v>
          </cell>
        </row>
        <row r="38">
          <cell r="B38" t="str">
            <v>耐张线夹-螺栓型,NLL-3</v>
          </cell>
          <cell r="C38" t="str">
            <v>耐张线夹-螺栓型-型号:NLL-3</v>
          </cell>
          <cell r="D38" t="str">
            <v>付</v>
          </cell>
          <cell r="E38">
            <v>300</v>
          </cell>
          <cell r="F38">
            <v>27</v>
          </cell>
        </row>
        <row r="39">
          <cell r="B39" t="str">
            <v>联结金具-球头挂环,Q-7</v>
          </cell>
          <cell r="C39" t="str">
            <v>联结金具-球头挂环-型号:Q-7</v>
          </cell>
          <cell r="D39" t="str">
            <v>只</v>
          </cell>
          <cell r="E39">
            <v>4133</v>
          </cell>
          <cell r="F39">
            <v>3</v>
          </cell>
        </row>
        <row r="40">
          <cell r="B40" t="str">
            <v>联结金具-碗头挂板,WS-7</v>
          </cell>
          <cell r="C40" t="str">
            <v>联结金具-碗头挂板-型号:WS-7</v>
          </cell>
          <cell r="D40" t="str">
            <v>只</v>
          </cell>
          <cell r="E40">
            <v>300</v>
          </cell>
          <cell r="F40">
            <v>7.5</v>
          </cell>
        </row>
        <row r="41">
          <cell r="B41" t="str">
            <v>联结金具-U型挂环,U-7</v>
          </cell>
          <cell r="C41" t="str">
            <v>联结金具-U型挂环-型号:U-7</v>
          </cell>
          <cell r="D41" t="str">
            <v>只</v>
          </cell>
          <cell r="E41">
            <v>984</v>
          </cell>
          <cell r="F41">
            <v>5</v>
          </cell>
        </row>
        <row r="42">
          <cell r="B42" t="str">
            <v>耐张线夹-楔型绝缘,NXJG-3</v>
          </cell>
          <cell r="C42" t="str">
            <v>耐张线夹-楔型绝缘-型号:NXJG-3</v>
          </cell>
          <cell r="D42" t="str">
            <v>付</v>
          </cell>
          <cell r="E42">
            <v>14041</v>
          </cell>
          <cell r="F42">
            <v>20</v>
          </cell>
        </row>
        <row r="43">
          <cell r="B43" t="str">
            <v>联结金具-碗头挂板,W-7B</v>
          </cell>
          <cell r="C43" t="str">
            <v>联结金具-碗头挂板-型号:W-7B</v>
          </cell>
          <cell r="D43" t="str">
            <v>只</v>
          </cell>
          <cell r="E43">
            <v>19372</v>
          </cell>
          <cell r="F43">
            <v>6.5</v>
          </cell>
        </row>
        <row r="44">
          <cell r="B44" t="str">
            <v>耐张线夹-螺栓型,NLL-2</v>
          </cell>
          <cell r="C44" t="str">
            <v>耐张线夹-螺栓型-型号:NLL-2</v>
          </cell>
          <cell r="D44" t="str">
            <v>付</v>
          </cell>
          <cell r="E44">
            <v>6015</v>
          </cell>
          <cell r="F44">
            <v>19</v>
          </cell>
        </row>
        <row r="45">
          <cell r="B45" t="str">
            <v>联结金具-球头挂环,Q-7</v>
          </cell>
          <cell r="C45" t="str">
            <v>联结金具-球头挂环-型号:Q-7</v>
          </cell>
          <cell r="D45" t="str">
            <v>只</v>
          </cell>
          <cell r="E45">
            <v>22119</v>
          </cell>
          <cell r="F45">
            <v>3</v>
          </cell>
        </row>
        <row r="46">
          <cell r="B46" t="str">
            <v>联结金具-U型挂环,U-7</v>
          </cell>
          <cell r="C46" t="str">
            <v>联结金具-U型挂环-型号:U-7</v>
          </cell>
          <cell r="D46" t="str">
            <v>只</v>
          </cell>
          <cell r="E46">
            <v>4040</v>
          </cell>
          <cell r="F46">
            <v>5</v>
          </cell>
        </row>
        <row r="47">
          <cell r="B47" t="str">
            <v>耐张线夹-螺栓型,NLL-4</v>
          </cell>
          <cell r="C47" t="str">
            <v>耐张线夹-螺栓型-型号:NLL-4</v>
          </cell>
          <cell r="D47" t="str">
            <v>付</v>
          </cell>
          <cell r="E47">
            <v>798</v>
          </cell>
          <cell r="F47">
            <v>33</v>
          </cell>
        </row>
        <row r="48">
          <cell r="B48" t="str">
            <v>耐张线夹-楔型绝缘,NXL-4</v>
          </cell>
          <cell r="C48" t="str">
            <v>耐张线夹-楔型绝缘-型号:NXL-4</v>
          </cell>
          <cell r="D48" t="str">
            <v>付</v>
          </cell>
          <cell r="E48">
            <v>228</v>
          </cell>
          <cell r="F48">
            <v>24.5</v>
          </cell>
        </row>
        <row r="49">
          <cell r="B49" t="str">
            <v>耐张线夹-螺栓型,NLL-2</v>
          </cell>
          <cell r="C49" t="str">
            <v>耐张线夹-螺栓型-型号:NLL-2</v>
          </cell>
          <cell r="D49" t="str">
            <v>付</v>
          </cell>
          <cell r="E49">
            <v>1709</v>
          </cell>
          <cell r="F49">
            <v>19</v>
          </cell>
        </row>
        <row r="50">
          <cell r="B50" t="str">
            <v>悬垂线夹-回转型,XGU-2</v>
          </cell>
          <cell r="C50" t="str">
            <v>悬垂线夹-回转型-型号:XGU-2</v>
          </cell>
          <cell r="D50" t="str">
            <v>付</v>
          </cell>
          <cell r="E50">
            <v>20</v>
          </cell>
          <cell r="F50">
            <v>17</v>
          </cell>
        </row>
        <row r="51">
          <cell r="B51" t="str">
            <v>接续金具-绝缘穿刺接地线夹,10kV,240mm2,16mm2</v>
          </cell>
          <cell r="C51" t="str">
            <v>接续金具-绝缘穿刺接地线夹-电压等级:10kV,主线截面积mm2:240mm2,支线截面积mm2:16mm2</v>
          </cell>
          <cell r="D51" t="str">
            <v>付</v>
          </cell>
          <cell r="E51">
            <v>5769</v>
          </cell>
          <cell r="F51">
            <v>18</v>
          </cell>
        </row>
        <row r="52">
          <cell r="B52" t="str">
            <v>联结金具-延长环,PH-10</v>
          </cell>
          <cell r="C52" t="str">
            <v>联结金具-延长环-型号:PH-10</v>
          </cell>
          <cell r="D52" t="str">
            <v>只</v>
          </cell>
          <cell r="E52">
            <v>954</v>
          </cell>
          <cell r="F52">
            <v>4.4000000000000004</v>
          </cell>
        </row>
        <row r="53">
          <cell r="B53" t="str">
            <v>拉线金具-UT型线夹,NUT-2</v>
          </cell>
          <cell r="C53" t="str">
            <v>拉线金具-UT型线夹-型号:NUT-2</v>
          </cell>
          <cell r="D53" t="str">
            <v>付</v>
          </cell>
          <cell r="E53">
            <v>1021</v>
          </cell>
          <cell r="F53">
            <v>19</v>
          </cell>
        </row>
        <row r="54">
          <cell r="B54" t="str">
            <v>设备线夹-变压器线夹,M20</v>
          </cell>
          <cell r="C54" t="str">
            <v>设备线夹-变压器线夹-规格:M20</v>
          </cell>
          <cell r="D54" t="str">
            <v>付</v>
          </cell>
          <cell r="E54">
            <v>180</v>
          </cell>
          <cell r="F54">
            <v>31</v>
          </cell>
        </row>
        <row r="55">
          <cell r="B55" t="str">
            <v>接续金具-异型并沟线夹,JBL-50-240</v>
          </cell>
          <cell r="C55" t="str">
            <v>接续金具-异型并沟线夹-型号:JBL-50-240</v>
          </cell>
          <cell r="D55" t="str">
            <v>付</v>
          </cell>
          <cell r="E55">
            <v>516</v>
          </cell>
          <cell r="F55">
            <v>3.6</v>
          </cell>
        </row>
        <row r="56">
          <cell r="B56" t="str">
            <v>拉线金具-锲型线夹,NX-3</v>
          </cell>
          <cell r="C56" t="str">
            <v>拉线金具-锲型线夹-型号:NX-3</v>
          </cell>
          <cell r="D56" t="str">
            <v>付</v>
          </cell>
          <cell r="E56">
            <v>300</v>
          </cell>
          <cell r="F56">
            <v>23</v>
          </cell>
        </row>
        <row r="57">
          <cell r="B57" t="str">
            <v>联结金具-直角挂板,Z-7</v>
          </cell>
          <cell r="C57" t="str">
            <v>联结金具-直角挂板-型号:Z-7</v>
          </cell>
          <cell r="D57" t="str">
            <v>只</v>
          </cell>
          <cell r="E57">
            <v>6777</v>
          </cell>
          <cell r="F57">
            <v>6</v>
          </cell>
        </row>
        <row r="58">
          <cell r="B58" t="str">
            <v>保护金具-防振锤,FDZ-2</v>
          </cell>
          <cell r="C58" t="str">
            <v>保护金具-防振锤-型号:FDZ-2</v>
          </cell>
          <cell r="D58" t="str">
            <v>付</v>
          </cell>
          <cell r="E58">
            <v>20</v>
          </cell>
          <cell r="F58">
            <v>28</v>
          </cell>
        </row>
        <row r="59">
          <cell r="B59" t="str">
            <v>耐张线夹-楔型绝缘,NXJG-4</v>
          </cell>
          <cell r="C59" t="str">
            <v>耐张线夹-楔型绝缘-型号:NXJG-4</v>
          </cell>
          <cell r="D59" t="str">
            <v>付</v>
          </cell>
          <cell r="E59">
            <v>2843</v>
          </cell>
          <cell r="F59">
            <v>27</v>
          </cell>
        </row>
        <row r="60">
          <cell r="B60" t="str">
            <v>拉线金具-锲型线夹,NX-2</v>
          </cell>
          <cell r="C60" t="str">
            <v>拉线金具-锲型线夹-型号:NX-2</v>
          </cell>
          <cell r="D60" t="str">
            <v>付</v>
          </cell>
          <cell r="E60">
            <v>29217</v>
          </cell>
          <cell r="F60">
            <v>14</v>
          </cell>
        </row>
        <row r="61">
          <cell r="B61" t="str">
            <v>设备线夹-变压器线夹,M16</v>
          </cell>
          <cell r="C61" t="str">
            <v>设备线夹-变压器线夹-规格:M16</v>
          </cell>
          <cell r="D61" t="str">
            <v>付</v>
          </cell>
          <cell r="E61">
            <v>5811</v>
          </cell>
          <cell r="F61">
            <v>23</v>
          </cell>
        </row>
        <row r="62">
          <cell r="B62" t="str">
            <v>设备线夹-变压器线夹,M18</v>
          </cell>
          <cell r="C62" t="str">
            <v>设备线夹-变压器线夹-规格:M18</v>
          </cell>
          <cell r="D62" t="str">
            <v>付</v>
          </cell>
          <cell r="E62">
            <v>1410</v>
          </cell>
          <cell r="F62">
            <v>23</v>
          </cell>
        </row>
        <row r="63">
          <cell r="B63" t="str">
            <v>接续金具-异型并沟线夹,JBL-16-120</v>
          </cell>
          <cell r="C63" t="str">
            <v>接续金具-异型并沟线夹-型号:JBL-16-120</v>
          </cell>
          <cell r="D63" t="str">
            <v>付</v>
          </cell>
          <cell r="E63">
            <v>3940</v>
          </cell>
          <cell r="F63">
            <v>2.5</v>
          </cell>
        </row>
        <row r="64">
          <cell r="B64" t="str">
            <v>联结金具-直角挂板,Z-7</v>
          </cell>
          <cell r="C64" t="str">
            <v>联结金具-直角挂板-型号:Z-7</v>
          </cell>
          <cell r="D64" t="str">
            <v>只</v>
          </cell>
          <cell r="E64">
            <v>30134</v>
          </cell>
          <cell r="F64">
            <v>6</v>
          </cell>
        </row>
        <row r="65">
          <cell r="B65" t="str">
            <v>拉线金具-锲型线夹,NX-2</v>
          </cell>
          <cell r="C65" t="str">
            <v>拉线金具-锲型线夹-型号:NX-2</v>
          </cell>
          <cell r="D65" t="str">
            <v>付</v>
          </cell>
          <cell r="E65">
            <v>6076</v>
          </cell>
          <cell r="F65">
            <v>14</v>
          </cell>
        </row>
        <row r="66">
          <cell r="B66" t="str">
            <v>拉线金具-锲型线夹,NX-3</v>
          </cell>
          <cell r="C66" t="str">
            <v>拉线金具-锲型线夹-型号:NX-3</v>
          </cell>
          <cell r="D66" t="str">
            <v>付</v>
          </cell>
          <cell r="E66">
            <v>2968</v>
          </cell>
          <cell r="F66">
            <v>23</v>
          </cell>
        </row>
        <row r="67">
          <cell r="B67" t="str">
            <v>接续金具-绝缘穿刺接地线夹,10kV,240mm2,16mm2</v>
          </cell>
          <cell r="C67" t="str">
            <v>接续金具-绝缘穿刺接地线夹-电压等级:10kV,主线截面积mm2:240mm2,支线截面积mm2:16mm2</v>
          </cell>
          <cell r="D67" t="str">
            <v>付</v>
          </cell>
          <cell r="E67">
            <v>2790</v>
          </cell>
          <cell r="F67">
            <v>18</v>
          </cell>
        </row>
        <row r="68">
          <cell r="B68" t="str">
            <v>联结金具-球头挂环,Q-7</v>
          </cell>
          <cell r="C68" t="str">
            <v>联结金具-球头挂环-型号:Q-7</v>
          </cell>
          <cell r="D68" t="str">
            <v>只</v>
          </cell>
          <cell r="E68">
            <v>11014</v>
          </cell>
          <cell r="F68">
            <v>3</v>
          </cell>
        </row>
        <row r="69">
          <cell r="B69" t="str">
            <v>联结金具-碗头挂板,WS-7</v>
          </cell>
          <cell r="C69" t="str">
            <v>联结金具-碗头挂板-型号:WS-7</v>
          </cell>
          <cell r="D69" t="str">
            <v>只</v>
          </cell>
          <cell r="E69">
            <v>2508</v>
          </cell>
          <cell r="F69">
            <v>7.5</v>
          </cell>
        </row>
        <row r="70">
          <cell r="B70" t="str">
            <v>设备线夹-变压器线夹,M20</v>
          </cell>
          <cell r="C70" t="str">
            <v>设备线夹-变压器线夹-规格:M20</v>
          </cell>
          <cell r="D70" t="str">
            <v>付</v>
          </cell>
          <cell r="E70">
            <v>1141</v>
          </cell>
          <cell r="F70">
            <v>31</v>
          </cell>
        </row>
        <row r="71">
          <cell r="B71" t="str">
            <v>接续金具-异型并沟线夹,JBL-50-240</v>
          </cell>
          <cell r="C71" t="str">
            <v>接续金具-异型并沟线夹-型号:JBL-50-240</v>
          </cell>
          <cell r="D71" t="str">
            <v>付</v>
          </cell>
          <cell r="E71">
            <v>4746</v>
          </cell>
          <cell r="F71">
            <v>3.6</v>
          </cell>
        </row>
        <row r="72">
          <cell r="B72" t="str">
            <v>设备线夹-变压器线夹,M16</v>
          </cell>
          <cell r="C72" t="str">
            <v>设备线夹-变压器线夹-规格:M16</v>
          </cell>
          <cell r="D72" t="str">
            <v>付</v>
          </cell>
          <cell r="E72">
            <v>184</v>
          </cell>
          <cell r="F72">
            <v>23</v>
          </cell>
        </row>
        <row r="73">
          <cell r="B73" t="str">
            <v>耐张线夹-螺栓型,NLL-2</v>
          </cell>
          <cell r="C73" t="str">
            <v>耐张线夹-螺栓型-型号:NLL-2</v>
          </cell>
          <cell r="D73" t="str">
            <v>付</v>
          </cell>
          <cell r="E73">
            <v>917</v>
          </cell>
          <cell r="F73">
            <v>19</v>
          </cell>
        </row>
        <row r="74">
          <cell r="B74" t="str">
            <v>耐张线夹-螺栓型,NLL-4</v>
          </cell>
          <cell r="C74" t="str">
            <v>耐张线夹-螺栓型-型号:NLL-4</v>
          </cell>
          <cell r="D74" t="str">
            <v>付</v>
          </cell>
          <cell r="E74">
            <v>300</v>
          </cell>
          <cell r="F74">
            <v>33</v>
          </cell>
        </row>
        <row r="75">
          <cell r="B75" t="str">
            <v>联结金具-碗头挂板,W-7B</v>
          </cell>
          <cell r="C75" t="str">
            <v>联结金具-碗头挂板-型号:W-7B</v>
          </cell>
          <cell r="D75" t="str">
            <v>只</v>
          </cell>
          <cell r="E75">
            <v>4083</v>
          </cell>
          <cell r="F75">
            <v>6.5</v>
          </cell>
        </row>
        <row r="76">
          <cell r="B76" t="str">
            <v>联结金具-U型挂环,UL-21</v>
          </cell>
          <cell r="C76" t="str">
            <v>联结金具-U型挂环-型号:UL-21</v>
          </cell>
          <cell r="D76" t="str">
            <v>只</v>
          </cell>
          <cell r="E76">
            <v>589</v>
          </cell>
          <cell r="F76">
            <v>20</v>
          </cell>
        </row>
        <row r="77">
          <cell r="B77" t="str">
            <v>耐张线夹-楔型绝缘,NXL-2</v>
          </cell>
          <cell r="C77" t="str">
            <v>耐张线夹-楔型绝缘-型号:NXL-2</v>
          </cell>
          <cell r="D77" t="str">
            <v>付</v>
          </cell>
          <cell r="E77">
            <v>740</v>
          </cell>
          <cell r="F77">
            <v>14</v>
          </cell>
        </row>
        <row r="78">
          <cell r="B78" t="str">
            <v>联结金具-U型挂环,UL-21</v>
          </cell>
          <cell r="C78" t="str">
            <v>联结金具-U型挂环-型号:UL-21</v>
          </cell>
          <cell r="D78" t="str">
            <v>只</v>
          </cell>
          <cell r="E78">
            <v>4220</v>
          </cell>
          <cell r="F78">
            <v>20</v>
          </cell>
        </row>
        <row r="79">
          <cell r="B79" t="str">
            <v>耐张线夹-楔型绝缘,NXJG-2</v>
          </cell>
          <cell r="C79" t="str">
            <v>耐张线夹-楔型绝缘-型号:NXJG-2</v>
          </cell>
          <cell r="D79" t="str">
            <v>付</v>
          </cell>
          <cell r="E79">
            <v>2824</v>
          </cell>
          <cell r="F79">
            <v>15</v>
          </cell>
        </row>
        <row r="80">
          <cell r="B80" t="str">
            <v>联结金具-延长环,PH-10</v>
          </cell>
          <cell r="C80" t="str">
            <v>联结金具-延长环-型号:PH-10</v>
          </cell>
          <cell r="D80" t="str">
            <v>只</v>
          </cell>
          <cell r="E80">
            <v>1256</v>
          </cell>
          <cell r="F80">
            <v>4.4000000000000004</v>
          </cell>
        </row>
        <row r="81">
          <cell r="B81" t="str">
            <v>保护金具-防振锤,FDZ-4</v>
          </cell>
          <cell r="C81" t="str">
            <v>保护金具-防振锤-型号:FDZ-4</v>
          </cell>
          <cell r="D81" t="str">
            <v>付</v>
          </cell>
          <cell r="E81">
            <v>24</v>
          </cell>
          <cell r="F81">
            <v>46</v>
          </cell>
        </row>
        <row r="82">
          <cell r="B82" t="str">
            <v>拉线金具-UT型线夹,NUT-3</v>
          </cell>
          <cell r="C82" t="str">
            <v>拉线金具-UT型线夹-型号:NUT-3</v>
          </cell>
          <cell r="D82" t="str">
            <v>付</v>
          </cell>
          <cell r="E82">
            <v>1196</v>
          </cell>
          <cell r="F82">
            <v>32</v>
          </cell>
        </row>
        <row r="83">
          <cell r="B83" t="str">
            <v>设备线夹-变压器线夹,M20</v>
          </cell>
          <cell r="C83" t="str">
            <v>设备线夹-变压器线夹-规格:M20</v>
          </cell>
          <cell r="D83" t="str">
            <v>付</v>
          </cell>
          <cell r="E83">
            <v>7</v>
          </cell>
          <cell r="F83">
            <v>31</v>
          </cell>
        </row>
        <row r="84">
          <cell r="B84" t="str">
            <v>耐张线夹-楔型绝缘,NXL-2</v>
          </cell>
          <cell r="C84" t="str">
            <v>耐张线夹-楔型绝缘-型号:NXL-2</v>
          </cell>
          <cell r="D84" t="str">
            <v>付</v>
          </cell>
          <cell r="E84">
            <v>3326</v>
          </cell>
          <cell r="F84">
            <v>14</v>
          </cell>
        </row>
        <row r="85">
          <cell r="B85" t="str">
            <v>接续金具-异型并沟线夹,JBL-50-240</v>
          </cell>
          <cell r="C85" t="str">
            <v>接续金具-异型并沟线夹-型号:JBL-50-240</v>
          </cell>
          <cell r="D85" t="str">
            <v>付</v>
          </cell>
          <cell r="E85">
            <v>3351</v>
          </cell>
          <cell r="F85">
            <v>3.6</v>
          </cell>
        </row>
        <row r="86">
          <cell r="B86" t="str">
            <v>耐张线夹-楔型绝缘,NXJG-4</v>
          </cell>
          <cell r="C86" t="str">
            <v>耐张线夹-楔型绝缘-型号:NXJG-4</v>
          </cell>
          <cell r="D86" t="str">
            <v>付</v>
          </cell>
          <cell r="E86">
            <v>426</v>
          </cell>
          <cell r="F86">
            <v>27</v>
          </cell>
        </row>
        <row r="87">
          <cell r="B87" t="str">
            <v>耐张线夹-楔型绝缘,NXJG-2</v>
          </cell>
          <cell r="C87" t="str">
            <v>耐张线夹-楔型绝缘-型号:NXJG-2</v>
          </cell>
          <cell r="D87" t="str">
            <v>付</v>
          </cell>
          <cell r="E87">
            <v>3195</v>
          </cell>
          <cell r="F87">
            <v>15</v>
          </cell>
        </row>
        <row r="88">
          <cell r="B88" t="str">
            <v>耐张线夹-螺栓型,NLL-3</v>
          </cell>
          <cell r="C88" t="str">
            <v>耐张线夹-螺栓型-型号:NLL-3</v>
          </cell>
          <cell r="D88" t="str">
            <v>付</v>
          </cell>
          <cell r="E88">
            <v>1720</v>
          </cell>
          <cell r="F88">
            <v>27</v>
          </cell>
        </row>
        <row r="89">
          <cell r="B89" t="str">
            <v>联结金具-碗头挂板,W-7B</v>
          </cell>
          <cell r="C89" t="str">
            <v>联结金具-碗头挂板-型号:W-7B</v>
          </cell>
          <cell r="D89" t="str">
            <v>只</v>
          </cell>
          <cell r="E89">
            <v>2780</v>
          </cell>
          <cell r="F89">
            <v>6.5</v>
          </cell>
        </row>
        <row r="90">
          <cell r="B90" t="str">
            <v>联结金具-U型挂环,U-7</v>
          </cell>
          <cell r="C90" t="str">
            <v>联结金具-U型挂环-型号:U-7</v>
          </cell>
          <cell r="D90" t="str">
            <v>只</v>
          </cell>
          <cell r="E90">
            <v>1380</v>
          </cell>
          <cell r="F90">
            <v>5</v>
          </cell>
        </row>
        <row r="91">
          <cell r="B91" t="str">
            <v>耐张线夹-楔型绝缘,NXL-3</v>
          </cell>
          <cell r="C91" t="str">
            <v>耐张线夹-楔型绝缘-型号:NXL-3</v>
          </cell>
          <cell r="D91" t="str">
            <v>付</v>
          </cell>
          <cell r="E91">
            <v>1413</v>
          </cell>
          <cell r="F91">
            <v>18</v>
          </cell>
        </row>
        <row r="92">
          <cell r="B92" t="str">
            <v>耐张线夹-楔型绝缘,NXL-4</v>
          </cell>
          <cell r="C92" t="str">
            <v>耐张线夹-楔型绝缘-型号:NXL-4</v>
          </cell>
          <cell r="D92" t="str">
            <v>付</v>
          </cell>
          <cell r="E92">
            <v>1315</v>
          </cell>
          <cell r="F92">
            <v>24.5</v>
          </cell>
        </row>
        <row r="93">
          <cell r="B93" t="str">
            <v>耐张线夹-楔型绝缘,NXJG-3</v>
          </cell>
          <cell r="C93" t="str">
            <v>耐张线夹-楔型绝缘-型号:NXJG-3</v>
          </cell>
          <cell r="D93" t="str">
            <v>付</v>
          </cell>
          <cell r="E93">
            <v>4490</v>
          </cell>
          <cell r="F93">
            <v>20</v>
          </cell>
        </row>
        <row r="94">
          <cell r="B94" t="str">
            <v>拉线金具-锲型线夹,NX-3</v>
          </cell>
          <cell r="C94" t="str">
            <v>拉线金具-锲型线夹-型号:NX-3</v>
          </cell>
          <cell r="D94" t="str">
            <v>付</v>
          </cell>
          <cell r="E94">
            <v>1255</v>
          </cell>
          <cell r="F94">
            <v>23</v>
          </cell>
        </row>
        <row r="95">
          <cell r="B95" t="str">
            <v>耐张线夹-楔型绝缘,NXL-3</v>
          </cell>
          <cell r="C95" t="str">
            <v>耐张线夹-楔型绝缘-型号:NXL-3</v>
          </cell>
          <cell r="D95" t="str">
            <v>付</v>
          </cell>
          <cell r="E95">
            <v>20</v>
          </cell>
          <cell r="F95">
            <v>18</v>
          </cell>
        </row>
        <row r="96">
          <cell r="B96" t="str">
            <v>耐张线夹-楔型绝缘,NXJG-3</v>
          </cell>
          <cell r="C96" t="str">
            <v>耐张线夹-楔型绝缘-型号:NXJG-3</v>
          </cell>
          <cell r="D96" t="str">
            <v>付</v>
          </cell>
          <cell r="E96">
            <v>636</v>
          </cell>
          <cell r="F96">
            <v>20</v>
          </cell>
        </row>
        <row r="97">
          <cell r="B97" t="str">
            <v>联结金具-直角挂板,Z-7</v>
          </cell>
          <cell r="C97" t="str">
            <v>联结金具-直角挂板-型号:Z-7</v>
          </cell>
          <cell r="D97" t="str">
            <v>只</v>
          </cell>
          <cell r="E97">
            <v>12078</v>
          </cell>
          <cell r="F97">
            <v>6</v>
          </cell>
        </row>
        <row r="98">
          <cell r="B98" t="str">
            <v>联结金具-平行挂板,PD-12</v>
          </cell>
          <cell r="C98" t="str">
            <v>联结金具-平行挂板-型号:PD-12</v>
          </cell>
          <cell r="D98" t="str">
            <v>只</v>
          </cell>
          <cell r="E98">
            <v>6697</v>
          </cell>
          <cell r="F98">
            <v>6.2</v>
          </cell>
        </row>
        <row r="99">
          <cell r="B99" t="str">
            <v>拉线金具-UT型线夹,NUT-2</v>
          </cell>
          <cell r="C99" t="str">
            <v>拉线金具-UT型线夹-型号:NUT-2</v>
          </cell>
          <cell r="D99" t="str">
            <v>付</v>
          </cell>
          <cell r="E99">
            <v>6116</v>
          </cell>
          <cell r="F99">
            <v>19</v>
          </cell>
        </row>
        <row r="100">
          <cell r="B100" t="str">
            <v>设备线夹-变压器线夹,M16</v>
          </cell>
          <cell r="C100" t="str">
            <v>设备线夹-变压器线夹-规格:M16</v>
          </cell>
          <cell r="D100" t="str">
            <v>付</v>
          </cell>
          <cell r="E100">
            <v>48</v>
          </cell>
          <cell r="F100">
            <v>23</v>
          </cell>
        </row>
        <row r="101">
          <cell r="B101" t="str">
            <v>接续金具-异型并沟线夹,JBL-16-120</v>
          </cell>
          <cell r="C101" t="str">
            <v>接续金具-异型并沟线夹-型号:JBL-16-120</v>
          </cell>
          <cell r="D101" t="str">
            <v>付</v>
          </cell>
          <cell r="E101">
            <v>2428</v>
          </cell>
          <cell r="F101">
            <v>2.5</v>
          </cell>
        </row>
        <row r="102">
          <cell r="B102" t="str">
            <v>拉线金具-锲型线夹,NX-2</v>
          </cell>
          <cell r="C102" t="str">
            <v>拉线金具-锲型线夹-型号:NX-2</v>
          </cell>
          <cell r="D102" t="str">
            <v>付</v>
          </cell>
          <cell r="E102">
            <v>11406</v>
          </cell>
          <cell r="F102">
            <v>14</v>
          </cell>
        </row>
        <row r="103">
          <cell r="B103" t="str">
            <v>耐张线夹-螺栓型,NLL-2</v>
          </cell>
          <cell r="C103" t="str">
            <v>耐张线夹-螺栓型-型号:NLL-2</v>
          </cell>
          <cell r="D103" t="str">
            <v>付</v>
          </cell>
          <cell r="E103">
            <v>1735</v>
          </cell>
          <cell r="F103">
            <v>19</v>
          </cell>
        </row>
        <row r="104">
          <cell r="B104" t="str">
            <v>耐张线夹-螺栓型,NLL-4</v>
          </cell>
          <cell r="C104" t="str">
            <v>耐张线夹-螺栓型-型号:NLL-4</v>
          </cell>
          <cell r="D104" t="str">
            <v>付</v>
          </cell>
          <cell r="E104">
            <v>827</v>
          </cell>
          <cell r="F104">
            <v>33</v>
          </cell>
        </row>
        <row r="105">
          <cell r="B105" t="str">
            <v>联结金具-球头挂环,Q-7</v>
          </cell>
          <cell r="C105" t="str">
            <v>联结金具-球头挂环-型号:Q-7</v>
          </cell>
          <cell r="D105" t="str">
            <v>只</v>
          </cell>
          <cell r="E105">
            <v>7790</v>
          </cell>
          <cell r="F105">
            <v>3</v>
          </cell>
        </row>
        <row r="106">
          <cell r="B106" t="str">
            <v>联结金具-碗头挂板,WS-7</v>
          </cell>
          <cell r="C106" t="str">
            <v>联结金具-碗头挂板-型号:WS-7</v>
          </cell>
          <cell r="D106" t="str">
            <v>只</v>
          </cell>
          <cell r="E106">
            <v>20</v>
          </cell>
          <cell r="F106">
            <v>7.5</v>
          </cell>
        </row>
        <row r="107">
          <cell r="B107" t="str">
            <v>联结金具-U型挂环,UL-21</v>
          </cell>
          <cell r="C107" t="str">
            <v>联结金具-U型挂环-型号:UL-21</v>
          </cell>
          <cell r="D107" t="str">
            <v>只</v>
          </cell>
          <cell r="E107">
            <v>45</v>
          </cell>
          <cell r="F107">
            <v>20</v>
          </cell>
        </row>
        <row r="108">
          <cell r="B108" t="str">
            <v>耐张线夹-楔型绝缘,NXL-2</v>
          </cell>
          <cell r="C108" t="str">
            <v>耐张线夹-楔型绝缘-型号:NXL-2</v>
          </cell>
          <cell r="D108" t="str">
            <v>付</v>
          </cell>
          <cell r="E108">
            <v>1695</v>
          </cell>
          <cell r="F108">
            <v>14</v>
          </cell>
        </row>
        <row r="109">
          <cell r="B109" t="str">
            <v>耐张线夹-楔型绝缘,NXJG-2</v>
          </cell>
          <cell r="C109" t="str">
            <v>耐张线夹-楔型绝缘-型号:NXJG-2</v>
          </cell>
          <cell r="D109" t="str">
            <v>付</v>
          </cell>
          <cell r="E109">
            <v>7359</v>
          </cell>
          <cell r="F109">
            <v>15</v>
          </cell>
        </row>
        <row r="110">
          <cell r="B110" t="str">
            <v>耐张线夹-楔型绝缘,NXJG-4</v>
          </cell>
          <cell r="C110" t="str">
            <v>耐张线夹-楔型绝缘-型号:NXJG-4</v>
          </cell>
          <cell r="D110" t="str">
            <v>付</v>
          </cell>
          <cell r="E110">
            <v>2540</v>
          </cell>
          <cell r="F110">
            <v>27</v>
          </cell>
        </row>
        <row r="111">
          <cell r="B111" t="str">
            <v>联结金具-直角挂板,Z-7</v>
          </cell>
          <cell r="C111" t="str">
            <v>联结金具-直角挂板-型号:Z-7</v>
          </cell>
          <cell r="D111" t="str">
            <v>只</v>
          </cell>
          <cell r="E111">
            <v>3947</v>
          </cell>
          <cell r="F111">
            <v>6</v>
          </cell>
        </row>
        <row r="112">
          <cell r="B112" t="str">
            <v>联结金具-平行挂板,PD-12</v>
          </cell>
          <cell r="C112" t="str">
            <v>联结金具-平行挂板-型号:PD-12</v>
          </cell>
          <cell r="D112" t="str">
            <v>只</v>
          </cell>
          <cell r="E112">
            <v>947</v>
          </cell>
          <cell r="F112">
            <v>6.2</v>
          </cell>
        </row>
        <row r="113">
          <cell r="B113" t="str">
            <v>耐张线夹-楔型绝缘,NXJG-2</v>
          </cell>
          <cell r="C113" t="str">
            <v>耐张线夹-楔型绝缘-型号:NXJG-2</v>
          </cell>
          <cell r="D113" t="str">
            <v>付</v>
          </cell>
          <cell r="E113">
            <v>9131</v>
          </cell>
          <cell r="F113">
            <v>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包1"/>
      <sheetName val="包2"/>
      <sheetName val="包3"/>
      <sheetName val="包4"/>
      <sheetName val="包5"/>
      <sheetName val="包6"/>
      <sheetName val="包7"/>
      <sheetName val="包8"/>
      <sheetName val="包9"/>
      <sheetName val="包10"/>
      <sheetName val="包11"/>
      <sheetName val="包12"/>
      <sheetName val="包13"/>
      <sheetName val="包14"/>
      <sheetName val="包15"/>
      <sheetName val="Sheet1"/>
    </sheetNames>
    <sheetDataSet>
      <sheetData sheetId="0">
        <row r="167">
          <cell r="F16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M5" sqref="M5"/>
    </sheetView>
  </sheetViews>
  <sheetFormatPr defaultColWidth="9" defaultRowHeight="13.5" x14ac:dyDescent="0.15"/>
  <cols>
    <col min="13" max="14" width="9" style="8"/>
  </cols>
  <sheetData>
    <row r="1" spans="1:17" ht="14.25" thickBot="1" x14ac:dyDescent="0.2">
      <c r="A1" s="4" t="s">
        <v>0</v>
      </c>
      <c r="B1" s="10"/>
      <c r="C1" s="9" t="s">
        <v>56</v>
      </c>
      <c r="D1" s="11"/>
      <c r="E1" s="11"/>
      <c r="F1" s="11"/>
      <c r="G1" s="10"/>
      <c r="H1" s="10"/>
      <c r="I1" s="10"/>
      <c r="J1" s="10"/>
      <c r="K1" s="10"/>
      <c r="L1" s="10"/>
      <c r="M1" s="10"/>
      <c r="N1" s="12"/>
      <c r="O1" s="13"/>
      <c r="P1" s="10"/>
      <c r="Q1" s="10"/>
    </row>
    <row r="2" spans="1:17" ht="24.75" thickTop="1" x14ac:dyDescent="0.15">
      <c r="A2" s="14" t="s">
        <v>57</v>
      </c>
      <c r="B2" s="14" t="s">
        <v>58</v>
      </c>
      <c r="C2" s="14" t="s">
        <v>59</v>
      </c>
      <c r="D2" s="14" t="s">
        <v>60</v>
      </c>
      <c r="E2" s="14" t="s">
        <v>61</v>
      </c>
      <c r="F2" s="14" t="s">
        <v>62</v>
      </c>
      <c r="G2" s="14" t="s">
        <v>63</v>
      </c>
      <c r="H2" s="14" t="s">
        <v>64</v>
      </c>
      <c r="I2" s="15" t="s">
        <v>65</v>
      </c>
      <c r="J2" s="16" t="s">
        <v>66</v>
      </c>
      <c r="K2" s="13"/>
      <c r="L2" s="16" t="s">
        <v>67</v>
      </c>
      <c r="M2" s="16" t="s">
        <v>68</v>
      </c>
      <c r="N2" s="17" t="s">
        <v>69</v>
      </c>
      <c r="O2" s="17" t="s">
        <v>70</v>
      </c>
      <c r="P2" s="16" t="s">
        <v>71</v>
      </c>
      <c r="Q2" s="16" t="s">
        <v>72</v>
      </c>
    </row>
    <row r="3" spans="1:17" ht="36" x14ac:dyDescent="0.15">
      <c r="A3" s="5" t="s">
        <v>1</v>
      </c>
      <c r="B3" s="6" t="s">
        <v>73</v>
      </c>
      <c r="C3" s="6" t="s">
        <v>74</v>
      </c>
      <c r="D3" s="6" t="s">
        <v>3</v>
      </c>
      <c r="E3" s="6">
        <v>660</v>
      </c>
      <c r="F3" s="6" t="s">
        <v>75</v>
      </c>
      <c r="G3" s="6" t="s">
        <v>76</v>
      </c>
      <c r="H3" s="7" t="s">
        <v>2</v>
      </c>
      <c r="I3" s="7" t="s">
        <v>4</v>
      </c>
      <c r="J3" s="13">
        <f>VLOOKUP(B3:B250,[1]包1!$B$3:$K$41,10,0)</f>
        <v>5.6734913793103497E-3</v>
      </c>
      <c r="K3" s="13"/>
      <c r="L3" s="13">
        <f>J3*[2]包1!$F$167*1.16*10000</f>
        <v>0</v>
      </c>
      <c r="M3" s="13">
        <f>L3*E3</f>
        <v>0</v>
      </c>
      <c r="N3" s="18">
        <f>VLOOKUP(B3:B250,[1]包1!$B$3:$F$41,5,0)</f>
        <v>42</v>
      </c>
      <c r="O3" s="19">
        <f>E3*N3</f>
        <v>27720</v>
      </c>
      <c r="P3" s="13">
        <f>O3*1.344</f>
        <v>37255.68</v>
      </c>
      <c r="Q3" s="13">
        <f>P3/E3/1.16/10000</f>
        <v>4.866206896551724E-3</v>
      </c>
    </row>
    <row r="4" spans="1:17" ht="36" x14ac:dyDescent="0.15">
      <c r="A4" s="5" t="s">
        <v>1</v>
      </c>
      <c r="B4" s="6" t="s">
        <v>77</v>
      </c>
      <c r="C4" s="6" t="s">
        <v>78</v>
      </c>
      <c r="D4" s="6" t="s">
        <v>3</v>
      </c>
      <c r="E4" s="6">
        <v>158</v>
      </c>
      <c r="F4" s="6" t="s">
        <v>75</v>
      </c>
      <c r="G4" s="6" t="s">
        <v>76</v>
      </c>
      <c r="H4" s="7" t="s">
        <v>2</v>
      </c>
      <c r="I4" s="7" t="s">
        <v>4</v>
      </c>
      <c r="J4" s="13">
        <f>VLOOKUP(B4:B251,[1]包1!$B$3:$K$41,10,0)</f>
        <v>1.60021551724138E-3</v>
      </c>
      <c r="K4" s="13"/>
      <c r="L4" s="13">
        <f>J4*[2]包1!$F$167*1.16*10000</f>
        <v>0</v>
      </c>
      <c r="M4" s="13">
        <f t="shared" ref="M4:M22" si="0">L4*E4</f>
        <v>0</v>
      </c>
      <c r="N4" s="18">
        <f>VLOOKUP(B4:B251,[1]包1!$B$3:$F$41,5,0)</f>
        <v>17</v>
      </c>
      <c r="O4" s="19">
        <f t="shared" ref="O4:O22" si="1">E4*N4</f>
        <v>2686</v>
      </c>
      <c r="P4" s="13">
        <f t="shared" ref="P4:P22" si="2">O4*1.344</f>
        <v>3609.9840000000004</v>
      </c>
      <c r="Q4" s="13">
        <f t="shared" ref="Q4:Q22" si="3">P4/E4/1.16/10000</f>
        <v>1.9696551724137932E-3</v>
      </c>
    </row>
    <row r="5" spans="1:17" ht="60" x14ac:dyDescent="0.15">
      <c r="A5" s="5" t="s">
        <v>1</v>
      </c>
      <c r="B5" s="6" t="s">
        <v>79</v>
      </c>
      <c r="C5" s="6" t="s">
        <v>80</v>
      </c>
      <c r="D5" s="6" t="s">
        <v>3</v>
      </c>
      <c r="E5" s="6">
        <v>129450</v>
      </c>
      <c r="F5" s="6" t="s">
        <v>75</v>
      </c>
      <c r="G5" s="6" t="s">
        <v>76</v>
      </c>
      <c r="H5" s="7" t="s">
        <v>2</v>
      </c>
      <c r="I5" s="7" t="s">
        <v>4</v>
      </c>
      <c r="J5" s="13">
        <v>8.7028448275862087E-4</v>
      </c>
      <c r="K5" s="16" t="s">
        <v>81</v>
      </c>
      <c r="L5" s="13">
        <f>J5*[2]包1!$F$167*1.16*10000</f>
        <v>0</v>
      </c>
      <c r="M5" s="13">
        <f t="shared" si="0"/>
        <v>0</v>
      </c>
      <c r="N5" s="18">
        <f>VLOOKUP(B5:B244,[1]包3!$B$3:$F$113,5,0)</f>
        <v>3.6</v>
      </c>
      <c r="O5" s="19">
        <f t="shared" si="1"/>
        <v>466020</v>
      </c>
      <c r="P5" s="13">
        <f t="shared" si="2"/>
        <v>626330.88</v>
      </c>
      <c r="Q5" s="13">
        <f t="shared" si="3"/>
        <v>4.1710344827586212E-4</v>
      </c>
    </row>
    <row r="6" spans="1:17" ht="36" x14ac:dyDescent="0.15">
      <c r="A6" s="5" t="s">
        <v>1</v>
      </c>
      <c r="B6" s="6" t="s">
        <v>26</v>
      </c>
      <c r="C6" s="6" t="s">
        <v>27</v>
      </c>
      <c r="D6" s="6" t="s">
        <v>11</v>
      </c>
      <c r="E6" s="6">
        <v>140</v>
      </c>
      <c r="F6" s="6" t="s">
        <v>75</v>
      </c>
      <c r="G6" s="6" t="s">
        <v>76</v>
      </c>
      <c r="H6" s="7" t="s">
        <v>2</v>
      </c>
      <c r="I6" s="7" t="s">
        <v>4</v>
      </c>
      <c r="J6" s="13">
        <f>VLOOKUP(B6:B253,[1]包1!$B$3:$K$41,10,0)</f>
        <v>3.8793103448275898E-4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5</v>
      </c>
      <c r="O6" s="19">
        <f t="shared" si="1"/>
        <v>700</v>
      </c>
      <c r="P6" s="13">
        <f t="shared" si="2"/>
        <v>940.80000000000007</v>
      </c>
      <c r="Q6" s="13">
        <f t="shared" si="3"/>
        <v>5.7931034482758628E-4</v>
      </c>
    </row>
    <row r="7" spans="1:17" ht="48" x14ac:dyDescent="0.15">
      <c r="A7" s="5" t="s">
        <v>1</v>
      </c>
      <c r="B7" s="6" t="s">
        <v>82</v>
      </c>
      <c r="C7" s="6" t="s">
        <v>83</v>
      </c>
      <c r="D7" s="6" t="s">
        <v>3</v>
      </c>
      <c r="E7" s="6">
        <v>20</v>
      </c>
      <c r="F7" s="6" t="s">
        <v>75</v>
      </c>
      <c r="G7" s="6" t="s">
        <v>76</v>
      </c>
      <c r="H7" s="7" t="s">
        <v>2</v>
      </c>
      <c r="I7" s="7" t="s">
        <v>4</v>
      </c>
      <c r="J7" s="13">
        <f>VLOOKUP(B7:B254,[1]包1!$B$3:$K$41,10,0)</f>
        <v>3.97629310344828E-3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27</v>
      </c>
      <c r="O7" s="19">
        <f t="shared" si="1"/>
        <v>540</v>
      </c>
      <c r="P7" s="13">
        <f t="shared" si="2"/>
        <v>725.76</v>
      </c>
      <c r="Q7" s="13">
        <f t="shared" si="3"/>
        <v>3.1282758620689655E-3</v>
      </c>
    </row>
    <row r="8" spans="1:17" ht="36" x14ac:dyDescent="0.15">
      <c r="A8" s="5" t="s">
        <v>1</v>
      </c>
      <c r="B8" s="6" t="s">
        <v>50</v>
      </c>
      <c r="C8" s="6" t="s">
        <v>51</v>
      </c>
      <c r="D8" s="6" t="s">
        <v>3</v>
      </c>
      <c r="E8" s="6">
        <v>1234</v>
      </c>
      <c r="F8" s="6" t="s">
        <v>75</v>
      </c>
      <c r="G8" s="6" t="s">
        <v>76</v>
      </c>
      <c r="H8" s="7" t="s">
        <v>2</v>
      </c>
      <c r="I8" s="7" t="s">
        <v>4</v>
      </c>
      <c r="J8" s="13">
        <f>VLOOKUP(B8:B255,[1]包1!$B$3:$K$41,10,0)</f>
        <v>3.1034482758620701E-3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27</v>
      </c>
      <c r="O8" s="19">
        <f t="shared" si="1"/>
        <v>33318</v>
      </c>
      <c r="P8" s="13">
        <f t="shared" si="2"/>
        <v>44779.392</v>
      </c>
      <c r="Q8" s="13">
        <f t="shared" si="3"/>
        <v>3.1282758620689655E-3</v>
      </c>
    </row>
    <row r="9" spans="1:17" ht="120" x14ac:dyDescent="0.15">
      <c r="A9" s="5" t="s">
        <v>1</v>
      </c>
      <c r="B9" s="6" t="s">
        <v>35</v>
      </c>
      <c r="C9" s="6" t="s">
        <v>36</v>
      </c>
      <c r="D9" s="6" t="s">
        <v>3</v>
      </c>
      <c r="E9" s="20">
        <v>15623</v>
      </c>
      <c r="F9" s="20" t="s">
        <v>75</v>
      </c>
      <c r="G9" s="20" t="s">
        <v>76</v>
      </c>
      <c r="H9" s="21" t="s">
        <v>2</v>
      </c>
      <c r="I9" s="21" t="s">
        <v>4</v>
      </c>
      <c r="J9" s="13">
        <f>VLOOKUP(B9:B256,[1]包1!$B$3:$K$41,10,0)</f>
        <v>2.03663793103448E-3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18</v>
      </c>
      <c r="O9" s="19">
        <f t="shared" si="1"/>
        <v>281214</v>
      </c>
      <c r="P9" s="13">
        <f t="shared" si="2"/>
        <v>377951.61600000004</v>
      </c>
      <c r="Q9" s="13">
        <f t="shared" si="3"/>
        <v>2.0855172413793109E-3</v>
      </c>
    </row>
    <row r="10" spans="1:17" ht="36" x14ac:dyDescent="0.15">
      <c r="A10" s="5" t="s">
        <v>1</v>
      </c>
      <c r="B10" s="6" t="s">
        <v>9</v>
      </c>
      <c r="C10" s="6" t="s">
        <v>10</v>
      </c>
      <c r="D10" s="7" t="s">
        <v>11</v>
      </c>
      <c r="E10" s="22">
        <v>376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2.3275862068965498E-3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20</v>
      </c>
      <c r="O10" s="19">
        <f t="shared" si="1"/>
        <v>7520</v>
      </c>
      <c r="P10" s="13">
        <f t="shared" si="2"/>
        <v>10106.880000000001</v>
      </c>
      <c r="Q10" s="13">
        <f t="shared" si="3"/>
        <v>2.3172413793103451E-3</v>
      </c>
    </row>
    <row r="11" spans="1:17" ht="48" x14ac:dyDescent="0.15">
      <c r="A11" s="5" t="s">
        <v>1</v>
      </c>
      <c r="B11" s="6" t="s">
        <v>20</v>
      </c>
      <c r="C11" s="6" t="s">
        <v>21</v>
      </c>
      <c r="D11" s="7" t="s">
        <v>3</v>
      </c>
      <c r="E11" s="22">
        <v>300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1.74568965517241E-3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14</v>
      </c>
      <c r="O11" s="19">
        <f t="shared" si="1"/>
        <v>4200</v>
      </c>
      <c r="P11" s="13">
        <f t="shared" si="2"/>
        <v>5644.8</v>
      </c>
      <c r="Q11" s="13">
        <f t="shared" si="3"/>
        <v>1.6220689655172414E-3</v>
      </c>
    </row>
    <row r="12" spans="1:17" ht="48" x14ac:dyDescent="0.15">
      <c r="A12" s="5" t="s">
        <v>1</v>
      </c>
      <c r="B12" s="6" t="s">
        <v>84</v>
      </c>
      <c r="C12" s="6" t="s">
        <v>85</v>
      </c>
      <c r="D12" s="7" t="s">
        <v>3</v>
      </c>
      <c r="E12" s="22">
        <v>1635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1.8911637931034501E-3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15</v>
      </c>
      <c r="O12" s="19">
        <f t="shared" si="1"/>
        <v>24525</v>
      </c>
      <c r="P12" s="13">
        <f t="shared" si="2"/>
        <v>32961.599999999999</v>
      </c>
      <c r="Q12" s="13">
        <f t="shared" si="3"/>
        <v>1.7379310344827587E-3</v>
      </c>
    </row>
    <row r="13" spans="1:17" ht="48" x14ac:dyDescent="0.15">
      <c r="A13" s="5" t="s">
        <v>1</v>
      </c>
      <c r="B13" s="6" t="s">
        <v>86</v>
      </c>
      <c r="C13" s="6" t="s">
        <v>87</v>
      </c>
      <c r="D13" s="7" t="s">
        <v>3</v>
      </c>
      <c r="E13" s="22">
        <v>988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2.2790948275862098E-3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20</v>
      </c>
      <c r="O13" s="19">
        <f t="shared" si="1"/>
        <v>19760</v>
      </c>
      <c r="P13" s="13">
        <f t="shared" si="2"/>
        <v>26557.440000000002</v>
      </c>
      <c r="Q13" s="13">
        <f t="shared" si="3"/>
        <v>2.3172413793103451E-3</v>
      </c>
    </row>
    <row r="14" spans="1:17" ht="36" x14ac:dyDescent="0.15">
      <c r="A14" s="5" t="s">
        <v>1</v>
      </c>
      <c r="B14" s="6" t="s">
        <v>12</v>
      </c>
      <c r="C14" s="6" t="s">
        <v>13</v>
      </c>
      <c r="D14" s="7" t="s">
        <v>3</v>
      </c>
      <c r="E14" s="22">
        <v>55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4.4612068965517197E-3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31</v>
      </c>
      <c r="O14" s="19">
        <f t="shared" si="1"/>
        <v>1705</v>
      </c>
      <c r="P14" s="13">
        <f t="shared" si="2"/>
        <v>2291.52</v>
      </c>
      <c r="Q14" s="13">
        <f t="shared" si="3"/>
        <v>3.5917241379310348E-3</v>
      </c>
    </row>
    <row r="15" spans="1:17" ht="60" x14ac:dyDescent="0.15">
      <c r="A15" s="5" t="s">
        <v>1</v>
      </c>
      <c r="B15" s="6" t="s">
        <v>88</v>
      </c>
      <c r="C15" s="6" t="s">
        <v>89</v>
      </c>
      <c r="D15" s="7" t="s">
        <v>3</v>
      </c>
      <c r="E15" s="22">
        <v>12526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v>2.7075517241379301E-4</v>
      </c>
      <c r="K15" s="16" t="s">
        <v>81</v>
      </c>
      <c r="L15" s="13">
        <f>J15*[2]包1!$F$167*1.16*10000</f>
        <v>0</v>
      </c>
      <c r="M15" s="13">
        <f t="shared" si="0"/>
        <v>0</v>
      </c>
      <c r="N15" s="18">
        <f>VLOOKUP(B15:B254,[1]包3!$B$3:$F$113,5,0)</f>
        <v>2.5</v>
      </c>
      <c r="O15" s="19">
        <f t="shared" si="1"/>
        <v>31315</v>
      </c>
      <c r="P15" s="13">
        <f t="shared" si="2"/>
        <v>42087.360000000001</v>
      </c>
      <c r="Q15" s="13">
        <f t="shared" si="3"/>
        <v>2.8965517241379309E-4</v>
      </c>
    </row>
    <row r="16" spans="1:17" ht="48" x14ac:dyDescent="0.15">
      <c r="A16" s="5" t="s">
        <v>1</v>
      </c>
      <c r="B16" s="6" t="s">
        <v>37</v>
      </c>
      <c r="C16" s="6" t="s">
        <v>38</v>
      </c>
      <c r="D16" s="7" t="s">
        <v>3</v>
      </c>
      <c r="E16" s="22">
        <v>160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3.1519396551724101E-3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32</v>
      </c>
      <c r="O16" s="19">
        <f t="shared" si="1"/>
        <v>5120</v>
      </c>
      <c r="P16" s="13">
        <f t="shared" si="2"/>
        <v>6881.2800000000007</v>
      </c>
      <c r="Q16" s="13">
        <f t="shared" si="3"/>
        <v>3.7075862068965521E-3</v>
      </c>
    </row>
    <row r="17" spans="1:17" ht="36" x14ac:dyDescent="0.15">
      <c r="A17" s="5" t="s">
        <v>1</v>
      </c>
      <c r="B17" s="6" t="s">
        <v>33</v>
      </c>
      <c r="C17" s="6" t="s">
        <v>34</v>
      </c>
      <c r="D17" s="7" t="s">
        <v>3</v>
      </c>
      <c r="E17" s="22">
        <v>480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2.2790948275862098E-3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23</v>
      </c>
      <c r="O17" s="19">
        <f t="shared" si="1"/>
        <v>11040</v>
      </c>
      <c r="P17" s="13">
        <f t="shared" si="2"/>
        <v>14837.76</v>
      </c>
      <c r="Q17" s="13">
        <f t="shared" si="3"/>
        <v>2.6648275862068966E-3</v>
      </c>
    </row>
    <row r="18" spans="1:17" ht="36" x14ac:dyDescent="0.15">
      <c r="A18" s="5" t="s">
        <v>1</v>
      </c>
      <c r="B18" s="6" t="s">
        <v>28</v>
      </c>
      <c r="C18" s="6" t="s">
        <v>29</v>
      </c>
      <c r="D18" s="7" t="s">
        <v>11</v>
      </c>
      <c r="E18" s="22">
        <v>5400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7.2737068965517202E-4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6.5</v>
      </c>
      <c r="O18" s="19">
        <f t="shared" si="1"/>
        <v>35100</v>
      </c>
      <c r="P18" s="13">
        <f t="shared" si="2"/>
        <v>47174.400000000001</v>
      </c>
      <c r="Q18" s="13">
        <f t="shared" si="3"/>
        <v>7.5310344827586215E-4</v>
      </c>
    </row>
    <row r="19" spans="1:17" ht="36" x14ac:dyDescent="0.15">
      <c r="A19" s="5" t="s">
        <v>1</v>
      </c>
      <c r="B19" s="6" t="s">
        <v>52</v>
      </c>
      <c r="C19" s="6" t="s">
        <v>53</v>
      </c>
      <c r="D19" s="7" t="s">
        <v>3</v>
      </c>
      <c r="E19" s="22">
        <v>418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5.6734913793103497E-3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33</v>
      </c>
      <c r="O19" s="19">
        <f t="shared" si="1"/>
        <v>13794</v>
      </c>
      <c r="P19" s="13">
        <f t="shared" si="2"/>
        <v>18539.136000000002</v>
      </c>
      <c r="Q19" s="13">
        <f t="shared" si="3"/>
        <v>3.8234482758620694E-3</v>
      </c>
    </row>
    <row r="20" spans="1:17" ht="48" x14ac:dyDescent="0.15">
      <c r="A20" s="5" t="s">
        <v>1</v>
      </c>
      <c r="B20" s="6" t="s">
        <v>18</v>
      </c>
      <c r="C20" s="6" t="s">
        <v>19</v>
      </c>
      <c r="D20" s="7" t="s">
        <v>3</v>
      </c>
      <c r="E20" s="22">
        <v>2300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f>VLOOKUP(B20:B267,[1]包1!$B$3:$K$41,10,0)</f>
        <v>2.4245689655172402E-3</v>
      </c>
      <c r="K20" s="13"/>
      <c r="L20" s="13">
        <f>J20*[2]包1!$F$167*1.16*10000</f>
        <v>0</v>
      </c>
      <c r="M20" s="13">
        <f t="shared" si="0"/>
        <v>0</v>
      </c>
      <c r="N20" s="18">
        <f>VLOOKUP(B20:B267,[1]包1!$B$3:$F$41,5,0)</f>
        <v>18</v>
      </c>
      <c r="O20" s="19">
        <f t="shared" si="1"/>
        <v>41400</v>
      </c>
      <c r="P20" s="13">
        <f t="shared" si="2"/>
        <v>55641.600000000006</v>
      </c>
      <c r="Q20" s="13">
        <f t="shared" si="3"/>
        <v>2.0855172413793109E-3</v>
      </c>
    </row>
    <row r="21" spans="1:17" ht="48" x14ac:dyDescent="0.15">
      <c r="A21" s="5" t="s">
        <v>1</v>
      </c>
      <c r="B21" s="6" t="s">
        <v>16</v>
      </c>
      <c r="C21" s="6" t="s">
        <v>17</v>
      </c>
      <c r="D21" s="7" t="s">
        <v>3</v>
      </c>
      <c r="E21" s="22">
        <v>900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v>3.8679310344827602E-3</v>
      </c>
      <c r="K21" s="16" t="s">
        <v>81</v>
      </c>
      <c r="L21" s="13">
        <f>J21*[2]包1!$F$167*1.16*10000</f>
        <v>0</v>
      </c>
      <c r="M21" s="13">
        <f t="shared" si="0"/>
        <v>0</v>
      </c>
      <c r="N21" s="18">
        <f>VLOOKUP(B21:B260,[1]包3!$B$3:$F$113,5,0)</f>
        <v>24.5</v>
      </c>
      <c r="O21" s="19">
        <f t="shared" si="1"/>
        <v>22050</v>
      </c>
      <c r="P21" s="13">
        <f t="shared" si="2"/>
        <v>29635.200000000001</v>
      </c>
      <c r="Q21" s="13">
        <f t="shared" si="3"/>
        <v>2.8386206896551724E-3</v>
      </c>
    </row>
    <row r="22" spans="1:17" ht="36" x14ac:dyDescent="0.15">
      <c r="A22" s="5" t="s">
        <v>1</v>
      </c>
      <c r="B22" s="6" t="s">
        <v>90</v>
      </c>
      <c r="C22" s="6" t="s">
        <v>91</v>
      </c>
      <c r="D22" s="7" t="s">
        <v>3</v>
      </c>
      <c r="E22" s="22">
        <v>40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6.5948275862069E-3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46</v>
      </c>
      <c r="O22" s="19">
        <f t="shared" si="1"/>
        <v>1840</v>
      </c>
      <c r="P22" s="13">
        <f t="shared" si="2"/>
        <v>2472.96</v>
      </c>
      <c r="Q22" s="13">
        <f t="shared" si="3"/>
        <v>5.3296551724137933E-3</v>
      </c>
    </row>
  </sheetData>
  <mergeCells count="1">
    <mergeCell ref="C1:F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30"/>
    </sheetView>
  </sheetViews>
  <sheetFormatPr defaultColWidth="9" defaultRowHeight="13.5" x14ac:dyDescent="0.15"/>
  <sheetData>
    <row r="1" spans="1:17" ht="36" x14ac:dyDescent="0.15">
      <c r="A1" s="5" t="s">
        <v>102</v>
      </c>
      <c r="B1" s="6" t="s">
        <v>77</v>
      </c>
      <c r="C1" s="6" t="s">
        <v>78</v>
      </c>
      <c r="D1" s="7" t="s">
        <v>3</v>
      </c>
      <c r="E1" s="22">
        <v>5500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1.60021551724138E-3</v>
      </c>
      <c r="K1" s="13"/>
      <c r="L1" s="13">
        <f>J1*[2]包1!$F$167*1.16*10000</f>
        <v>0</v>
      </c>
      <c r="M1" s="13">
        <f t="shared" ref="M1:M30" si="0">L1*E1</f>
        <v>0</v>
      </c>
      <c r="N1" s="18">
        <f>VLOOKUP(B1:B248,[1]包1!$B$3:$F$41,5,0)</f>
        <v>17</v>
      </c>
      <c r="O1" s="19">
        <f t="shared" ref="O1:O30" si="1">E1*N1</f>
        <v>93500</v>
      </c>
      <c r="P1" s="13">
        <f>O1*1.299</f>
        <v>121456.5</v>
      </c>
      <c r="Q1" s="13">
        <f t="shared" ref="Q1:Q30" si="2">P1/E1/1.16/10000</f>
        <v>1.9037068965517244E-3</v>
      </c>
    </row>
    <row r="2" spans="1:17" ht="36" x14ac:dyDescent="0.15">
      <c r="A2" s="5" t="s">
        <v>102</v>
      </c>
      <c r="B2" s="6" t="s">
        <v>48</v>
      </c>
      <c r="C2" s="6" t="s">
        <v>49</v>
      </c>
      <c r="D2" s="7" t="s">
        <v>3</v>
      </c>
      <c r="E2" s="22">
        <v>16000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1.93965517241379E-3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19</v>
      </c>
      <c r="O2" s="19">
        <f t="shared" si="1"/>
        <v>304000</v>
      </c>
      <c r="P2" s="13">
        <f t="shared" ref="P2:P30" si="3">O2*1.299</f>
        <v>394896</v>
      </c>
      <c r="Q2" s="13">
        <f t="shared" si="2"/>
        <v>2.1276724137931037E-3</v>
      </c>
    </row>
    <row r="3" spans="1:17" ht="36" x14ac:dyDescent="0.15">
      <c r="A3" s="5" t="s">
        <v>102</v>
      </c>
      <c r="B3" s="6" t="s">
        <v>24</v>
      </c>
      <c r="C3" s="6" t="s">
        <v>25</v>
      </c>
      <c r="D3" s="7" t="s">
        <v>11</v>
      </c>
      <c r="E3" s="22">
        <v>10820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7.7586206896551699E-4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7.5</v>
      </c>
      <c r="O3" s="19">
        <f t="shared" si="1"/>
        <v>81150</v>
      </c>
      <c r="P3" s="13">
        <f t="shared" si="3"/>
        <v>105413.84999999999</v>
      </c>
      <c r="Q3" s="13">
        <f t="shared" si="2"/>
        <v>8.3987068965517243E-4</v>
      </c>
    </row>
    <row r="4" spans="1:17" ht="36" x14ac:dyDescent="0.15">
      <c r="A4" s="5" t="s">
        <v>102</v>
      </c>
      <c r="B4" s="6" t="s">
        <v>28</v>
      </c>
      <c r="C4" s="6" t="s">
        <v>29</v>
      </c>
      <c r="D4" s="7" t="s">
        <v>11</v>
      </c>
      <c r="E4" s="22">
        <v>28000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7.2737068965517202E-4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6.5</v>
      </c>
      <c r="O4" s="19">
        <f t="shared" si="1"/>
        <v>182000</v>
      </c>
      <c r="P4" s="13">
        <f t="shared" si="3"/>
        <v>236418</v>
      </c>
      <c r="Q4" s="13">
        <f t="shared" si="2"/>
        <v>7.2788793103448278E-4</v>
      </c>
    </row>
    <row r="5" spans="1:17" ht="36" x14ac:dyDescent="0.15">
      <c r="A5" s="5" t="s">
        <v>102</v>
      </c>
      <c r="B5" s="6" t="s">
        <v>9</v>
      </c>
      <c r="C5" s="6" t="s">
        <v>10</v>
      </c>
      <c r="D5" s="7" t="s">
        <v>11</v>
      </c>
      <c r="E5" s="22">
        <v>13200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2.3275862068965498E-3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20</v>
      </c>
      <c r="O5" s="19">
        <f t="shared" si="1"/>
        <v>264000</v>
      </c>
      <c r="P5" s="13">
        <f t="shared" si="3"/>
        <v>342936</v>
      </c>
      <c r="Q5" s="13">
        <f t="shared" si="2"/>
        <v>2.2396551724137934E-3</v>
      </c>
    </row>
    <row r="6" spans="1:17" ht="36" x14ac:dyDescent="0.15">
      <c r="A6" s="5" t="s">
        <v>102</v>
      </c>
      <c r="B6" s="6" t="s">
        <v>12</v>
      </c>
      <c r="C6" s="6" t="s">
        <v>13</v>
      </c>
      <c r="D6" s="7" t="s">
        <v>3</v>
      </c>
      <c r="E6" s="22">
        <v>300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4.4612068965517197E-3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31</v>
      </c>
      <c r="O6" s="19">
        <f t="shared" si="1"/>
        <v>9300</v>
      </c>
      <c r="P6" s="13">
        <f t="shared" si="3"/>
        <v>12080.699999999999</v>
      </c>
      <c r="Q6" s="13">
        <f t="shared" si="2"/>
        <v>3.471465517241379E-3</v>
      </c>
    </row>
    <row r="7" spans="1:17" ht="36" x14ac:dyDescent="0.15">
      <c r="A7" s="5" t="s">
        <v>102</v>
      </c>
      <c r="B7" s="6" t="s">
        <v>30</v>
      </c>
      <c r="C7" s="6" t="s">
        <v>31</v>
      </c>
      <c r="D7" s="7" t="s">
        <v>11</v>
      </c>
      <c r="E7" s="22">
        <v>40000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2.3275862068965501E-4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3</v>
      </c>
      <c r="O7" s="19">
        <f t="shared" si="1"/>
        <v>120000</v>
      </c>
      <c r="P7" s="13">
        <f t="shared" si="3"/>
        <v>155880</v>
      </c>
      <c r="Q7" s="13">
        <f t="shared" si="2"/>
        <v>3.3594827586206895E-4</v>
      </c>
    </row>
    <row r="8" spans="1:17" ht="36" x14ac:dyDescent="0.15">
      <c r="A8" s="5" t="s">
        <v>102</v>
      </c>
      <c r="B8" s="6" t="s">
        <v>33</v>
      </c>
      <c r="C8" s="6" t="s">
        <v>34</v>
      </c>
      <c r="D8" s="7" t="s">
        <v>3</v>
      </c>
      <c r="E8" s="22">
        <v>2000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2.2790948275862098E-3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23</v>
      </c>
      <c r="O8" s="19">
        <f t="shared" si="1"/>
        <v>46000</v>
      </c>
      <c r="P8" s="13">
        <f t="shared" si="3"/>
        <v>59754</v>
      </c>
      <c r="Q8" s="13">
        <f t="shared" si="2"/>
        <v>2.5756034482758623E-3</v>
      </c>
    </row>
    <row r="9" spans="1:17" ht="36" x14ac:dyDescent="0.15">
      <c r="A9" s="5" t="s">
        <v>102</v>
      </c>
      <c r="B9" s="6" t="s">
        <v>22</v>
      </c>
      <c r="C9" s="6" t="s">
        <v>23</v>
      </c>
      <c r="D9" s="7" t="s">
        <v>11</v>
      </c>
      <c r="E9" s="22">
        <v>40000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5.8189655172413799E-4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6</v>
      </c>
      <c r="O9" s="19">
        <f t="shared" si="1"/>
        <v>240000</v>
      </c>
      <c r="P9" s="13">
        <f t="shared" si="3"/>
        <v>311760</v>
      </c>
      <c r="Q9" s="13">
        <f t="shared" si="2"/>
        <v>6.718965517241379E-4</v>
      </c>
    </row>
    <row r="10" spans="1:17" ht="48" x14ac:dyDescent="0.15">
      <c r="A10" s="5" t="s">
        <v>102</v>
      </c>
      <c r="B10" s="6" t="s">
        <v>84</v>
      </c>
      <c r="C10" s="6" t="s">
        <v>85</v>
      </c>
      <c r="D10" s="7" t="s">
        <v>3</v>
      </c>
      <c r="E10" s="22">
        <v>10000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1.8911637931034501E-3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15</v>
      </c>
      <c r="O10" s="19">
        <f t="shared" si="1"/>
        <v>150000</v>
      </c>
      <c r="P10" s="13">
        <f t="shared" si="3"/>
        <v>194850</v>
      </c>
      <c r="Q10" s="13">
        <f t="shared" si="2"/>
        <v>1.6797413793103449E-3</v>
      </c>
    </row>
    <row r="11" spans="1:17" ht="36" x14ac:dyDescent="0.15">
      <c r="A11" s="5" t="s">
        <v>102</v>
      </c>
      <c r="B11" s="6" t="s">
        <v>50</v>
      </c>
      <c r="C11" s="6" t="s">
        <v>51</v>
      </c>
      <c r="D11" s="7" t="s">
        <v>3</v>
      </c>
      <c r="E11" s="22">
        <v>900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3.1034482758620701E-3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27</v>
      </c>
      <c r="O11" s="19">
        <f t="shared" si="1"/>
        <v>24300</v>
      </c>
      <c r="P11" s="13">
        <f t="shared" si="3"/>
        <v>31565.699999999997</v>
      </c>
      <c r="Q11" s="13">
        <f t="shared" si="2"/>
        <v>3.0235344827586204E-3</v>
      </c>
    </row>
    <row r="12" spans="1:17" ht="48" x14ac:dyDescent="0.15">
      <c r="A12" s="5" t="s">
        <v>102</v>
      </c>
      <c r="B12" s="6" t="s">
        <v>16</v>
      </c>
      <c r="C12" s="6" t="s">
        <v>17</v>
      </c>
      <c r="D12" s="7" t="s">
        <v>3</v>
      </c>
      <c r="E12" s="22">
        <v>8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v>3.8679310344827602E-3</v>
      </c>
      <c r="K12" s="13" t="s">
        <v>96</v>
      </c>
      <c r="L12" s="13">
        <f>J12*[2]包1!$F$167*1.16*10000</f>
        <v>0</v>
      </c>
      <c r="M12" s="13">
        <f t="shared" si="0"/>
        <v>0</v>
      </c>
      <c r="N12" s="18">
        <f>VLOOKUP(B12:B251,[1]包3!$B$3:$F$113,5,0)</f>
        <v>24.5</v>
      </c>
      <c r="O12" s="19">
        <f t="shared" si="1"/>
        <v>196</v>
      </c>
      <c r="P12" s="13">
        <f t="shared" si="3"/>
        <v>254.60399999999998</v>
      </c>
      <c r="Q12" s="13">
        <f t="shared" si="2"/>
        <v>2.7435775862068965E-3</v>
      </c>
    </row>
    <row r="13" spans="1:17" ht="48" x14ac:dyDescent="0.15">
      <c r="A13" s="5" t="s">
        <v>102</v>
      </c>
      <c r="B13" s="6" t="s">
        <v>20</v>
      </c>
      <c r="C13" s="6" t="s">
        <v>21</v>
      </c>
      <c r="D13" s="7" t="s">
        <v>3</v>
      </c>
      <c r="E13" s="22">
        <v>11000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1.74568965517241E-3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14</v>
      </c>
      <c r="O13" s="19">
        <f t="shared" si="1"/>
        <v>154000</v>
      </c>
      <c r="P13" s="13">
        <f t="shared" si="3"/>
        <v>200046</v>
      </c>
      <c r="Q13" s="13">
        <f t="shared" si="2"/>
        <v>1.5677586206896553E-3</v>
      </c>
    </row>
    <row r="14" spans="1:17" ht="36" x14ac:dyDescent="0.15">
      <c r="A14" s="5" t="s">
        <v>102</v>
      </c>
      <c r="B14" s="6" t="s">
        <v>14</v>
      </c>
      <c r="C14" s="6" t="s">
        <v>15</v>
      </c>
      <c r="D14" s="7" t="s">
        <v>3</v>
      </c>
      <c r="E14" s="22">
        <v>1200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v>3.5778362068965498E-3</v>
      </c>
      <c r="K14" s="13" t="s">
        <v>96</v>
      </c>
      <c r="L14" s="13">
        <f>J14*[2]包1!$F$167*1.16*10000</f>
        <v>0</v>
      </c>
      <c r="M14" s="13">
        <f t="shared" si="0"/>
        <v>0</v>
      </c>
      <c r="N14" s="18">
        <f>VLOOKUP(B14:B253,[1]包3!$B$3:$F$113,5,0)</f>
        <v>23</v>
      </c>
      <c r="O14" s="19">
        <f t="shared" si="1"/>
        <v>27600</v>
      </c>
      <c r="P14" s="13">
        <f t="shared" si="3"/>
        <v>35852.400000000001</v>
      </c>
      <c r="Q14" s="13">
        <f t="shared" si="2"/>
        <v>2.5756034482758627E-3</v>
      </c>
    </row>
    <row r="15" spans="1:17" ht="48" x14ac:dyDescent="0.15">
      <c r="A15" s="5" t="s">
        <v>102</v>
      </c>
      <c r="B15" s="6" t="s">
        <v>46</v>
      </c>
      <c r="C15" s="6" t="s">
        <v>47</v>
      </c>
      <c r="D15" s="7" t="s">
        <v>11</v>
      </c>
      <c r="E15" s="22">
        <v>15000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7.7586206896551699E-4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6.2</v>
      </c>
      <c r="O15" s="19">
        <f t="shared" si="1"/>
        <v>93000</v>
      </c>
      <c r="P15" s="13">
        <f t="shared" si="3"/>
        <v>120807</v>
      </c>
      <c r="Q15" s="13">
        <f t="shared" si="2"/>
        <v>6.94293103448276E-4</v>
      </c>
    </row>
    <row r="16" spans="1:17" ht="36" x14ac:dyDescent="0.15">
      <c r="A16" s="5" t="s">
        <v>102</v>
      </c>
      <c r="B16" s="6" t="s">
        <v>54</v>
      </c>
      <c r="C16" s="6" t="s">
        <v>55</v>
      </c>
      <c r="D16" s="7" t="s">
        <v>3</v>
      </c>
      <c r="E16" s="22">
        <v>400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3.5883620689655198E-3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23</v>
      </c>
      <c r="O16" s="19">
        <f t="shared" si="1"/>
        <v>9200</v>
      </c>
      <c r="P16" s="13">
        <f t="shared" si="3"/>
        <v>11950.8</v>
      </c>
      <c r="Q16" s="13">
        <f t="shared" si="2"/>
        <v>2.5756034482758623E-3</v>
      </c>
    </row>
    <row r="17" spans="1:17" ht="48" x14ac:dyDescent="0.15">
      <c r="A17" s="5" t="s">
        <v>102</v>
      </c>
      <c r="B17" s="6" t="s">
        <v>82</v>
      </c>
      <c r="C17" s="6" t="s">
        <v>83</v>
      </c>
      <c r="D17" s="7" t="s">
        <v>3</v>
      </c>
      <c r="E17" s="22">
        <v>384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3.97629310344828E-3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27</v>
      </c>
      <c r="O17" s="19">
        <f t="shared" si="1"/>
        <v>10368</v>
      </c>
      <c r="P17" s="13">
        <f t="shared" si="3"/>
        <v>13468.031999999999</v>
      </c>
      <c r="Q17" s="13">
        <f t="shared" si="2"/>
        <v>3.0235344827586209E-3</v>
      </c>
    </row>
    <row r="18" spans="1:17" ht="48" x14ac:dyDescent="0.15">
      <c r="A18" s="5" t="s">
        <v>102</v>
      </c>
      <c r="B18" s="6" t="s">
        <v>18</v>
      </c>
      <c r="C18" s="6" t="s">
        <v>19</v>
      </c>
      <c r="D18" s="7" t="s">
        <v>3</v>
      </c>
      <c r="E18" s="22">
        <v>100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2.4245689655172402E-3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18</v>
      </c>
      <c r="O18" s="19">
        <f t="shared" si="1"/>
        <v>1800</v>
      </c>
      <c r="P18" s="13">
        <f t="shared" si="3"/>
        <v>2338.1999999999998</v>
      </c>
      <c r="Q18" s="13">
        <f t="shared" si="2"/>
        <v>2.0156896551724139E-3</v>
      </c>
    </row>
    <row r="19" spans="1:17" ht="36" x14ac:dyDescent="0.15">
      <c r="A19" s="5" t="s">
        <v>102</v>
      </c>
      <c r="B19" s="6" t="s">
        <v>97</v>
      </c>
      <c r="C19" s="6" t="s">
        <v>98</v>
      </c>
      <c r="D19" s="7" t="s">
        <v>3</v>
      </c>
      <c r="E19" s="22">
        <v>22000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v>1.3537758620689657E-3</v>
      </c>
      <c r="K19" s="16" t="s">
        <v>81</v>
      </c>
      <c r="L19" s="13">
        <f>J19*[2]包1!$F$167*1.16*10000</f>
        <v>0</v>
      </c>
      <c r="M19" s="13">
        <f t="shared" si="0"/>
        <v>0</v>
      </c>
      <c r="N19" s="18">
        <f>VLOOKUP(B19:B258,[1]包3!$B$3:$F$113,5,0)</f>
        <v>13</v>
      </c>
      <c r="O19" s="19">
        <f t="shared" si="1"/>
        <v>286000</v>
      </c>
      <c r="P19" s="13">
        <f t="shared" si="3"/>
        <v>371514</v>
      </c>
      <c r="Q19" s="13">
        <f t="shared" si="2"/>
        <v>1.4557758620689656E-3</v>
      </c>
    </row>
    <row r="20" spans="1:17" ht="36" x14ac:dyDescent="0.15">
      <c r="A20" s="5" t="s">
        <v>102</v>
      </c>
      <c r="B20" s="6" t="s">
        <v>7</v>
      </c>
      <c r="C20" s="6" t="s">
        <v>8</v>
      </c>
      <c r="D20" s="7" t="s">
        <v>3</v>
      </c>
      <c r="E20" s="22">
        <v>40000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f>VLOOKUP(B20:B267,[1]包1!$B$3:$K$41,10,0)</f>
        <v>1.4062499999999999E-3</v>
      </c>
      <c r="K20" s="13"/>
      <c r="L20" s="13">
        <f>J20*[2]包1!$F$167*1.16*10000</f>
        <v>0</v>
      </c>
      <c r="M20" s="13">
        <f t="shared" si="0"/>
        <v>0</v>
      </c>
      <c r="N20" s="18">
        <f>VLOOKUP(B20:B267,[1]包1!$B$3:$F$41,5,0)</f>
        <v>14</v>
      </c>
      <c r="O20" s="19">
        <f t="shared" si="1"/>
        <v>560000</v>
      </c>
      <c r="P20" s="13">
        <f t="shared" si="3"/>
        <v>727440</v>
      </c>
      <c r="Q20" s="13">
        <f t="shared" si="2"/>
        <v>1.5677586206896553E-3</v>
      </c>
    </row>
    <row r="21" spans="1:17" ht="48" x14ac:dyDescent="0.15">
      <c r="A21" s="5" t="s">
        <v>102</v>
      </c>
      <c r="B21" s="6" t="s">
        <v>37</v>
      </c>
      <c r="C21" s="6" t="s">
        <v>38</v>
      </c>
      <c r="D21" s="7" t="s">
        <v>3</v>
      </c>
      <c r="E21" s="22">
        <v>800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f>VLOOKUP(B21:B268,[1]包1!$B$3:$K$41,10,0)</f>
        <v>3.1519396551724101E-3</v>
      </c>
      <c r="K21" s="13"/>
      <c r="L21" s="13">
        <f>J21*[2]包1!$F$167*1.16*10000</f>
        <v>0</v>
      </c>
      <c r="M21" s="13">
        <f t="shared" si="0"/>
        <v>0</v>
      </c>
      <c r="N21" s="18">
        <f>VLOOKUP(B21:B268,[1]包1!$B$3:$F$41,5,0)</f>
        <v>32</v>
      </c>
      <c r="O21" s="19">
        <f t="shared" si="1"/>
        <v>25600</v>
      </c>
      <c r="P21" s="13">
        <f t="shared" si="3"/>
        <v>33254.400000000001</v>
      </c>
      <c r="Q21" s="13">
        <f t="shared" si="2"/>
        <v>3.5834482758620697E-3</v>
      </c>
    </row>
    <row r="22" spans="1:17" ht="48" x14ac:dyDescent="0.15">
      <c r="A22" s="5" t="s">
        <v>102</v>
      </c>
      <c r="B22" s="6" t="s">
        <v>5</v>
      </c>
      <c r="C22" s="6" t="s">
        <v>6</v>
      </c>
      <c r="D22" s="7" t="s">
        <v>3</v>
      </c>
      <c r="E22" s="22">
        <v>14200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2.03663793103448E-3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19</v>
      </c>
      <c r="O22" s="19">
        <f t="shared" si="1"/>
        <v>269800</v>
      </c>
      <c r="P22" s="13">
        <f t="shared" si="3"/>
        <v>350470.19999999995</v>
      </c>
      <c r="Q22" s="13">
        <f t="shared" si="2"/>
        <v>2.1276724137931032E-3</v>
      </c>
    </row>
    <row r="23" spans="1:17" ht="60" x14ac:dyDescent="0.15">
      <c r="A23" s="5" t="s">
        <v>102</v>
      </c>
      <c r="B23" s="6" t="s">
        <v>79</v>
      </c>
      <c r="C23" s="6" t="s">
        <v>80</v>
      </c>
      <c r="D23" s="7" t="s">
        <v>3</v>
      </c>
      <c r="E23" s="22">
        <v>30000</v>
      </c>
      <c r="F23" s="22" t="s">
        <v>75</v>
      </c>
      <c r="G23" s="22" t="s">
        <v>76</v>
      </c>
      <c r="H23" s="22" t="s">
        <v>2</v>
      </c>
      <c r="I23" s="22" t="s">
        <v>4</v>
      </c>
      <c r="J23" s="13">
        <v>8.7028448275862087E-4</v>
      </c>
      <c r="K23" s="13" t="s">
        <v>96</v>
      </c>
      <c r="L23" s="13">
        <f>J23*[2]包1!$F$167*1.16*10000</f>
        <v>0</v>
      </c>
      <c r="M23" s="13">
        <f t="shared" si="0"/>
        <v>0</v>
      </c>
      <c r="N23" s="18">
        <f>VLOOKUP(B23:B262,[1]包3!$B$3:$F$113,5,0)</f>
        <v>3.6</v>
      </c>
      <c r="O23" s="19">
        <f t="shared" si="1"/>
        <v>108000</v>
      </c>
      <c r="P23" s="13">
        <f t="shared" si="3"/>
        <v>140292</v>
      </c>
      <c r="Q23" s="13">
        <f t="shared" si="2"/>
        <v>4.0313793103448283E-4</v>
      </c>
    </row>
    <row r="24" spans="1:17" ht="60" x14ac:dyDescent="0.15">
      <c r="A24" s="5" t="s">
        <v>102</v>
      </c>
      <c r="B24" s="6" t="s">
        <v>88</v>
      </c>
      <c r="C24" s="6" t="s">
        <v>89</v>
      </c>
      <c r="D24" s="7" t="s">
        <v>3</v>
      </c>
      <c r="E24" s="22">
        <v>20000</v>
      </c>
      <c r="F24" s="22" t="s">
        <v>75</v>
      </c>
      <c r="G24" s="22" t="s">
        <v>76</v>
      </c>
      <c r="H24" s="22" t="s">
        <v>2</v>
      </c>
      <c r="I24" s="22" t="s">
        <v>4</v>
      </c>
      <c r="J24" s="13">
        <v>2.7075517241379301E-4</v>
      </c>
      <c r="K24" s="16" t="s">
        <v>81</v>
      </c>
      <c r="L24" s="13">
        <f>J24*[2]包1!$F$167*1.16*10000</f>
        <v>0</v>
      </c>
      <c r="M24" s="13">
        <f t="shared" si="0"/>
        <v>0</v>
      </c>
      <c r="N24" s="18">
        <f>VLOOKUP(B24:B263,[1]包3!$B$3:$F$113,5,0)</f>
        <v>2.5</v>
      </c>
      <c r="O24" s="19">
        <f t="shared" si="1"/>
        <v>50000</v>
      </c>
      <c r="P24" s="13">
        <f t="shared" si="3"/>
        <v>64950</v>
      </c>
      <c r="Q24" s="13">
        <f t="shared" si="2"/>
        <v>2.7995689655172418E-4</v>
      </c>
    </row>
    <row r="25" spans="1:17" ht="120" x14ac:dyDescent="0.15">
      <c r="A25" s="5" t="s">
        <v>102</v>
      </c>
      <c r="B25" s="6" t="s">
        <v>35</v>
      </c>
      <c r="C25" s="6" t="s">
        <v>36</v>
      </c>
      <c r="D25" s="7" t="s">
        <v>3</v>
      </c>
      <c r="E25" s="22">
        <v>1500</v>
      </c>
      <c r="F25" s="22" t="s">
        <v>75</v>
      </c>
      <c r="G25" s="22" t="s">
        <v>76</v>
      </c>
      <c r="H25" s="22" t="s">
        <v>2</v>
      </c>
      <c r="I25" s="22" t="s">
        <v>4</v>
      </c>
      <c r="J25" s="13">
        <f>VLOOKUP(B25:B272,[1]包1!$B$3:$K$41,10,0)</f>
        <v>2.03663793103448E-3</v>
      </c>
      <c r="K25" s="13"/>
      <c r="L25" s="13">
        <f>J25*[2]包1!$F$167*1.16*10000</f>
        <v>0</v>
      </c>
      <c r="M25" s="13">
        <f t="shared" si="0"/>
        <v>0</v>
      </c>
      <c r="N25" s="18">
        <f>VLOOKUP(B25:B272,[1]包1!$B$3:$F$41,5,0)</f>
        <v>18</v>
      </c>
      <c r="O25" s="19">
        <f t="shared" si="1"/>
        <v>27000</v>
      </c>
      <c r="P25" s="13">
        <f t="shared" si="3"/>
        <v>35073</v>
      </c>
      <c r="Q25" s="13">
        <f t="shared" si="2"/>
        <v>2.0156896551724143E-3</v>
      </c>
    </row>
    <row r="26" spans="1:17" ht="36" x14ac:dyDescent="0.15">
      <c r="A26" s="5" t="s">
        <v>102</v>
      </c>
      <c r="B26" s="6" t="s">
        <v>73</v>
      </c>
      <c r="C26" s="6" t="s">
        <v>74</v>
      </c>
      <c r="D26" s="7" t="s">
        <v>3</v>
      </c>
      <c r="E26" s="22">
        <v>250</v>
      </c>
      <c r="F26" s="22" t="s">
        <v>75</v>
      </c>
      <c r="G26" s="22" t="s">
        <v>76</v>
      </c>
      <c r="H26" s="22" t="s">
        <v>2</v>
      </c>
      <c r="I26" s="22" t="s">
        <v>4</v>
      </c>
      <c r="J26" s="13">
        <f>VLOOKUP(B26:B273,[1]包1!$B$3:$K$41,10,0)</f>
        <v>5.6734913793103497E-3</v>
      </c>
      <c r="K26" s="13"/>
      <c r="L26" s="13">
        <f>J26*[2]包1!$F$167*1.16*10000</f>
        <v>0</v>
      </c>
      <c r="M26" s="13">
        <f t="shared" si="0"/>
        <v>0</v>
      </c>
      <c r="N26" s="18">
        <f>VLOOKUP(B26:B273,[1]包1!$B$3:$F$41,5,0)</f>
        <v>42</v>
      </c>
      <c r="O26" s="19">
        <f t="shared" si="1"/>
        <v>10500</v>
      </c>
      <c r="P26" s="13">
        <f t="shared" si="3"/>
        <v>13639.5</v>
      </c>
      <c r="Q26" s="13">
        <f t="shared" si="2"/>
        <v>4.7032758620689655E-3</v>
      </c>
    </row>
    <row r="27" spans="1:17" ht="36" x14ac:dyDescent="0.15">
      <c r="A27" s="5" t="s">
        <v>102</v>
      </c>
      <c r="B27" s="6" t="s">
        <v>92</v>
      </c>
      <c r="C27" s="6" t="s">
        <v>93</v>
      </c>
      <c r="D27" s="7" t="s">
        <v>3</v>
      </c>
      <c r="E27" s="22">
        <v>250</v>
      </c>
      <c r="F27" s="22" t="s">
        <v>75</v>
      </c>
      <c r="G27" s="22" t="s">
        <v>76</v>
      </c>
      <c r="H27" s="22" t="s">
        <v>2</v>
      </c>
      <c r="I27" s="22" t="s">
        <v>4</v>
      </c>
      <c r="J27" s="13">
        <f>VLOOKUP(B27:B274,[1]包1!$B$3:$K$41,10,0)</f>
        <v>3.8793103448275901E-3</v>
      </c>
      <c r="K27" s="13"/>
      <c r="L27" s="13">
        <f>J27*[2]包1!$F$167*1.16*10000</f>
        <v>0</v>
      </c>
      <c r="M27" s="13">
        <f t="shared" si="0"/>
        <v>0</v>
      </c>
      <c r="N27" s="18">
        <f>VLOOKUP(B27:B274,[1]包1!$B$3:$F$41,5,0)</f>
        <v>28</v>
      </c>
      <c r="O27" s="19">
        <f t="shared" si="1"/>
        <v>7000</v>
      </c>
      <c r="P27" s="13">
        <f t="shared" si="3"/>
        <v>9093</v>
      </c>
      <c r="Q27" s="13">
        <f t="shared" si="2"/>
        <v>3.1355172413793106E-3</v>
      </c>
    </row>
    <row r="28" spans="1:17" ht="36" x14ac:dyDescent="0.15">
      <c r="A28" s="5" t="s">
        <v>102</v>
      </c>
      <c r="B28" s="6" t="s">
        <v>26</v>
      </c>
      <c r="C28" s="6" t="s">
        <v>27</v>
      </c>
      <c r="D28" s="7" t="s">
        <v>11</v>
      </c>
      <c r="E28" s="22">
        <v>9000</v>
      </c>
      <c r="F28" s="22" t="s">
        <v>75</v>
      </c>
      <c r="G28" s="22" t="s">
        <v>76</v>
      </c>
      <c r="H28" s="22" t="s">
        <v>2</v>
      </c>
      <c r="I28" s="22" t="s">
        <v>4</v>
      </c>
      <c r="J28" s="13">
        <f>VLOOKUP(B28:B275,[1]包1!$B$3:$K$41,10,0)</f>
        <v>3.8793103448275898E-4</v>
      </c>
      <c r="K28" s="13"/>
      <c r="L28" s="13">
        <f>J28*[2]包1!$F$167*1.16*10000</f>
        <v>0</v>
      </c>
      <c r="M28" s="13">
        <f t="shared" si="0"/>
        <v>0</v>
      </c>
      <c r="N28" s="18">
        <f>VLOOKUP(B28:B275,[1]包1!$B$3:$F$41,5,0)</f>
        <v>5</v>
      </c>
      <c r="O28" s="19">
        <f t="shared" si="1"/>
        <v>45000</v>
      </c>
      <c r="P28" s="13">
        <f t="shared" si="3"/>
        <v>58455</v>
      </c>
      <c r="Q28" s="13">
        <f t="shared" si="2"/>
        <v>5.5991379310344836E-4</v>
      </c>
    </row>
    <row r="29" spans="1:17" ht="48" x14ac:dyDescent="0.15">
      <c r="A29" s="5" t="s">
        <v>102</v>
      </c>
      <c r="B29" s="6" t="s">
        <v>86</v>
      </c>
      <c r="C29" s="6" t="s">
        <v>87</v>
      </c>
      <c r="D29" s="7" t="s">
        <v>3</v>
      </c>
      <c r="E29" s="22">
        <v>660</v>
      </c>
      <c r="F29" s="22" t="s">
        <v>75</v>
      </c>
      <c r="G29" s="22" t="s">
        <v>76</v>
      </c>
      <c r="H29" s="22" t="s">
        <v>2</v>
      </c>
      <c r="I29" s="22" t="s">
        <v>4</v>
      </c>
      <c r="J29" s="13">
        <f>VLOOKUP(B29:B276,[1]包1!$B$3:$K$41,10,0)</f>
        <v>2.2790948275862098E-3</v>
      </c>
      <c r="K29" s="13"/>
      <c r="L29" s="13">
        <f>J29*[2]包1!$F$167*1.16*10000</f>
        <v>0</v>
      </c>
      <c r="M29" s="13">
        <f t="shared" si="0"/>
        <v>0</v>
      </c>
      <c r="N29" s="18">
        <f>VLOOKUP(B29:B276,[1]包1!$B$3:$F$41,5,0)</f>
        <v>20</v>
      </c>
      <c r="O29" s="19">
        <f t="shared" si="1"/>
        <v>13200</v>
      </c>
      <c r="P29" s="13">
        <f t="shared" si="3"/>
        <v>17146.8</v>
      </c>
      <c r="Q29" s="13">
        <f t="shared" si="2"/>
        <v>2.2396551724137934E-3</v>
      </c>
    </row>
    <row r="30" spans="1:17" ht="36.75" thickBot="1" x14ac:dyDescent="0.2">
      <c r="A30" s="1" t="s">
        <v>102</v>
      </c>
      <c r="B30" s="2" t="s">
        <v>94</v>
      </c>
      <c r="C30" s="2" t="s">
        <v>95</v>
      </c>
      <c r="D30" s="3" t="s">
        <v>11</v>
      </c>
      <c r="E30" s="22">
        <v>4000</v>
      </c>
      <c r="F30" s="22" t="s">
        <v>75</v>
      </c>
      <c r="G30" s="22" t="s">
        <v>76</v>
      </c>
      <c r="H30" s="22" t="s">
        <v>2</v>
      </c>
      <c r="I30" s="22" t="s">
        <v>4</v>
      </c>
      <c r="J30" s="13">
        <f>VLOOKUP(B30:B277,[1]包1!$B$3:$K$41,10,0)</f>
        <v>5.8189655172413799E-4</v>
      </c>
      <c r="K30" s="13"/>
      <c r="L30" s="13">
        <f>J30*[2]包1!$F$167*1.16*10000</f>
        <v>0</v>
      </c>
      <c r="M30" s="13">
        <f t="shared" si="0"/>
        <v>0</v>
      </c>
      <c r="N30" s="18">
        <f>VLOOKUP(B30:B277,[1]包1!$B$3:$F$41,5,0)</f>
        <v>4.4000000000000004</v>
      </c>
      <c r="O30" s="19">
        <f t="shared" si="1"/>
        <v>17600</v>
      </c>
      <c r="P30" s="13">
        <f t="shared" si="3"/>
        <v>22862.399999999998</v>
      </c>
      <c r="Q30" s="13">
        <f t="shared" si="2"/>
        <v>4.9272413793103448E-4</v>
      </c>
    </row>
    <row r="31" spans="1:17" ht="14.25" thickTop="1" x14ac:dyDescent="0.15"/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J2" sqref="J2"/>
    </sheetView>
  </sheetViews>
  <sheetFormatPr defaultColWidth="9" defaultRowHeight="13.5" x14ac:dyDescent="0.15"/>
  <sheetData>
    <row r="1" spans="1:17" ht="120" x14ac:dyDescent="0.15">
      <c r="A1" s="5" t="s">
        <v>32</v>
      </c>
      <c r="B1" s="6" t="s">
        <v>35</v>
      </c>
      <c r="C1" s="6" t="s">
        <v>36</v>
      </c>
      <c r="D1" s="7" t="s">
        <v>3</v>
      </c>
      <c r="E1" s="22">
        <v>380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2.03663793103448E-3</v>
      </c>
      <c r="K1" s="13"/>
      <c r="L1" s="13">
        <f>J1*[2]包1!$F$167*1.16*10000</f>
        <v>0</v>
      </c>
      <c r="M1" s="13">
        <f t="shared" ref="M1:M33" si="0">L1*E1</f>
        <v>0</v>
      </c>
      <c r="N1" s="18">
        <f>VLOOKUP(B1:B248,[1]包1!$B$3:$F$41,5,0)</f>
        <v>18</v>
      </c>
      <c r="O1" s="19">
        <f t="shared" ref="O1:O33" si="1">E1*N1</f>
        <v>6840</v>
      </c>
      <c r="P1" s="13">
        <f>O1*1.399</f>
        <v>9569.16</v>
      </c>
      <c r="Q1" s="13">
        <f t="shared" ref="Q1:Q33" si="2">P1/E1/1.16/10000</f>
        <v>2.1708620689655173E-3</v>
      </c>
    </row>
    <row r="2" spans="1:17" ht="48" x14ac:dyDescent="0.15">
      <c r="A2" s="5" t="s">
        <v>32</v>
      </c>
      <c r="B2" s="6" t="s">
        <v>82</v>
      </c>
      <c r="C2" s="6" t="s">
        <v>83</v>
      </c>
      <c r="D2" s="7" t="s">
        <v>3</v>
      </c>
      <c r="E2" s="22">
        <v>110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3.97629310344828E-3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27</v>
      </c>
      <c r="O2" s="19">
        <f t="shared" si="1"/>
        <v>2970</v>
      </c>
      <c r="P2" s="13">
        <f t="shared" ref="P2:P33" si="3">O2*1.399</f>
        <v>4155.03</v>
      </c>
      <c r="Q2" s="13">
        <f t="shared" si="2"/>
        <v>3.2562931034482759E-3</v>
      </c>
    </row>
    <row r="3" spans="1:17" ht="60" x14ac:dyDescent="0.15">
      <c r="A3" s="5" t="s">
        <v>32</v>
      </c>
      <c r="B3" s="6" t="s">
        <v>88</v>
      </c>
      <c r="C3" s="6" t="s">
        <v>89</v>
      </c>
      <c r="D3" s="7" t="s">
        <v>3</v>
      </c>
      <c r="E3" s="22">
        <v>12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v>2.7075517241379301E-4</v>
      </c>
      <c r="K3" s="16" t="s">
        <v>81</v>
      </c>
      <c r="L3" s="13">
        <f>J3*[2]包1!$F$167*1.16*10000</f>
        <v>0</v>
      </c>
      <c r="M3" s="13">
        <f t="shared" si="0"/>
        <v>0</v>
      </c>
      <c r="N3" s="18">
        <f>VLOOKUP(B3:B242,[1]包3!$B$3:$F$113,5,0)</f>
        <v>2.5</v>
      </c>
      <c r="O3" s="19">
        <f t="shared" si="1"/>
        <v>30</v>
      </c>
      <c r="P3" s="13">
        <f t="shared" si="3"/>
        <v>41.97</v>
      </c>
      <c r="Q3" s="13">
        <f t="shared" si="2"/>
        <v>3.0150862068965519E-4</v>
      </c>
    </row>
    <row r="4" spans="1:17" ht="60" x14ac:dyDescent="0.15">
      <c r="A4" s="5" t="s">
        <v>32</v>
      </c>
      <c r="B4" s="6" t="s">
        <v>79</v>
      </c>
      <c r="C4" s="6" t="s">
        <v>80</v>
      </c>
      <c r="D4" s="7" t="s">
        <v>3</v>
      </c>
      <c r="E4" s="22">
        <v>780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v>8.7028448275862087E-4</v>
      </c>
      <c r="K4" s="16" t="s">
        <v>81</v>
      </c>
      <c r="L4" s="13">
        <f>J4*[2]包1!$F$167*1.16*10000</f>
        <v>0</v>
      </c>
      <c r="M4" s="13">
        <f t="shared" si="0"/>
        <v>0</v>
      </c>
      <c r="N4" s="18">
        <f>VLOOKUP(B4:B243,[1]包3!$B$3:$F$113,5,0)</f>
        <v>3.6</v>
      </c>
      <c r="O4" s="19">
        <f t="shared" si="1"/>
        <v>2808</v>
      </c>
      <c r="P4" s="13">
        <f t="shared" si="3"/>
        <v>3928.3920000000003</v>
      </c>
      <c r="Q4" s="13">
        <f t="shared" si="2"/>
        <v>4.3417241379310349E-4</v>
      </c>
    </row>
    <row r="5" spans="1:17" ht="48" x14ac:dyDescent="0.15">
      <c r="A5" s="5" t="s">
        <v>32</v>
      </c>
      <c r="B5" s="6" t="s">
        <v>5</v>
      </c>
      <c r="C5" s="6" t="s">
        <v>6</v>
      </c>
      <c r="D5" s="7" t="s">
        <v>3</v>
      </c>
      <c r="E5" s="22">
        <v>19102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2.03663793103448E-3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19</v>
      </c>
      <c r="O5" s="19">
        <f t="shared" si="1"/>
        <v>362938</v>
      </c>
      <c r="P5" s="13">
        <f t="shared" si="3"/>
        <v>507750.26199999999</v>
      </c>
      <c r="Q5" s="13">
        <f t="shared" si="2"/>
        <v>2.2914655172413794E-3</v>
      </c>
    </row>
    <row r="6" spans="1:17" ht="48" x14ac:dyDescent="0.15">
      <c r="A6" s="5" t="s">
        <v>32</v>
      </c>
      <c r="B6" s="6" t="s">
        <v>5</v>
      </c>
      <c r="C6" s="6" t="s">
        <v>6</v>
      </c>
      <c r="D6" s="7" t="s">
        <v>3</v>
      </c>
      <c r="E6" s="22">
        <v>70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2.03663793103448E-3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19</v>
      </c>
      <c r="O6" s="19">
        <f t="shared" si="1"/>
        <v>1330</v>
      </c>
      <c r="P6" s="13">
        <f t="shared" si="3"/>
        <v>1860.67</v>
      </c>
      <c r="Q6" s="13">
        <f t="shared" si="2"/>
        <v>2.2914655172413794E-3</v>
      </c>
    </row>
    <row r="7" spans="1:17" ht="36" x14ac:dyDescent="0.15">
      <c r="A7" s="5" t="s">
        <v>32</v>
      </c>
      <c r="B7" s="6" t="s">
        <v>7</v>
      </c>
      <c r="C7" s="6" t="s">
        <v>8</v>
      </c>
      <c r="D7" s="7" t="s">
        <v>3</v>
      </c>
      <c r="E7" s="22">
        <v>222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1.4062499999999999E-3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14</v>
      </c>
      <c r="O7" s="19">
        <f t="shared" si="1"/>
        <v>3108</v>
      </c>
      <c r="P7" s="13">
        <f t="shared" si="3"/>
        <v>4348.0919999999996</v>
      </c>
      <c r="Q7" s="13">
        <f t="shared" si="2"/>
        <v>1.6884482758620688E-3</v>
      </c>
    </row>
    <row r="8" spans="1:17" ht="36" x14ac:dyDescent="0.15">
      <c r="A8" s="5" t="s">
        <v>32</v>
      </c>
      <c r="B8" s="6" t="s">
        <v>26</v>
      </c>
      <c r="C8" s="6" t="s">
        <v>27</v>
      </c>
      <c r="D8" s="7" t="s">
        <v>11</v>
      </c>
      <c r="E8" s="22">
        <v>200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3.8793103448275898E-4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5</v>
      </c>
      <c r="O8" s="19">
        <f t="shared" si="1"/>
        <v>1000</v>
      </c>
      <c r="P8" s="13">
        <f t="shared" si="3"/>
        <v>1399</v>
      </c>
      <c r="Q8" s="13">
        <f t="shared" si="2"/>
        <v>6.0301724137931038E-4</v>
      </c>
    </row>
    <row r="9" spans="1:17" ht="48" x14ac:dyDescent="0.15">
      <c r="A9" s="5" t="s">
        <v>32</v>
      </c>
      <c r="B9" s="6" t="s">
        <v>46</v>
      </c>
      <c r="C9" s="6" t="s">
        <v>47</v>
      </c>
      <c r="D9" s="7" t="s">
        <v>11</v>
      </c>
      <c r="E9" s="22">
        <v>70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7.7586206896551699E-4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6.2</v>
      </c>
      <c r="O9" s="19">
        <f t="shared" si="1"/>
        <v>434</v>
      </c>
      <c r="P9" s="13">
        <f t="shared" si="3"/>
        <v>607.16600000000005</v>
      </c>
      <c r="Q9" s="13">
        <f t="shared" si="2"/>
        <v>7.4774137931034486E-4</v>
      </c>
    </row>
    <row r="10" spans="1:17" ht="36" x14ac:dyDescent="0.15">
      <c r="A10" s="5" t="s">
        <v>32</v>
      </c>
      <c r="B10" s="6" t="s">
        <v>30</v>
      </c>
      <c r="C10" s="6" t="s">
        <v>31</v>
      </c>
      <c r="D10" s="7" t="s">
        <v>11</v>
      </c>
      <c r="E10" s="22">
        <v>62120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2.3275862068965501E-4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3</v>
      </c>
      <c r="O10" s="19">
        <f t="shared" si="1"/>
        <v>186360</v>
      </c>
      <c r="P10" s="13">
        <f t="shared" si="3"/>
        <v>260717.64</v>
      </c>
      <c r="Q10" s="13">
        <f t="shared" si="2"/>
        <v>3.6181034482758625E-4</v>
      </c>
    </row>
    <row r="11" spans="1:17" ht="36" x14ac:dyDescent="0.15">
      <c r="A11" s="5" t="s">
        <v>32</v>
      </c>
      <c r="B11" s="6" t="s">
        <v>48</v>
      </c>
      <c r="C11" s="6" t="s">
        <v>49</v>
      </c>
      <c r="D11" s="7" t="s">
        <v>3</v>
      </c>
      <c r="E11" s="22">
        <v>61018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1.93965517241379E-3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19</v>
      </c>
      <c r="O11" s="19">
        <f t="shared" si="1"/>
        <v>1159342</v>
      </c>
      <c r="P11" s="13">
        <f t="shared" si="3"/>
        <v>1621919.4580000001</v>
      </c>
      <c r="Q11" s="13">
        <f t="shared" si="2"/>
        <v>2.2914655172413798E-3</v>
      </c>
    </row>
    <row r="12" spans="1:17" ht="36" x14ac:dyDescent="0.15">
      <c r="A12" s="5" t="s">
        <v>32</v>
      </c>
      <c r="B12" s="6" t="s">
        <v>50</v>
      </c>
      <c r="C12" s="6" t="s">
        <v>51</v>
      </c>
      <c r="D12" s="7" t="s">
        <v>3</v>
      </c>
      <c r="E12" s="22">
        <v>4523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3.1034482758620701E-3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27</v>
      </c>
      <c r="O12" s="19">
        <f t="shared" si="1"/>
        <v>122121</v>
      </c>
      <c r="P12" s="13">
        <f t="shared" si="3"/>
        <v>170847.27900000001</v>
      </c>
      <c r="Q12" s="13">
        <f t="shared" si="2"/>
        <v>3.2562931034482764E-3</v>
      </c>
    </row>
    <row r="13" spans="1:17" ht="48" x14ac:dyDescent="0.15">
      <c r="A13" s="5" t="s">
        <v>32</v>
      </c>
      <c r="B13" s="6" t="s">
        <v>86</v>
      </c>
      <c r="C13" s="6" t="s">
        <v>87</v>
      </c>
      <c r="D13" s="7" t="s">
        <v>3</v>
      </c>
      <c r="E13" s="22">
        <v>490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2.2790948275862098E-3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20</v>
      </c>
      <c r="O13" s="19">
        <f t="shared" si="1"/>
        <v>9800</v>
      </c>
      <c r="P13" s="13">
        <f t="shared" si="3"/>
        <v>13710.2</v>
      </c>
      <c r="Q13" s="13">
        <f t="shared" si="2"/>
        <v>2.4120689655172415E-3</v>
      </c>
    </row>
    <row r="14" spans="1:17" ht="36" x14ac:dyDescent="0.15">
      <c r="A14" s="5" t="s">
        <v>32</v>
      </c>
      <c r="B14" s="6" t="s">
        <v>92</v>
      </c>
      <c r="C14" s="6" t="s">
        <v>93</v>
      </c>
      <c r="D14" s="7" t="s">
        <v>3</v>
      </c>
      <c r="E14" s="22">
        <v>60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3.8793103448275901E-3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28</v>
      </c>
      <c r="O14" s="19">
        <f t="shared" si="1"/>
        <v>1680</v>
      </c>
      <c r="P14" s="13">
        <f t="shared" si="3"/>
        <v>2350.3200000000002</v>
      </c>
      <c r="Q14" s="13">
        <f t="shared" si="2"/>
        <v>3.3768965517241385E-3</v>
      </c>
    </row>
    <row r="15" spans="1:17" ht="60" x14ac:dyDescent="0.15">
      <c r="A15" s="5" t="s">
        <v>32</v>
      </c>
      <c r="B15" s="6" t="s">
        <v>88</v>
      </c>
      <c r="C15" s="6" t="s">
        <v>89</v>
      </c>
      <c r="D15" s="7" t="s">
        <v>3</v>
      </c>
      <c r="E15" s="22">
        <v>450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v>2.7075517241379301E-4</v>
      </c>
      <c r="K15" s="16" t="s">
        <v>81</v>
      </c>
      <c r="L15" s="13">
        <f>J15*[2]包1!$F$167*1.16*10000</f>
        <v>0</v>
      </c>
      <c r="M15" s="13">
        <f t="shared" si="0"/>
        <v>0</v>
      </c>
      <c r="N15" s="18">
        <f>VLOOKUP(B15:B254,[1]包3!$B$3:$F$113,5,0)</f>
        <v>2.5</v>
      </c>
      <c r="O15" s="19">
        <f t="shared" si="1"/>
        <v>1125</v>
      </c>
      <c r="P15" s="13">
        <f t="shared" si="3"/>
        <v>1573.875</v>
      </c>
      <c r="Q15" s="13">
        <f t="shared" si="2"/>
        <v>3.0150862068965519E-4</v>
      </c>
    </row>
    <row r="16" spans="1:17" ht="48" x14ac:dyDescent="0.15">
      <c r="A16" s="5" t="s">
        <v>32</v>
      </c>
      <c r="B16" s="6" t="s">
        <v>37</v>
      </c>
      <c r="C16" s="6" t="s">
        <v>38</v>
      </c>
      <c r="D16" s="7" t="s">
        <v>3</v>
      </c>
      <c r="E16" s="22">
        <v>62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3.1519396551724101E-3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32</v>
      </c>
      <c r="O16" s="19">
        <f t="shared" si="1"/>
        <v>1984</v>
      </c>
      <c r="P16" s="13">
        <f t="shared" si="3"/>
        <v>2775.616</v>
      </c>
      <c r="Q16" s="13">
        <f t="shared" si="2"/>
        <v>3.8593103448275861E-3</v>
      </c>
    </row>
    <row r="17" spans="1:17" ht="36" x14ac:dyDescent="0.15">
      <c r="A17" s="5" t="s">
        <v>32</v>
      </c>
      <c r="B17" s="6" t="s">
        <v>7</v>
      </c>
      <c r="C17" s="6" t="s">
        <v>8</v>
      </c>
      <c r="D17" s="7" t="s">
        <v>3</v>
      </c>
      <c r="E17" s="22">
        <v>55102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1.4062499999999999E-3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14</v>
      </c>
      <c r="O17" s="19">
        <f t="shared" si="1"/>
        <v>771428</v>
      </c>
      <c r="P17" s="13">
        <f t="shared" si="3"/>
        <v>1079227.7720000001</v>
      </c>
      <c r="Q17" s="13">
        <f t="shared" si="2"/>
        <v>1.6884482758620692E-3</v>
      </c>
    </row>
    <row r="18" spans="1:17" ht="36" x14ac:dyDescent="0.15">
      <c r="A18" s="5" t="s">
        <v>32</v>
      </c>
      <c r="B18" s="6" t="s">
        <v>33</v>
      </c>
      <c r="C18" s="6" t="s">
        <v>34</v>
      </c>
      <c r="D18" s="7" t="s">
        <v>3</v>
      </c>
      <c r="E18" s="22">
        <v>190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2.2790948275862098E-3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23</v>
      </c>
      <c r="O18" s="19">
        <f t="shared" si="1"/>
        <v>4370</v>
      </c>
      <c r="P18" s="13">
        <f t="shared" si="3"/>
        <v>6113.63</v>
      </c>
      <c r="Q18" s="13">
        <f t="shared" si="2"/>
        <v>2.7738793103448279E-3</v>
      </c>
    </row>
    <row r="19" spans="1:17" ht="36" x14ac:dyDescent="0.15">
      <c r="A19" s="5" t="s">
        <v>32</v>
      </c>
      <c r="B19" s="6" t="s">
        <v>9</v>
      </c>
      <c r="C19" s="6" t="s">
        <v>10</v>
      </c>
      <c r="D19" s="7" t="s">
        <v>11</v>
      </c>
      <c r="E19" s="22">
        <v>19152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2.3275862068965498E-3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20</v>
      </c>
      <c r="O19" s="19">
        <f t="shared" si="1"/>
        <v>383040</v>
      </c>
      <c r="P19" s="13">
        <f t="shared" si="3"/>
        <v>535872.96</v>
      </c>
      <c r="Q19" s="13">
        <f t="shared" si="2"/>
        <v>2.4120689655172411E-3</v>
      </c>
    </row>
    <row r="20" spans="1:17" ht="36" x14ac:dyDescent="0.15">
      <c r="A20" s="5" t="s">
        <v>32</v>
      </c>
      <c r="B20" s="6" t="s">
        <v>9</v>
      </c>
      <c r="C20" s="6" t="s">
        <v>10</v>
      </c>
      <c r="D20" s="7" t="s">
        <v>11</v>
      </c>
      <c r="E20" s="22">
        <v>70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f>VLOOKUP(B20:B267,[1]包1!$B$3:$K$41,10,0)</f>
        <v>2.3275862068965498E-3</v>
      </c>
      <c r="K20" s="13"/>
      <c r="L20" s="13">
        <f>J20*[2]包1!$F$167*1.16*10000</f>
        <v>0</v>
      </c>
      <c r="M20" s="13">
        <f t="shared" si="0"/>
        <v>0</v>
      </c>
      <c r="N20" s="18">
        <f>VLOOKUP(B20:B267,[1]包1!$B$3:$F$41,5,0)</f>
        <v>20</v>
      </c>
      <c r="O20" s="19">
        <f t="shared" si="1"/>
        <v>1400</v>
      </c>
      <c r="P20" s="13">
        <f t="shared" si="3"/>
        <v>1958.6000000000001</v>
      </c>
      <c r="Q20" s="13">
        <f t="shared" si="2"/>
        <v>2.4120689655172415E-3</v>
      </c>
    </row>
    <row r="21" spans="1:17" ht="36" x14ac:dyDescent="0.15">
      <c r="A21" s="5" t="s">
        <v>32</v>
      </c>
      <c r="B21" s="6" t="s">
        <v>28</v>
      </c>
      <c r="C21" s="6" t="s">
        <v>29</v>
      </c>
      <c r="D21" s="7" t="s">
        <v>11</v>
      </c>
      <c r="E21" s="22">
        <v>900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f>VLOOKUP(B21:B268,[1]包1!$B$3:$K$41,10,0)</f>
        <v>7.2737068965517202E-4</v>
      </c>
      <c r="K21" s="13"/>
      <c r="L21" s="13">
        <f>J21*[2]包1!$F$167*1.16*10000</f>
        <v>0</v>
      </c>
      <c r="M21" s="13">
        <f t="shared" si="0"/>
        <v>0</v>
      </c>
      <c r="N21" s="18">
        <f>VLOOKUP(B21:B268,[1]包1!$B$3:$F$41,5,0)</f>
        <v>6.5</v>
      </c>
      <c r="O21" s="19">
        <f t="shared" si="1"/>
        <v>5850</v>
      </c>
      <c r="P21" s="13">
        <f t="shared" si="3"/>
        <v>8184.1500000000005</v>
      </c>
      <c r="Q21" s="13">
        <f t="shared" si="2"/>
        <v>7.8392241379310356E-4</v>
      </c>
    </row>
    <row r="22" spans="1:17" ht="36" x14ac:dyDescent="0.15">
      <c r="A22" s="5" t="s">
        <v>32</v>
      </c>
      <c r="B22" s="6" t="s">
        <v>94</v>
      </c>
      <c r="C22" s="6" t="s">
        <v>95</v>
      </c>
      <c r="D22" s="7" t="s">
        <v>11</v>
      </c>
      <c r="E22" s="22">
        <v>26150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5.8189655172413799E-4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4.4000000000000004</v>
      </c>
      <c r="O22" s="19">
        <f t="shared" si="1"/>
        <v>115060.00000000001</v>
      </c>
      <c r="P22" s="13">
        <f t="shared" si="3"/>
        <v>160968.94000000003</v>
      </c>
      <c r="Q22" s="13">
        <f t="shared" si="2"/>
        <v>5.3065517241379331E-4</v>
      </c>
    </row>
    <row r="23" spans="1:17" ht="36" x14ac:dyDescent="0.15">
      <c r="A23" s="5" t="s">
        <v>32</v>
      </c>
      <c r="B23" s="6" t="s">
        <v>22</v>
      </c>
      <c r="C23" s="6" t="s">
        <v>23</v>
      </c>
      <c r="D23" s="7" t="s">
        <v>11</v>
      </c>
      <c r="E23" s="22">
        <v>900</v>
      </c>
      <c r="F23" s="22" t="s">
        <v>75</v>
      </c>
      <c r="G23" s="22" t="s">
        <v>76</v>
      </c>
      <c r="H23" s="22" t="s">
        <v>2</v>
      </c>
      <c r="I23" s="22" t="s">
        <v>4</v>
      </c>
      <c r="J23" s="13">
        <f>VLOOKUP(B23:B270,[1]包1!$B$3:$K$41,10,0)</f>
        <v>5.8189655172413799E-4</v>
      </c>
      <c r="K23" s="13"/>
      <c r="L23" s="13">
        <f>J23*[2]包1!$F$167*1.16*10000</f>
        <v>0</v>
      </c>
      <c r="M23" s="13">
        <f t="shared" si="0"/>
        <v>0</v>
      </c>
      <c r="N23" s="18">
        <f>VLOOKUP(B23:B270,[1]包1!$B$3:$F$41,5,0)</f>
        <v>6</v>
      </c>
      <c r="O23" s="19">
        <f t="shared" si="1"/>
        <v>5400</v>
      </c>
      <c r="P23" s="13">
        <f t="shared" si="3"/>
        <v>7554.6</v>
      </c>
      <c r="Q23" s="13">
        <f t="shared" si="2"/>
        <v>7.236206896551725E-4</v>
      </c>
    </row>
    <row r="24" spans="1:17" ht="48" x14ac:dyDescent="0.15">
      <c r="A24" s="5" t="s">
        <v>32</v>
      </c>
      <c r="B24" s="6" t="s">
        <v>84</v>
      </c>
      <c r="C24" s="6" t="s">
        <v>85</v>
      </c>
      <c r="D24" s="7" t="s">
        <v>3</v>
      </c>
      <c r="E24" s="22">
        <v>1250</v>
      </c>
      <c r="F24" s="22" t="s">
        <v>75</v>
      </c>
      <c r="G24" s="22" t="s">
        <v>76</v>
      </c>
      <c r="H24" s="22" t="s">
        <v>2</v>
      </c>
      <c r="I24" s="22" t="s">
        <v>4</v>
      </c>
      <c r="J24" s="13">
        <f>VLOOKUP(B24:B271,[1]包1!$B$3:$K$41,10,0)</f>
        <v>1.8911637931034501E-3</v>
      </c>
      <c r="K24" s="13"/>
      <c r="L24" s="13">
        <f>J24*[2]包1!$F$167*1.16*10000</f>
        <v>0</v>
      </c>
      <c r="M24" s="13">
        <f t="shared" si="0"/>
        <v>0</v>
      </c>
      <c r="N24" s="18">
        <f>VLOOKUP(B24:B271,[1]包1!$B$3:$F$41,5,0)</f>
        <v>15</v>
      </c>
      <c r="O24" s="19">
        <f t="shared" si="1"/>
        <v>18750</v>
      </c>
      <c r="P24" s="13">
        <f t="shared" si="3"/>
        <v>26231.25</v>
      </c>
      <c r="Q24" s="13">
        <f t="shared" si="2"/>
        <v>1.8090517241379309E-3</v>
      </c>
    </row>
    <row r="25" spans="1:17" ht="36" x14ac:dyDescent="0.15">
      <c r="A25" s="5" t="s">
        <v>32</v>
      </c>
      <c r="B25" s="6" t="s">
        <v>92</v>
      </c>
      <c r="C25" s="6" t="s">
        <v>93</v>
      </c>
      <c r="D25" s="7" t="s">
        <v>3</v>
      </c>
      <c r="E25" s="22">
        <v>2200</v>
      </c>
      <c r="F25" s="22" t="s">
        <v>75</v>
      </c>
      <c r="G25" s="22" t="s">
        <v>76</v>
      </c>
      <c r="H25" s="22" t="s">
        <v>2</v>
      </c>
      <c r="I25" s="22" t="s">
        <v>4</v>
      </c>
      <c r="J25" s="13">
        <f>VLOOKUP(B25:B272,[1]包1!$B$3:$K$41,10,0)</f>
        <v>3.8793103448275901E-3</v>
      </c>
      <c r="K25" s="13"/>
      <c r="L25" s="13">
        <f>J25*[2]包1!$F$167*1.16*10000</f>
        <v>0</v>
      </c>
      <c r="M25" s="13">
        <f t="shared" si="0"/>
        <v>0</v>
      </c>
      <c r="N25" s="18">
        <f>VLOOKUP(B25:B272,[1]包1!$B$3:$F$41,5,0)</f>
        <v>28</v>
      </c>
      <c r="O25" s="19">
        <f t="shared" si="1"/>
        <v>61600</v>
      </c>
      <c r="P25" s="13">
        <f t="shared" si="3"/>
        <v>86178.4</v>
      </c>
      <c r="Q25" s="13">
        <f t="shared" si="2"/>
        <v>3.3768965517241376E-3</v>
      </c>
    </row>
    <row r="26" spans="1:17" ht="60" x14ac:dyDescent="0.15">
      <c r="A26" s="5" t="s">
        <v>32</v>
      </c>
      <c r="B26" s="6" t="s">
        <v>79</v>
      </c>
      <c r="C26" s="6" t="s">
        <v>80</v>
      </c>
      <c r="D26" s="7" t="s">
        <v>3</v>
      </c>
      <c r="E26" s="22">
        <v>3825</v>
      </c>
      <c r="F26" s="22" t="s">
        <v>75</v>
      </c>
      <c r="G26" s="22" t="s">
        <v>76</v>
      </c>
      <c r="H26" s="22" t="s">
        <v>2</v>
      </c>
      <c r="I26" s="22" t="s">
        <v>4</v>
      </c>
      <c r="J26" s="13">
        <v>8.7028448275862087E-4</v>
      </c>
      <c r="K26" s="13" t="s">
        <v>96</v>
      </c>
      <c r="L26" s="13">
        <f>J26*[2]包1!$F$167*1.16*10000</f>
        <v>0</v>
      </c>
      <c r="M26" s="13">
        <f t="shared" si="0"/>
        <v>0</v>
      </c>
      <c r="N26" s="18">
        <f>VLOOKUP(B26:B265,[1]包3!$B$3:$F$113,5,0)</f>
        <v>3.6</v>
      </c>
      <c r="O26" s="19">
        <f t="shared" si="1"/>
        <v>13770</v>
      </c>
      <c r="P26" s="13">
        <f t="shared" si="3"/>
        <v>19264.23</v>
      </c>
      <c r="Q26" s="13">
        <f t="shared" si="2"/>
        <v>4.3417241379310349E-4</v>
      </c>
    </row>
    <row r="27" spans="1:17" ht="36" x14ac:dyDescent="0.15">
      <c r="A27" s="5" t="s">
        <v>32</v>
      </c>
      <c r="B27" s="6" t="s">
        <v>30</v>
      </c>
      <c r="C27" s="6" t="s">
        <v>31</v>
      </c>
      <c r="D27" s="7" t="s">
        <v>11</v>
      </c>
      <c r="E27" s="22">
        <v>900</v>
      </c>
      <c r="F27" s="22" t="s">
        <v>75</v>
      </c>
      <c r="G27" s="22" t="s">
        <v>76</v>
      </c>
      <c r="H27" s="22" t="s">
        <v>2</v>
      </c>
      <c r="I27" s="22" t="s">
        <v>4</v>
      </c>
      <c r="J27" s="13">
        <f>VLOOKUP(B27:B274,[1]包1!$B$3:$K$41,10,0)</f>
        <v>2.3275862068965501E-4</v>
      </c>
      <c r="K27" s="13"/>
      <c r="L27" s="13">
        <f>J27*[2]包1!$F$167*1.16*10000</f>
        <v>0</v>
      </c>
      <c r="M27" s="13">
        <f t="shared" si="0"/>
        <v>0</v>
      </c>
      <c r="N27" s="18">
        <f>VLOOKUP(B27:B274,[1]包1!$B$3:$F$41,5,0)</f>
        <v>3</v>
      </c>
      <c r="O27" s="19">
        <f t="shared" si="1"/>
        <v>2700</v>
      </c>
      <c r="P27" s="13">
        <f t="shared" si="3"/>
        <v>3777.3</v>
      </c>
      <c r="Q27" s="13">
        <f t="shared" si="2"/>
        <v>3.6181034482758625E-4</v>
      </c>
    </row>
    <row r="28" spans="1:17" ht="36" x14ac:dyDescent="0.15">
      <c r="A28" s="5" t="s">
        <v>32</v>
      </c>
      <c r="B28" s="6" t="s">
        <v>28</v>
      </c>
      <c r="C28" s="6" t="s">
        <v>29</v>
      </c>
      <c r="D28" s="7" t="s">
        <v>11</v>
      </c>
      <c r="E28" s="22">
        <v>59450</v>
      </c>
      <c r="F28" s="22" t="s">
        <v>75</v>
      </c>
      <c r="G28" s="22" t="s">
        <v>76</v>
      </c>
      <c r="H28" s="22" t="s">
        <v>2</v>
      </c>
      <c r="I28" s="22" t="s">
        <v>4</v>
      </c>
      <c r="J28" s="13">
        <f>VLOOKUP(B28:B275,[1]包1!$B$3:$K$41,10,0)</f>
        <v>7.2737068965517202E-4</v>
      </c>
      <c r="K28" s="13"/>
      <c r="L28" s="13">
        <f>J28*[2]包1!$F$167*1.16*10000</f>
        <v>0</v>
      </c>
      <c r="M28" s="13">
        <f t="shared" si="0"/>
        <v>0</v>
      </c>
      <c r="N28" s="18">
        <f>VLOOKUP(B28:B275,[1]包1!$B$3:$F$41,5,0)</f>
        <v>6.5</v>
      </c>
      <c r="O28" s="19">
        <f t="shared" si="1"/>
        <v>386425</v>
      </c>
      <c r="P28" s="13">
        <f t="shared" si="3"/>
        <v>540608.57499999995</v>
      </c>
      <c r="Q28" s="13">
        <f t="shared" si="2"/>
        <v>7.8392241379310345E-4</v>
      </c>
    </row>
    <row r="29" spans="1:17" ht="36" x14ac:dyDescent="0.15">
      <c r="A29" s="5" t="s">
        <v>32</v>
      </c>
      <c r="B29" s="6" t="s">
        <v>94</v>
      </c>
      <c r="C29" s="6" t="s">
        <v>95</v>
      </c>
      <c r="D29" s="7" t="s">
        <v>11</v>
      </c>
      <c r="E29" s="22">
        <v>360</v>
      </c>
      <c r="F29" s="22" t="s">
        <v>75</v>
      </c>
      <c r="G29" s="22" t="s">
        <v>76</v>
      </c>
      <c r="H29" s="22" t="s">
        <v>2</v>
      </c>
      <c r="I29" s="22" t="s">
        <v>4</v>
      </c>
      <c r="J29" s="13">
        <f>VLOOKUP(B29:B276,[1]包1!$B$3:$K$41,10,0)</f>
        <v>5.8189655172413799E-4</v>
      </c>
      <c r="K29" s="13"/>
      <c r="L29" s="13">
        <f>J29*[2]包1!$F$167*1.16*10000</f>
        <v>0</v>
      </c>
      <c r="M29" s="13">
        <f t="shared" si="0"/>
        <v>0</v>
      </c>
      <c r="N29" s="18">
        <f>VLOOKUP(B29:B276,[1]包1!$B$3:$F$41,5,0)</f>
        <v>4.4000000000000004</v>
      </c>
      <c r="O29" s="19">
        <f t="shared" si="1"/>
        <v>1584.0000000000002</v>
      </c>
      <c r="P29" s="13">
        <f t="shared" si="3"/>
        <v>2216.0160000000005</v>
      </c>
      <c r="Q29" s="13">
        <f t="shared" si="2"/>
        <v>5.3065517241379331E-4</v>
      </c>
    </row>
    <row r="30" spans="1:17" ht="36" x14ac:dyDescent="0.15">
      <c r="A30" s="5" t="s">
        <v>32</v>
      </c>
      <c r="B30" s="6" t="s">
        <v>22</v>
      </c>
      <c r="C30" s="6" t="s">
        <v>23</v>
      </c>
      <c r="D30" s="7" t="s">
        <v>11</v>
      </c>
      <c r="E30" s="22">
        <v>62123</v>
      </c>
      <c r="F30" s="22" t="s">
        <v>75</v>
      </c>
      <c r="G30" s="22" t="s">
        <v>76</v>
      </c>
      <c r="H30" s="22" t="s">
        <v>2</v>
      </c>
      <c r="I30" s="22" t="s">
        <v>4</v>
      </c>
      <c r="J30" s="13">
        <f>VLOOKUP(B30:B277,[1]包1!$B$3:$K$41,10,0)</f>
        <v>5.8189655172413799E-4</v>
      </c>
      <c r="K30" s="13"/>
      <c r="L30" s="13">
        <f>J30*[2]包1!$F$167*1.16*10000</f>
        <v>0</v>
      </c>
      <c r="M30" s="13">
        <f t="shared" si="0"/>
        <v>0</v>
      </c>
      <c r="N30" s="18">
        <f>VLOOKUP(B30:B277,[1]包1!$B$3:$F$41,5,0)</f>
        <v>6</v>
      </c>
      <c r="O30" s="19">
        <f t="shared" si="1"/>
        <v>372738</v>
      </c>
      <c r="P30" s="13">
        <f t="shared" si="3"/>
        <v>521460.462</v>
      </c>
      <c r="Q30" s="13">
        <f t="shared" si="2"/>
        <v>7.236206896551725E-4</v>
      </c>
    </row>
    <row r="31" spans="1:17" ht="36" x14ac:dyDescent="0.15">
      <c r="A31" s="5" t="s">
        <v>32</v>
      </c>
      <c r="B31" s="6" t="s">
        <v>48</v>
      </c>
      <c r="C31" s="6" t="s">
        <v>49</v>
      </c>
      <c r="D31" s="7" t="s">
        <v>3</v>
      </c>
      <c r="E31" s="22">
        <v>900</v>
      </c>
      <c r="F31" s="22" t="s">
        <v>75</v>
      </c>
      <c r="G31" s="22" t="s">
        <v>76</v>
      </c>
      <c r="H31" s="22" t="s">
        <v>2</v>
      </c>
      <c r="I31" s="22" t="s">
        <v>4</v>
      </c>
      <c r="J31" s="13">
        <f>VLOOKUP(B31:B278,[1]包1!$B$3:$K$41,10,0)</f>
        <v>1.93965517241379E-3</v>
      </c>
      <c r="K31" s="13"/>
      <c r="L31" s="13">
        <f>J31*[2]包1!$F$167*1.16*10000</f>
        <v>0</v>
      </c>
      <c r="M31" s="13">
        <f t="shared" si="0"/>
        <v>0</v>
      </c>
      <c r="N31" s="18">
        <f>VLOOKUP(B31:B278,[1]包1!$B$3:$F$41,5,0)</f>
        <v>19</v>
      </c>
      <c r="O31" s="19">
        <f t="shared" si="1"/>
        <v>17100</v>
      </c>
      <c r="P31" s="13">
        <f t="shared" si="3"/>
        <v>23922.9</v>
      </c>
      <c r="Q31" s="13">
        <f t="shared" si="2"/>
        <v>2.2914655172413798E-3</v>
      </c>
    </row>
    <row r="32" spans="1:17" ht="36" x14ac:dyDescent="0.15">
      <c r="A32" s="5" t="s">
        <v>32</v>
      </c>
      <c r="B32" s="6" t="s">
        <v>50</v>
      </c>
      <c r="C32" s="6" t="s">
        <v>51</v>
      </c>
      <c r="D32" s="7" t="s">
        <v>3</v>
      </c>
      <c r="E32" s="22">
        <v>400</v>
      </c>
      <c r="F32" s="22" t="s">
        <v>75</v>
      </c>
      <c r="G32" s="22" t="s">
        <v>76</v>
      </c>
      <c r="H32" s="22" t="s">
        <v>2</v>
      </c>
      <c r="I32" s="22" t="s">
        <v>4</v>
      </c>
      <c r="J32" s="13">
        <f>VLOOKUP(B32:B279,[1]包1!$B$3:$K$41,10,0)</f>
        <v>3.1034482758620701E-3</v>
      </c>
      <c r="K32" s="13"/>
      <c r="L32" s="13">
        <f>J32*[2]包1!$F$167*1.16*10000</f>
        <v>0</v>
      </c>
      <c r="M32" s="13">
        <f t="shared" si="0"/>
        <v>0</v>
      </c>
      <c r="N32" s="18">
        <f>VLOOKUP(B32:B279,[1]包1!$B$3:$F$41,5,0)</f>
        <v>27</v>
      </c>
      <c r="O32" s="19">
        <f t="shared" si="1"/>
        <v>10800</v>
      </c>
      <c r="P32" s="13">
        <f t="shared" si="3"/>
        <v>15109.2</v>
      </c>
      <c r="Q32" s="13">
        <f t="shared" si="2"/>
        <v>3.2562931034482764E-3</v>
      </c>
    </row>
    <row r="33" spans="1:17" ht="120" x14ac:dyDescent="0.15">
      <c r="A33" s="5" t="s">
        <v>32</v>
      </c>
      <c r="B33" s="6" t="s">
        <v>35</v>
      </c>
      <c r="C33" s="6" t="s">
        <v>36</v>
      </c>
      <c r="D33" s="7" t="s">
        <v>3</v>
      </c>
      <c r="E33" s="22">
        <v>1912</v>
      </c>
      <c r="F33" s="22" t="s">
        <v>75</v>
      </c>
      <c r="G33" s="22" t="s">
        <v>76</v>
      </c>
      <c r="H33" s="22" t="s">
        <v>2</v>
      </c>
      <c r="I33" s="22" t="s">
        <v>4</v>
      </c>
      <c r="J33" s="13">
        <f>VLOOKUP(B33:B280,[1]包1!$B$3:$K$41,10,0)</f>
        <v>2.03663793103448E-3</v>
      </c>
      <c r="K33" s="13"/>
      <c r="L33" s="13">
        <f>J33*[2]包1!$F$167*1.16*10000</f>
        <v>0</v>
      </c>
      <c r="M33" s="13">
        <f t="shared" si="0"/>
        <v>0</v>
      </c>
      <c r="N33" s="18">
        <f>VLOOKUP(B33:B280,[1]包1!$B$3:$F$41,5,0)</f>
        <v>18</v>
      </c>
      <c r="O33" s="19">
        <f t="shared" si="1"/>
        <v>34416</v>
      </c>
      <c r="P33" s="13">
        <f t="shared" si="3"/>
        <v>48147.984000000004</v>
      </c>
      <c r="Q33" s="13">
        <f t="shared" si="2"/>
        <v>2.1708620689655177E-3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6" sqref="M6"/>
    </sheetView>
  </sheetViews>
  <sheetFormatPr defaultColWidth="9" defaultRowHeight="13.5" x14ac:dyDescent="0.15"/>
  <sheetData>
    <row r="1" spans="1:17" ht="48" x14ac:dyDescent="0.15">
      <c r="A1" s="5" t="s">
        <v>39</v>
      </c>
      <c r="B1" s="6" t="s">
        <v>86</v>
      </c>
      <c r="C1" s="6" t="s">
        <v>87</v>
      </c>
      <c r="D1" s="7" t="s">
        <v>3</v>
      </c>
      <c r="E1" s="22">
        <v>400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2.2790948275862098E-3</v>
      </c>
      <c r="K1" s="13"/>
      <c r="L1" s="13">
        <f>J1*[2]包1!$F$167*1.16*10000</f>
        <v>0</v>
      </c>
      <c r="M1" s="13">
        <f t="shared" ref="M1:M23" si="0">L1*E1</f>
        <v>0</v>
      </c>
      <c r="N1" s="18">
        <f>VLOOKUP(B1:B248,[1]包1!$B$3:$F$41,5,0)</f>
        <v>20</v>
      </c>
      <c r="O1" s="19">
        <f t="shared" ref="O1:O23" si="1">E1*N1</f>
        <v>8000</v>
      </c>
      <c r="P1" s="13">
        <f>O1*1.334</f>
        <v>10672</v>
      </c>
      <c r="Q1" s="13">
        <f t="shared" ref="Q1:Q23" si="2">P1/E1/1.16/10000</f>
        <v>2.3E-3</v>
      </c>
    </row>
    <row r="2" spans="1:17" ht="36" x14ac:dyDescent="0.15">
      <c r="A2" s="5" t="s">
        <v>39</v>
      </c>
      <c r="B2" s="6" t="s">
        <v>73</v>
      </c>
      <c r="C2" s="6" t="s">
        <v>74</v>
      </c>
      <c r="D2" s="7" t="s">
        <v>3</v>
      </c>
      <c r="E2" s="22">
        <v>300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5.6734913793103497E-3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42</v>
      </c>
      <c r="O2" s="19">
        <f t="shared" si="1"/>
        <v>12600</v>
      </c>
      <c r="P2" s="13">
        <f t="shared" ref="P2:P23" si="3">O2*1.334</f>
        <v>16808.400000000001</v>
      </c>
      <c r="Q2" s="13">
        <f t="shared" si="2"/>
        <v>4.830000000000001E-3</v>
      </c>
    </row>
    <row r="3" spans="1:17" ht="36" x14ac:dyDescent="0.15">
      <c r="A3" s="5" t="s">
        <v>39</v>
      </c>
      <c r="B3" s="6" t="s">
        <v>50</v>
      </c>
      <c r="C3" s="6" t="s">
        <v>51</v>
      </c>
      <c r="D3" s="7" t="s">
        <v>3</v>
      </c>
      <c r="E3" s="22">
        <v>500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3.1034482758620701E-3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27</v>
      </c>
      <c r="O3" s="19">
        <f t="shared" si="1"/>
        <v>13500</v>
      </c>
      <c r="P3" s="13">
        <f t="shared" si="3"/>
        <v>18009</v>
      </c>
      <c r="Q3" s="13">
        <f t="shared" si="2"/>
        <v>3.1050000000000006E-3</v>
      </c>
    </row>
    <row r="4" spans="1:17" ht="36" x14ac:dyDescent="0.15">
      <c r="A4" s="5" t="s">
        <v>39</v>
      </c>
      <c r="B4" s="6" t="s">
        <v>54</v>
      </c>
      <c r="C4" s="6" t="s">
        <v>55</v>
      </c>
      <c r="D4" s="7" t="s">
        <v>3</v>
      </c>
      <c r="E4" s="22">
        <v>1100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3.5883620689655198E-3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23</v>
      </c>
      <c r="O4" s="19">
        <f t="shared" si="1"/>
        <v>25300</v>
      </c>
      <c r="P4" s="13">
        <f t="shared" si="3"/>
        <v>33750.200000000004</v>
      </c>
      <c r="Q4" s="13">
        <f t="shared" si="2"/>
        <v>2.6450000000000006E-3</v>
      </c>
    </row>
    <row r="5" spans="1:17" ht="60" x14ac:dyDescent="0.15">
      <c r="A5" s="5" t="s">
        <v>39</v>
      </c>
      <c r="B5" s="6" t="s">
        <v>88</v>
      </c>
      <c r="C5" s="6" t="s">
        <v>89</v>
      </c>
      <c r="D5" s="7" t="s">
        <v>3</v>
      </c>
      <c r="E5" s="22">
        <v>12000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v>2.7075517241379301E-4</v>
      </c>
      <c r="K5" s="16" t="s">
        <v>81</v>
      </c>
      <c r="L5" s="13">
        <f>J5*[2]包1!$F$167*1.16*10000</f>
        <v>0</v>
      </c>
      <c r="M5" s="13">
        <f t="shared" si="0"/>
        <v>0</v>
      </c>
      <c r="N5" s="18">
        <f>VLOOKUP(B5:B244,[1]包3!$B$3:$F$113,5,0)</f>
        <v>2.5</v>
      </c>
      <c r="O5" s="19">
        <f t="shared" si="1"/>
        <v>30000</v>
      </c>
      <c r="P5" s="13">
        <f t="shared" si="3"/>
        <v>40020</v>
      </c>
      <c r="Q5" s="13">
        <f t="shared" si="2"/>
        <v>2.875E-4</v>
      </c>
    </row>
    <row r="6" spans="1:17" ht="36" x14ac:dyDescent="0.15">
      <c r="A6" s="5" t="s">
        <v>39</v>
      </c>
      <c r="B6" s="6" t="s">
        <v>92</v>
      </c>
      <c r="C6" s="6" t="s">
        <v>93</v>
      </c>
      <c r="D6" s="7" t="s">
        <v>3</v>
      </c>
      <c r="E6" s="22">
        <v>1300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3.8793103448275901E-3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28</v>
      </c>
      <c r="O6" s="19">
        <f t="shared" si="1"/>
        <v>36400</v>
      </c>
      <c r="P6" s="13">
        <f t="shared" si="3"/>
        <v>48557.600000000006</v>
      </c>
      <c r="Q6" s="13">
        <f t="shared" si="2"/>
        <v>3.2200000000000002E-3</v>
      </c>
    </row>
    <row r="7" spans="1:17" ht="36" x14ac:dyDescent="0.15">
      <c r="A7" s="5" t="s">
        <v>39</v>
      </c>
      <c r="B7" s="6" t="s">
        <v>14</v>
      </c>
      <c r="C7" s="6" t="s">
        <v>15</v>
      </c>
      <c r="D7" s="7" t="s">
        <v>3</v>
      </c>
      <c r="E7" s="22">
        <v>150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v>3.5778362068965498E-3</v>
      </c>
      <c r="K7" s="13" t="s">
        <v>96</v>
      </c>
      <c r="L7" s="13">
        <f>J7*[2]包1!$F$167*1.16*10000</f>
        <v>0</v>
      </c>
      <c r="M7" s="13">
        <f t="shared" si="0"/>
        <v>0</v>
      </c>
      <c r="N7" s="18">
        <f>VLOOKUP(B7:B246,[1]包3!$B$3:$F$113,5,0)</f>
        <v>23</v>
      </c>
      <c r="O7" s="19">
        <f t="shared" si="1"/>
        <v>3450</v>
      </c>
      <c r="P7" s="13">
        <f t="shared" si="3"/>
        <v>4602.3</v>
      </c>
      <c r="Q7" s="13">
        <f t="shared" si="2"/>
        <v>2.6450000000000002E-3</v>
      </c>
    </row>
    <row r="8" spans="1:17" ht="48" x14ac:dyDescent="0.15">
      <c r="A8" s="5" t="s">
        <v>39</v>
      </c>
      <c r="B8" s="6" t="s">
        <v>84</v>
      </c>
      <c r="C8" s="6" t="s">
        <v>85</v>
      </c>
      <c r="D8" s="7" t="s">
        <v>3</v>
      </c>
      <c r="E8" s="22">
        <v>31000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1.8911637931034501E-3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15</v>
      </c>
      <c r="O8" s="19">
        <f t="shared" si="1"/>
        <v>465000</v>
      </c>
      <c r="P8" s="13">
        <f t="shared" si="3"/>
        <v>620310</v>
      </c>
      <c r="Q8" s="13">
        <f t="shared" si="2"/>
        <v>1.7250000000000004E-3</v>
      </c>
    </row>
    <row r="9" spans="1:17" ht="36" x14ac:dyDescent="0.15">
      <c r="A9" s="5" t="s">
        <v>39</v>
      </c>
      <c r="B9" s="6" t="s">
        <v>30</v>
      </c>
      <c r="C9" s="6" t="s">
        <v>31</v>
      </c>
      <c r="D9" s="7" t="s">
        <v>11</v>
      </c>
      <c r="E9" s="22">
        <v>32000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2.3275862068965501E-4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3</v>
      </c>
      <c r="O9" s="19">
        <f t="shared" si="1"/>
        <v>96000</v>
      </c>
      <c r="P9" s="13">
        <f t="shared" si="3"/>
        <v>128064</v>
      </c>
      <c r="Q9" s="13">
        <f t="shared" si="2"/>
        <v>3.4500000000000004E-4</v>
      </c>
    </row>
    <row r="10" spans="1:17" ht="48" x14ac:dyDescent="0.15">
      <c r="A10" s="5" t="s">
        <v>39</v>
      </c>
      <c r="B10" s="6" t="s">
        <v>46</v>
      </c>
      <c r="C10" s="6" t="s">
        <v>47</v>
      </c>
      <c r="D10" s="7" t="s">
        <v>11</v>
      </c>
      <c r="E10" s="22">
        <v>16000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7.7586206896551699E-4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6.2</v>
      </c>
      <c r="O10" s="19">
        <f t="shared" si="1"/>
        <v>99200</v>
      </c>
      <c r="P10" s="13">
        <f t="shared" si="3"/>
        <v>132332.80000000002</v>
      </c>
      <c r="Q10" s="13">
        <f t="shared" si="2"/>
        <v>7.130000000000002E-4</v>
      </c>
    </row>
    <row r="11" spans="1:17" ht="36" x14ac:dyDescent="0.15">
      <c r="A11" s="5" t="s">
        <v>39</v>
      </c>
      <c r="B11" s="6" t="s">
        <v>9</v>
      </c>
      <c r="C11" s="6" t="s">
        <v>10</v>
      </c>
      <c r="D11" s="7" t="s">
        <v>11</v>
      </c>
      <c r="E11" s="22">
        <v>13000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2.3275862068965498E-3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20</v>
      </c>
      <c r="O11" s="19">
        <f t="shared" si="1"/>
        <v>260000</v>
      </c>
      <c r="P11" s="13">
        <f t="shared" si="3"/>
        <v>346840</v>
      </c>
      <c r="Q11" s="13">
        <f t="shared" si="2"/>
        <v>2.3E-3</v>
      </c>
    </row>
    <row r="12" spans="1:17" ht="36" x14ac:dyDescent="0.15">
      <c r="A12" s="5" t="s">
        <v>39</v>
      </c>
      <c r="B12" s="6" t="s">
        <v>33</v>
      </c>
      <c r="C12" s="6" t="s">
        <v>34</v>
      </c>
      <c r="D12" s="7" t="s">
        <v>3</v>
      </c>
      <c r="E12" s="22">
        <v>10000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2.2790948275862098E-3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23</v>
      </c>
      <c r="O12" s="19">
        <f t="shared" si="1"/>
        <v>230000</v>
      </c>
      <c r="P12" s="13">
        <f t="shared" si="3"/>
        <v>306820</v>
      </c>
      <c r="Q12" s="13">
        <f t="shared" si="2"/>
        <v>2.6449999999999998E-3</v>
      </c>
    </row>
    <row r="13" spans="1:17" ht="36" x14ac:dyDescent="0.15">
      <c r="A13" s="5" t="s">
        <v>39</v>
      </c>
      <c r="B13" s="6" t="s">
        <v>7</v>
      </c>
      <c r="C13" s="6" t="s">
        <v>8</v>
      </c>
      <c r="D13" s="7" t="s">
        <v>3</v>
      </c>
      <c r="E13" s="22">
        <v>33000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1.4062499999999999E-3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14</v>
      </c>
      <c r="O13" s="19">
        <f t="shared" si="1"/>
        <v>462000</v>
      </c>
      <c r="P13" s="13">
        <f t="shared" si="3"/>
        <v>616308</v>
      </c>
      <c r="Q13" s="13">
        <f t="shared" si="2"/>
        <v>1.6100000000000001E-3</v>
      </c>
    </row>
    <row r="14" spans="1:17" ht="48" x14ac:dyDescent="0.15">
      <c r="A14" s="5" t="s">
        <v>39</v>
      </c>
      <c r="B14" s="6" t="s">
        <v>5</v>
      </c>
      <c r="C14" s="6" t="s">
        <v>6</v>
      </c>
      <c r="D14" s="7" t="s">
        <v>3</v>
      </c>
      <c r="E14" s="22">
        <v>10000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2.03663793103448E-3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19</v>
      </c>
      <c r="O14" s="19">
        <f t="shared" si="1"/>
        <v>190000</v>
      </c>
      <c r="P14" s="13">
        <f t="shared" si="3"/>
        <v>253460</v>
      </c>
      <c r="Q14" s="13">
        <f t="shared" si="2"/>
        <v>2.1850000000000003E-3</v>
      </c>
    </row>
    <row r="15" spans="1:17" ht="60" x14ac:dyDescent="0.15">
      <c r="A15" s="5" t="s">
        <v>39</v>
      </c>
      <c r="B15" s="6" t="s">
        <v>79</v>
      </c>
      <c r="C15" s="6" t="s">
        <v>80</v>
      </c>
      <c r="D15" s="7" t="s">
        <v>3</v>
      </c>
      <c r="E15" s="22">
        <v>35000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v>8.7028448275862087E-4</v>
      </c>
      <c r="K15" s="13" t="s">
        <v>96</v>
      </c>
      <c r="L15" s="13">
        <f>J15*[2]包1!$F$167*1.16*10000</f>
        <v>0</v>
      </c>
      <c r="M15" s="13">
        <f t="shared" si="0"/>
        <v>0</v>
      </c>
      <c r="N15" s="18">
        <f>VLOOKUP(B15:B254,[1]包3!$B$3:$F$113,5,0)</f>
        <v>3.6</v>
      </c>
      <c r="O15" s="19">
        <f t="shared" si="1"/>
        <v>126000</v>
      </c>
      <c r="P15" s="13">
        <f t="shared" si="3"/>
        <v>168084</v>
      </c>
      <c r="Q15" s="13">
        <f t="shared" si="2"/>
        <v>4.1399999999999998E-4</v>
      </c>
    </row>
    <row r="16" spans="1:17" ht="48" x14ac:dyDescent="0.15">
      <c r="A16" s="5" t="s">
        <v>39</v>
      </c>
      <c r="B16" s="6" t="s">
        <v>82</v>
      </c>
      <c r="C16" s="6" t="s">
        <v>83</v>
      </c>
      <c r="D16" s="7" t="s">
        <v>3</v>
      </c>
      <c r="E16" s="22">
        <v>142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3.97629310344828E-3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27</v>
      </c>
      <c r="O16" s="19">
        <f t="shared" si="1"/>
        <v>3834</v>
      </c>
      <c r="P16" s="13">
        <f t="shared" si="3"/>
        <v>5114.5560000000005</v>
      </c>
      <c r="Q16" s="13">
        <f t="shared" si="2"/>
        <v>3.1050000000000006E-3</v>
      </c>
    </row>
    <row r="17" spans="1:17" ht="36" x14ac:dyDescent="0.15">
      <c r="A17" s="5" t="s">
        <v>39</v>
      </c>
      <c r="B17" s="6" t="s">
        <v>48</v>
      </c>
      <c r="C17" s="6" t="s">
        <v>49</v>
      </c>
      <c r="D17" s="7" t="s">
        <v>3</v>
      </c>
      <c r="E17" s="22">
        <v>5000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1.93965517241379E-3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19</v>
      </c>
      <c r="O17" s="19">
        <f t="shared" si="1"/>
        <v>95000</v>
      </c>
      <c r="P17" s="13">
        <f t="shared" si="3"/>
        <v>126730</v>
      </c>
      <c r="Q17" s="13">
        <f t="shared" si="2"/>
        <v>2.1850000000000003E-3</v>
      </c>
    </row>
    <row r="18" spans="1:17" ht="36" x14ac:dyDescent="0.15">
      <c r="A18" s="5" t="s">
        <v>39</v>
      </c>
      <c r="B18" s="6" t="s">
        <v>97</v>
      </c>
      <c r="C18" s="6" t="s">
        <v>98</v>
      </c>
      <c r="D18" s="7" t="s">
        <v>3</v>
      </c>
      <c r="E18" s="22">
        <v>12000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v>1.3537758620689657E-3</v>
      </c>
      <c r="K18" s="16" t="s">
        <v>81</v>
      </c>
      <c r="L18" s="13">
        <f>J18*[2]包1!$F$167*1.16*10000</f>
        <v>0</v>
      </c>
      <c r="M18" s="13">
        <f t="shared" si="0"/>
        <v>0</v>
      </c>
      <c r="N18" s="18">
        <f>VLOOKUP(B18:B257,[1]包3!$B$3:$F$113,5,0)</f>
        <v>13</v>
      </c>
      <c r="O18" s="19">
        <f t="shared" si="1"/>
        <v>156000</v>
      </c>
      <c r="P18" s="13">
        <f t="shared" si="3"/>
        <v>208104</v>
      </c>
      <c r="Q18" s="13">
        <f t="shared" si="2"/>
        <v>1.495E-3</v>
      </c>
    </row>
    <row r="19" spans="1:17" ht="36" x14ac:dyDescent="0.15">
      <c r="A19" s="5" t="s">
        <v>39</v>
      </c>
      <c r="B19" s="6" t="s">
        <v>22</v>
      </c>
      <c r="C19" s="6" t="s">
        <v>23</v>
      </c>
      <c r="D19" s="7" t="s">
        <v>11</v>
      </c>
      <c r="E19" s="22">
        <v>40000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5.8189655172413799E-4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6</v>
      </c>
      <c r="O19" s="19">
        <f t="shared" si="1"/>
        <v>240000</v>
      </c>
      <c r="P19" s="13">
        <f t="shared" si="3"/>
        <v>320160</v>
      </c>
      <c r="Q19" s="13">
        <f t="shared" si="2"/>
        <v>6.9000000000000008E-4</v>
      </c>
    </row>
    <row r="20" spans="1:17" ht="36" x14ac:dyDescent="0.15">
      <c r="A20" s="5" t="s">
        <v>39</v>
      </c>
      <c r="B20" s="6" t="s">
        <v>28</v>
      </c>
      <c r="C20" s="6" t="s">
        <v>29</v>
      </c>
      <c r="D20" s="7" t="s">
        <v>11</v>
      </c>
      <c r="E20" s="22">
        <v>40000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f>VLOOKUP(B20:B267,[1]包1!$B$3:$K$41,10,0)</f>
        <v>7.2737068965517202E-4</v>
      </c>
      <c r="K20" s="13"/>
      <c r="L20" s="13">
        <f>J20*[2]包1!$F$167*1.16*10000</f>
        <v>0</v>
      </c>
      <c r="M20" s="13">
        <f t="shared" si="0"/>
        <v>0</v>
      </c>
      <c r="N20" s="18">
        <f>VLOOKUP(B20:B267,[1]包1!$B$3:$F$41,5,0)</f>
        <v>6.5</v>
      </c>
      <c r="O20" s="19">
        <f t="shared" si="1"/>
        <v>260000</v>
      </c>
      <c r="P20" s="13">
        <f t="shared" si="3"/>
        <v>346840</v>
      </c>
      <c r="Q20" s="13">
        <f t="shared" si="2"/>
        <v>7.4750000000000001E-4</v>
      </c>
    </row>
    <row r="21" spans="1:17" ht="36" x14ac:dyDescent="0.15">
      <c r="A21" s="5" t="s">
        <v>39</v>
      </c>
      <c r="B21" s="6" t="s">
        <v>26</v>
      </c>
      <c r="C21" s="6" t="s">
        <v>27</v>
      </c>
      <c r="D21" s="7" t="s">
        <v>11</v>
      </c>
      <c r="E21" s="22">
        <v>6000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f>VLOOKUP(B21:B268,[1]包1!$B$3:$K$41,10,0)</f>
        <v>3.8793103448275898E-4</v>
      </c>
      <c r="K21" s="13"/>
      <c r="L21" s="13">
        <f>J21*[2]包1!$F$167*1.16*10000</f>
        <v>0</v>
      </c>
      <c r="M21" s="13">
        <f t="shared" si="0"/>
        <v>0</v>
      </c>
      <c r="N21" s="18">
        <f>VLOOKUP(B21:B268,[1]包1!$B$3:$F$41,5,0)</f>
        <v>5</v>
      </c>
      <c r="O21" s="19">
        <f t="shared" si="1"/>
        <v>30000</v>
      </c>
      <c r="P21" s="13">
        <f t="shared" si="3"/>
        <v>40020</v>
      </c>
      <c r="Q21" s="13">
        <f t="shared" si="2"/>
        <v>5.7499999999999999E-4</v>
      </c>
    </row>
    <row r="22" spans="1:17" ht="120" x14ac:dyDescent="0.15">
      <c r="A22" s="5" t="s">
        <v>39</v>
      </c>
      <c r="B22" s="6" t="s">
        <v>35</v>
      </c>
      <c r="C22" s="6" t="s">
        <v>36</v>
      </c>
      <c r="D22" s="7" t="s">
        <v>3</v>
      </c>
      <c r="E22" s="22">
        <v>600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2.03663793103448E-3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18</v>
      </c>
      <c r="O22" s="19">
        <f t="shared" si="1"/>
        <v>10800</v>
      </c>
      <c r="P22" s="13">
        <f t="shared" si="3"/>
        <v>14407.2</v>
      </c>
      <c r="Q22" s="13">
        <f t="shared" si="2"/>
        <v>2.0700000000000002E-3</v>
      </c>
    </row>
    <row r="23" spans="1:17" ht="48" x14ac:dyDescent="0.15">
      <c r="A23" s="5" t="s">
        <v>39</v>
      </c>
      <c r="B23" s="6" t="s">
        <v>37</v>
      </c>
      <c r="C23" s="6" t="s">
        <v>38</v>
      </c>
      <c r="D23" s="7" t="s">
        <v>3</v>
      </c>
      <c r="E23" s="22">
        <v>3400</v>
      </c>
      <c r="F23" s="22" t="s">
        <v>75</v>
      </c>
      <c r="G23" s="22" t="s">
        <v>76</v>
      </c>
      <c r="H23" s="22" t="s">
        <v>2</v>
      </c>
      <c r="I23" s="22" t="s">
        <v>4</v>
      </c>
      <c r="J23" s="13">
        <f>VLOOKUP(B23:B270,[1]包1!$B$3:$K$41,10,0)</f>
        <v>3.1519396551724101E-3</v>
      </c>
      <c r="K23" s="13"/>
      <c r="L23" s="13">
        <f>J23*[2]包1!$F$167*1.16*10000</f>
        <v>0</v>
      </c>
      <c r="M23" s="13">
        <f t="shared" si="0"/>
        <v>0</v>
      </c>
      <c r="N23" s="18">
        <f>VLOOKUP(B23:B270,[1]包1!$B$3:$F$41,5,0)</f>
        <v>32</v>
      </c>
      <c r="O23" s="19">
        <f t="shared" si="1"/>
        <v>108800</v>
      </c>
      <c r="P23" s="13">
        <f t="shared" si="3"/>
        <v>145139.20000000001</v>
      </c>
      <c r="Q23" s="13">
        <f t="shared" si="2"/>
        <v>3.6800000000000005E-3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sqref="A1:Q41"/>
    </sheetView>
  </sheetViews>
  <sheetFormatPr defaultColWidth="9" defaultRowHeight="13.5" x14ac:dyDescent="0.15"/>
  <sheetData>
    <row r="1" spans="1:17" ht="48" x14ac:dyDescent="0.15">
      <c r="A1" s="5" t="s">
        <v>40</v>
      </c>
      <c r="B1" s="6" t="s">
        <v>84</v>
      </c>
      <c r="C1" s="6" t="s">
        <v>85</v>
      </c>
      <c r="D1" s="7" t="s">
        <v>3</v>
      </c>
      <c r="E1" s="22">
        <v>10000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1.8911637931034501E-3</v>
      </c>
      <c r="K1" s="13"/>
      <c r="L1" s="13">
        <f>J1*[2]包1!$F$167*1.16*10000</f>
        <v>0</v>
      </c>
      <c r="M1" s="13">
        <f t="shared" ref="M1:M41" si="0">L1*E1</f>
        <v>0</v>
      </c>
      <c r="N1" s="18">
        <f>VLOOKUP(B1:B248,[1]包1!$B$3:$F$41,5,0)</f>
        <v>15</v>
      </c>
      <c r="O1" s="19">
        <f t="shared" ref="O1:O41" si="1">E1*N1</f>
        <v>150000</v>
      </c>
      <c r="P1" s="13">
        <f>O1*1.329</f>
        <v>199350</v>
      </c>
      <c r="Q1" s="13">
        <f t="shared" ref="Q1:Q41" si="2">P1/E1/1.16/10000</f>
        <v>1.7185344827586207E-3</v>
      </c>
    </row>
    <row r="2" spans="1:17" ht="36" x14ac:dyDescent="0.15">
      <c r="A2" s="5" t="s">
        <v>40</v>
      </c>
      <c r="B2" s="6" t="s">
        <v>90</v>
      </c>
      <c r="C2" s="6" t="s">
        <v>91</v>
      </c>
      <c r="D2" s="7" t="s">
        <v>3</v>
      </c>
      <c r="E2" s="22">
        <v>24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6.5948275862069E-3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46</v>
      </c>
      <c r="O2" s="19">
        <f t="shared" si="1"/>
        <v>1104</v>
      </c>
      <c r="P2" s="13">
        <f t="shared" ref="P2:P41" si="3">O2*1.329</f>
        <v>1467.2159999999999</v>
      </c>
      <c r="Q2" s="13">
        <f t="shared" si="2"/>
        <v>5.2701724137931031E-3</v>
      </c>
    </row>
    <row r="3" spans="1:17" ht="48" x14ac:dyDescent="0.15">
      <c r="A3" s="5" t="s">
        <v>40</v>
      </c>
      <c r="B3" s="6" t="s">
        <v>20</v>
      </c>
      <c r="C3" s="6" t="s">
        <v>21</v>
      </c>
      <c r="D3" s="7" t="s">
        <v>3</v>
      </c>
      <c r="E3" s="22">
        <v>726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1.74568965517241E-3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14</v>
      </c>
      <c r="O3" s="19">
        <f t="shared" si="1"/>
        <v>10164</v>
      </c>
      <c r="P3" s="13">
        <f t="shared" si="3"/>
        <v>13507.956</v>
      </c>
      <c r="Q3" s="13">
        <f t="shared" si="2"/>
        <v>1.6039655172413794E-3</v>
      </c>
    </row>
    <row r="4" spans="1:17" ht="48" x14ac:dyDescent="0.15">
      <c r="A4" s="5" t="s">
        <v>40</v>
      </c>
      <c r="B4" s="6" t="s">
        <v>18</v>
      </c>
      <c r="C4" s="6" t="s">
        <v>19</v>
      </c>
      <c r="D4" s="7" t="s">
        <v>3</v>
      </c>
      <c r="E4" s="22">
        <v>300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2.4245689655172402E-3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18</v>
      </c>
      <c r="O4" s="19">
        <f t="shared" si="1"/>
        <v>5400</v>
      </c>
      <c r="P4" s="13">
        <f t="shared" si="3"/>
        <v>7176.5999999999995</v>
      </c>
      <c r="Q4" s="13">
        <f t="shared" si="2"/>
        <v>2.0622413793103447E-3</v>
      </c>
    </row>
    <row r="5" spans="1:17" ht="36" x14ac:dyDescent="0.15">
      <c r="A5" s="5" t="s">
        <v>40</v>
      </c>
      <c r="B5" s="6" t="s">
        <v>28</v>
      </c>
      <c r="C5" s="6" t="s">
        <v>29</v>
      </c>
      <c r="D5" s="7" t="s">
        <v>11</v>
      </c>
      <c r="E5" s="22">
        <v>1326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7.2737068965517202E-4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6.5</v>
      </c>
      <c r="O5" s="19">
        <f t="shared" si="1"/>
        <v>8619</v>
      </c>
      <c r="P5" s="13">
        <f t="shared" si="3"/>
        <v>11454.651</v>
      </c>
      <c r="Q5" s="13">
        <f t="shared" si="2"/>
        <v>7.446982758620691E-4</v>
      </c>
    </row>
    <row r="6" spans="1:17" ht="36" x14ac:dyDescent="0.15">
      <c r="A6" s="5" t="s">
        <v>40</v>
      </c>
      <c r="B6" s="6" t="s">
        <v>30</v>
      </c>
      <c r="C6" s="6" t="s">
        <v>31</v>
      </c>
      <c r="D6" s="7" t="s">
        <v>11</v>
      </c>
      <c r="E6" s="22">
        <v>1326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2.3275862068965501E-4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3</v>
      </c>
      <c r="O6" s="19">
        <f t="shared" si="1"/>
        <v>3978</v>
      </c>
      <c r="P6" s="13">
        <f t="shared" si="3"/>
        <v>5286.7619999999997</v>
      </c>
      <c r="Q6" s="13">
        <f t="shared" si="2"/>
        <v>3.4370689655172413E-4</v>
      </c>
    </row>
    <row r="7" spans="1:17" ht="48" x14ac:dyDescent="0.15">
      <c r="A7" s="5" t="s">
        <v>40</v>
      </c>
      <c r="B7" s="6" t="s">
        <v>37</v>
      </c>
      <c r="C7" s="6" t="s">
        <v>38</v>
      </c>
      <c r="D7" s="7" t="s">
        <v>3</v>
      </c>
      <c r="E7" s="22">
        <v>1700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3.1519396551724101E-3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32</v>
      </c>
      <c r="O7" s="19">
        <f t="shared" si="1"/>
        <v>54400</v>
      </c>
      <c r="P7" s="13">
        <f t="shared" si="3"/>
        <v>72297.599999999991</v>
      </c>
      <c r="Q7" s="13">
        <f t="shared" si="2"/>
        <v>3.6662068965517235E-3</v>
      </c>
    </row>
    <row r="8" spans="1:17" ht="120" x14ac:dyDescent="0.15">
      <c r="A8" s="5" t="s">
        <v>40</v>
      </c>
      <c r="B8" s="6" t="s">
        <v>35</v>
      </c>
      <c r="C8" s="6" t="s">
        <v>36</v>
      </c>
      <c r="D8" s="7" t="s">
        <v>3</v>
      </c>
      <c r="E8" s="22">
        <v>700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2.03663793103448E-3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18</v>
      </c>
      <c r="O8" s="19">
        <f t="shared" si="1"/>
        <v>12600</v>
      </c>
      <c r="P8" s="13">
        <f t="shared" si="3"/>
        <v>16745.399999999998</v>
      </c>
      <c r="Q8" s="13">
        <f t="shared" si="2"/>
        <v>2.0622413793103447E-3</v>
      </c>
    </row>
    <row r="9" spans="1:17" ht="36" x14ac:dyDescent="0.15">
      <c r="A9" s="5" t="s">
        <v>40</v>
      </c>
      <c r="B9" s="6" t="s">
        <v>73</v>
      </c>
      <c r="C9" s="6" t="s">
        <v>74</v>
      </c>
      <c r="D9" s="7" t="s">
        <v>3</v>
      </c>
      <c r="E9" s="22">
        <v>500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5.6734913793103497E-3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42</v>
      </c>
      <c r="O9" s="19">
        <f t="shared" si="1"/>
        <v>21000</v>
      </c>
      <c r="P9" s="13">
        <f t="shared" si="3"/>
        <v>27909</v>
      </c>
      <c r="Q9" s="13">
        <f t="shared" si="2"/>
        <v>4.8118965517241381E-3</v>
      </c>
    </row>
    <row r="10" spans="1:17" ht="36" x14ac:dyDescent="0.15">
      <c r="A10" s="5" t="s">
        <v>40</v>
      </c>
      <c r="B10" s="6" t="s">
        <v>12</v>
      </c>
      <c r="C10" s="6" t="s">
        <v>13</v>
      </c>
      <c r="D10" s="7" t="s">
        <v>3</v>
      </c>
      <c r="E10" s="22">
        <v>200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4.4612068965517197E-3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31</v>
      </c>
      <c r="O10" s="19">
        <f t="shared" si="1"/>
        <v>6200</v>
      </c>
      <c r="P10" s="13">
        <f t="shared" si="3"/>
        <v>8239.7999999999993</v>
      </c>
      <c r="Q10" s="13">
        <f t="shared" si="2"/>
        <v>3.5516379310344833E-3</v>
      </c>
    </row>
    <row r="11" spans="1:17" ht="36" x14ac:dyDescent="0.15">
      <c r="A11" s="5" t="s">
        <v>40</v>
      </c>
      <c r="B11" s="6" t="s">
        <v>14</v>
      </c>
      <c r="C11" s="6" t="s">
        <v>15</v>
      </c>
      <c r="D11" s="7" t="s">
        <v>3</v>
      </c>
      <c r="E11" s="22">
        <v>350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v>3.5778362068965498E-3</v>
      </c>
      <c r="K11" s="13" t="s">
        <v>96</v>
      </c>
      <c r="L11" s="13">
        <f>J11*[2]包1!$F$167*1.16*10000</f>
        <v>0</v>
      </c>
      <c r="M11" s="13">
        <f t="shared" si="0"/>
        <v>0</v>
      </c>
      <c r="N11" s="18">
        <f>VLOOKUP(B11:B250,[1]包3!$B$3:$F$113,5,0)</f>
        <v>23</v>
      </c>
      <c r="O11" s="19">
        <f t="shared" si="1"/>
        <v>8050</v>
      </c>
      <c r="P11" s="13">
        <f t="shared" si="3"/>
        <v>10698.449999999999</v>
      </c>
      <c r="Q11" s="13">
        <f t="shared" si="2"/>
        <v>2.6350862068965516E-3</v>
      </c>
    </row>
    <row r="12" spans="1:17" ht="36" x14ac:dyDescent="0.15">
      <c r="A12" s="5" t="s">
        <v>40</v>
      </c>
      <c r="B12" s="6" t="s">
        <v>50</v>
      </c>
      <c r="C12" s="6" t="s">
        <v>51</v>
      </c>
      <c r="D12" s="7" t="s">
        <v>3</v>
      </c>
      <c r="E12" s="22">
        <v>500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3.1034482758620701E-3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27</v>
      </c>
      <c r="O12" s="19">
        <f t="shared" si="1"/>
        <v>13500</v>
      </c>
      <c r="P12" s="13">
        <f t="shared" si="3"/>
        <v>17941.5</v>
      </c>
      <c r="Q12" s="13">
        <f t="shared" si="2"/>
        <v>3.0933620689655174E-3</v>
      </c>
    </row>
    <row r="13" spans="1:17" ht="36" x14ac:dyDescent="0.15">
      <c r="A13" s="5" t="s">
        <v>40</v>
      </c>
      <c r="B13" s="6" t="s">
        <v>54</v>
      </c>
      <c r="C13" s="6" t="s">
        <v>55</v>
      </c>
      <c r="D13" s="7" t="s">
        <v>3</v>
      </c>
      <c r="E13" s="22">
        <v>500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3.5883620689655198E-3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23</v>
      </c>
      <c r="O13" s="19">
        <f t="shared" si="1"/>
        <v>11500</v>
      </c>
      <c r="P13" s="13">
        <f t="shared" si="3"/>
        <v>15283.5</v>
      </c>
      <c r="Q13" s="13">
        <f t="shared" si="2"/>
        <v>2.635086206896552E-3</v>
      </c>
    </row>
    <row r="14" spans="1:17" ht="48" x14ac:dyDescent="0.15">
      <c r="A14" s="5" t="s">
        <v>40</v>
      </c>
      <c r="B14" s="6" t="s">
        <v>18</v>
      </c>
      <c r="C14" s="6" t="s">
        <v>19</v>
      </c>
      <c r="D14" s="7" t="s">
        <v>3</v>
      </c>
      <c r="E14" s="22">
        <v>390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2.4245689655172402E-3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18</v>
      </c>
      <c r="O14" s="19">
        <f t="shared" si="1"/>
        <v>7020</v>
      </c>
      <c r="P14" s="13">
        <f t="shared" si="3"/>
        <v>9329.58</v>
      </c>
      <c r="Q14" s="13">
        <f t="shared" si="2"/>
        <v>2.0622413793103451E-3</v>
      </c>
    </row>
    <row r="15" spans="1:17" ht="48" x14ac:dyDescent="0.15">
      <c r="A15" s="5" t="s">
        <v>40</v>
      </c>
      <c r="B15" s="6" t="s">
        <v>82</v>
      </c>
      <c r="C15" s="6" t="s">
        <v>83</v>
      </c>
      <c r="D15" s="7" t="s">
        <v>3</v>
      </c>
      <c r="E15" s="22">
        <v>15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3.97629310344828E-3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27</v>
      </c>
      <c r="O15" s="19">
        <f t="shared" si="1"/>
        <v>405</v>
      </c>
      <c r="P15" s="13">
        <f t="shared" si="3"/>
        <v>538.245</v>
      </c>
      <c r="Q15" s="13">
        <f t="shared" si="2"/>
        <v>3.0933620689655174E-3</v>
      </c>
    </row>
    <row r="16" spans="1:17" ht="48" x14ac:dyDescent="0.15">
      <c r="A16" s="5" t="s">
        <v>40</v>
      </c>
      <c r="B16" s="6" t="s">
        <v>20</v>
      </c>
      <c r="C16" s="6" t="s">
        <v>21</v>
      </c>
      <c r="D16" s="7" t="s">
        <v>3</v>
      </c>
      <c r="E16" s="22">
        <v>6000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1.74568965517241E-3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14</v>
      </c>
      <c r="O16" s="19">
        <f t="shared" si="1"/>
        <v>84000</v>
      </c>
      <c r="P16" s="13">
        <f t="shared" si="3"/>
        <v>111636</v>
      </c>
      <c r="Q16" s="13">
        <f t="shared" si="2"/>
        <v>1.6039655172413794E-3</v>
      </c>
    </row>
    <row r="17" spans="1:17" ht="36" x14ac:dyDescent="0.15">
      <c r="A17" s="5" t="s">
        <v>40</v>
      </c>
      <c r="B17" s="6" t="s">
        <v>22</v>
      </c>
      <c r="C17" s="6" t="s">
        <v>23</v>
      </c>
      <c r="D17" s="7" t="s">
        <v>11</v>
      </c>
      <c r="E17" s="22">
        <v>1326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5.8189655172413799E-4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6</v>
      </c>
      <c r="O17" s="19">
        <f t="shared" si="1"/>
        <v>7956</v>
      </c>
      <c r="P17" s="13">
        <f t="shared" si="3"/>
        <v>10573.523999999999</v>
      </c>
      <c r="Q17" s="13">
        <f t="shared" si="2"/>
        <v>6.8741379310344826E-4</v>
      </c>
    </row>
    <row r="18" spans="1:17" ht="48" x14ac:dyDescent="0.15">
      <c r="A18" s="5" t="s">
        <v>40</v>
      </c>
      <c r="B18" s="6" t="s">
        <v>46</v>
      </c>
      <c r="C18" s="6" t="s">
        <v>47</v>
      </c>
      <c r="D18" s="7" t="s">
        <v>11</v>
      </c>
      <c r="E18" s="22">
        <v>221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7.7586206896551699E-4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6.2</v>
      </c>
      <c r="O18" s="19">
        <f t="shared" si="1"/>
        <v>1370.2</v>
      </c>
      <c r="P18" s="13">
        <f t="shared" si="3"/>
        <v>1820.9957999999999</v>
      </c>
      <c r="Q18" s="13">
        <f t="shared" si="2"/>
        <v>7.1032758620689646E-4</v>
      </c>
    </row>
    <row r="19" spans="1:17" ht="36" x14ac:dyDescent="0.15">
      <c r="A19" s="5" t="s">
        <v>40</v>
      </c>
      <c r="B19" s="6" t="s">
        <v>26</v>
      </c>
      <c r="C19" s="6" t="s">
        <v>27</v>
      </c>
      <c r="D19" s="7" t="s">
        <v>11</v>
      </c>
      <c r="E19" s="22">
        <v>221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3.8793103448275898E-4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5</v>
      </c>
      <c r="O19" s="19">
        <f t="shared" si="1"/>
        <v>1105</v>
      </c>
      <c r="P19" s="13">
        <f t="shared" si="3"/>
        <v>1468.5449999999998</v>
      </c>
      <c r="Q19" s="13">
        <f t="shared" si="2"/>
        <v>5.728448275862069E-4</v>
      </c>
    </row>
    <row r="20" spans="1:17" ht="36" x14ac:dyDescent="0.15">
      <c r="A20" s="5" t="s">
        <v>40</v>
      </c>
      <c r="B20" s="6" t="s">
        <v>7</v>
      </c>
      <c r="C20" s="6" t="s">
        <v>8</v>
      </c>
      <c r="D20" s="7" t="s">
        <v>3</v>
      </c>
      <c r="E20" s="22">
        <v>663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f>VLOOKUP(B20:B267,[1]包1!$B$3:$K$41,10,0)</f>
        <v>1.4062499999999999E-3</v>
      </c>
      <c r="K20" s="13"/>
      <c r="L20" s="13">
        <f>J20*[2]包1!$F$167*1.16*10000</f>
        <v>0</v>
      </c>
      <c r="M20" s="13">
        <f t="shared" si="0"/>
        <v>0</v>
      </c>
      <c r="N20" s="18">
        <f>VLOOKUP(B20:B267,[1]包1!$B$3:$F$41,5,0)</f>
        <v>14</v>
      </c>
      <c r="O20" s="19">
        <f t="shared" si="1"/>
        <v>9282</v>
      </c>
      <c r="P20" s="13">
        <f t="shared" si="3"/>
        <v>12335.778</v>
      </c>
      <c r="Q20" s="13">
        <f t="shared" si="2"/>
        <v>1.6039655172413794E-3</v>
      </c>
    </row>
    <row r="21" spans="1:17" ht="48" x14ac:dyDescent="0.15">
      <c r="A21" s="5" t="s">
        <v>40</v>
      </c>
      <c r="B21" s="6" t="s">
        <v>5</v>
      </c>
      <c r="C21" s="6" t="s">
        <v>6</v>
      </c>
      <c r="D21" s="7" t="s">
        <v>3</v>
      </c>
      <c r="E21" s="22">
        <v>221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f>VLOOKUP(B21:B268,[1]包1!$B$3:$K$41,10,0)</f>
        <v>2.03663793103448E-3</v>
      </c>
      <c r="K21" s="13"/>
      <c r="L21" s="13">
        <f>J21*[2]包1!$F$167*1.16*10000</f>
        <v>0</v>
      </c>
      <c r="M21" s="13">
        <f t="shared" si="0"/>
        <v>0</v>
      </c>
      <c r="N21" s="18">
        <f>VLOOKUP(B21:B268,[1]包1!$B$3:$F$41,5,0)</f>
        <v>19</v>
      </c>
      <c r="O21" s="19">
        <f t="shared" si="1"/>
        <v>4199</v>
      </c>
      <c r="P21" s="13">
        <f t="shared" si="3"/>
        <v>5580.4709999999995</v>
      </c>
      <c r="Q21" s="13">
        <f t="shared" si="2"/>
        <v>2.1768103448275861E-3</v>
      </c>
    </row>
    <row r="22" spans="1:17" ht="36" x14ac:dyDescent="0.15">
      <c r="A22" s="5" t="s">
        <v>40</v>
      </c>
      <c r="B22" s="6" t="s">
        <v>22</v>
      </c>
      <c r="C22" s="6" t="s">
        <v>23</v>
      </c>
      <c r="D22" s="7" t="s">
        <v>11</v>
      </c>
      <c r="E22" s="22">
        <v>30000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5.8189655172413799E-4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6</v>
      </c>
      <c r="O22" s="19">
        <f t="shared" si="1"/>
        <v>180000</v>
      </c>
      <c r="P22" s="13">
        <f t="shared" si="3"/>
        <v>239220</v>
      </c>
      <c r="Q22" s="13">
        <f t="shared" si="2"/>
        <v>6.8741379310344837E-4</v>
      </c>
    </row>
    <row r="23" spans="1:17" ht="36" x14ac:dyDescent="0.15">
      <c r="A23" s="5" t="s">
        <v>40</v>
      </c>
      <c r="B23" s="6" t="s">
        <v>28</v>
      </c>
      <c r="C23" s="6" t="s">
        <v>29</v>
      </c>
      <c r="D23" s="7" t="s">
        <v>11</v>
      </c>
      <c r="E23" s="22">
        <v>30000</v>
      </c>
      <c r="F23" s="22" t="s">
        <v>75</v>
      </c>
      <c r="G23" s="22" t="s">
        <v>76</v>
      </c>
      <c r="H23" s="22" t="s">
        <v>2</v>
      </c>
      <c r="I23" s="22" t="s">
        <v>4</v>
      </c>
      <c r="J23" s="13">
        <f>VLOOKUP(B23:B270,[1]包1!$B$3:$K$41,10,0)</f>
        <v>7.2737068965517202E-4</v>
      </c>
      <c r="K23" s="13"/>
      <c r="L23" s="13">
        <f>J23*[2]包1!$F$167*1.16*10000</f>
        <v>0</v>
      </c>
      <c r="M23" s="13">
        <f t="shared" si="0"/>
        <v>0</v>
      </c>
      <c r="N23" s="18">
        <f>VLOOKUP(B23:B270,[1]包1!$B$3:$F$41,5,0)</f>
        <v>6.5</v>
      </c>
      <c r="O23" s="19">
        <f t="shared" si="1"/>
        <v>195000</v>
      </c>
      <c r="P23" s="13">
        <f t="shared" si="3"/>
        <v>259155</v>
      </c>
      <c r="Q23" s="13">
        <f t="shared" si="2"/>
        <v>7.446982758620691E-4</v>
      </c>
    </row>
    <row r="24" spans="1:17" ht="48" x14ac:dyDescent="0.15">
      <c r="A24" s="5" t="s">
        <v>40</v>
      </c>
      <c r="B24" s="6" t="s">
        <v>5</v>
      </c>
      <c r="C24" s="6" t="s">
        <v>6</v>
      </c>
      <c r="D24" s="7" t="s">
        <v>3</v>
      </c>
      <c r="E24" s="22">
        <v>9000</v>
      </c>
      <c r="F24" s="22" t="s">
        <v>75</v>
      </c>
      <c r="G24" s="22" t="s">
        <v>76</v>
      </c>
      <c r="H24" s="22" t="s">
        <v>2</v>
      </c>
      <c r="I24" s="22" t="s">
        <v>4</v>
      </c>
      <c r="J24" s="13">
        <f>VLOOKUP(B24:B271,[1]包1!$B$3:$K$41,10,0)</f>
        <v>2.03663793103448E-3</v>
      </c>
      <c r="K24" s="13"/>
      <c r="L24" s="13">
        <f>J24*[2]包1!$F$167*1.16*10000</f>
        <v>0</v>
      </c>
      <c r="M24" s="13">
        <f t="shared" si="0"/>
        <v>0</v>
      </c>
      <c r="N24" s="18">
        <f>VLOOKUP(B24:B271,[1]包1!$B$3:$F$41,5,0)</f>
        <v>19</v>
      </c>
      <c r="O24" s="19">
        <f t="shared" si="1"/>
        <v>171000</v>
      </c>
      <c r="P24" s="13">
        <f t="shared" si="3"/>
        <v>227259</v>
      </c>
      <c r="Q24" s="13">
        <f t="shared" si="2"/>
        <v>2.1768103448275866E-3</v>
      </c>
    </row>
    <row r="25" spans="1:17" ht="60" x14ac:dyDescent="0.15">
      <c r="A25" s="5" t="s">
        <v>40</v>
      </c>
      <c r="B25" s="6" t="s">
        <v>79</v>
      </c>
      <c r="C25" s="6" t="s">
        <v>80</v>
      </c>
      <c r="D25" s="7" t="s">
        <v>3</v>
      </c>
      <c r="E25" s="22">
        <v>44500</v>
      </c>
      <c r="F25" s="22" t="s">
        <v>75</v>
      </c>
      <c r="G25" s="22" t="s">
        <v>76</v>
      </c>
      <c r="H25" s="22" t="s">
        <v>2</v>
      </c>
      <c r="I25" s="22" t="s">
        <v>4</v>
      </c>
      <c r="J25" s="13">
        <v>8.7028448275862087E-4</v>
      </c>
      <c r="K25" s="13" t="s">
        <v>96</v>
      </c>
      <c r="L25" s="13">
        <f>J25*[2]包1!$F$167*1.16*10000</f>
        <v>0</v>
      </c>
      <c r="M25" s="13">
        <f t="shared" si="0"/>
        <v>0</v>
      </c>
      <c r="N25" s="18">
        <f>VLOOKUP(B25:B264,[1]包3!$B$3:$F$113,5,0)</f>
        <v>3.6</v>
      </c>
      <c r="O25" s="19">
        <f t="shared" si="1"/>
        <v>160200</v>
      </c>
      <c r="P25" s="13">
        <f t="shared" si="3"/>
        <v>212905.8</v>
      </c>
      <c r="Q25" s="13">
        <f t="shared" si="2"/>
        <v>4.1244827586206891E-4</v>
      </c>
    </row>
    <row r="26" spans="1:17" ht="60" x14ac:dyDescent="0.15">
      <c r="A26" s="5" t="s">
        <v>40</v>
      </c>
      <c r="B26" s="6" t="s">
        <v>88</v>
      </c>
      <c r="C26" s="6" t="s">
        <v>89</v>
      </c>
      <c r="D26" s="7" t="s">
        <v>3</v>
      </c>
      <c r="E26" s="22">
        <v>15000</v>
      </c>
      <c r="F26" s="22" t="s">
        <v>75</v>
      </c>
      <c r="G26" s="22" t="s">
        <v>76</v>
      </c>
      <c r="H26" s="22" t="s">
        <v>2</v>
      </c>
      <c r="I26" s="22" t="s">
        <v>4</v>
      </c>
      <c r="J26" s="13">
        <v>2.7075517241379301E-4</v>
      </c>
      <c r="K26" s="16" t="s">
        <v>81</v>
      </c>
      <c r="L26" s="13">
        <f>J26*[2]包1!$F$167*1.16*10000</f>
        <v>0</v>
      </c>
      <c r="M26" s="13">
        <f t="shared" si="0"/>
        <v>0</v>
      </c>
      <c r="N26" s="18">
        <f>VLOOKUP(B26:B265,[1]包3!$B$3:$F$113,5,0)</f>
        <v>2.5</v>
      </c>
      <c r="O26" s="19">
        <f t="shared" si="1"/>
        <v>37500</v>
      </c>
      <c r="P26" s="13">
        <f t="shared" si="3"/>
        <v>49837.5</v>
      </c>
      <c r="Q26" s="13">
        <f t="shared" si="2"/>
        <v>2.8642241379310345E-4</v>
      </c>
    </row>
    <row r="27" spans="1:17" ht="36" x14ac:dyDescent="0.15">
      <c r="A27" s="5" t="s">
        <v>40</v>
      </c>
      <c r="B27" s="6" t="s">
        <v>92</v>
      </c>
      <c r="C27" s="6" t="s">
        <v>93</v>
      </c>
      <c r="D27" s="7" t="s">
        <v>3</v>
      </c>
      <c r="E27" s="22">
        <v>50</v>
      </c>
      <c r="F27" s="22" t="s">
        <v>75</v>
      </c>
      <c r="G27" s="22" t="s">
        <v>76</v>
      </c>
      <c r="H27" s="22" t="s">
        <v>2</v>
      </c>
      <c r="I27" s="22" t="s">
        <v>4</v>
      </c>
      <c r="J27" s="13">
        <f>VLOOKUP(B27:B274,[1]包1!$B$3:$K$41,10,0)</f>
        <v>3.8793103448275901E-3</v>
      </c>
      <c r="K27" s="13"/>
      <c r="L27" s="13">
        <f>J27*[2]包1!$F$167*1.16*10000</f>
        <v>0</v>
      </c>
      <c r="M27" s="13">
        <f t="shared" si="0"/>
        <v>0</v>
      </c>
      <c r="N27" s="18">
        <f>VLOOKUP(B27:B274,[1]包1!$B$3:$F$41,5,0)</f>
        <v>28</v>
      </c>
      <c r="O27" s="19">
        <f t="shared" si="1"/>
        <v>1400</v>
      </c>
      <c r="P27" s="13">
        <f t="shared" si="3"/>
        <v>1860.6</v>
      </c>
      <c r="Q27" s="13">
        <f t="shared" si="2"/>
        <v>3.2079310344827585E-3</v>
      </c>
    </row>
    <row r="28" spans="1:17" ht="48" x14ac:dyDescent="0.15">
      <c r="A28" s="5" t="s">
        <v>40</v>
      </c>
      <c r="B28" s="6" t="s">
        <v>86</v>
      </c>
      <c r="C28" s="6" t="s">
        <v>87</v>
      </c>
      <c r="D28" s="7" t="s">
        <v>3</v>
      </c>
      <c r="E28" s="22">
        <v>300</v>
      </c>
      <c r="F28" s="22" t="s">
        <v>75</v>
      </c>
      <c r="G28" s="22" t="s">
        <v>76</v>
      </c>
      <c r="H28" s="22" t="s">
        <v>2</v>
      </c>
      <c r="I28" s="22" t="s">
        <v>4</v>
      </c>
      <c r="J28" s="13">
        <f>VLOOKUP(B28:B275,[1]包1!$B$3:$K$41,10,0)</f>
        <v>2.2790948275862098E-3</v>
      </c>
      <c r="K28" s="13"/>
      <c r="L28" s="13">
        <f>J28*[2]包1!$F$167*1.16*10000</f>
        <v>0</v>
      </c>
      <c r="M28" s="13">
        <f t="shared" si="0"/>
        <v>0</v>
      </c>
      <c r="N28" s="18">
        <f>VLOOKUP(B28:B275,[1]包1!$B$3:$F$41,5,0)</f>
        <v>20</v>
      </c>
      <c r="O28" s="19">
        <f t="shared" si="1"/>
        <v>6000</v>
      </c>
      <c r="P28" s="13">
        <f t="shared" si="3"/>
        <v>7974</v>
      </c>
      <c r="Q28" s="13">
        <f t="shared" si="2"/>
        <v>2.2913793103448276E-3</v>
      </c>
    </row>
    <row r="29" spans="1:17" ht="60" x14ac:dyDescent="0.15">
      <c r="A29" s="5" t="s">
        <v>40</v>
      </c>
      <c r="B29" s="6" t="s">
        <v>79</v>
      </c>
      <c r="C29" s="6" t="s">
        <v>80</v>
      </c>
      <c r="D29" s="7" t="s">
        <v>3</v>
      </c>
      <c r="E29" s="22">
        <v>14768</v>
      </c>
      <c r="F29" s="22" t="s">
        <v>75</v>
      </c>
      <c r="G29" s="22" t="s">
        <v>76</v>
      </c>
      <c r="H29" s="22" t="s">
        <v>2</v>
      </c>
      <c r="I29" s="22" t="s">
        <v>4</v>
      </c>
      <c r="J29" s="13">
        <v>8.7028448275862087E-4</v>
      </c>
      <c r="K29" s="13" t="s">
        <v>96</v>
      </c>
      <c r="L29" s="13">
        <f>J29*[2]包1!$F$167*1.16*10000</f>
        <v>0</v>
      </c>
      <c r="M29" s="13">
        <f t="shared" si="0"/>
        <v>0</v>
      </c>
      <c r="N29" s="18">
        <f>VLOOKUP(B29:B268,[1]包3!$B$3:$F$113,5,0)</f>
        <v>3.6</v>
      </c>
      <c r="O29" s="19">
        <f t="shared" si="1"/>
        <v>53164.800000000003</v>
      </c>
      <c r="P29" s="13">
        <f t="shared" si="3"/>
        <v>70656.019199999995</v>
      </c>
      <c r="Q29" s="13">
        <f t="shared" si="2"/>
        <v>4.1244827586206891E-4</v>
      </c>
    </row>
    <row r="30" spans="1:17" ht="120" x14ac:dyDescent="0.15">
      <c r="A30" s="5" t="s">
        <v>40</v>
      </c>
      <c r="B30" s="6" t="s">
        <v>35</v>
      </c>
      <c r="C30" s="6" t="s">
        <v>36</v>
      </c>
      <c r="D30" s="7" t="s">
        <v>3</v>
      </c>
      <c r="E30" s="22">
        <v>5538</v>
      </c>
      <c r="F30" s="22" t="s">
        <v>75</v>
      </c>
      <c r="G30" s="22" t="s">
        <v>76</v>
      </c>
      <c r="H30" s="22" t="s">
        <v>2</v>
      </c>
      <c r="I30" s="22" t="s">
        <v>4</v>
      </c>
      <c r="J30" s="13">
        <f>VLOOKUP(B30:B277,[1]包1!$B$3:$K$41,10,0)</f>
        <v>2.03663793103448E-3</v>
      </c>
      <c r="K30" s="13"/>
      <c r="L30" s="13">
        <f>J30*[2]包1!$F$167*1.16*10000</f>
        <v>0</v>
      </c>
      <c r="M30" s="13">
        <f t="shared" si="0"/>
        <v>0</v>
      </c>
      <c r="N30" s="18">
        <f>VLOOKUP(B30:B277,[1]包1!$B$3:$F$41,5,0)</f>
        <v>18</v>
      </c>
      <c r="O30" s="19">
        <f t="shared" si="1"/>
        <v>99684</v>
      </c>
      <c r="P30" s="13">
        <f t="shared" si="3"/>
        <v>132480.03599999999</v>
      </c>
      <c r="Q30" s="13">
        <f t="shared" si="2"/>
        <v>2.0622413793103447E-3</v>
      </c>
    </row>
    <row r="31" spans="1:17" ht="36" x14ac:dyDescent="0.15">
      <c r="A31" s="5" t="s">
        <v>40</v>
      </c>
      <c r="B31" s="6" t="s">
        <v>52</v>
      </c>
      <c r="C31" s="6" t="s">
        <v>53</v>
      </c>
      <c r="D31" s="7" t="s">
        <v>3</v>
      </c>
      <c r="E31" s="22">
        <v>50</v>
      </c>
      <c r="F31" s="22" t="s">
        <v>75</v>
      </c>
      <c r="G31" s="22" t="s">
        <v>76</v>
      </c>
      <c r="H31" s="22" t="s">
        <v>2</v>
      </c>
      <c r="I31" s="22" t="s">
        <v>4</v>
      </c>
      <c r="J31" s="13">
        <f>VLOOKUP(B31:B278,[1]包1!$B$3:$K$41,10,0)</f>
        <v>5.6734913793103497E-3</v>
      </c>
      <c r="K31" s="13"/>
      <c r="L31" s="13">
        <f>J31*[2]包1!$F$167*1.16*10000</f>
        <v>0</v>
      </c>
      <c r="M31" s="13">
        <f t="shared" si="0"/>
        <v>0</v>
      </c>
      <c r="N31" s="18">
        <f>VLOOKUP(B31:B278,[1]包1!$B$3:$F$41,5,0)</f>
        <v>33</v>
      </c>
      <c r="O31" s="19">
        <f t="shared" si="1"/>
        <v>1650</v>
      </c>
      <c r="P31" s="13">
        <f t="shared" si="3"/>
        <v>2192.85</v>
      </c>
      <c r="Q31" s="13">
        <f t="shared" si="2"/>
        <v>3.7807758620689654E-3</v>
      </c>
    </row>
    <row r="32" spans="1:17" ht="36" x14ac:dyDescent="0.15">
      <c r="A32" s="5" t="s">
        <v>40</v>
      </c>
      <c r="B32" s="6" t="s">
        <v>48</v>
      </c>
      <c r="C32" s="6" t="s">
        <v>49</v>
      </c>
      <c r="D32" s="7" t="s">
        <v>3</v>
      </c>
      <c r="E32" s="22">
        <v>12000</v>
      </c>
      <c r="F32" s="22" t="s">
        <v>75</v>
      </c>
      <c r="G32" s="22" t="s">
        <v>76</v>
      </c>
      <c r="H32" s="22" t="s">
        <v>2</v>
      </c>
      <c r="I32" s="22" t="s">
        <v>4</v>
      </c>
      <c r="J32" s="13">
        <f>VLOOKUP(B32:B279,[1]包1!$B$3:$K$41,10,0)</f>
        <v>1.93965517241379E-3</v>
      </c>
      <c r="K32" s="13"/>
      <c r="L32" s="13">
        <f>J32*[2]包1!$F$167*1.16*10000</f>
        <v>0</v>
      </c>
      <c r="M32" s="13">
        <f t="shared" si="0"/>
        <v>0</v>
      </c>
      <c r="N32" s="18">
        <f>VLOOKUP(B32:B279,[1]包1!$B$3:$F$41,5,0)</f>
        <v>19</v>
      </c>
      <c r="O32" s="19">
        <f t="shared" si="1"/>
        <v>228000</v>
      </c>
      <c r="P32" s="13">
        <f t="shared" si="3"/>
        <v>303012</v>
      </c>
      <c r="Q32" s="13">
        <f t="shared" si="2"/>
        <v>2.1768103448275866E-3</v>
      </c>
    </row>
    <row r="33" spans="1:17" ht="36" x14ac:dyDescent="0.15">
      <c r="A33" s="5" t="s">
        <v>40</v>
      </c>
      <c r="B33" s="6" t="s">
        <v>99</v>
      </c>
      <c r="C33" s="6" t="s">
        <v>100</v>
      </c>
      <c r="D33" s="7" t="s">
        <v>3</v>
      </c>
      <c r="E33" s="22">
        <v>40</v>
      </c>
      <c r="F33" s="22" t="s">
        <v>75</v>
      </c>
      <c r="G33" s="22" t="s">
        <v>76</v>
      </c>
      <c r="H33" s="22" t="s">
        <v>2</v>
      </c>
      <c r="I33" s="22" t="s">
        <v>4</v>
      </c>
      <c r="J33" s="13">
        <v>2.1970887931034499E-3</v>
      </c>
      <c r="K33" s="16" t="s">
        <v>101</v>
      </c>
      <c r="L33" s="13">
        <f>J33*[2]包1!$F$167*1.16*10000</f>
        <v>0</v>
      </c>
      <c r="M33" s="13">
        <f t="shared" si="0"/>
        <v>0</v>
      </c>
      <c r="N33" s="18">
        <v>21</v>
      </c>
      <c r="O33" s="19">
        <f t="shared" si="1"/>
        <v>840</v>
      </c>
      <c r="P33" s="13">
        <f t="shared" si="3"/>
        <v>1116.3599999999999</v>
      </c>
      <c r="Q33" s="13">
        <f t="shared" si="2"/>
        <v>2.4059482758620691E-3</v>
      </c>
    </row>
    <row r="34" spans="1:17" ht="36" x14ac:dyDescent="0.15">
      <c r="A34" s="5" t="s">
        <v>40</v>
      </c>
      <c r="B34" s="6" t="s">
        <v>97</v>
      </c>
      <c r="C34" s="6" t="s">
        <v>98</v>
      </c>
      <c r="D34" s="7" t="s">
        <v>3</v>
      </c>
      <c r="E34" s="22">
        <v>9000</v>
      </c>
      <c r="F34" s="22" t="s">
        <v>75</v>
      </c>
      <c r="G34" s="22" t="s">
        <v>76</v>
      </c>
      <c r="H34" s="22" t="s">
        <v>2</v>
      </c>
      <c r="I34" s="22" t="s">
        <v>4</v>
      </c>
      <c r="J34" s="13">
        <v>1.3537758620689657E-3</v>
      </c>
      <c r="K34" s="16" t="s">
        <v>81</v>
      </c>
      <c r="L34" s="13">
        <f>J34*[2]包1!$F$167*1.16*10000</f>
        <v>0</v>
      </c>
      <c r="M34" s="13">
        <f t="shared" si="0"/>
        <v>0</v>
      </c>
      <c r="N34" s="18">
        <f>VLOOKUP(B34:B273,[1]包3!$B$3:$F$113,5,0)</f>
        <v>13</v>
      </c>
      <c r="O34" s="19">
        <f t="shared" si="1"/>
        <v>117000</v>
      </c>
      <c r="P34" s="13">
        <f t="shared" si="3"/>
        <v>155493</v>
      </c>
      <c r="Q34" s="13">
        <f t="shared" si="2"/>
        <v>1.4893965517241382E-3</v>
      </c>
    </row>
    <row r="35" spans="1:17" ht="36" x14ac:dyDescent="0.15">
      <c r="A35" s="5" t="s">
        <v>40</v>
      </c>
      <c r="B35" s="6" t="s">
        <v>94</v>
      </c>
      <c r="C35" s="6" t="s">
        <v>95</v>
      </c>
      <c r="D35" s="7" t="s">
        <v>11</v>
      </c>
      <c r="E35" s="22">
        <v>2000</v>
      </c>
      <c r="F35" s="22" t="s">
        <v>75</v>
      </c>
      <c r="G35" s="22" t="s">
        <v>76</v>
      </c>
      <c r="H35" s="22" t="s">
        <v>2</v>
      </c>
      <c r="I35" s="22" t="s">
        <v>4</v>
      </c>
      <c r="J35" s="13">
        <f>VLOOKUP(B35:B282,[1]包1!$B$3:$K$41,10,0)</f>
        <v>5.8189655172413799E-4</v>
      </c>
      <c r="K35" s="13"/>
      <c r="L35" s="13">
        <f>J35*[2]包1!$F$167*1.16*10000</f>
        <v>0</v>
      </c>
      <c r="M35" s="13">
        <f t="shared" si="0"/>
        <v>0</v>
      </c>
      <c r="N35" s="18">
        <f>VLOOKUP(B35:B282,[1]包1!$B$3:$F$41,5,0)</f>
        <v>4.4000000000000004</v>
      </c>
      <c r="O35" s="19">
        <f t="shared" si="1"/>
        <v>8800</v>
      </c>
      <c r="P35" s="13">
        <f t="shared" si="3"/>
        <v>11695.199999999999</v>
      </c>
      <c r="Q35" s="13">
        <f t="shared" si="2"/>
        <v>5.0410344827586206E-4</v>
      </c>
    </row>
    <row r="36" spans="1:17" ht="36" x14ac:dyDescent="0.15">
      <c r="A36" s="5" t="s">
        <v>40</v>
      </c>
      <c r="B36" s="6" t="s">
        <v>30</v>
      </c>
      <c r="C36" s="6" t="s">
        <v>31</v>
      </c>
      <c r="D36" s="7" t="s">
        <v>11</v>
      </c>
      <c r="E36" s="22">
        <v>31000</v>
      </c>
      <c r="F36" s="22" t="s">
        <v>75</v>
      </c>
      <c r="G36" s="22" t="s">
        <v>76</v>
      </c>
      <c r="H36" s="22" t="s">
        <v>2</v>
      </c>
      <c r="I36" s="22" t="s">
        <v>4</v>
      </c>
      <c r="J36" s="13">
        <f>VLOOKUP(B36:B283,[1]包1!$B$3:$K$41,10,0)</f>
        <v>2.3275862068965501E-4</v>
      </c>
      <c r="K36" s="13"/>
      <c r="L36" s="13">
        <f>J36*[2]包1!$F$167*1.16*10000</f>
        <v>0</v>
      </c>
      <c r="M36" s="13">
        <f t="shared" si="0"/>
        <v>0</v>
      </c>
      <c r="N36" s="18">
        <f>VLOOKUP(B36:B283,[1]包1!$B$3:$F$41,5,0)</f>
        <v>3</v>
      </c>
      <c r="O36" s="19">
        <f t="shared" si="1"/>
        <v>93000</v>
      </c>
      <c r="P36" s="13">
        <f t="shared" si="3"/>
        <v>123597</v>
      </c>
      <c r="Q36" s="13">
        <f t="shared" si="2"/>
        <v>3.4370689655172418E-4</v>
      </c>
    </row>
    <row r="37" spans="1:17" ht="36" x14ac:dyDescent="0.15">
      <c r="A37" s="5" t="s">
        <v>40</v>
      </c>
      <c r="B37" s="6" t="s">
        <v>9</v>
      </c>
      <c r="C37" s="6" t="s">
        <v>10</v>
      </c>
      <c r="D37" s="7" t="s">
        <v>11</v>
      </c>
      <c r="E37" s="22">
        <v>10000</v>
      </c>
      <c r="F37" s="22" t="s">
        <v>75</v>
      </c>
      <c r="G37" s="22" t="s">
        <v>76</v>
      </c>
      <c r="H37" s="22" t="s">
        <v>2</v>
      </c>
      <c r="I37" s="22" t="s">
        <v>4</v>
      </c>
      <c r="J37" s="13">
        <f>VLOOKUP(B37:B284,[1]包1!$B$3:$K$41,10,0)</f>
        <v>2.3275862068965498E-3</v>
      </c>
      <c r="K37" s="13"/>
      <c r="L37" s="13">
        <f>J37*[2]包1!$F$167*1.16*10000</f>
        <v>0</v>
      </c>
      <c r="M37" s="13">
        <f t="shared" si="0"/>
        <v>0</v>
      </c>
      <c r="N37" s="18">
        <f>VLOOKUP(B37:B284,[1]包1!$B$3:$F$41,5,0)</f>
        <v>20</v>
      </c>
      <c r="O37" s="19">
        <f t="shared" si="1"/>
        <v>200000</v>
      </c>
      <c r="P37" s="13">
        <f t="shared" si="3"/>
        <v>265800</v>
      </c>
      <c r="Q37" s="13">
        <f t="shared" si="2"/>
        <v>2.2913793103448276E-3</v>
      </c>
    </row>
    <row r="38" spans="1:17" ht="36" x14ac:dyDescent="0.15">
      <c r="A38" s="5" t="s">
        <v>40</v>
      </c>
      <c r="B38" s="6" t="s">
        <v>26</v>
      </c>
      <c r="C38" s="6" t="s">
        <v>27</v>
      </c>
      <c r="D38" s="7" t="s">
        <v>11</v>
      </c>
      <c r="E38" s="22">
        <v>4600</v>
      </c>
      <c r="F38" s="22" t="s">
        <v>75</v>
      </c>
      <c r="G38" s="22" t="s">
        <v>76</v>
      </c>
      <c r="H38" s="22" t="s">
        <v>2</v>
      </c>
      <c r="I38" s="22" t="s">
        <v>4</v>
      </c>
      <c r="J38" s="13">
        <f>VLOOKUP(B38:B285,[1]包1!$B$3:$K$41,10,0)</f>
        <v>3.8793103448275898E-4</v>
      </c>
      <c r="K38" s="13"/>
      <c r="L38" s="13">
        <f>J38*[2]包1!$F$167*1.16*10000</f>
        <v>0</v>
      </c>
      <c r="M38" s="13">
        <f t="shared" si="0"/>
        <v>0</v>
      </c>
      <c r="N38" s="18">
        <f>VLOOKUP(B38:B285,[1]包1!$B$3:$F$41,5,0)</f>
        <v>5</v>
      </c>
      <c r="O38" s="19">
        <f t="shared" si="1"/>
        <v>23000</v>
      </c>
      <c r="P38" s="13">
        <f t="shared" si="3"/>
        <v>30567</v>
      </c>
      <c r="Q38" s="13">
        <f t="shared" si="2"/>
        <v>5.728448275862069E-4</v>
      </c>
    </row>
    <row r="39" spans="1:17" ht="36" x14ac:dyDescent="0.15">
      <c r="A39" s="5" t="s">
        <v>40</v>
      </c>
      <c r="B39" s="6" t="s">
        <v>33</v>
      </c>
      <c r="C39" s="6" t="s">
        <v>34</v>
      </c>
      <c r="D39" s="7" t="s">
        <v>3</v>
      </c>
      <c r="E39" s="22">
        <v>5000</v>
      </c>
      <c r="F39" s="22" t="s">
        <v>75</v>
      </c>
      <c r="G39" s="22" t="s">
        <v>76</v>
      </c>
      <c r="H39" s="22" t="s">
        <v>2</v>
      </c>
      <c r="I39" s="22" t="s">
        <v>4</v>
      </c>
      <c r="J39" s="13">
        <f>VLOOKUP(B39:B286,[1]包1!$B$3:$K$41,10,0)</f>
        <v>2.2790948275862098E-3</v>
      </c>
      <c r="K39" s="13"/>
      <c r="L39" s="13">
        <f>J39*[2]包1!$F$167*1.16*10000</f>
        <v>0</v>
      </c>
      <c r="M39" s="13">
        <f t="shared" si="0"/>
        <v>0</v>
      </c>
      <c r="N39" s="18">
        <f>VLOOKUP(B39:B286,[1]包1!$B$3:$F$41,5,0)</f>
        <v>23</v>
      </c>
      <c r="O39" s="19">
        <f t="shared" si="1"/>
        <v>115000</v>
      </c>
      <c r="P39" s="13">
        <f t="shared" si="3"/>
        <v>152835</v>
      </c>
      <c r="Q39" s="13">
        <f t="shared" si="2"/>
        <v>2.635086206896552E-3</v>
      </c>
    </row>
    <row r="40" spans="1:17" ht="36" x14ac:dyDescent="0.15">
      <c r="A40" s="5" t="s">
        <v>40</v>
      </c>
      <c r="B40" s="6" t="s">
        <v>7</v>
      </c>
      <c r="C40" s="6" t="s">
        <v>8</v>
      </c>
      <c r="D40" s="7" t="s">
        <v>3</v>
      </c>
      <c r="E40" s="22">
        <v>27000</v>
      </c>
      <c r="F40" s="22" t="s">
        <v>75</v>
      </c>
      <c r="G40" s="22" t="s">
        <v>76</v>
      </c>
      <c r="H40" s="22" t="s">
        <v>2</v>
      </c>
      <c r="I40" s="22" t="s">
        <v>4</v>
      </c>
      <c r="J40" s="13">
        <f>VLOOKUP(B40:B287,[1]包1!$B$3:$K$41,10,0)</f>
        <v>1.4062499999999999E-3</v>
      </c>
      <c r="K40" s="13"/>
      <c r="L40" s="13">
        <f>J40*[2]包1!$F$167*1.16*10000</f>
        <v>0</v>
      </c>
      <c r="M40" s="13">
        <f t="shared" si="0"/>
        <v>0</v>
      </c>
      <c r="N40" s="18">
        <f>VLOOKUP(B40:B287,[1]包1!$B$3:$F$41,5,0)</f>
        <v>14</v>
      </c>
      <c r="O40" s="19">
        <f t="shared" si="1"/>
        <v>378000</v>
      </c>
      <c r="P40" s="13">
        <f t="shared" si="3"/>
        <v>502362</v>
      </c>
      <c r="Q40" s="13">
        <f t="shared" si="2"/>
        <v>1.6039655172413794E-3</v>
      </c>
    </row>
    <row r="41" spans="1:17" ht="48" x14ac:dyDescent="0.15">
      <c r="A41" s="5" t="s">
        <v>40</v>
      </c>
      <c r="B41" s="6" t="s">
        <v>16</v>
      </c>
      <c r="C41" s="6" t="s">
        <v>17</v>
      </c>
      <c r="D41" s="7" t="s">
        <v>3</v>
      </c>
      <c r="E41" s="22">
        <v>300</v>
      </c>
      <c r="F41" s="22" t="s">
        <v>75</v>
      </c>
      <c r="G41" s="22" t="s">
        <v>76</v>
      </c>
      <c r="H41" s="22" t="s">
        <v>2</v>
      </c>
      <c r="I41" s="22" t="s">
        <v>4</v>
      </c>
      <c r="J41" s="13">
        <v>3.8679310344827602E-3</v>
      </c>
      <c r="K41" s="13" t="s">
        <v>96</v>
      </c>
      <c r="L41" s="13">
        <f>J41*[2]包1!$F$167*1.16*10000</f>
        <v>0</v>
      </c>
      <c r="M41" s="13">
        <f t="shared" si="0"/>
        <v>0</v>
      </c>
      <c r="N41" s="18">
        <f>VLOOKUP(B41:B280,[1]包3!$B$3:$F$113,5,0)</f>
        <v>24.5</v>
      </c>
      <c r="O41" s="19">
        <f t="shared" si="1"/>
        <v>7350</v>
      </c>
      <c r="P41" s="13">
        <f t="shared" si="3"/>
        <v>9768.15</v>
      </c>
      <c r="Q41" s="13">
        <f t="shared" si="2"/>
        <v>2.8069396551724138E-3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9"/>
    </sheetView>
  </sheetViews>
  <sheetFormatPr defaultColWidth="9" defaultRowHeight="13.5" x14ac:dyDescent="0.15"/>
  <sheetData>
    <row r="1" spans="1:17" ht="48" x14ac:dyDescent="0.15">
      <c r="A1" s="5" t="s">
        <v>41</v>
      </c>
      <c r="B1" s="6" t="s">
        <v>84</v>
      </c>
      <c r="C1" s="6" t="s">
        <v>85</v>
      </c>
      <c r="D1" s="7" t="s">
        <v>3</v>
      </c>
      <c r="E1" s="22">
        <v>3000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1.8911637931034501E-3</v>
      </c>
      <c r="K1" s="13"/>
      <c r="L1" s="13">
        <f>J1*[2]包1!$F$167*1.16*10000</f>
        <v>0</v>
      </c>
      <c r="M1" s="13">
        <f t="shared" ref="M1:M19" si="0">L1*E1</f>
        <v>0</v>
      </c>
      <c r="N1" s="18">
        <f>VLOOKUP(B1:B248,[1]包1!$B$3:$F$41,5,0)</f>
        <v>15</v>
      </c>
      <c r="O1" s="19">
        <f t="shared" ref="O1:O19" si="1">E1*N1</f>
        <v>45000</v>
      </c>
      <c r="P1" s="13">
        <f>O1*1.324</f>
        <v>59580</v>
      </c>
      <c r="Q1" s="13">
        <f t="shared" ref="Q1:Q19" si="2">P1/E1/1.16/10000</f>
        <v>1.7120689655172412E-3</v>
      </c>
    </row>
    <row r="2" spans="1:17" ht="36" x14ac:dyDescent="0.15">
      <c r="A2" s="5" t="s">
        <v>41</v>
      </c>
      <c r="B2" s="6" t="s">
        <v>26</v>
      </c>
      <c r="C2" s="6" t="s">
        <v>27</v>
      </c>
      <c r="D2" s="7" t="s">
        <v>11</v>
      </c>
      <c r="E2" s="22">
        <v>10000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3.8793103448275898E-4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5</v>
      </c>
      <c r="O2" s="19">
        <f t="shared" si="1"/>
        <v>50000</v>
      </c>
      <c r="P2" s="13">
        <f t="shared" ref="P2:P19" si="3">O2*1.324</f>
        <v>66200</v>
      </c>
      <c r="Q2" s="13">
        <f t="shared" si="2"/>
        <v>5.7068965517241392E-4</v>
      </c>
    </row>
    <row r="3" spans="1:17" ht="36" x14ac:dyDescent="0.15">
      <c r="A3" s="5" t="s">
        <v>41</v>
      </c>
      <c r="B3" s="6" t="s">
        <v>54</v>
      </c>
      <c r="C3" s="6" t="s">
        <v>55</v>
      </c>
      <c r="D3" s="7" t="s">
        <v>3</v>
      </c>
      <c r="E3" s="22">
        <v>1000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3.5883620689655198E-3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23</v>
      </c>
      <c r="O3" s="19">
        <f t="shared" si="1"/>
        <v>23000</v>
      </c>
      <c r="P3" s="13">
        <f t="shared" si="3"/>
        <v>30452</v>
      </c>
      <c r="Q3" s="13">
        <f t="shared" si="2"/>
        <v>2.6251724137931038E-3</v>
      </c>
    </row>
    <row r="4" spans="1:17" ht="36" x14ac:dyDescent="0.15">
      <c r="A4" s="5" t="s">
        <v>41</v>
      </c>
      <c r="B4" s="6" t="s">
        <v>50</v>
      </c>
      <c r="C4" s="6" t="s">
        <v>51</v>
      </c>
      <c r="D4" s="7" t="s">
        <v>3</v>
      </c>
      <c r="E4" s="22">
        <v>200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3.1034482758620701E-3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27</v>
      </c>
      <c r="O4" s="19">
        <f t="shared" si="1"/>
        <v>5400</v>
      </c>
      <c r="P4" s="13">
        <f t="shared" si="3"/>
        <v>7149.6</v>
      </c>
      <c r="Q4" s="13">
        <f t="shared" si="2"/>
        <v>3.0817241379310347E-3</v>
      </c>
    </row>
    <row r="5" spans="1:17" ht="36" x14ac:dyDescent="0.15">
      <c r="A5" s="5" t="s">
        <v>41</v>
      </c>
      <c r="B5" s="6" t="s">
        <v>48</v>
      </c>
      <c r="C5" s="6" t="s">
        <v>49</v>
      </c>
      <c r="D5" s="7" t="s">
        <v>3</v>
      </c>
      <c r="E5" s="22">
        <v>43700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1.93965517241379E-3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19</v>
      </c>
      <c r="O5" s="19">
        <f t="shared" si="1"/>
        <v>830300</v>
      </c>
      <c r="P5" s="13">
        <f t="shared" si="3"/>
        <v>1099317.2</v>
      </c>
      <c r="Q5" s="13">
        <f t="shared" si="2"/>
        <v>2.1686206896551724E-3</v>
      </c>
    </row>
    <row r="6" spans="1:17" ht="48" x14ac:dyDescent="0.15">
      <c r="A6" s="5" t="s">
        <v>41</v>
      </c>
      <c r="B6" s="6" t="s">
        <v>86</v>
      </c>
      <c r="C6" s="6" t="s">
        <v>87</v>
      </c>
      <c r="D6" s="7" t="s">
        <v>3</v>
      </c>
      <c r="E6" s="22">
        <v>500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2.2790948275862098E-3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20</v>
      </c>
      <c r="O6" s="19">
        <f t="shared" si="1"/>
        <v>10000</v>
      </c>
      <c r="P6" s="13">
        <f t="shared" si="3"/>
        <v>13240</v>
      </c>
      <c r="Q6" s="13">
        <f t="shared" si="2"/>
        <v>2.2827586206896557E-3</v>
      </c>
    </row>
    <row r="7" spans="1:17" ht="36" x14ac:dyDescent="0.15">
      <c r="A7" s="5" t="s">
        <v>41</v>
      </c>
      <c r="B7" s="6" t="s">
        <v>30</v>
      </c>
      <c r="C7" s="6" t="s">
        <v>31</v>
      </c>
      <c r="D7" s="7" t="s">
        <v>11</v>
      </c>
      <c r="E7" s="22">
        <v>50000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2.3275862068965501E-4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3</v>
      </c>
      <c r="O7" s="19">
        <f t="shared" si="1"/>
        <v>150000</v>
      </c>
      <c r="P7" s="13">
        <f t="shared" si="3"/>
        <v>198600</v>
      </c>
      <c r="Q7" s="13">
        <f t="shared" si="2"/>
        <v>3.4241379310344827E-4</v>
      </c>
    </row>
    <row r="8" spans="1:17" ht="48" x14ac:dyDescent="0.15">
      <c r="A8" s="5" t="s">
        <v>41</v>
      </c>
      <c r="B8" s="6" t="s">
        <v>46</v>
      </c>
      <c r="C8" s="6" t="s">
        <v>47</v>
      </c>
      <c r="D8" s="7" t="s">
        <v>11</v>
      </c>
      <c r="E8" s="22">
        <v>20000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7.7586206896551699E-4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6.2</v>
      </c>
      <c r="O8" s="19">
        <f t="shared" si="1"/>
        <v>124000</v>
      </c>
      <c r="P8" s="13">
        <f t="shared" si="3"/>
        <v>164176</v>
      </c>
      <c r="Q8" s="13">
        <f t="shared" si="2"/>
        <v>7.0765517241379316E-4</v>
      </c>
    </row>
    <row r="9" spans="1:17" ht="36" x14ac:dyDescent="0.15">
      <c r="A9" s="5" t="s">
        <v>41</v>
      </c>
      <c r="B9" s="6" t="s">
        <v>9</v>
      </c>
      <c r="C9" s="6" t="s">
        <v>10</v>
      </c>
      <c r="D9" s="7" t="s">
        <v>11</v>
      </c>
      <c r="E9" s="22">
        <v>16000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2.3275862068965498E-3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20</v>
      </c>
      <c r="O9" s="19">
        <f t="shared" si="1"/>
        <v>320000</v>
      </c>
      <c r="P9" s="13">
        <f t="shared" si="3"/>
        <v>423680</v>
      </c>
      <c r="Q9" s="13">
        <f t="shared" si="2"/>
        <v>2.2827586206896557E-3</v>
      </c>
    </row>
    <row r="10" spans="1:17" ht="36" x14ac:dyDescent="0.15">
      <c r="A10" s="5" t="s">
        <v>41</v>
      </c>
      <c r="B10" s="6" t="s">
        <v>33</v>
      </c>
      <c r="C10" s="6" t="s">
        <v>34</v>
      </c>
      <c r="D10" s="7" t="s">
        <v>3</v>
      </c>
      <c r="E10" s="22">
        <v>11000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2.2790948275862098E-3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23</v>
      </c>
      <c r="O10" s="19">
        <f t="shared" si="1"/>
        <v>253000</v>
      </c>
      <c r="P10" s="13">
        <f t="shared" si="3"/>
        <v>334972</v>
      </c>
      <c r="Q10" s="13">
        <f t="shared" si="2"/>
        <v>2.6251724137931038E-3</v>
      </c>
    </row>
    <row r="11" spans="1:17" ht="48" x14ac:dyDescent="0.15">
      <c r="A11" s="5" t="s">
        <v>41</v>
      </c>
      <c r="B11" s="6" t="s">
        <v>37</v>
      </c>
      <c r="C11" s="6" t="s">
        <v>38</v>
      </c>
      <c r="D11" s="7" t="s">
        <v>3</v>
      </c>
      <c r="E11" s="22">
        <v>5000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3.1519396551724101E-3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32</v>
      </c>
      <c r="O11" s="19">
        <f t="shared" si="1"/>
        <v>160000</v>
      </c>
      <c r="P11" s="13">
        <f t="shared" si="3"/>
        <v>211840</v>
      </c>
      <c r="Q11" s="13">
        <f t="shared" si="2"/>
        <v>3.652413793103449E-3</v>
      </c>
    </row>
    <row r="12" spans="1:17" ht="120" x14ac:dyDescent="0.15">
      <c r="A12" s="5" t="s">
        <v>41</v>
      </c>
      <c r="B12" s="6" t="s">
        <v>35</v>
      </c>
      <c r="C12" s="6" t="s">
        <v>36</v>
      </c>
      <c r="D12" s="7" t="s">
        <v>3</v>
      </c>
      <c r="E12" s="22">
        <v>500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2.03663793103448E-3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18</v>
      </c>
      <c r="O12" s="19">
        <f t="shared" si="1"/>
        <v>9000</v>
      </c>
      <c r="P12" s="13">
        <f t="shared" si="3"/>
        <v>11916</v>
      </c>
      <c r="Q12" s="13">
        <f t="shared" si="2"/>
        <v>2.05448275862069E-3</v>
      </c>
    </row>
    <row r="13" spans="1:17" ht="36" x14ac:dyDescent="0.15">
      <c r="A13" s="5" t="s">
        <v>41</v>
      </c>
      <c r="B13" s="6" t="s">
        <v>92</v>
      </c>
      <c r="C13" s="6" t="s">
        <v>93</v>
      </c>
      <c r="D13" s="7" t="s">
        <v>3</v>
      </c>
      <c r="E13" s="22">
        <v>1700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3.8793103448275901E-3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28</v>
      </c>
      <c r="O13" s="19">
        <f t="shared" si="1"/>
        <v>47600</v>
      </c>
      <c r="P13" s="13">
        <f t="shared" si="3"/>
        <v>63022.400000000001</v>
      </c>
      <c r="Q13" s="13">
        <f t="shared" si="2"/>
        <v>3.1958620689655176E-3</v>
      </c>
    </row>
    <row r="14" spans="1:17" ht="36" x14ac:dyDescent="0.15">
      <c r="A14" s="5" t="s">
        <v>41</v>
      </c>
      <c r="B14" s="6" t="s">
        <v>22</v>
      </c>
      <c r="C14" s="6" t="s">
        <v>23</v>
      </c>
      <c r="D14" s="7" t="s">
        <v>11</v>
      </c>
      <c r="E14" s="22">
        <v>60000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5.8189655172413799E-4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6</v>
      </c>
      <c r="O14" s="19">
        <f t="shared" si="1"/>
        <v>360000</v>
      </c>
      <c r="P14" s="13">
        <f t="shared" si="3"/>
        <v>476640</v>
      </c>
      <c r="Q14" s="13">
        <f t="shared" si="2"/>
        <v>6.8482758620689655E-4</v>
      </c>
    </row>
    <row r="15" spans="1:17" ht="36" x14ac:dyDescent="0.15">
      <c r="A15" s="5" t="s">
        <v>41</v>
      </c>
      <c r="B15" s="6" t="s">
        <v>97</v>
      </c>
      <c r="C15" s="6" t="s">
        <v>98</v>
      </c>
      <c r="D15" s="7" t="s">
        <v>3</v>
      </c>
      <c r="E15" s="22">
        <v>15000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v>1.3537758620689657E-3</v>
      </c>
      <c r="K15" s="16" t="s">
        <v>81</v>
      </c>
      <c r="L15" s="13">
        <f>J15*[2]包1!$F$167*1.16*10000</f>
        <v>0</v>
      </c>
      <c r="M15" s="13">
        <f t="shared" si="0"/>
        <v>0</v>
      </c>
      <c r="N15" s="18">
        <f>VLOOKUP(B15:B254,[1]包3!$B$3:$F$113,5,0)</f>
        <v>13</v>
      </c>
      <c r="O15" s="19">
        <f t="shared" si="1"/>
        <v>195000</v>
      </c>
      <c r="P15" s="13">
        <f t="shared" si="3"/>
        <v>258180</v>
      </c>
      <c r="Q15" s="13">
        <f t="shared" si="2"/>
        <v>1.4837931034482759E-3</v>
      </c>
    </row>
    <row r="16" spans="1:17" ht="36" x14ac:dyDescent="0.15">
      <c r="A16" s="5" t="s">
        <v>41</v>
      </c>
      <c r="B16" s="6" t="s">
        <v>7</v>
      </c>
      <c r="C16" s="6" t="s">
        <v>8</v>
      </c>
      <c r="D16" s="7" t="s">
        <v>3</v>
      </c>
      <c r="E16" s="22">
        <v>54000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1.4062499999999999E-3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14</v>
      </c>
      <c r="O16" s="19">
        <f t="shared" si="1"/>
        <v>756000</v>
      </c>
      <c r="P16" s="13">
        <f t="shared" si="3"/>
        <v>1000944</v>
      </c>
      <c r="Q16" s="13">
        <f t="shared" si="2"/>
        <v>1.5979310344827588E-3</v>
      </c>
    </row>
    <row r="17" spans="1:17" ht="48" x14ac:dyDescent="0.15">
      <c r="A17" s="5" t="s">
        <v>41</v>
      </c>
      <c r="B17" s="6" t="s">
        <v>5</v>
      </c>
      <c r="C17" s="6" t="s">
        <v>6</v>
      </c>
      <c r="D17" s="7" t="s">
        <v>3</v>
      </c>
      <c r="E17" s="22">
        <v>16000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2.03663793103448E-3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19</v>
      </c>
      <c r="O17" s="19">
        <f t="shared" si="1"/>
        <v>304000</v>
      </c>
      <c r="P17" s="13">
        <f t="shared" si="3"/>
        <v>402496</v>
      </c>
      <c r="Q17" s="13">
        <f t="shared" si="2"/>
        <v>2.1686206896551724E-3</v>
      </c>
    </row>
    <row r="18" spans="1:17" ht="60" x14ac:dyDescent="0.15">
      <c r="A18" s="5" t="s">
        <v>41</v>
      </c>
      <c r="B18" s="6" t="s">
        <v>88</v>
      </c>
      <c r="C18" s="6" t="s">
        <v>89</v>
      </c>
      <c r="D18" s="7" t="s">
        <v>3</v>
      </c>
      <c r="E18" s="22">
        <v>60000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v>2.7075517241379301E-4</v>
      </c>
      <c r="K18" s="16" t="s">
        <v>81</v>
      </c>
      <c r="L18" s="13">
        <f>J18*[2]包1!$F$167*1.16*10000</f>
        <v>0</v>
      </c>
      <c r="M18" s="13">
        <f t="shared" si="0"/>
        <v>0</v>
      </c>
      <c r="N18" s="18">
        <f>VLOOKUP(B18:B257,[1]包3!$B$3:$F$113,5,0)</f>
        <v>2.5</v>
      </c>
      <c r="O18" s="19">
        <f t="shared" si="1"/>
        <v>150000</v>
      </c>
      <c r="P18" s="13">
        <f t="shared" si="3"/>
        <v>198600</v>
      </c>
      <c r="Q18" s="13">
        <f t="shared" si="2"/>
        <v>2.8534482758620696E-4</v>
      </c>
    </row>
    <row r="19" spans="1:17" ht="36" x14ac:dyDescent="0.15">
      <c r="A19" s="5" t="s">
        <v>41</v>
      </c>
      <c r="B19" s="6" t="s">
        <v>28</v>
      </c>
      <c r="C19" s="6" t="s">
        <v>29</v>
      </c>
      <c r="D19" s="7" t="s">
        <v>11</v>
      </c>
      <c r="E19" s="22">
        <v>40000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7.2737068965517202E-4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6.5</v>
      </c>
      <c r="O19" s="19">
        <f t="shared" si="1"/>
        <v>260000</v>
      </c>
      <c r="P19" s="13">
        <f t="shared" si="3"/>
        <v>344240</v>
      </c>
      <c r="Q19" s="13">
        <f t="shared" si="2"/>
        <v>7.4189655172413797E-4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9"/>
    </sheetView>
  </sheetViews>
  <sheetFormatPr defaultColWidth="9" defaultRowHeight="13.5" x14ac:dyDescent="0.15"/>
  <sheetData>
    <row r="1" spans="1:17" ht="48" x14ac:dyDescent="0.15">
      <c r="A1" s="5" t="s">
        <v>42</v>
      </c>
      <c r="B1" s="6" t="s">
        <v>37</v>
      </c>
      <c r="C1" s="6" t="s">
        <v>38</v>
      </c>
      <c r="D1" s="7" t="s">
        <v>3</v>
      </c>
      <c r="E1" s="22">
        <v>4100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3.1519396551724101E-3</v>
      </c>
      <c r="K1" s="13"/>
      <c r="L1" s="13">
        <f>J1*[2]包1!$F$167*1.16*10000</f>
        <v>0</v>
      </c>
      <c r="M1" s="13">
        <f t="shared" ref="M1:M19" si="0">L1*E1</f>
        <v>0</v>
      </c>
      <c r="N1" s="18">
        <f>VLOOKUP(B1:B248,[1]包1!$B$3:$F$41,5,0)</f>
        <v>32</v>
      </c>
      <c r="O1" s="19">
        <f t="shared" ref="O1:O19" si="1">E1*N1</f>
        <v>131200</v>
      </c>
      <c r="P1" s="13">
        <f>O1*1.319</f>
        <v>173052.79999999999</v>
      </c>
      <c r="Q1" s="13">
        <f t="shared" ref="Q1:Q19" si="2">P1/E1/1.16/10000</f>
        <v>3.6386206896551728E-3</v>
      </c>
    </row>
    <row r="2" spans="1:17" ht="36" x14ac:dyDescent="0.15">
      <c r="A2" s="5" t="s">
        <v>42</v>
      </c>
      <c r="B2" s="6" t="s">
        <v>28</v>
      </c>
      <c r="C2" s="6" t="s">
        <v>29</v>
      </c>
      <c r="D2" s="7" t="s">
        <v>11</v>
      </c>
      <c r="E2" s="22">
        <v>60000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7.2737068965517202E-4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6.5</v>
      </c>
      <c r="O2" s="19">
        <f t="shared" si="1"/>
        <v>390000</v>
      </c>
      <c r="P2" s="13">
        <f t="shared" ref="P2:P19" si="3">O2*1.319</f>
        <v>514410</v>
      </c>
      <c r="Q2" s="13">
        <f t="shared" si="2"/>
        <v>7.3909482758620696E-4</v>
      </c>
    </row>
    <row r="3" spans="1:17" ht="36" x14ac:dyDescent="0.15">
      <c r="A3" s="5" t="s">
        <v>42</v>
      </c>
      <c r="B3" s="6" t="s">
        <v>48</v>
      </c>
      <c r="C3" s="6" t="s">
        <v>49</v>
      </c>
      <c r="D3" s="7" t="s">
        <v>3</v>
      </c>
      <c r="E3" s="22">
        <v>32000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1.93965517241379E-3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19</v>
      </c>
      <c r="O3" s="19">
        <f t="shared" si="1"/>
        <v>608000</v>
      </c>
      <c r="P3" s="13">
        <f t="shared" si="3"/>
        <v>801952</v>
      </c>
      <c r="Q3" s="13">
        <f t="shared" si="2"/>
        <v>2.1604310344827586E-3</v>
      </c>
    </row>
    <row r="4" spans="1:17" ht="36" x14ac:dyDescent="0.15">
      <c r="A4" s="5" t="s">
        <v>42</v>
      </c>
      <c r="B4" s="6" t="s">
        <v>7</v>
      </c>
      <c r="C4" s="6" t="s">
        <v>8</v>
      </c>
      <c r="D4" s="7" t="s">
        <v>3</v>
      </c>
      <c r="E4" s="22">
        <v>30000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1.4062499999999999E-3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14</v>
      </c>
      <c r="O4" s="19">
        <f t="shared" si="1"/>
        <v>420000</v>
      </c>
      <c r="P4" s="13">
        <f t="shared" si="3"/>
        <v>553980</v>
      </c>
      <c r="Q4" s="13">
        <f t="shared" si="2"/>
        <v>1.5918965517241381E-3</v>
      </c>
    </row>
    <row r="5" spans="1:17" ht="48" x14ac:dyDescent="0.15">
      <c r="A5" s="5" t="s">
        <v>42</v>
      </c>
      <c r="B5" s="6" t="s">
        <v>84</v>
      </c>
      <c r="C5" s="6" t="s">
        <v>85</v>
      </c>
      <c r="D5" s="7" t="s">
        <v>3</v>
      </c>
      <c r="E5" s="22">
        <v>5000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1.8911637931034501E-3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15</v>
      </c>
      <c r="O5" s="19">
        <f t="shared" si="1"/>
        <v>75000</v>
      </c>
      <c r="P5" s="13">
        <f t="shared" si="3"/>
        <v>98925</v>
      </c>
      <c r="Q5" s="13">
        <f t="shared" si="2"/>
        <v>1.7056034482758624E-3</v>
      </c>
    </row>
    <row r="6" spans="1:17" ht="48" x14ac:dyDescent="0.15">
      <c r="A6" s="5" t="s">
        <v>42</v>
      </c>
      <c r="B6" s="6" t="s">
        <v>46</v>
      </c>
      <c r="C6" s="6" t="s">
        <v>47</v>
      </c>
      <c r="D6" s="7" t="s">
        <v>11</v>
      </c>
      <c r="E6" s="22">
        <v>22000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7.7586206896551699E-4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6.2</v>
      </c>
      <c r="O6" s="19">
        <f t="shared" si="1"/>
        <v>136400</v>
      </c>
      <c r="P6" s="13">
        <f t="shared" si="3"/>
        <v>179911.6</v>
      </c>
      <c r="Q6" s="13">
        <f t="shared" si="2"/>
        <v>7.0498275862068964E-4</v>
      </c>
    </row>
    <row r="7" spans="1:17" ht="36" x14ac:dyDescent="0.15">
      <c r="A7" s="5" t="s">
        <v>42</v>
      </c>
      <c r="B7" s="6" t="s">
        <v>22</v>
      </c>
      <c r="C7" s="6" t="s">
        <v>23</v>
      </c>
      <c r="D7" s="7" t="s">
        <v>11</v>
      </c>
      <c r="E7" s="22">
        <v>40000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5.8189655172413799E-4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6</v>
      </c>
      <c r="O7" s="19">
        <f t="shared" si="1"/>
        <v>240000</v>
      </c>
      <c r="P7" s="13">
        <f t="shared" si="3"/>
        <v>316560</v>
      </c>
      <c r="Q7" s="13">
        <f t="shared" si="2"/>
        <v>6.8224137931034484E-4</v>
      </c>
    </row>
    <row r="8" spans="1:17" ht="36" x14ac:dyDescent="0.15">
      <c r="A8" s="5" t="s">
        <v>42</v>
      </c>
      <c r="B8" s="6" t="s">
        <v>50</v>
      </c>
      <c r="C8" s="6" t="s">
        <v>51</v>
      </c>
      <c r="D8" s="7" t="s">
        <v>3</v>
      </c>
      <c r="E8" s="22">
        <v>300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3.1034482758620701E-3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27</v>
      </c>
      <c r="O8" s="19">
        <f t="shared" si="1"/>
        <v>8100</v>
      </c>
      <c r="P8" s="13">
        <f t="shared" si="3"/>
        <v>10683.9</v>
      </c>
      <c r="Q8" s="13">
        <f t="shared" si="2"/>
        <v>3.0700862068965521E-3</v>
      </c>
    </row>
    <row r="9" spans="1:17" ht="36" x14ac:dyDescent="0.15">
      <c r="A9" s="5" t="s">
        <v>42</v>
      </c>
      <c r="B9" s="6" t="s">
        <v>26</v>
      </c>
      <c r="C9" s="6" t="s">
        <v>27</v>
      </c>
      <c r="D9" s="7" t="s">
        <v>11</v>
      </c>
      <c r="E9" s="22">
        <v>12800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3.8793103448275898E-4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5</v>
      </c>
      <c r="O9" s="19">
        <f t="shared" si="1"/>
        <v>64000</v>
      </c>
      <c r="P9" s="13">
        <f t="shared" si="3"/>
        <v>84416</v>
      </c>
      <c r="Q9" s="13">
        <f t="shared" si="2"/>
        <v>5.6853448275862072E-4</v>
      </c>
    </row>
    <row r="10" spans="1:17" ht="36" x14ac:dyDescent="0.15">
      <c r="A10" s="5" t="s">
        <v>42</v>
      </c>
      <c r="B10" s="6" t="s">
        <v>30</v>
      </c>
      <c r="C10" s="6" t="s">
        <v>31</v>
      </c>
      <c r="D10" s="7" t="s">
        <v>11</v>
      </c>
      <c r="E10" s="22">
        <v>60000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2.3275862068965501E-4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3</v>
      </c>
      <c r="O10" s="19">
        <f t="shared" si="1"/>
        <v>180000</v>
      </c>
      <c r="P10" s="13">
        <f t="shared" si="3"/>
        <v>237420</v>
      </c>
      <c r="Q10" s="13">
        <f t="shared" si="2"/>
        <v>3.4112068965517242E-4</v>
      </c>
    </row>
    <row r="11" spans="1:17" ht="36" x14ac:dyDescent="0.15">
      <c r="A11" s="5" t="s">
        <v>42</v>
      </c>
      <c r="B11" s="6" t="s">
        <v>92</v>
      </c>
      <c r="C11" s="6" t="s">
        <v>93</v>
      </c>
      <c r="D11" s="7" t="s">
        <v>3</v>
      </c>
      <c r="E11" s="22">
        <v>2000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3.8793103448275901E-3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28</v>
      </c>
      <c r="O11" s="19">
        <f t="shared" si="1"/>
        <v>56000</v>
      </c>
      <c r="P11" s="13">
        <f t="shared" si="3"/>
        <v>73864</v>
      </c>
      <c r="Q11" s="13">
        <f t="shared" si="2"/>
        <v>3.1837931034482763E-3</v>
      </c>
    </row>
    <row r="12" spans="1:17" ht="48" x14ac:dyDescent="0.15">
      <c r="A12" s="5" t="s">
        <v>42</v>
      </c>
      <c r="B12" s="6" t="s">
        <v>5</v>
      </c>
      <c r="C12" s="6" t="s">
        <v>6</v>
      </c>
      <c r="D12" s="7" t="s">
        <v>3</v>
      </c>
      <c r="E12" s="22">
        <v>16000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2.03663793103448E-3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19</v>
      </c>
      <c r="O12" s="19">
        <f t="shared" si="1"/>
        <v>304000</v>
      </c>
      <c r="P12" s="13">
        <f t="shared" si="3"/>
        <v>400976</v>
      </c>
      <c r="Q12" s="13">
        <f t="shared" si="2"/>
        <v>2.1604310344827586E-3</v>
      </c>
    </row>
    <row r="13" spans="1:17" ht="48" x14ac:dyDescent="0.15">
      <c r="A13" s="5" t="s">
        <v>42</v>
      </c>
      <c r="B13" s="6" t="s">
        <v>86</v>
      </c>
      <c r="C13" s="6" t="s">
        <v>87</v>
      </c>
      <c r="D13" s="7" t="s">
        <v>3</v>
      </c>
      <c r="E13" s="22">
        <v>500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2.2790948275862098E-3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20</v>
      </c>
      <c r="O13" s="19">
        <f t="shared" si="1"/>
        <v>10000</v>
      </c>
      <c r="P13" s="13">
        <f t="shared" si="3"/>
        <v>13190</v>
      </c>
      <c r="Q13" s="13">
        <f t="shared" si="2"/>
        <v>2.2741379310344829E-3</v>
      </c>
    </row>
    <row r="14" spans="1:17" ht="36" x14ac:dyDescent="0.15">
      <c r="A14" s="5" t="s">
        <v>42</v>
      </c>
      <c r="B14" s="6" t="s">
        <v>97</v>
      </c>
      <c r="C14" s="6" t="s">
        <v>98</v>
      </c>
      <c r="D14" s="7" t="s">
        <v>3</v>
      </c>
      <c r="E14" s="22">
        <v>25000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v>1.3537758620689657E-3</v>
      </c>
      <c r="K14" s="16" t="s">
        <v>81</v>
      </c>
      <c r="L14" s="13">
        <f>J14*[2]包1!$F$167*1.16*10000</f>
        <v>0</v>
      </c>
      <c r="M14" s="13">
        <f t="shared" si="0"/>
        <v>0</v>
      </c>
      <c r="N14" s="18">
        <f>VLOOKUP(B14:B253,[1]包3!$B$3:$F$113,5,0)</f>
        <v>13</v>
      </c>
      <c r="O14" s="19">
        <f t="shared" si="1"/>
        <v>325000</v>
      </c>
      <c r="P14" s="13">
        <f t="shared" si="3"/>
        <v>428675</v>
      </c>
      <c r="Q14" s="13">
        <f t="shared" si="2"/>
        <v>1.4781896551724139E-3</v>
      </c>
    </row>
    <row r="15" spans="1:17" ht="36" x14ac:dyDescent="0.15">
      <c r="A15" s="5" t="s">
        <v>42</v>
      </c>
      <c r="B15" s="6" t="s">
        <v>54</v>
      </c>
      <c r="C15" s="6" t="s">
        <v>55</v>
      </c>
      <c r="D15" s="7" t="s">
        <v>3</v>
      </c>
      <c r="E15" s="22">
        <v>1500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3.5883620689655198E-3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23</v>
      </c>
      <c r="O15" s="19">
        <f t="shared" si="1"/>
        <v>34500</v>
      </c>
      <c r="P15" s="13">
        <f t="shared" si="3"/>
        <v>45505.5</v>
      </c>
      <c r="Q15" s="13">
        <f t="shared" si="2"/>
        <v>2.6152586206896556E-3</v>
      </c>
    </row>
    <row r="16" spans="1:17" ht="60" x14ac:dyDescent="0.15">
      <c r="A16" s="5" t="s">
        <v>42</v>
      </c>
      <c r="B16" s="6" t="s">
        <v>88</v>
      </c>
      <c r="C16" s="6" t="s">
        <v>89</v>
      </c>
      <c r="D16" s="7" t="s">
        <v>3</v>
      </c>
      <c r="E16" s="22">
        <v>72000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v>2.7075517241379301E-4</v>
      </c>
      <c r="K16" s="16" t="s">
        <v>81</v>
      </c>
      <c r="L16" s="13">
        <f>J16*[2]包1!$F$167*1.16*10000</f>
        <v>0</v>
      </c>
      <c r="M16" s="13">
        <f t="shared" si="0"/>
        <v>0</v>
      </c>
      <c r="N16" s="18">
        <f>VLOOKUP(B16:B255,[1]包3!$B$3:$F$113,5,0)</f>
        <v>2.5</v>
      </c>
      <c r="O16" s="19">
        <f t="shared" si="1"/>
        <v>180000</v>
      </c>
      <c r="P16" s="13">
        <f t="shared" si="3"/>
        <v>237420</v>
      </c>
      <c r="Q16" s="13">
        <f t="shared" si="2"/>
        <v>2.8426724137931036E-4</v>
      </c>
    </row>
    <row r="17" spans="1:17" ht="120" x14ac:dyDescent="0.15">
      <c r="A17" s="5" t="s">
        <v>42</v>
      </c>
      <c r="B17" s="6" t="s">
        <v>35</v>
      </c>
      <c r="C17" s="6" t="s">
        <v>36</v>
      </c>
      <c r="D17" s="7" t="s">
        <v>3</v>
      </c>
      <c r="E17" s="22">
        <v>400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2.03663793103448E-3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18</v>
      </c>
      <c r="O17" s="19">
        <f t="shared" si="1"/>
        <v>7200</v>
      </c>
      <c r="P17" s="13">
        <f t="shared" si="3"/>
        <v>9496.7999999999993</v>
      </c>
      <c r="Q17" s="13">
        <f t="shared" si="2"/>
        <v>2.0467241379310344E-3</v>
      </c>
    </row>
    <row r="18" spans="1:17" ht="36" x14ac:dyDescent="0.15">
      <c r="A18" s="5" t="s">
        <v>42</v>
      </c>
      <c r="B18" s="6" t="s">
        <v>9</v>
      </c>
      <c r="C18" s="6" t="s">
        <v>10</v>
      </c>
      <c r="D18" s="7" t="s">
        <v>11</v>
      </c>
      <c r="E18" s="22">
        <v>19000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2.3275862068965498E-3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20</v>
      </c>
      <c r="O18" s="19">
        <f t="shared" si="1"/>
        <v>380000</v>
      </c>
      <c r="P18" s="13">
        <f t="shared" si="3"/>
        <v>501220</v>
      </c>
      <c r="Q18" s="13">
        <f t="shared" si="2"/>
        <v>2.2741379310344829E-3</v>
      </c>
    </row>
    <row r="19" spans="1:17" ht="36" x14ac:dyDescent="0.15">
      <c r="A19" s="5" t="s">
        <v>42</v>
      </c>
      <c r="B19" s="6" t="s">
        <v>33</v>
      </c>
      <c r="C19" s="6" t="s">
        <v>34</v>
      </c>
      <c r="D19" s="7" t="s">
        <v>3</v>
      </c>
      <c r="E19" s="22">
        <v>12000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2.2790948275862098E-3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23</v>
      </c>
      <c r="O19" s="19">
        <f t="shared" si="1"/>
        <v>276000</v>
      </c>
      <c r="P19" s="13">
        <f t="shared" si="3"/>
        <v>364044</v>
      </c>
      <c r="Q19" s="13">
        <f t="shared" si="2"/>
        <v>2.6152586206896556E-3</v>
      </c>
    </row>
  </sheetData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Q25"/>
    </sheetView>
  </sheetViews>
  <sheetFormatPr defaultColWidth="9" defaultRowHeight="13.5" x14ac:dyDescent="0.15"/>
  <sheetData>
    <row r="1" spans="1:17" ht="36" x14ac:dyDescent="0.15">
      <c r="A1" s="5" t="s">
        <v>43</v>
      </c>
      <c r="B1" s="6" t="s">
        <v>48</v>
      </c>
      <c r="C1" s="6" t="s">
        <v>49</v>
      </c>
      <c r="D1" s="7" t="s">
        <v>3</v>
      </c>
      <c r="E1" s="22">
        <v>1000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1.93965517241379E-3</v>
      </c>
      <c r="K1" s="13"/>
      <c r="L1" s="13">
        <f>J1*[2]包1!$F$167*1.16*10000</f>
        <v>0</v>
      </c>
      <c r="M1" s="13">
        <f t="shared" ref="M1:M25" si="0">L1*E1</f>
        <v>0</v>
      </c>
      <c r="N1" s="18">
        <f>VLOOKUP(B1:B248,[1]包1!$B$3:$F$41,5,0)</f>
        <v>19</v>
      </c>
      <c r="O1" s="19">
        <f t="shared" ref="O1:O25" si="1">E1*N1</f>
        <v>19000</v>
      </c>
      <c r="P1" s="13">
        <f>O1*1.314</f>
        <v>24966</v>
      </c>
      <c r="Q1" s="13">
        <f t="shared" ref="Q1:Q25" si="2">P1/E1/1.16/10000</f>
        <v>2.1522413793103449E-3</v>
      </c>
    </row>
    <row r="2" spans="1:17" ht="36" x14ac:dyDescent="0.15">
      <c r="A2" s="5" t="s">
        <v>43</v>
      </c>
      <c r="B2" s="6" t="s">
        <v>9</v>
      </c>
      <c r="C2" s="6" t="s">
        <v>10</v>
      </c>
      <c r="D2" s="7" t="s">
        <v>11</v>
      </c>
      <c r="E2" s="22">
        <v>12000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2.3275862068965498E-3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20</v>
      </c>
      <c r="O2" s="19">
        <f t="shared" si="1"/>
        <v>240000</v>
      </c>
      <c r="P2" s="13">
        <f t="shared" ref="P2:P25" si="3">O2*1.314</f>
        <v>315360</v>
      </c>
      <c r="Q2" s="13">
        <f t="shared" si="2"/>
        <v>2.2655172413793105E-3</v>
      </c>
    </row>
    <row r="3" spans="1:17" ht="48" x14ac:dyDescent="0.15">
      <c r="A3" s="5" t="s">
        <v>43</v>
      </c>
      <c r="B3" s="6" t="s">
        <v>82</v>
      </c>
      <c r="C3" s="6" t="s">
        <v>83</v>
      </c>
      <c r="D3" s="7" t="s">
        <v>3</v>
      </c>
      <c r="E3" s="22">
        <v>759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3.97629310344828E-3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27</v>
      </c>
      <c r="O3" s="19">
        <f t="shared" si="1"/>
        <v>20493</v>
      </c>
      <c r="P3" s="13">
        <f t="shared" si="3"/>
        <v>26927.802</v>
      </c>
      <c r="Q3" s="13">
        <f t="shared" si="2"/>
        <v>3.0584482758620694E-3</v>
      </c>
    </row>
    <row r="4" spans="1:17" ht="48" x14ac:dyDescent="0.15">
      <c r="A4" s="5" t="s">
        <v>43</v>
      </c>
      <c r="B4" s="6" t="s">
        <v>18</v>
      </c>
      <c r="C4" s="6" t="s">
        <v>19</v>
      </c>
      <c r="D4" s="7" t="s">
        <v>3</v>
      </c>
      <c r="E4" s="22">
        <v>10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2.4245689655172402E-3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18</v>
      </c>
      <c r="O4" s="19">
        <f t="shared" si="1"/>
        <v>180</v>
      </c>
      <c r="P4" s="13">
        <f t="shared" si="3"/>
        <v>236.52</v>
      </c>
      <c r="Q4" s="13">
        <f t="shared" si="2"/>
        <v>2.0389655172413797E-3</v>
      </c>
    </row>
    <row r="5" spans="1:17" ht="48" x14ac:dyDescent="0.15">
      <c r="A5" s="5" t="s">
        <v>43</v>
      </c>
      <c r="B5" s="6" t="s">
        <v>86</v>
      </c>
      <c r="C5" s="6" t="s">
        <v>87</v>
      </c>
      <c r="D5" s="7" t="s">
        <v>3</v>
      </c>
      <c r="E5" s="22">
        <v>40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2.2790948275862098E-3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20</v>
      </c>
      <c r="O5" s="19">
        <f t="shared" si="1"/>
        <v>800</v>
      </c>
      <c r="P5" s="13">
        <f t="shared" si="3"/>
        <v>1051.2</v>
      </c>
      <c r="Q5" s="13">
        <f t="shared" si="2"/>
        <v>2.2655172413793105E-3</v>
      </c>
    </row>
    <row r="6" spans="1:17" ht="36" x14ac:dyDescent="0.15">
      <c r="A6" s="5" t="s">
        <v>43</v>
      </c>
      <c r="B6" s="6" t="s">
        <v>28</v>
      </c>
      <c r="C6" s="6" t="s">
        <v>29</v>
      </c>
      <c r="D6" s="7" t="s">
        <v>11</v>
      </c>
      <c r="E6" s="22">
        <v>28000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7.2737068965517202E-4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6.5</v>
      </c>
      <c r="O6" s="19">
        <f t="shared" si="1"/>
        <v>182000</v>
      </c>
      <c r="P6" s="13">
        <f t="shared" si="3"/>
        <v>239148</v>
      </c>
      <c r="Q6" s="13">
        <f t="shared" si="2"/>
        <v>7.3629310344827594E-4</v>
      </c>
    </row>
    <row r="7" spans="1:17" ht="36" x14ac:dyDescent="0.15">
      <c r="A7" s="5" t="s">
        <v>43</v>
      </c>
      <c r="B7" s="6" t="s">
        <v>54</v>
      </c>
      <c r="C7" s="6" t="s">
        <v>55</v>
      </c>
      <c r="D7" s="7" t="s">
        <v>3</v>
      </c>
      <c r="E7" s="22">
        <v>1200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3.5883620689655198E-3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23</v>
      </c>
      <c r="O7" s="19">
        <f t="shared" si="1"/>
        <v>27600</v>
      </c>
      <c r="P7" s="13">
        <f t="shared" si="3"/>
        <v>36266.400000000001</v>
      </c>
      <c r="Q7" s="13">
        <f t="shared" si="2"/>
        <v>2.6053448275862069E-3</v>
      </c>
    </row>
    <row r="8" spans="1:17" ht="36" x14ac:dyDescent="0.15">
      <c r="A8" s="5" t="s">
        <v>43</v>
      </c>
      <c r="B8" s="6" t="s">
        <v>14</v>
      </c>
      <c r="C8" s="6" t="s">
        <v>15</v>
      </c>
      <c r="D8" s="7" t="s">
        <v>3</v>
      </c>
      <c r="E8" s="22">
        <v>120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v>3.5778362068965498E-3</v>
      </c>
      <c r="K8" s="13" t="s">
        <v>96</v>
      </c>
      <c r="L8" s="13">
        <f>J8*[2]包1!$F$167*1.16*10000</f>
        <v>0</v>
      </c>
      <c r="M8" s="13">
        <f t="shared" si="0"/>
        <v>0</v>
      </c>
      <c r="N8" s="18">
        <f>VLOOKUP(B8:B247,[1]包3!$B$3:$F$113,5,0)</f>
        <v>23</v>
      </c>
      <c r="O8" s="19">
        <f t="shared" si="1"/>
        <v>2760</v>
      </c>
      <c r="P8" s="13">
        <f t="shared" si="3"/>
        <v>3626.6400000000003</v>
      </c>
      <c r="Q8" s="13">
        <f t="shared" si="2"/>
        <v>2.6053448275862069E-3</v>
      </c>
    </row>
    <row r="9" spans="1:17" ht="36" x14ac:dyDescent="0.15">
      <c r="A9" s="5" t="s">
        <v>43</v>
      </c>
      <c r="B9" s="6" t="s">
        <v>30</v>
      </c>
      <c r="C9" s="6" t="s">
        <v>31</v>
      </c>
      <c r="D9" s="7" t="s">
        <v>11</v>
      </c>
      <c r="E9" s="22">
        <v>28000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2.3275862068965501E-4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3</v>
      </c>
      <c r="O9" s="19">
        <f t="shared" si="1"/>
        <v>84000</v>
      </c>
      <c r="P9" s="13">
        <f t="shared" si="3"/>
        <v>110376</v>
      </c>
      <c r="Q9" s="13">
        <f t="shared" si="2"/>
        <v>3.3982758620689657E-4</v>
      </c>
    </row>
    <row r="10" spans="1:17" ht="36" x14ac:dyDescent="0.15">
      <c r="A10" s="5" t="s">
        <v>43</v>
      </c>
      <c r="B10" s="6" t="s">
        <v>94</v>
      </c>
      <c r="C10" s="6" t="s">
        <v>95</v>
      </c>
      <c r="D10" s="7" t="s">
        <v>11</v>
      </c>
      <c r="E10" s="22">
        <v>24000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5.8189655172413799E-4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4.4000000000000004</v>
      </c>
      <c r="O10" s="19">
        <f t="shared" si="1"/>
        <v>105600.00000000001</v>
      </c>
      <c r="P10" s="13">
        <f t="shared" si="3"/>
        <v>138758.40000000002</v>
      </c>
      <c r="Q10" s="13">
        <f t="shared" si="2"/>
        <v>4.9841379310344833E-4</v>
      </c>
    </row>
    <row r="11" spans="1:17" ht="36" x14ac:dyDescent="0.15">
      <c r="A11" s="5" t="s">
        <v>43</v>
      </c>
      <c r="B11" s="6" t="s">
        <v>22</v>
      </c>
      <c r="C11" s="6" t="s">
        <v>23</v>
      </c>
      <c r="D11" s="7" t="s">
        <v>11</v>
      </c>
      <c r="E11" s="22">
        <v>26000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5.8189655172413799E-4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6</v>
      </c>
      <c r="O11" s="19">
        <f t="shared" si="1"/>
        <v>156000</v>
      </c>
      <c r="P11" s="13">
        <f t="shared" si="3"/>
        <v>204984</v>
      </c>
      <c r="Q11" s="13">
        <f t="shared" si="2"/>
        <v>6.7965517241379313E-4</v>
      </c>
    </row>
    <row r="12" spans="1:17" ht="48" x14ac:dyDescent="0.15">
      <c r="A12" s="5" t="s">
        <v>43</v>
      </c>
      <c r="B12" s="6" t="s">
        <v>84</v>
      </c>
      <c r="C12" s="6" t="s">
        <v>85</v>
      </c>
      <c r="D12" s="7" t="s">
        <v>3</v>
      </c>
      <c r="E12" s="22">
        <v>27000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f>VLOOKUP(B12:B259,[1]包1!$B$3:$K$41,10,0)</f>
        <v>1.8911637931034501E-3</v>
      </c>
      <c r="K12" s="13"/>
      <c r="L12" s="13">
        <f>J12*[2]包1!$F$167*1.16*10000</f>
        <v>0</v>
      </c>
      <c r="M12" s="13">
        <f t="shared" si="0"/>
        <v>0</v>
      </c>
      <c r="N12" s="18">
        <f>VLOOKUP(B12:B259,[1]包1!$B$3:$F$41,5,0)</f>
        <v>15</v>
      </c>
      <c r="O12" s="19">
        <f t="shared" si="1"/>
        <v>405000</v>
      </c>
      <c r="P12" s="13">
        <f t="shared" si="3"/>
        <v>532170</v>
      </c>
      <c r="Q12" s="13">
        <f t="shared" si="2"/>
        <v>1.6991379310344829E-3</v>
      </c>
    </row>
    <row r="13" spans="1:17" ht="48" x14ac:dyDescent="0.15">
      <c r="A13" s="5" t="s">
        <v>43</v>
      </c>
      <c r="B13" s="6" t="s">
        <v>46</v>
      </c>
      <c r="C13" s="6" t="s">
        <v>47</v>
      </c>
      <c r="D13" s="7" t="s">
        <v>11</v>
      </c>
      <c r="E13" s="22">
        <v>14000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7.7586206896551699E-4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6.2</v>
      </c>
      <c r="O13" s="19">
        <f t="shared" si="1"/>
        <v>86800</v>
      </c>
      <c r="P13" s="13">
        <f t="shared" si="3"/>
        <v>114055.20000000001</v>
      </c>
      <c r="Q13" s="13">
        <f t="shared" si="2"/>
        <v>7.0231034482758634E-4</v>
      </c>
    </row>
    <row r="14" spans="1:17" ht="36" x14ac:dyDescent="0.15">
      <c r="A14" s="5" t="s">
        <v>43</v>
      </c>
      <c r="B14" s="6" t="s">
        <v>24</v>
      </c>
      <c r="C14" s="6" t="s">
        <v>25</v>
      </c>
      <c r="D14" s="7" t="s">
        <v>11</v>
      </c>
      <c r="E14" s="22">
        <v>180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7.7586206896551699E-4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7.5</v>
      </c>
      <c r="O14" s="19">
        <f t="shared" si="1"/>
        <v>1350</v>
      </c>
      <c r="P14" s="13">
        <f t="shared" si="3"/>
        <v>1773.9</v>
      </c>
      <c r="Q14" s="13">
        <f t="shared" si="2"/>
        <v>8.4956896551724144E-4</v>
      </c>
    </row>
    <row r="15" spans="1:17" ht="36" x14ac:dyDescent="0.15">
      <c r="A15" s="5" t="s">
        <v>43</v>
      </c>
      <c r="B15" s="6" t="s">
        <v>77</v>
      </c>
      <c r="C15" s="6" t="s">
        <v>78</v>
      </c>
      <c r="D15" s="7" t="s">
        <v>3</v>
      </c>
      <c r="E15" s="22">
        <v>200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1.60021551724138E-3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17</v>
      </c>
      <c r="O15" s="19">
        <f t="shared" si="1"/>
        <v>3400</v>
      </c>
      <c r="P15" s="13">
        <f t="shared" si="3"/>
        <v>4467.6000000000004</v>
      </c>
      <c r="Q15" s="13">
        <f t="shared" si="2"/>
        <v>1.9256896551724139E-3</v>
      </c>
    </row>
    <row r="16" spans="1:17" ht="36" x14ac:dyDescent="0.15">
      <c r="A16" s="5" t="s">
        <v>43</v>
      </c>
      <c r="B16" s="6" t="s">
        <v>97</v>
      </c>
      <c r="C16" s="6" t="s">
        <v>98</v>
      </c>
      <c r="D16" s="7" t="s">
        <v>3</v>
      </c>
      <c r="E16" s="22">
        <v>15000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v>1.3537758620689657E-3</v>
      </c>
      <c r="K16" s="16" t="s">
        <v>81</v>
      </c>
      <c r="L16" s="13">
        <f>J16*[2]包1!$F$167*1.16*10000</f>
        <v>0</v>
      </c>
      <c r="M16" s="13">
        <f t="shared" si="0"/>
        <v>0</v>
      </c>
      <c r="N16" s="18">
        <f>VLOOKUP(B16:B255,[1]包3!$B$3:$F$113,5,0)</f>
        <v>13</v>
      </c>
      <c r="O16" s="19">
        <f t="shared" si="1"/>
        <v>195000</v>
      </c>
      <c r="P16" s="13">
        <f t="shared" si="3"/>
        <v>256230</v>
      </c>
      <c r="Q16" s="13">
        <f t="shared" si="2"/>
        <v>1.4725862068965519E-3</v>
      </c>
    </row>
    <row r="17" spans="1:17" ht="120" x14ac:dyDescent="0.15">
      <c r="A17" s="5" t="s">
        <v>43</v>
      </c>
      <c r="B17" s="6" t="s">
        <v>35</v>
      </c>
      <c r="C17" s="6" t="s">
        <v>36</v>
      </c>
      <c r="D17" s="7" t="s">
        <v>3</v>
      </c>
      <c r="E17" s="22">
        <v>1800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2.03663793103448E-3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18</v>
      </c>
      <c r="O17" s="19">
        <f t="shared" si="1"/>
        <v>32400</v>
      </c>
      <c r="P17" s="13">
        <f t="shared" si="3"/>
        <v>42573.599999999999</v>
      </c>
      <c r="Q17" s="13">
        <f t="shared" si="2"/>
        <v>2.0389655172413793E-3</v>
      </c>
    </row>
    <row r="18" spans="1:17" ht="60" x14ac:dyDescent="0.15">
      <c r="A18" s="5" t="s">
        <v>43</v>
      </c>
      <c r="B18" s="6" t="s">
        <v>79</v>
      </c>
      <c r="C18" s="6" t="s">
        <v>80</v>
      </c>
      <c r="D18" s="7" t="s">
        <v>3</v>
      </c>
      <c r="E18" s="22">
        <v>500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v>8.7028448275862087E-4</v>
      </c>
      <c r="K18" s="13" t="s">
        <v>96</v>
      </c>
      <c r="L18" s="13">
        <f>J18*[2]包1!$F$167*1.16*10000</f>
        <v>0</v>
      </c>
      <c r="M18" s="13">
        <f t="shared" si="0"/>
        <v>0</v>
      </c>
      <c r="N18" s="18">
        <f>VLOOKUP(B18:B257,[1]包3!$B$3:$F$113,5,0)</f>
        <v>3.6</v>
      </c>
      <c r="O18" s="19">
        <f t="shared" si="1"/>
        <v>1800</v>
      </c>
      <c r="P18" s="13">
        <f t="shared" si="3"/>
        <v>2365.2000000000003</v>
      </c>
      <c r="Q18" s="13">
        <f t="shared" si="2"/>
        <v>4.0779310344827592E-4</v>
      </c>
    </row>
    <row r="19" spans="1:17" ht="36" x14ac:dyDescent="0.15">
      <c r="A19" s="5" t="s">
        <v>43</v>
      </c>
      <c r="B19" s="6" t="s">
        <v>92</v>
      </c>
      <c r="C19" s="6" t="s">
        <v>93</v>
      </c>
      <c r="D19" s="7" t="s">
        <v>3</v>
      </c>
      <c r="E19" s="22">
        <v>200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3.8793103448275901E-3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28</v>
      </c>
      <c r="O19" s="19">
        <f t="shared" si="1"/>
        <v>5600</v>
      </c>
      <c r="P19" s="13">
        <f t="shared" si="3"/>
        <v>7358.4000000000005</v>
      </c>
      <c r="Q19" s="13">
        <f t="shared" si="2"/>
        <v>3.171724137931035E-3</v>
      </c>
    </row>
    <row r="20" spans="1:17" ht="60" x14ac:dyDescent="0.15">
      <c r="A20" s="5" t="s">
        <v>43</v>
      </c>
      <c r="B20" s="6" t="s">
        <v>88</v>
      </c>
      <c r="C20" s="6" t="s">
        <v>89</v>
      </c>
      <c r="D20" s="7" t="s">
        <v>3</v>
      </c>
      <c r="E20" s="22">
        <v>62000</v>
      </c>
      <c r="F20" s="22" t="s">
        <v>75</v>
      </c>
      <c r="G20" s="22" t="s">
        <v>76</v>
      </c>
      <c r="H20" s="22" t="s">
        <v>2</v>
      </c>
      <c r="I20" s="22" t="s">
        <v>4</v>
      </c>
      <c r="J20" s="13">
        <v>2.7075517241379301E-4</v>
      </c>
      <c r="K20" s="16" t="s">
        <v>81</v>
      </c>
      <c r="L20" s="13">
        <f>J20*[2]包1!$F$167*1.16*10000</f>
        <v>0</v>
      </c>
      <c r="M20" s="13">
        <f t="shared" si="0"/>
        <v>0</v>
      </c>
      <c r="N20" s="18">
        <f>VLOOKUP(B20:B259,[1]包3!$B$3:$F$113,5,0)</f>
        <v>2.5</v>
      </c>
      <c r="O20" s="19">
        <f t="shared" si="1"/>
        <v>155000</v>
      </c>
      <c r="P20" s="13">
        <f t="shared" si="3"/>
        <v>203670</v>
      </c>
      <c r="Q20" s="13">
        <f t="shared" si="2"/>
        <v>2.8318965517241381E-4</v>
      </c>
    </row>
    <row r="21" spans="1:17" ht="48" x14ac:dyDescent="0.15">
      <c r="A21" s="5" t="s">
        <v>43</v>
      </c>
      <c r="B21" s="6" t="s">
        <v>5</v>
      </c>
      <c r="C21" s="6" t="s">
        <v>6</v>
      </c>
      <c r="D21" s="7" t="s">
        <v>3</v>
      </c>
      <c r="E21" s="22">
        <v>9000</v>
      </c>
      <c r="F21" s="22" t="s">
        <v>75</v>
      </c>
      <c r="G21" s="22" t="s">
        <v>76</v>
      </c>
      <c r="H21" s="22" t="s">
        <v>2</v>
      </c>
      <c r="I21" s="22" t="s">
        <v>4</v>
      </c>
      <c r="J21" s="13">
        <f>VLOOKUP(B21:B268,[1]包1!$B$3:$K$41,10,0)</f>
        <v>2.03663793103448E-3</v>
      </c>
      <c r="K21" s="13"/>
      <c r="L21" s="13">
        <f>J21*[2]包1!$F$167*1.16*10000</f>
        <v>0</v>
      </c>
      <c r="M21" s="13">
        <f t="shared" si="0"/>
        <v>0</v>
      </c>
      <c r="N21" s="18">
        <f>VLOOKUP(B21:B268,[1]包1!$B$3:$F$41,5,0)</f>
        <v>19</v>
      </c>
      <c r="O21" s="19">
        <f t="shared" si="1"/>
        <v>171000</v>
      </c>
      <c r="P21" s="13">
        <f t="shared" si="3"/>
        <v>224694</v>
      </c>
      <c r="Q21" s="13">
        <f t="shared" si="2"/>
        <v>2.1522413793103449E-3</v>
      </c>
    </row>
    <row r="22" spans="1:17" ht="48" x14ac:dyDescent="0.15">
      <c r="A22" s="5" t="s">
        <v>43</v>
      </c>
      <c r="B22" s="6" t="s">
        <v>37</v>
      </c>
      <c r="C22" s="6" t="s">
        <v>38</v>
      </c>
      <c r="D22" s="7" t="s">
        <v>3</v>
      </c>
      <c r="E22" s="22">
        <v>4000</v>
      </c>
      <c r="F22" s="22" t="s">
        <v>75</v>
      </c>
      <c r="G22" s="22" t="s">
        <v>76</v>
      </c>
      <c r="H22" s="22" t="s">
        <v>2</v>
      </c>
      <c r="I22" s="22" t="s">
        <v>4</v>
      </c>
      <c r="J22" s="13">
        <f>VLOOKUP(B22:B269,[1]包1!$B$3:$K$41,10,0)</f>
        <v>3.1519396551724101E-3</v>
      </c>
      <c r="K22" s="13"/>
      <c r="L22" s="13">
        <f>J22*[2]包1!$F$167*1.16*10000</f>
        <v>0</v>
      </c>
      <c r="M22" s="13">
        <f t="shared" si="0"/>
        <v>0</v>
      </c>
      <c r="N22" s="18">
        <f>VLOOKUP(B22:B269,[1]包1!$B$3:$F$41,5,0)</f>
        <v>32</v>
      </c>
      <c r="O22" s="19">
        <f t="shared" si="1"/>
        <v>128000</v>
      </c>
      <c r="P22" s="13">
        <f t="shared" si="3"/>
        <v>168192</v>
      </c>
      <c r="Q22" s="13">
        <f t="shared" si="2"/>
        <v>3.6248275862068974E-3</v>
      </c>
    </row>
    <row r="23" spans="1:17" ht="36" x14ac:dyDescent="0.15">
      <c r="A23" s="5" t="s">
        <v>43</v>
      </c>
      <c r="B23" s="6" t="s">
        <v>7</v>
      </c>
      <c r="C23" s="6" t="s">
        <v>8</v>
      </c>
      <c r="D23" s="7" t="s">
        <v>3</v>
      </c>
      <c r="E23" s="22">
        <v>28000</v>
      </c>
      <c r="F23" s="22" t="s">
        <v>75</v>
      </c>
      <c r="G23" s="22" t="s">
        <v>76</v>
      </c>
      <c r="H23" s="22" t="s">
        <v>2</v>
      </c>
      <c r="I23" s="22" t="s">
        <v>4</v>
      </c>
      <c r="J23" s="13">
        <f>VLOOKUP(B23:B270,[1]包1!$B$3:$K$41,10,0)</f>
        <v>1.4062499999999999E-3</v>
      </c>
      <c r="K23" s="13"/>
      <c r="L23" s="13">
        <f>J23*[2]包1!$F$167*1.16*10000</f>
        <v>0</v>
      </c>
      <c r="M23" s="13">
        <f t="shared" si="0"/>
        <v>0</v>
      </c>
      <c r="N23" s="18">
        <f>VLOOKUP(B23:B270,[1]包1!$B$3:$F$41,5,0)</f>
        <v>14</v>
      </c>
      <c r="O23" s="19">
        <f t="shared" si="1"/>
        <v>392000</v>
      </c>
      <c r="P23" s="13">
        <f t="shared" si="3"/>
        <v>515088</v>
      </c>
      <c r="Q23" s="13">
        <f t="shared" si="2"/>
        <v>1.5858620689655175E-3</v>
      </c>
    </row>
    <row r="24" spans="1:17" ht="36" x14ac:dyDescent="0.15">
      <c r="A24" s="5" t="s">
        <v>43</v>
      </c>
      <c r="B24" s="6" t="s">
        <v>33</v>
      </c>
      <c r="C24" s="6" t="s">
        <v>34</v>
      </c>
      <c r="D24" s="7" t="s">
        <v>3</v>
      </c>
      <c r="E24" s="22">
        <v>14000</v>
      </c>
      <c r="F24" s="22" t="s">
        <v>75</v>
      </c>
      <c r="G24" s="22" t="s">
        <v>76</v>
      </c>
      <c r="H24" s="22" t="s">
        <v>2</v>
      </c>
      <c r="I24" s="22" t="s">
        <v>4</v>
      </c>
      <c r="J24" s="13">
        <f>VLOOKUP(B24:B271,[1]包1!$B$3:$K$41,10,0)</f>
        <v>2.2790948275862098E-3</v>
      </c>
      <c r="K24" s="13"/>
      <c r="L24" s="13">
        <f>J24*[2]包1!$F$167*1.16*10000</f>
        <v>0</v>
      </c>
      <c r="M24" s="13">
        <f t="shared" si="0"/>
        <v>0</v>
      </c>
      <c r="N24" s="18">
        <f>VLOOKUP(B24:B271,[1]包1!$B$3:$F$41,5,0)</f>
        <v>23</v>
      </c>
      <c r="O24" s="19">
        <f t="shared" si="1"/>
        <v>322000</v>
      </c>
      <c r="P24" s="13">
        <f t="shared" si="3"/>
        <v>423108</v>
      </c>
      <c r="Q24" s="13">
        <f t="shared" si="2"/>
        <v>2.6053448275862069E-3</v>
      </c>
    </row>
    <row r="25" spans="1:17" ht="36" x14ac:dyDescent="0.15">
      <c r="A25" s="5" t="s">
        <v>43</v>
      </c>
      <c r="B25" s="6" t="s">
        <v>26</v>
      </c>
      <c r="C25" s="6" t="s">
        <v>27</v>
      </c>
      <c r="D25" s="7" t="s">
        <v>11</v>
      </c>
      <c r="E25" s="22">
        <v>16300</v>
      </c>
      <c r="F25" s="22" t="s">
        <v>75</v>
      </c>
      <c r="G25" s="22" t="s">
        <v>76</v>
      </c>
      <c r="H25" s="22" t="s">
        <v>2</v>
      </c>
      <c r="I25" s="22" t="s">
        <v>4</v>
      </c>
      <c r="J25" s="13">
        <f>VLOOKUP(B25:B272,[1]包1!$B$3:$K$41,10,0)</f>
        <v>3.8793103448275898E-4</v>
      </c>
      <c r="K25" s="13"/>
      <c r="L25" s="13">
        <f>J25*[2]包1!$F$167*1.16*10000</f>
        <v>0</v>
      </c>
      <c r="M25" s="13">
        <f t="shared" si="0"/>
        <v>0</v>
      </c>
      <c r="N25" s="18">
        <f>VLOOKUP(B25:B272,[1]包1!$B$3:$F$41,5,0)</f>
        <v>5</v>
      </c>
      <c r="O25" s="19">
        <f t="shared" si="1"/>
        <v>81500</v>
      </c>
      <c r="P25" s="13">
        <f t="shared" si="3"/>
        <v>107091</v>
      </c>
      <c r="Q25" s="13">
        <f t="shared" si="2"/>
        <v>5.6637931034482763E-4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9"/>
    </sheetView>
  </sheetViews>
  <sheetFormatPr defaultColWidth="9" defaultRowHeight="13.5" x14ac:dyDescent="0.15"/>
  <sheetData>
    <row r="1" spans="1:17" ht="36" x14ac:dyDescent="0.15">
      <c r="A1" s="5" t="s">
        <v>44</v>
      </c>
      <c r="B1" s="6" t="s">
        <v>54</v>
      </c>
      <c r="C1" s="6" t="s">
        <v>55</v>
      </c>
      <c r="D1" s="7" t="s">
        <v>3</v>
      </c>
      <c r="E1" s="22">
        <v>1200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f>VLOOKUP(B1:B248,[1]包1!$B$3:$K$41,10,0)</f>
        <v>3.5883620689655198E-3</v>
      </c>
      <c r="K1" s="13"/>
      <c r="L1" s="13">
        <f>J1*[2]包1!$F$167*1.16*10000</f>
        <v>0</v>
      </c>
      <c r="M1" s="13">
        <f t="shared" ref="M1:M19" si="0">L1*E1</f>
        <v>0</v>
      </c>
      <c r="N1" s="18">
        <f>VLOOKUP(B1:B248,[1]包1!$B$3:$F$41,5,0)</f>
        <v>23</v>
      </c>
      <c r="O1" s="19">
        <f t="shared" ref="O1:O19" si="1">E1*N1</f>
        <v>27600</v>
      </c>
      <c r="P1" s="13">
        <f>O1*1.309</f>
        <v>36128.400000000001</v>
      </c>
      <c r="Q1" s="13">
        <f t="shared" ref="Q1:Q19" si="2">P1/E1/1.16/10000</f>
        <v>2.5954310344827591E-3</v>
      </c>
    </row>
    <row r="2" spans="1:17" ht="36" x14ac:dyDescent="0.15">
      <c r="A2" s="5" t="s">
        <v>44</v>
      </c>
      <c r="B2" s="6" t="s">
        <v>28</v>
      </c>
      <c r="C2" s="6" t="s">
        <v>29</v>
      </c>
      <c r="D2" s="7" t="s">
        <v>11</v>
      </c>
      <c r="E2" s="22">
        <v>30000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7.2737068965517202E-4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6.5</v>
      </c>
      <c r="O2" s="19">
        <f t="shared" si="1"/>
        <v>195000</v>
      </c>
      <c r="P2" s="13">
        <f t="shared" ref="P2:P19" si="3">O2*1.309</f>
        <v>255255</v>
      </c>
      <c r="Q2" s="13">
        <f t="shared" si="2"/>
        <v>7.3349137931034492E-4</v>
      </c>
    </row>
    <row r="3" spans="1:17" ht="36" x14ac:dyDescent="0.15">
      <c r="A3" s="5" t="s">
        <v>44</v>
      </c>
      <c r="B3" s="6" t="s">
        <v>30</v>
      </c>
      <c r="C3" s="6" t="s">
        <v>31</v>
      </c>
      <c r="D3" s="7" t="s">
        <v>11</v>
      </c>
      <c r="E3" s="22">
        <v>30000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2.3275862068965501E-4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3</v>
      </c>
      <c r="O3" s="19">
        <f t="shared" si="1"/>
        <v>90000</v>
      </c>
      <c r="P3" s="13">
        <f t="shared" si="3"/>
        <v>117810</v>
      </c>
      <c r="Q3" s="13">
        <f t="shared" si="2"/>
        <v>3.3853448275862071E-4</v>
      </c>
    </row>
    <row r="4" spans="1:17" ht="36" x14ac:dyDescent="0.15">
      <c r="A4" s="5" t="s">
        <v>44</v>
      </c>
      <c r="B4" s="6" t="s">
        <v>26</v>
      </c>
      <c r="C4" s="6" t="s">
        <v>27</v>
      </c>
      <c r="D4" s="7" t="s">
        <v>11</v>
      </c>
      <c r="E4" s="22">
        <v>10000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3.8793103448275898E-4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5</v>
      </c>
      <c r="O4" s="19">
        <f t="shared" si="1"/>
        <v>50000</v>
      </c>
      <c r="P4" s="13">
        <f t="shared" si="3"/>
        <v>65450</v>
      </c>
      <c r="Q4" s="13">
        <f t="shared" si="2"/>
        <v>5.6422413793103454E-4</v>
      </c>
    </row>
    <row r="5" spans="1:17" ht="36" x14ac:dyDescent="0.15">
      <c r="A5" s="5" t="s">
        <v>44</v>
      </c>
      <c r="B5" s="6" t="s">
        <v>33</v>
      </c>
      <c r="C5" s="6" t="s">
        <v>34</v>
      </c>
      <c r="D5" s="7" t="s">
        <v>3</v>
      </c>
      <c r="E5" s="22">
        <v>10000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2.2790948275862098E-3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23</v>
      </c>
      <c r="O5" s="19">
        <f t="shared" si="1"/>
        <v>230000</v>
      </c>
      <c r="P5" s="13">
        <f t="shared" si="3"/>
        <v>301070</v>
      </c>
      <c r="Q5" s="13">
        <f t="shared" si="2"/>
        <v>2.5954310344827587E-3</v>
      </c>
    </row>
    <row r="6" spans="1:17" ht="36" x14ac:dyDescent="0.15">
      <c r="A6" s="5" t="s">
        <v>44</v>
      </c>
      <c r="B6" s="6" t="s">
        <v>48</v>
      </c>
      <c r="C6" s="6" t="s">
        <v>49</v>
      </c>
      <c r="D6" s="7" t="s">
        <v>3</v>
      </c>
      <c r="E6" s="22">
        <v>10000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1.93965517241379E-3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19</v>
      </c>
      <c r="O6" s="19">
        <f t="shared" si="1"/>
        <v>190000</v>
      </c>
      <c r="P6" s="13">
        <f t="shared" si="3"/>
        <v>248710</v>
      </c>
      <c r="Q6" s="13">
        <f t="shared" si="2"/>
        <v>2.1440517241379312E-3</v>
      </c>
    </row>
    <row r="7" spans="1:17" ht="36" x14ac:dyDescent="0.15">
      <c r="A7" s="5" t="s">
        <v>44</v>
      </c>
      <c r="B7" s="6" t="s">
        <v>14</v>
      </c>
      <c r="C7" s="6" t="s">
        <v>15</v>
      </c>
      <c r="D7" s="7" t="s">
        <v>3</v>
      </c>
      <c r="E7" s="22">
        <v>380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v>3.5778362068965498E-3</v>
      </c>
      <c r="K7" s="13" t="s">
        <v>96</v>
      </c>
      <c r="L7" s="13">
        <f>J7*[2]包1!$F$167*1.16*10000</f>
        <v>0</v>
      </c>
      <c r="M7" s="13">
        <f t="shared" si="0"/>
        <v>0</v>
      </c>
      <c r="N7" s="18">
        <f>VLOOKUP(B7:B246,[1]包3!$B$3:$F$113,5,0)</f>
        <v>23</v>
      </c>
      <c r="O7" s="19">
        <f t="shared" si="1"/>
        <v>8740</v>
      </c>
      <c r="P7" s="13">
        <f t="shared" si="3"/>
        <v>11440.66</v>
      </c>
      <c r="Q7" s="13">
        <f t="shared" si="2"/>
        <v>2.5954310344827587E-3</v>
      </c>
    </row>
    <row r="8" spans="1:17" ht="48" x14ac:dyDescent="0.15">
      <c r="A8" s="5" t="s">
        <v>44</v>
      </c>
      <c r="B8" s="6" t="s">
        <v>86</v>
      </c>
      <c r="C8" s="6" t="s">
        <v>87</v>
      </c>
      <c r="D8" s="7" t="s">
        <v>3</v>
      </c>
      <c r="E8" s="22">
        <v>600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2.2790948275862098E-3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20</v>
      </c>
      <c r="O8" s="19">
        <f t="shared" si="1"/>
        <v>12000</v>
      </c>
      <c r="P8" s="13">
        <f t="shared" si="3"/>
        <v>15708</v>
      </c>
      <c r="Q8" s="13">
        <f t="shared" si="2"/>
        <v>2.2568965517241382E-3</v>
      </c>
    </row>
    <row r="9" spans="1:17" ht="60" x14ac:dyDescent="0.15">
      <c r="A9" s="5" t="s">
        <v>44</v>
      </c>
      <c r="B9" s="6" t="s">
        <v>79</v>
      </c>
      <c r="C9" s="6" t="s">
        <v>80</v>
      </c>
      <c r="D9" s="7" t="s">
        <v>3</v>
      </c>
      <c r="E9" s="22">
        <v>40000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v>8.7028448275862087E-4</v>
      </c>
      <c r="K9" s="13" t="s">
        <v>96</v>
      </c>
      <c r="L9" s="13">
        <f>J9*[2]包1!$F$167*1.16*10000</f>
        <v>0</v>
      </c>
      <c r="M9" s="13">
        <f t="shared" si="0"/>
        <v>0</v>
      </c>
      <c r="N9" s="18">
        <f>VLOOKUP(B9:B248,[1]包3!$B$3:$F$113,5,0)</f>
        <v>3.6</v>
      </c>
      <c r="O9" s="19">
        <f t="shared" si="1"/>
        <v>144000</v>
      </c>
      <c r="P9" s="13">
        <f t="shared" si="3"/>
        <v>188496</v>
      </c>
      <c r="Q9" s="13">
        <f t="shared" si="2"/>
        <v>4.062413793103448E-4</v>
      </c>
    </row>
    <row r="10" spans="1:17" ht="36" x14ac:dyDescent="0.15">
      <c r="A10" s="5" t="s">
        <v>44</v>
      </c>
      <c r="B10" s="6" t="s">
        <v>92</v>
      </c>
      <c r="C10" s="6" t="s">
        <v>93</v>
      </c>
      <c r="D10" s="7" t="s">
        <v>3</v>
      </c>
      <c r="E10" s="22">
        <v>900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3.8793103448275901E-3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28</v>
      </c>
      <c r="O10" s="19">
        <f t="shared" si="1"/>
        <v>25200</v>
      </c>
      <c r="P10" s="13">
        <f t="shared" si="3"/>
        <v>32986.799999999996</v>
      </c>
      <c r="Q10" s="13">
        <f t="shared" si="2"/>
        <v>3.1596551724137928E-3</v>
      </c>
    </row>
    <row r="11" spans="1:17" ht="120" x14ac:dyDescent="0.15">
      <c r="A11" s="5" t="s">
        <v>44</v>
      </c>
      <c r="B11" s="6" t="s">
        <v>35</v>
      </c>
      <c r="C11" s="6" t="s">
        <v>36</v>
      </c>
      <c r="D11" s="7" t="s">
        <v>3</v>
      </c>
      <c r="E11" s="22">
        <v>500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f>VLOOKUP(B11:B258,[1]包1!$B$3:$K$41,10,0)</f>
        <v>2.03663793103448E-3</v>
      </c>
      <c r="K11" s="13"/>
      <c r="L11" s="13">
        <f>J11*[2]包1!$F$167*1.16*10000</f>
        <v>0</v>
      </c>
      <c r="M11" s="13">
        <f t="shared" si="0"/>
        <v>0</v>
      </c>
      <c r="N11" s="18">
        <f>VLOOKUP(B11:B258,[1]包1!$B$3:$F$41,5,0)</f>
        <v>18</v>
      </c>
      <c r="O11" s="19">
        <f t="shared" si="1"/>
        <v>9000</v>
      </c>
      <c r="P11" s="13">
        <f t="shared" si="3"/>
        <v>11781</v>
      </c>
      <c r="Q11" s="13">
        <f t="shared" si="2"/>
        <v>2.0312068965517246E-3</v>
      </c>
    </row>
    <row r="12" spans="1:17" ht="60" x14ac:dyDescent="0.15">
      <c r="A12" s="5" t="s">
        <v>44</v>
      </c>
      <c r="B12" s="6" t="s">
        <v>88</v>
      </c>
      <c r="C12" s="6" t="s">
        <v>89</v>
      </c>
      <c r="D12" s="7" t="s">
        <v>3</v>
      </c>
      <c r="E12" s="22">
        <v>42000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v>2.7075517241379301E-4</v>
      </c>
      <c r="K12" s="16" t="s">
        <v>81</v>
      </c>
      <c r="L12" s="13">
        <f>J12*[2]包1!$F$167*1.16*10000</f>
        <v>0</v>
      </c>
      <c r="M12" s="13">
        <f t="shared" si="0"/>
        <v>0</v>
      </c>
      <c r="N12" s="18">
        <f>VLOOKUP(B12:B251,[1]包3!$B$3:$F$113,5,0)</f>
        <v>2.5</v>
      </c>
      <c r="O12" s="19">
        <f t="shared" si="1"/>
        <v>105000</v>
      </c>
      <c r="P12" s="13">
        <f t="shared" si="3"/>
        <v>137445</v>
      </c>
      <c r="Q12" s="13">
        <f t="shared" si="2"/>
        <v>2.8211206896551727E-4</v>
      </c>
    </row>
    <row r="13" spans="1:17" ht="48" x14ac:dyDescent="0.15">
      <c r="A13" s="5" t="s">
        <v>44</v>
      </c>
      <c r="B13" s="6" t="s">
        <v>5</v>
      </c>
      <c r="C13" s="6" t="s">
        <v>6</v>
      </c>
      <c r="D13" s="7" t="s">
        <v>3</v>
      </c>
      <c r="E13" s="22">
        <v>10000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2.03663793103448E-3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19</v>
      </c>
      <c r="O13" s="19">
        <f t="shared" si="1"/>
        <v>190000</v>
      </c>
      <c r="P13" s="13">
        <f t="shared" si="3"/>
        <v>248710</v>
      </c>
      <c r="Q13" s="13">
        <f t="shared" si="2"/>
        <v>2.1440517241379312E-3</v>
      </c>
    </row>
    <row r="14" spans="1:17" ht="36" x14ac:dyDescent="0.15">
      <c r="A14" s="5" t="s">
        <v>44</v>
      </c>
      <c r="B14" s="6" t="s">
        <v>7</v>
      </c>
      <c r="C14" s="6" t="s">
        <v>8</v>
      </c>
      <c r="D14" s="7" t="s">
        <v>3</v>
      </c>
      <c r="E14" s="22">
        <v>30000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1.4062499999999999E-3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14</v>
      </c>
      <c r="O14" s="19">
        <f t="shared" si="1"/>
        <v>420000</v>
      </c>
      <c r="P14" s="13">
        <f t="shared" si="3"/>
        <v>549780</v>
      </c>
      <c r="Q14" s="13">
        <f t="shared" si="2"/>
        <v>1.5798275862068968E-3</v>
      </c>
    </row>
    <row r="15" spans="1:17" ht="48" x14ac:dyDescent="0.15">
      <c r="A15" s="5" t="s">
        <v>44</v>
      </c>
      <c r="B15" s="6" t="s">
        <v>46</v>
      </c>
      <c r="C15" s="6" t="s">
        <v>47</v>
      </c>
      <c r="D15" s="7" t="s">
        <v>11</v>
      </c>
      <c r="E15" s="22">
        <v>13000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7.7586206896551699E-4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6.2</v>
      </c>
      <c r="O15" s="19">
        <f t="shared" si="1"/>
        <v>80600</v>
      </c>
      <c r="P15" s="13">
        <f t="shared" si="3"/>
        <v>105505.4</v>
      </c>
      <c r="Q15" s="13">
        <f t="shared" si="2"/>
        <v>6.9963793103448282E-4</v>
      </c>
    </row>
    <row r="16" spans="1:17" ht="48" x14ac:dyDescent="0.15">
      <c r="A16" s="5" t="s">
        <v>44</v>
      </c>
      <c r="B16" s="6" t="s">
        <v>84</v>
      </c>
      <c r="C16" s="6" t="s">
        <v>85</v>
      </c>
      <c r="D16" s="7" t="s">
        <v>3</v>
      </c>
      <c r="E16" s="22">
        <v>20000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1.8911637931034501E-3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15</v>
      </c>
      <c r="O16" s="19">
        <f t="shared" si="1"/>
        <v>300000</v>
      </c>
      <c r="P16" s="13">
        <f t="shared" si="3"/>
        <v>392700</v>
      </c>
      <c r="Q16" s="13">
        <f t="shared" si="2"/>
        <v>1.6926724137931036E-3</v>
      </c>
    </row>
    <row r="17" spans="1:17" ht="36" x14ac:dyDescent="0.15">
      <c r="A17" s="5" t="s">
        <v>44</v>
      </c>
      <c r="B17" s="6" t="s">
        <v>9</v>
      </c>
      <c r="C17" s="6" t="s">
        <v>10</v>
      </c>
      <c r="D17" s="7" t="s">
        <v>11</v>
      </c>
      <c r="E17" s="22">
        <v>10000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2.3275862068965498E-3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20</v>
      </c>
      <c r="O17" s="19">
        <f t="shared" si="1"/>
        <v>200000</v>
      </c>
      <c r="P17" s="13">
        <f t="shared" si="3"/>
        <v>261800</v>
      </c>
      <c r="Q17" s="13">
        <f t="shared" si="2"/>
        <v>2.2568965517241382E-3</v>
      </c>
    </row>
    <row r="18" spans="1:17" ht="36" x14ac:dyDescent="0.15">
      <c r="A18" s="5" t="s">
        <v>44</v>
      </c>
      <c r="B18" s="6" t="s">
        <v>22</v>
      </c>
      <c r="C18" s="6" t="s">
        <v>23</v>
      </c>
      <c r="D18" s="7" t="s">
        <v>11</v>
      </c>
      <c r="E18" s="22">
        <v>40000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5.8189655172413799E-4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6</v>
      </c>
      <c r="O18" s="19">
        <f t="shared" si="1"/>
        <v>240000</v>
      </c>
      <c r="P18" s="13">
        <f t="shared" si="3"/>
        <v>314160</v>
      </c>
      <c r="Q18" s="13">
        <f t="shared" si="2"/>
        <v>6.7706896551724142E-4</v>
      </c>
    </row>
    <row r="19" spans="1:17" ht="36" x14ac:dyDescent="0.15">
      <c r="A19" s="5" t="s">
        <v>44</v>
      </c>
      <c r="B19" s="6" t="s">
        <v>97</v>
      </c>
      <c r="C19" s="6" t="s">
        <v>98</v>
      </c>
      <c r="D19" s="7" t="s">
        <v>3</v>
      </c>
      <c r="E19" s="22">
        <v>20000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v>1.3537758620689657E-3</v>
      </c>
      <c r="K19" s="16" t="s">
        <v>81</v>
      </c>
      <c r="L19" s="13">
        <f>J19*[2]包1!$F$167*1.16*10000</f>
        <v>0</v>
      </c>
      <c r="M19" s="13">
        <f t="shared" si="0"/>
        <v>0</v>
      </c>
      <c r="N19" s="18">
        <f>VLOOKUP(B19:B258,[1]包3!$B$3:$F$113,5,0)</f>
        <v>13</v>
      </c>
      <c r="O19" s="19">
        <f t="shared" si="1"/>
        <v>260000</v>
      </c>
      <c r="P19" s="13">
        <f t="shared" si="3"/>
        <v>340340</v>
      </c>
      <c r="Q19" s="13">
        <f t="shared" si="2"/>
        <v>1.4669827586206898E-3</v>
      </c>
    </row>
  </sheetData>
  <phoneticPr fontId="2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7" workbookViewId="0">
      <selection activeCell="G29" sqref="G29"/>
    </sheetView>
  </sheetViews>
  <sheetFormatPr defaultColWidth="9" defaultRowHeight="13.5" x14ac:dyDescent="0.15"/>
  <sheetData>
    <row r="1" spans="1:17" ht="36" x14ac:dyDescent="0.15">
      <c r="A1" s="5" t="s">
        <v>45</v>
      </c>
      <c r="B1" s="6" t="s">
        <v>97</v>
      </c>
      <c r="C1" s="6" t="s">
        <v>98</v>
      </c>
      <c r="D1" s="7" t="s">
        <v>3</v>
      </c>
      <c r="E1" s="22">
        <v>22000</v>
      </c>
      <c r="F1" s="22" t="s">
        <v>75</v>
      </c>
      <c r="G1" s="22" t="s">
        <v>76</v>
      </c>
      <c r="H1" s="22" t="s">
        <v>2</v>
      </c>
      <c r="I1" s="22" t="s">
        <v>4</v>
      </c>
      <c r="J1" s="13">
        <v>1.3537758620689657E-3</v>
      </c>
      <c r="K1" s="16" t="s">
        <v>81</v>
      </c>
      <c r="L1" s="13">
        <f>J1*[2]包1!$F$167*1.16*10000</f>
        <v>0</v>
      </c>
      <c r="M1" s="13">
        <f t="shared" ref="M1:M49" si="0">L1*E1</f>
        <v>0</v>
      </c>
      <c r="N1" s="18">
        <f>VLOOKUP(B1:B240,[1]包3!$B$3:$F$113,5,0)</f>
        <v>13</v>
      </c>
      <c r="O1" s="19">
        <f t="shared" ref="O1:O49" si="1">E1*N1</f>
        <v>286000</v>
      </c>
      <c r="P1" s="13">
        <f>O1*1.304</f>
        <v>372944</v>
      </c>
      <c r="Q1" s="13">
        <f t="shared" ref="Q1:Q49" si="2">P1/E1/1.16/10000</f>
        <v>1.4613793103448278E-3</v>
      </c>
    </row>
    <row r="2" spans="1:17" ht="36" x14ac:dyDescent="0.15">
      <c r="A2" s="5" t="s">
        <v>45</v>
      </c>
      <c r="B2" s="6" t="s">
        <v>77</v>
      </c>
      <c r="C2" s="6" t="s">
        <v>78</v>
      </c>
      <c r="D2" s="7" t="s">
        <v>3</v>
      </c>
      <c r="E2" s="22">
        <v>300</v>
      </c>
      <c r="F2" s="22" t="s">
        <v>75</v>
      </c>
      <c r="G2" s="22" t="s">
        <v>76</v>
      </c>
      <c r="H2" s="22" t="s">
        <v>2</v>
      </c>
      <c r="I2" s="22" t="s">
        <v>4</v>
      </c>
      <c r="J2" s="13">
        <f>VLOOKUP(B2:B249,[1]包1!$B$3:$K$41,10,0)</f>
        <v>1.60021551724138E-3</v>
      </c>
      <c r="K2" s="13"/>
      <c r="L2" s="13">
        <f>J2*[2]包1!$F$167*1.16*10000</f>
        <v>0</v>
      </c>
      <c r="M2" s="13">
        <f t="shared" si="0"/>
        <v>0</v>
      </c>
      <c r="N2" s="18">
        <f>VLOOKUP(B2:B249,[1]包1!$B$3:$F$41,5,0)</f>
        <v>17</v>
      </c>
      <c r="O2" s="19">
        <f t="shared" si="1"/>
        <v>5100</v>
      </c>
      <c r="P2" s="13">
        <f t="shared" ref="P2:P19" si="3">O2*1.304</f>
        <v>6650.4000000000005</v>
      </c>
      <c r="Q2" s="13">
        <f t="shared" si="2"/>
        <v>1.9110344827586211E-3</v>
      </c>
    </row>
    <row r="3" spans="1:17" ht="36" x14ac:dyDescent="0.15">
      <c r="A3" s="5" t="s">
        <v>45</v>
      </c>
      <c r="B3" s="6" t="s">
        <v>26</v>
      </c>
      <c r="C3" s="6" t="s">
        <v>27</v>
      </c>
      <c r="D3" s="7" t="s">
        <v>11</v>
      </c>
      <c r="E3" s="22">
        <v>11300</v>
      </c>
      <c r="F3" s="22" t="s">
        <v>75</v>
      </c>
      <c r="G3" s="22" t="s">
        <v>76</v>
      </c>
      <c r="H3" s="22" t="s">
        <v>2</v>
      </c>
      <c r="I3" s="22" t="s">
        <v>4</v>
      </c>
      <c r="J3" s="13">
        <f>VLOOKUP(B3:B250,[1]包1!$B$3:$K$41,10,0)</f>
        <v>3.8793103448275898E-4</v>
      </c>
      <c r="K3" s="13"/>
      <c r="L3" s="13">
        <f>J3*[2]包1!$F$167*1.16*10000</f>
        <v>0</v>
      </c>
      <c r="M3" s="13">
        <f t="shared" si="0"/>
        <v>0</v>
      </c>
      <c r="N3" s="18">
        <f>VLOOKUP(B3:B250,[1]包1!$B$3:$F$41,5,0)</f>
        <v>5</v>
      </c>
      <c r="O3" s="19">
        <f t="shared" si="1"/>
        <v>56500</v>
      </c>
      <c r="P3" s="13">
        <f t="shared" si="3"/>
        <v>73676</v>
      </c>
      <c r="Q3" s="13">
        <f t="shared" si="2"/>
        <v>5.6206896551724134E-4</v>
      </c>
    </row>
    <row r="4" spans="1:17" ht="36" x14ac:dyDescent="0.15">
      <c r="A4" s="5" t="s">
        <v>45</v>
      </c>
      <c r="B4" s="6" t="s">
        <v>50</v>
      </c>
      <c r="C4" s="6" t="s">
        <v>51</v>
      </c>
      <c r="D4" s="7" t="s">
        <v>3</v>
      </c>
      <c r="E4" s="22">
        <v>600</v>
      </c>
      <c r="F4" s="22" t="s">
        <v>75</v>
      </c>
      <c r="G4" s="22" t="s">
        <v>76</v>
      </c>
      <c r="H4" s="22" t="s">
        <v>2</v>
      </c>
      <c r="I4" s="22" t="s">
        <v>4</v>
      </c>
      <c r="J4" s="13">
        <f>VLOOKUP(B4:B251,[1]包1!$B$3:$K$41,10,0)</f>
        <v>3.1034482758620701E-3</v>
      </c>
      <c r="K4" s="13"/>
      <c r="L4" s="13">
        <f>J4*[2]包1!$F$167*1.16*10000</f>
        <v>0</v>
      </c>
      <c r="M4" s="13">
        <f t="shared" si="0"/>
        <v>0</v>
      </c>
      <c r="N4" s="18">
        <f>VLOOKUP(B4:B251,[1]包1!$B$3:$F$41,5,0)</f>
        <v>27</v>
      </c>
      <c r="O4" s="19">
        <f t="shared" si="1"/>
        <v>16200</v>
      </c>
      <c r="P4" s="13">
        <f t="shared" si="3"/>
        <v>21124.799999999999</v>
      </c>
      <c r="Q4" s="13">
        <f t="shared" si="2"/>
        <v>3.0351724137931036E-3</v>
      </c>
    </row>
    <row r="5" spans="1:17" ht="36" x14ac:dyDescent="0.15">
      <c r="A5" s="5" t="s">
        <v>45</v>
      </c>
      <c r="B5" s="6" t="s">
        <v>22</v>
      </c>
      <c r="C5" s="6" t="s">
        <v>23</v>
      </c>
      <c r="D5" s="7" t="s">
        <v>11</v>
      </c>
      <c r="E5" s="22">
        <v>24000</v>
      </c>
      <c r="F5" s="22" t="s">
        <v>75</v>
      </c>
      <c r="G5" s="22" t="s">
        <v>76</v>
      </c>
      <c r="H5" s="22" t="s">
        <v>2</v>
      </c>
      <c r="I5" s="22" t="s">
        <v>4</v>
      </c>
      <c r="J5" s="13">
        <f>VLOOKUP(B5:B252,[1]包1!$B$3:$K$41,10,0)</f>
        <v>5.8189655172413799E-4</v>
      </c>
      <c r="K5" s="13"/>
      <c r="L5" s="13">
        <f>J5*[2]包1!$F$167*1.16*10000</f>
        <v>0</v>
      </c>
      <c r="M5" s="13">
        <f t="shared" si="0"/>
        <v>0</v>
      </c>
      <c r="N5" s="18">
        <f>VLOOKUP(B5:B252,[1]包1!$B$3:$F$41,5,0)</f>
        <v>6</v>
      </c>
      <c r="O5" s="19">
        <f t="shared" si="1"/>
        <v>144000</v>
      </c>
      <c r="P5" s="13">
        <f t="shared" si="3"/>
        <v>187776</v>
      </c>
      <c r="Q5" s="13">
        <f t="shared" si="2"/>
        <v>6.7448275862068972E-4</v>
      </c>
    </row>
    <row r="6" spans="1:17" ht="48" x14ac:dyDescent="0.15">
      <c r="A6" s="5" t="s">
        <v>45</v>
      </c>
      <c r="B6" s="6" t="s">
        <v>46</v>
      </c>
      <c r="C6" s="6" t="s">
        <v>47</v>
      </c>
      <c r="D6" s="7" t="s">
        <v>11</v>
      </c>
      <c r="E6" s="22">
        <v>10000</v>
      </c>
      <c r="F6" s="22" t="s">
        <v>75</v>
      </c>
      <c r="G6" s="22" t="s">
        <v>76</v>
      </c>
      <c r="H6" s="22" t="s">
        <v>2</v>
      </c>
      <c r="I6" s="22" t="s">
        <v>4</v>
      </c>
      <c r="J6" s="13">
        <f>VLOOKUP(B6:B253,[1]包1!$B$3:$K$41,10,0)</f>
        <v>7.7586206896551699E-4</v>
      </c>
      <c r="K6" s="13"/>
      <c r="L6" s="13">
        <f>J6*[2]包1!$F$167*1.16*10000</f>
        <v>0</v>
      </c>
      <c r="M6" s="13">
        <f t="shared" si="0"/>
        <v>0</v>
      </c>
      <c r="N6" s="18">
        <f>VLOOKUP(B6:B253,[1]包1!$B$3:$F$41,5,0)</f>
        <v>6.2</v>
      </c>
      <c r="O6" s="19">
        <f t="shared" si="1"/>
        <v>62000</v>
      </c>
      <c r="P6" s="13">
        <f t="shared" si="3"/>
        <v>80848</v>
      </c>
      <c r="Q6" s="13">
        <f t="shared" si="2"/>
        <v>6.969655172413793E-4</v>
      </c>
    </row>
    <row r="7" spans="1:17" ht="36" x14ac:dyDescent="0.15">
      <c r="A7" s="5" t="s">
        <v>45</v>
      </c>
      <c r="B7" s="6" t="s">
        <v>9</v>
      </c>
      <c r="C7" s="6" t="s">
        <v>10</v>
      </c>
      <c r="D7" s="7" t="s">
        <v>11</v>
      </c>
      <c r="E7" s="22">
        <v>6800</v>
      </c>
      <c r="F7" s="22" t="s">
        <v>75</v>
      </c>
      <c r="G7" s="22" t="s">
        <v>76</v>
      </c>
      <c r="H7" s="22" t="s">
        <v>2</v>
      </c>
      <c r="I7" s="22" t="s">
        <v>4</v>
      </c>
      <c r="J7" s="13">
        <f>VLOOKUP(B7:B254,[1]包1!$B$3:$K$41,10,0)</f>
        <v>2.3275862068965498E-3</v>
      </c>
      <c r="K7" s="13"/>
      <c r="L7" s="13">
        <f>J7*[2]包1!$F$167*1.16*10000</f>
        <v>0</v>
      </c>
      <c r="M7" s="13">
        <f t="shared" si="0"/>
        <v>0</v>
      </c>
      <c r="N7" s="18">
        <f>VLOOKUP(B7:B254,[1]包1!$B$3:$F$41,5,0)</f>
        <v>20</v>
      </c>
      <c r="O7" s="19">
        <f t="shared" si="1"/>
        <v>136000</v>
      </c>
      <c r="P7" s="13">
        <f t="shared" si="3"/>
        <v>177344</v>
      </c>
      <c r="Q7" s="13">
        <f t="shared" si="2"/>
        <v>2.2482758620689654E-3</v>
      </c>
    </row>
    <row r="8" spans="1:17" ht="36" x14ac:dyDescent="0.15">
      <c r="A8" s="5" t="s">
        <v>45</v>
      </c>
      <c r="B8" s="6" t="s">
        <v>33</v>
      </c>
      <c r="C8" s="6" t="s">
        <v>34</v>
      </c>
      <c r="D8" s="7" t="s">
        <v>3</v>
      </c>
      <c r="E8" s="22">
        <v>6000</v>
      </c>
      <c r="F8" s="22" t="s">
        <v>75</v>
      </c>
      <c r="G8" s="22" t="s">
        <v>76</v>
      </c>
      <c r="H8" s="22" t="s">
        <v>2</v>
      </c>
      <c r="I8" s="22" t="s">
        <v>4</v>
      </c>
      <c r="J8" s="13">
        <f>VLOOKUP(B8:B255,[1]包1!$B$3:$K$41,10,0)</f>
        <v>2.2790948275862098E-3</v>
      </c>
      <c r="K8" s="13"/>
      <c r="L8" s="13">
        <f>J8*[2]包1!$F$167*1.16*10000</f>
        <v>0</v>
      </c>
      <c r="M8" s="13">
        <f t="shared" si="0"/>
        <v>0</v>
      </c>
      <c r="N8" s="18">
        <f>VLOOKUP(B8:B255,[1]包1!$B$3:$F$41,5,0)</f>
        <v>23</v>
      </c>
      <c r="O8" s="19">
        <f t="shared" si="1"/>
        <v>138000</v>
      </c>
      <c r="P8" s="13">
        <f t="shared" si="3"/>
        <v>179952</v>
      </c>
      <c r="Q8" s="13">
        <f t="shared" si="2"/>
        <v>2.5855172413793105E-3</v>
      </c>
    </row>
    <row r="9" spans="1:17" ht="36" x14ac:dyDescent="0.15">
      <c r="A9" s="5" t="s">
        <v>45</v>
      </c>
      <c r="B9" s="6" t="s">
        <v>7</v>
      </c>
      <c r="C9" s="6" t="s">
        <v>8</v>
      </c>
      <c r="D9" s="7" t="s">
        <v>3</v>
      </c>
      <c r="E9" s="22">
        <v>23000</v>
      </c>
      <c r="F9" s="22" t="s">
        <v>75</v>
      </c>
      <c r="G9" s="22" t="s">
        <v>76</v>
      </c>
      <c r="H9" s="22" t="s">
        <v>2</v>
      </c>
      <c r="I9" s="22" t="s">
        <v>4</v>
      </c>
      <c r="J9" s="13">
        <f>VLOOKUP(B9:B256,[1]包1!$B$3:$K$41,10,0)</f>
        <v>1.4062499999999999E-3</v>
      </c>
      <c r="K9" s="13"/>
      <c r="L9" s="13">
        <f>J9*[2]包1!$F$167*1.16*10000</f>
        <v>0</v>
      </c>
      <c r="M9" s="13">
        <f t="shared" si="0"/>
        <v>0</v>
      </c>
      <c r="N9" s="18">
        <f>VLOOKUP(B9:B256,[1]包1!$B$3:$F$41,5,0)</f>
        <v>14</v>
      </c>
      <c r="O9" s="19">
        <f t="shared" si="1"/>
        <v>322000</v>
      </c>
      <c r="P9" s="13">
        <f t="shared" si="3"/>
        <v>419888</v>
      </c>
      <c r="Q9" s="13">
        <f t="shared" si="2"/>
        <v>1.573793103448276E-3</v>
      </c>
    </row>
    <row r="10" spans="1:17" ht="48" x14ac:dyDescent="0.15">
      <c r="A10" s="5" t="s">
        <v>45</v>
      </c>
      <c r="B10" s="6" t="s">
        <v>37</v>
      </c>
      <c r="C10" s="6" t="s">
        <v>38</v>
      </c>
      <c r="D10" s="7" t="s">
        <v>3</v>
      </c>
      <c r="E10" s="22">
        <v>5000</v>
      </c>
      <c r="F10" s="22" t="s">
        <v>75</v>
      </c>
      <c r="G10" s="22" t="s">
        <v>76</v>
      </c>
      <c r="H10" s="22" t="s">
        <v>2</v>
      </c>
      <c r="I10" s="22" t="s">
        <v>4</v>
      </c>
      <c r="J10" s="13">
        <f>VLOOKUP(B10:B257,[1]包1!$B$3:$K$41,10,0)</f>
        <v>3.1519396551724101E-3</v>
      </c>
      <c r="K10" s="13"/>
      <c r="L10" s="13">
        <f>J10*[2]包1!$F$167*1.16*10000</f>
        <v>0</v>
      </c>
      <c r="M10" s="13">
        <f t="shared" si="0"/>
        <v>0</v>
      </c>
      <c r="N10" s="18">
        <f>VLOOKUP(B10:B257,[1]包1!$B$3:$F$41,5,0)</f>
        <v>32</v>
      </c>
      <c r="O10" s="19">
        <f t="shared" si="1"/>
        <v>160000</v>
      </c>
      <c r="P10" s="13">
        <f t="shared" si="3"/>
        <v>208640</v>
      </c>
      <c r="Q10" s="13">
        <f t="shared" si="2"/>
        <v>3.597241379310345E-3</v>
      </c>
    </row>
    <row r="11" spans="1:17" ht="60" x14ac:dyDescent="0.15">
      <c r="A11" s="5" t="s">
        <v>45</v>
      </c>
      <c r="B11" s="6" t="s">
        <v>79</v>
      </c>
      <c r="C11" s="6" t="s">
        <v>80</v>
      </c>
      <c r="D11" s="7" t="s">
        <v>3</v>
      </c>
      <c r="E11" s="22">
        <v>10000</v>
      </c>
      <c r="F11" s="22" t="s">
        <v>75</v>
      </c>
      <c r="G11" s="22" t="s">
        <v>76</v>
      </c>
      <c r="H11" s="22" t="s">
        <v>2</v>
      </c>
      <c r="I11" s="22" t="s">
        <v>4</v>
      </c>
      <c r="J11" s="13">
        <v>8.7028448275862087E-4</v>
      </c>
      <c r="K11" s="13" t="s">
        <v>96</v>
      </c>
      <c r="L11" s="13">
        <f>J11*[2]包1!$F$167*1.16*10000</f>
        <v>0</v>
      </c>
      <c r="M11" s="13">
        <f t="shared" si="0"/>
        <v>0</v>
      </c>
      <c r="N11" s="18">
        <f>VLOOKUP(B11:B250,[1]包3!$B$3:$F$113,5,0)</f>
        <v>3.6</v>
      </c>
      <c r="O11" s="19">
        <f t="shared" si="1"/>
        <v>36000</v>
      </c>
      <c r="P11" s="13">
        <f t="shared" si="3"/>
        <v>46944</v>
      </c>
      <c r="Q11" s="13">
        <f t="shared" si="2"/>
        <v>4.0468965517241379E-4</v>
      </c>
    </row>
    <row r="12" spans="1:17" ht="60" x14ac:dyDescent="0.15">
      <c r="A12" s="5" t="s">
        <v>45</v>
      </c>
      <c r="B12" s="6" t="s">
        <v>88</v>
      </c>
      <c r="C12" s="6" t="s">
        <v>89</v>
      </c>
      <c r="D12" s="7" t="s">
        <v>3</v>
      </c>
      <c r="E12" s="22">
        <v>37000</v>
      </c>
      <c r="F12" s="22" t="s">
        <v>75</v>
      </c>
      <c r="G12" s="22" t="s">
        <v>76</v>
      </c>
      <c r="H12" s="22" t="s">
        <v>2</v>
      </c>
      <c r="I12" s="22" t="s">
        <v>4</v>
      </c>
      <c r="J12" s="13">
        <v>2.7075517241379301E-4</v>
      </c>
      <c r="K12" s="16" t="s">
        <v>81</v>
      </c>
      <c r="L12" s="13">
        <f>J12*[2]包1!$F$167*1.16*10000</f>
        <v>0</v>
      </c>
      <c r="M12" s="13">
        <f t="shared" si="0"/>
        <v>0</v>
      </c>
      <c r="N12" s="18">
        <f>VLOOKUP(B12:B251,[1]包3!$B$3:$F$113,5,0)</f>
        <v>2.5</v>
      </c>
      <c r="O12" s="19">
        <f t="shared" si="1"/>
        <v>92500</v>
      </c>
      <c r="P12" s="13">
        <f t="shared" si="3"/>
        <v>120620</v>
      </c>
      <c r="Q12" s="13">
        <f t="shared" si="2"/>
        <v>2.8103448275862067E-4</v>
      </c>
    </row>
    <row r="13" spans="1:17" ht="48" x14ac:dyDescent="0.15">
      <c r="A13" s="5" t="s">
        <v>45</v>
      </c>
      <c r="B13" s="6" t="s">
        <v>84</v>
      </c>
      <c r="C13" s="6" t="s">
        <v>85</v>
      </c>
      <c r="D13" s="7" t="s">
        <v>3</v>
      </c>
      <c r="E13" s="22">
        <v>24000</v>
      </c>
      <c r="F13" s="22" t="s">
        <v>75</v>
      </c>
      <c r="G13" s="22" t="s">
        <v>76</v>
      </c>
      <c r="H13" s="22" t="s">
        <v>2</v>
      </c>
      <c r="I13" s="22" t="s">
        <v>4</v>
      </c>
      <c r="J13" s="13">
        <f>VLOOKUP(B13:B260,[1]包1!$B$3:$K$41,10,0)</f>
        <v>1.8911637931034501E-3</v>
      </c>
      <c r="K13" s="13"/>
      <c r="L13" s="13">
        <f>J13*[2]包1!$F$167*1.16*10000</f>
        <v>0</v>
      </c>
      <c r="M13" s="13">
        <f t="shared" si="0"/>
        <v>0</v>
      </c>
      <c r="N13" s="18">
        <f>VLOOKUP(B13:B260,[1]包1!$B$3:$F$41,5,0)</f>
        <v>15</v>
      </c>
      <c r="O13" s="19">
        <f t="shared" si="1"/>
        <v>360000</v>
      </c>
      <c r="P13" s="13">
        <f t="shared" si="3"/>
        <v>469440</v>
      </c>
      <c r="Q13" s="13">
        <f t="shared" si="2"/>
        <v>1.6862068965517241E-3</v>
      </c>
    </row>
    <row r="14" spans="1:17" ht="36" x14ac:dyDescent="0.15">
      <c r="A14" s="5" t="s">
        <v>45</v>
      </c>
      <c r="B14" s="6" t="s">
        <v>48</v>
      </c>
      <c r="C14" s="6" t="s">
        <v>49</v>
      </c>
      <c r="D14" s="7" t="s">
        <v>3</v>
      </c>
      <c r="E14" s="22">
        <v>10300</v>
      </c>
      <c r="F14" s="22" t="s">
        <v>75</v>
      </c>
      <c r="G14" s="22" t="s">
        <v>76</v>
      </c>
      <c r="H14" s="22" t="s">
        <v>2</v>
      </c>
      <c r="I14" s="22" t="s">
        <v>4</v>
      </c>
      <c r="J14" s="13">
        <f>VLOOKUP(B14:B261,[1]包1!$B$3:$K$41,10,0)</f>
        <v>1.93965517241379E-3</v>
      </c>
      <c r="K14" s="13"/>
      <c r="L14" s="13">
        <f>J14*[2]包1!$F$167*1.16*10000</f>
        <v>0</v>
      </c>
      <c r="M14" s="13">
        <f t="shared" si="0"/>
        <v>0</v>
      </c>
      <c r="N14" s="18">
        <f>VLOOKUP(B14:B261,[1]包1!$B$3:$F$41,5,0)</f>
        <v>19</v>
      </c>
      <c r="O14" s="19">
        <f t="shared" si="1"/>
        <v>195700</v>
      </c>
      <c r="P14" s="13">
        <f t="shared" si="3"/>
        <v>255192.80000000002</v>
      </c>
      <c r="Q14" s="13">
        <f t="shared" si="2"/>
        <v>2.1358620689655174E-3</v>
      </c>
    </row>
    <row r="15" spans="1:17" ht="48" x14ac:dyDescent="0.15">
      <c r="A15" s="5" t="s">
        <v>45</v>
      </c>
      <c r="B15" s="6" t="s">
        <v>5</v>
      </c>
      <c r="C15" s="6" t="s">
        <v>6</v>
      </c>
      <c r="D15" s="7" t="s">
        <v>3</v>
      </c>
      <c r="E15" s="22">
        <v>7800</v>
      </c>
      <c r="F15" s="22" t="s">
        <v>75</v>
      </c>
      <c r="G15" s="22" t="s">
        <v>76</v>
      </c>
      <c r="H15" s="22" t="s">
        <v>2</v>
      </c>
      <c r="I15" s="22" t="s">
        <v>4</v>
      </c>
      <c r="J15" s="13">
        <f>VLOOKUP(B15:B262,[1]包1!$B$3:$K$41,10,0)</f>
        <v>2.03663793103448E-3</v>
      </c>
      <c r="K15" s="13"/>
      <c r="L15" s="13">
        <f>J15*[2]包1!$F$167*1.16*10000</f>
        <v>0</v>
      </c>
      <c r="M15" s="13">
        <f t="shared" si="0"/>
        <v>0</v>
      </c>
      <c r="N15" s="18">
        <f>VLOOKUP(B15:B262,[1]包1!$B$3:$F$41,5,0)</f>
        <v>19</v>
      </c>
      <c r="O15" s="19">
        <f t="shared" si="1"/>
        <v>148200</v>
      </c>
      <c r="P15" s="13">
        <f t="shared" si="3"/>
        <v>193252.80000000002</v>
      </c>
      <c r="Q15" s="13">
        <f t="shared" si="2"/>
        <v>2.1358620689655174E-3</v>
      </c>
    </row>
    <row r="16" spans="1:17" ht="36" x14ac:dyDescent="0.15">
      <c r="A16" s="5" t="s">
        <v>45</v>
      </c>
      <c r="B16" s="6" t="s">
        <v>30</v>
      </c>
      <c r="C16" s="6" t="s">
        <v>31</v>
      </c>
      <c r="D16" s="7" t="s">
        <v>11</v>
      </c>
      <c r="E16" s="22">
        <v>29000</v>
      </c>
      <c r="F16" s="22" t="s">
        <v>75</v>
      </c>
      <c r="G16" s="22" t="s">
        <v>76</v>
      </c>
      <c r="H16" s="22" t="s">
        <v>2</v>
      </c>
      <c r="I16" s="22" t="s">
        <v>4</v>
      </c>
      <c r="J16" s="13">
        <f>VLOOKUP(B16:B263,[1]包1!$B$3:$K$41,10,0)</f>
        <v>2.3275862068965501E-4</v>
      </c>
      <c r="K16" s="13"/>
      <c r="L16" s="13">
        <f>J16*[2]包1!$F$167*1.16*10000</f>
        <v>0</v>
      </c>
      <c r="M16" s="13">
        <f t="shared" si="0"/>
        <v>0</v>
      </c>
      <c r="N16" s="18">
        <f>VLOOKUP(B16:B263,[1]包1!$B$3:$F$41,5,0)</f>
        <v>3</v>
      </c>
      <c r="O16" s="19">
        <f t="shared" si="1"/>
        <v>87000</v>
      </c>
      <c r="P16" s="13">
        <f t="shared" si="3"/>
        <v>113448</v>
      </c>
      <c r="Q16" s="13">
        <f t="shared" si="2"/>
        <v>3.3724137931034486E-4</v>
      </c>
    </row>
    <row r="17" spans="1:17" ht="36" x14ac:dyDescent="0.15">
      <c r="A17" s="5" t="s">
        <v>45</v>
      </c>
      <c r="B17" s="6" t="s">
        <v>28</v>
      </c>
      <c r="C17" s="6" t="s">
        <v>29</v>
      </c>
      <c r="D17" s="7" t="s">
        <v>11</v>
      </c>
      <c r="E17" s="22">
        <v>29000</v>
      </c>
      <c r="F17" s="22" t="s">
        <v>75</v>
      </c>
      <c r="G17" s="22" t="s">
        <v>76</v>
      </c>
      <c r="H17" s="22" t="s">
        <v>2</v>
      </c>
      <c r="I17" s="22" t="s">
        <v>4</v>
      </c>
      <c r="J17" s="13">
        <f>VLOOKUP(B17:B264,[1]包1!$B$3:$K$41,10,0)</f>
        <v>7.2737068965517202E-4</v>
      </c>
      <c r="K17" s="13"/>
      <c r="L17" s="13">
        <f>J17*[2]包1!$F$167*1.16*10000</f>
        <v>0</v>
      </c>
      <c r="M17" s="13">
        <f t="shared" si="0"/>
        <v>0</v>
      </c>
      <c r="N17" s="18">
        <f>VLOOKUP(B17:B264,[1]包1!$B$3:$F$41,5,0)</f>
        <v>6.5</v>
      </c>
      <c r="O17" s="19">
        <f t="shared" si="1"/>
        <v>188500</v>
      </c>
      <c r="P17" s="13">
        <f t="shared" si="3"/>
        <v>245804</v>
      </c>
      <c r="Q17" s="13">
        <f t="shared" si="2"/>
        <v>7.306896551724139E-4</v>
      </c>
    </row>
    <row r="18" spans="1:17" ht="36" x14ac:dyDescent="0.15">
      <c r="A18" s="5" t="s">
        <v>45</v>
      </c>
      <c r="B18" s="6" t="s">
        <v>24</v>
      </c>
      <c r="C18" s="6" t="s">
        <v>25</v>
      </c>
      <c r="D18" s="7" t="s">
        <v>11</v>
      </c>
      <c r="E18" s="22">
        <v>4000</v>
      </c>
      <c r="F18" s="22" t="s">
        <v>75</v>
      </c>
      <c r="G18" s="22" t="s">
        <v>76</v>
      </c>
      <c r="H18" s="22" t="s">
        <v>2</v>
      </c>
      <c r="I18" s="22" t="s">
        <v>4</v>
      </c>
      <c r="J18" s="13">
        <f>VLOOKUP(B18:B265,[1]包1!$B$3:$K$41,10,0)</f>
        <v>7.7586206896551699E-4</v>
      </c>
      <c r="K18" s="13"/>
      <c r="L18" s="13">
        <f>J18*[2]包1!$F$167*1.16*10000</f>
        <v>0</v>
      </c>
      <c r="M18" s="13">
        <f t="shared" si="0"/>
        <v>0</v>
      </c>
      <c r="N18" s="18">
        <f>VLOOKUP(B18:B265,[1]包1!$B$3:$F$41,5,0)</f>
        <v>7.5</v>
      </c>
      <c r="O18" s="19">
        <f t="shared" si="1"/>
        <v>30000</v>
      </c>
      <c r="P18" s="13">
        <f t="shared" si="3"/>
        <v>39120</v>
      </c>
      <c r="Q18" s="13">
        <f t="shared" si="2"/>
        <v>8.4310344827586206E-4</v>
      </c>
    </row>
    <row r="19" spans="1:17" ht="36" x14ac:dyDescent="0.15">
      <c r="A19" s="5" t="s">
        <v>45</v>
      </c>
      <c r="B19" s="6" t="s">
        <v>54</v>
      </c>
      <c r="C19" s="6" t="s">
        <v>55</v>
      </c>
      <c r="D19" s="7" t="s">
        <v>3</v>
      </c>
      <c r="E19" s="22">
        <v>100</v>
      </c>
      <c r="F19" s="22" t="s">
        <v>75</v>
      </c>
      <c r="G19" s="22" t="s">
        <v>76</v>
      </c>
      <c r="H19" s="22" t="s">
        <v>2</v>
      </c>
      <c r="I19" s="22" t="s">
        <v>4</v>
      </c>
      <c r="J19" s="13">
        <f>VLOOKUP(B19:B266,[1]包1!$B$3:$K$41,10,0)</f>
        <v>3.5883620689655198E-3</v>
      </c>
      <c r="K19" s="13"/>
      <c r="L19" s="13">
        <f>J19*[2]包1!$F$167*1.16*10000</f>
        <v>0</v>
      </c>
      <c r="M19" s="13">
        <f t="shared" si="0"/>
        <v>0</v>
      </c>
      <c r="N19" s="18">
        <f>VLOOKUP(B19:B266,[1]包1!$B$3:$F$41,5,0)</f>
        <v>23</v>
      </c>
      <c r="O19" s="19">
        <f t="shared" si="1"/>
        <v>2300</v>
      </c>
      <c r="P19" s="13">
        <f t="shared" si="3"/>
        <v>2999.2000000000003</v>
      </c>
      <c r="Q19" s="13">
        <f t="shared" si="2"/>
        <v>2.5855172413793109E-3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包01</vt:lpstr>
      <vt:lpstr>包02</vt:lpstr>
      <vt:lpstr>包03</vt:lpstr>
      <vt:lpstr>包04</vt:lpstr>
      <vt:lpstr>包05</vt:lpstr>
      <vt:lpstr>包06</vt:lpstr>
      <vt:lpstr>包07</vt:lpstr>
      <vt:lpstr>包08</vt:lpstr>
      <vt:lpstr>包09</vt:lpstr>
      <vt:lpstr>包10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limitup</dc:creator>
  <cp:lastModifiedBy>limitup</cp:lastModifiedBy>
  <dcterms:created xsi:type="dcterms:W3CDTF">2019-02-22T07:09:00Z</dcterms:created>
  <dcterms:modified xsi:type="dcterms:W3CDTF">2019-03-17T12:17:55Z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