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975" tabRatio="560" activeTab="1"/>
  </bookViews>
  <sheets>
    <sheet name="분류" sheetId="1" r:id="rId1"/>
    <sheet name="서버" sheetId="2" r:id="rId2"/>
    <sheet name="스토리지" sheetId="3" r:id="rId3"/>
    <sheet name="백업" sheetId="4" r:id="rId4"/>
    <sheet name="스위치" sheetId="5" r:id="rId5"/>
    <sheet name="폐기완료" sheetId="7" r:id="rId6"/>
    <sheet name="관리이전" sheetId="8" r:id="rId7"/>
  </sheets>
  <externalReferences>
    <externalReference r:id="rId8"/>
  </externalReferences>
  <definedNames>
    <definedName name="_xlnm._FilterDatabase" localSheetId="3" hidden="1">백업!$A$3:$AC$24</definedName>
    <definedName name="_xlnm._FilterDatabase" localSheetId="1" hidden="1">서버!$A$4:$AV$224</definedName>
    <definedName name="_xlnm._FilterDatabase" localSheetId="4" hidden="1">스위치!$A$3:$V$33</definedName>
    <definedName name="_xlnm._FilterDatabase" localSheetId="2" hidden="1">스토리지!$A$3:$AC$43</definedName>
    <definedName name="AsynPort미사용">#REF!</definedName>
    <definedName name="AsynPort사용중">#REF!</definedName>
    <definedName name="DiskType1">#REF!</definedName>
    <definedName name="DiskType2">#REF!</definedName>
    <definedName name="DiskType3">#REF!</definedName>
    <definedName name="DiskType4">#REF!</definedName>
    <definedName name="DiskType5">#REF!</definedName>
    <definedName name="MainMemory">#REF!</definedName>
    <definedName name="NMS여부">#REF!</definedName>
    <definedName name="_xlnm.Print_Area" localSheetId="3">백업!$A$1:$T$22</definedName>
    <definedName name="_xlnm.Print_Area" localSheetId="1">서버!$A$1:$AA$270</definedName>
    <definedName name="_xlnm.Print_Area" localSheetId="4">스위치!$A$1:$S$51</definedName>
    <definedName name="_xlnm.Print_Area" localSheetId="5">폐기완료!$A$118:$N$224</definedName>
    <definedName name="_xlnm.Print_Titles" localSheetId="3">백업!$1:$3</definedName>
    <definedName name="SynPort미사용">#REF!</definedName>
    <definedName name="SynPort사용중">#REF!</definedName>
    <definedName name="Z_31FC42B3_C7BE_4BE0_AFBC_34620A85556E_.wvu.FilterData" localSheetId="3" hidden="1">백업!$A$3:$AA$15</definedName>
    <definedName name="Z_31FC42B3_C7BE_4BE0_AFBC_34620A85556E_.wvu.FilterData" localSheetId="1" hidden="1">서버!$A$4:$AX$270</definedName>
    <definedName name="Z_31FC42B3_C7BE_4BE0_AFBC_34620A85556E_.wvu.FilterData" localSheetId="4" hidden="1">스위치!$A$3:$V$33</definedName>
    <definedName name="Z_31FC42B3_C7BE_4BE0_AFBC_34620A85556E_.wvu.FilterData" localSheetId="2" hidden="1">스토리지!$A$3:$AC$43</definedName>
    <definedName name="Z_31FC42B3_C7BE_4BE0_AFBC_34620A85556E_.wvu.PrintArea" localSheetId="3" hidden="1">백업!$A$1:$T$22</definedName>
    <definedName name="Z_31FC42B3_C7BE_4BE0_AFBC_34620A85556E_.wvu.PrintArea" localSheetId="0" hidden="1">분류!$A:$AB</definedName>
    <definedName name="Z_31FC42B3_C7BE_4BE0_AFBC_34620A85556E_.wvu.PrintArea" localSheetId="1" hidden="1">서버!$A$1:$AA$270</definedName>
    <definedName name="Z_31FC42B3_C7BE_4BE0_AFBC_34620A85556E_.wvu.PrintArea" localSheetId="4" hidden="1">스위치!$A$1:$S$51</definedName>
    <definedName name="Z_31FC42B3_C7BE_4BE0_AFBC_34620A85556E_.wvu.PrintArea" localSheetId="2" hidden="1">스토리지!$A$1:$AA$42</definedName>
    <definedName name="Z_31FC42B3_C7BE_4BE0_AFBC_34620A85556E_.wvu.PrintArea" localSheetId="5" hidden="1">폐기완료!$A$118:$N$224</definedName>
    <definedName name="Z_31FC42B3_C7BE_4BE0_AFBC_34620A85556E_.wvu.PrintTitles" localSheetId="3" hidden="1">백업!$1:$3</definedName>
    <definedName name="Z_31FC42B3_C7BE_4BE0_AFBC_34620A85556E_.wvu.PrintTitles" localSheetId="2" hidden="1">스토리지!$1:$3</definedName>
    <definedName name="Z_5910DA66_3A12_43D5_8B0C_FD6841AA2C35_.wvu.FilterData" localSheetId="1" hidden="1">서버!$A$4:$AX$270</definedName>
    <definedName name="Z_73E7828D_5F80_4E69_B368_E6402254BE85_.wvu.FilterData" localSheetId="3" hidden="1">백업!$A$3:$AA$15</definedName>
    <definedName name="Z_73E7828D_5F80_4E69_B368_E6402254BE85_.wvu.FilterData" localSheetId="1" hidden="1">서버!$A$4:$AX$270</definedName>
    <definedName name="Z_73E7828D_5F80_4E69_B368_E6402254BE85_.wvu.FilterData" localSheetId="4" hidden="1">스위치!$A$3:$V$33</definedName>
    <definedName name="Z_73E7828D_5F80_4E69_B368_E6402254BE85_.wvu.FilterData" localSheetId="2" hidden="1">스토리지!$A$3:$AC$43</definedName>
    <definedName name="Z_73E7828D_5F80_4E69_B368_E6402254BE85_.wvu.PrintArea" localSheetId="3" hidden="1">백업!$A$1:$T$22</definedName>
    <definedName name="Z_73E7828D_5F80_4E69_B368_E6402254BE85_.wvu.PrintArea" localSheetId="1" hidden="1">서버!$A$1:$AA$270</definedName>
    <definedName name="Z_73E7828D_5F80_4E69_B368_E6402254BE85_.wvu.PrintArea" localSheetId="4" hidden="1">스위치!$A$1:$S$51</definedName>
    <definedName name="Z_73E7828D_5F80_4E69_B368_E6402254BE85_.wvu.PrintArea" localSheetId="5" hidden="1">폐기완료!$A$118:$N$224</definedName>
    <definedName name="Z_73E7828D_5F80_4E69_B368_E6402254BE85_.wvu.PrintTitles" localSheetId="3" hidden="1">백업!$1:$3</definedName>
    <definedName name="Z_7D337530_1F80_4366_89D6_27D686190EBA_.wvu.FilterData" localSheetId="3" hidden="1">백업!$A$3:$AA$15</definedName>
    <definedName name="Z_7D337530_1F80_4366_89D6_27D686190EBA_.wvu.FilterData" localSheetId="1" hidden="1">서버!$A$4:$AX$270</definedName>
    <definedName name="Z_7D337530_1F80_4366_89D6_27D686190EBA_.wvu.FilterData" localSheetId="4" hidden="1">스위치!$A$3:$V$33</definedName>
    <definedName name="Z_7D337530_1F80_4366_89D6_27D686190EBA_.wvu.FilterData" localSheetId="2" hidden="1">스토리지!$A$3:$AC$43</definedName>
    <definedName name="Z_7D337530_1F80_4366_89D6_27D686190EBA_.wvu.PrintArea" localSheetId="3" hidden="1">백업!$A$1:$T$22</definedName>
    <definedName name="Z_7D337530_1F80_4366_89D6_27D686190EBA_.wvu.PrintArea" localSheetId="0" hidden="1">분류!$A:$AB</definedName>
    <definedName name="Z_7D337530_1F80_4366_89D6_27D686190EBA_.wvu.PrintArea" localSheetId="1" hidden="1">서버!$A$1:$AA$270</definedName>
    <definedName name="Z_7D337530_1F80_4366_89D6_27D686190EBA_.wvu.PrintArea" localSheetId="4" hidden="1">스위치!$A$1:$S$51</definedName>
    <definedName name="Z_7D337530_1F80_4366_89D6_27D686190EBA_.wvu.PrintArea" localSheetId="2" hidden="1">스토리지!$A$1:$AA$42</definedName>
    <definedName name="Z_7D337530_1F80_4366_89D6_27D686190EBA_.wvu.PrintArea" localSheetId="5" hidden="1">폐기완료!$A$118:$N$224</definedName>
    <definedName name="Z_7D337530_1F80_4366_89D6_27D686190EBA_.wvu.PrintTitles" localSheetId="3" hidden="1">백업!$1:$3</definedName>
    <definedName name="Z_7D337530_1F80_4366_89D6_27D686190EBA_.wvu.PrintTitles" localSheetId="2" hidden="1">스토리지!$1:$3</definedName>
    <definedName name="Z_8D63C89B_E854_4217_99A6_B810890578DB_.wvu.FilterData" localSheetId="1" hidden="1">서버!$A$4:$AX$270</definedName>
    <definedName name="Z_FCDF7B4E_6B80_4013_A0DA_DA6C4BC7071F_.wvu.FilterData" localSheetId="1" hidden="1">서버!$A$4:$AX$270</definedName>
    <definedName name="검수일">#REF!</definedName>
    <definedName name="관리번호">#REF!</definedName>
    <definedName name="기타">#REF!</definedName>
    <definedName name="대당용량1">#REF!</definedName>
    <definedName name="대당용량2">#REF!</definedName>
    <definedName name="대당용량3">#REF!</definedName>
    <definedName name="대당용량4">#REF!</definedName>
    <definedName name="대당용량5">#REF!</definedName>
    <definedName name="도입가격_달러">#REF!</definedName>
    <definedName name="도입가격_원">#REF!</definedName>
    <definedName name="도입방법">#REF!</definedName>
    <definedName name="모델명">#REF!</definedName>
    <definedName name="서비스명">#REF!</definedName>
    <definedName name="설">#REF!</definedName>
    <definedName name="세부용도">#REF!</definedName>
    <definedName name="수량1">#REF!</definedName>
    <definedName name="수량2">#REF!</definedName>
    <definedName name="수량3">#REF!</definedName>
    <definedName name="수량4">#REF!</definedName>
    <definedName name="수량5">#REF!</definedName>
    <definedName name="시스템용량">#REF!</definedName>
    <definedName name="업체명">#REF!</definedName>
    <definedName name="용량1">#REF!</definedName>
    <definedName name="용량2">#REF!</definedName>
    <definedName name="용량3">#REF!</definedName>
    <definedName name="용량4">#REF!</definedName>
    <definedName name="용량5">#REF!</definedName>
    <definedName name="유지보수금액">#REF!</definedName>
    <definedName name="유지보수기간">#REF!</definedName>
    <definedName name="유지보수시작일">[1]서버!#REF!</definedName>
    <definedName name="유지보수종료일">[1]서버!#REF!</definedName>
    <definedName name="재계약예정일">#REF!</definedName>
    <definedName name="총AsyPort수">#REF!</definedName>
    <definedName name="총SynPort수">#REF!</definedName>
    <definedName name="최종유지보수일">#REF!</definedName>
    <definedName name="최초유지보수계약일">#REF!</definedName>
    <definedName name="취득가액">#REF!</definedName>
    <definedName name="호스트명">#REF!</definedName>
  </definedNames>
  <calcPr calcId="145621"/>
  <customWorkbookViews>
    <customWorkbookView name="Registered User - 사용자 보기" guid="{73E7828D-5F80-4E69-B368-E6402254BE85}" mergeInterval="0" personalView="1" maximized="1" windowWidth="1920" windowHeight="885" tabRatio="560" activeSheetId="2"/>
    <customWorkbookView name="macpro - 사용자 보기" guid="{31FC42B3-C7BE-4BE0-AFBC-34620A85556E}" mergeInterval="0" personalView="1" maximized="1" windowWidth="1920" windowHeight="885" tabRatio="560" activeSheetId="1"/>
    <customWorkbookView name="hoya - 사용자 보기" guid="{7D337530-1F80-4366-89D6-27D686190EBA}" mergeInterval="0" personalView="1" maximized="1" xWindow="1" yWindow="1" windowWidth="1378" windowHeight="701" tabRatio="560" activeSheetId="2"/>
    <customWorkbookView name="정창호 - 사용자 보기" guid="{645BA907-1F3D-45DE-98E4-F113E8F279C5}" mergeInterval="0" personalView="1" maximized="1" xWindow="-1448" yWindow="-8" windowWidth="1456" windowHeight="916" tabRatio="560" activeSheetId="2"/>
  </customWorkbookViews>
</workbook>
</file>

<file path=xl/calcChain.xml><?xml version="1.0" encoding="utf-8"?>
<calcChain xmlns="http://schemas.openxmlformats.org/spreadsheetml/2006/main">
  <c r="AZ9" i="8" l="1"/>
  <c r="AZ8" i="8"/>
  <c r="T19" i="1" l="1"/>
  <c r="S19" i="1"/>
  <c r="R19" i="1"/>
  <c r="F45" i="1" l="1"/>
  <c r="E45" i="1"/>
  <c r="D45" i="1"/>
  <c r="D53" i="1"/>
  <c r="F21" i="1"/>
  <c r="E21" i="1"/>
  <c r="D21" i="1"/>
  <c r="G21" i="1" l="1"/>
  <c r="G45" i="1"/>
  <c r="D29" i="1"/>
  <c r="N21" i="1" l="1"/>
  <c r="N22" i="1"/>
  <c r="N23" i="1"/>
  <c r="N24" i="1"/>
  <c r="N25" i="1"/>
  <c r="N26" i="1"/>
  <c r="N27" i="1"/>
  <c r="N28" i="1"/>
  <c r="N29" i="1"/>
  <c r="N30" i="1"/>
  <c r="N20" i="1"/>
  <c r="D5" i="1"/>
  <c r="L21" i="1"/>
  <c r="M21" i="1"/>
  <c r="M22" i="1"/>
  <c r="M23" i="1"/>
  <c r="M24" i="1"/>
  <c r="M25" i="1"/>
  <c r="M26" i="1"/>
  <c r="M27" i="1"/>
  <c r="M28" i="1"/>
  <c r="M29" i="1"/>
  <c r="M30" i="1"/>
  <c r="M20" i="1"/>
  <c r="N38" i="1"/>
  <c r="N39" i="1"/>
  <c r="N40" i="1"/>
  <c r="N37" i="1"/>
  <c r="M38" i="1"/>
  <c r="M39" i="1"/>
  <c r="M40" i="1"/>
  <c r="M37" i="1"/>
  <c r="L40" i="1"/>
  <c r="L39" i="1"/>
  <c r="L38" i="1"/>
  <c r="L37" i="1"/>
  <c r="N48" i="1"/>
  <c r="N49" i="1"/>
  <c r="N50" i="1"/>
  <c r="N51" i="1"/>
  <c r="N52" i="1"/>
  <c r="N53" i="1"/>
  <c r="N54" i="1"/>
  <c r="N55" i="1"/>
  <c r="N56" i="1"/>
  <c r="N47" i="1"/>
  <c r="L48" i="1"/>
  <c r="L49" i="1"/>
  <c r="L50" i="1"/>
  <c r="L51" i="1"/>
  <c r="L52" i="1"/>
  <c r="L53" i="1"/>
  <c r="L54" i="1"/>
  <c r="L55" i="1"/>
  <c r="L56" i="1"/>
  <c r="L47" i="1"/>
  <c r="M48" i="1"/>
  <c r="M49" i="1"/>
  <c r="M50" i="1"/>
  <c r="M51" i="1"/>
  <c r="M52" i="1"/>
  <c r="M53" i="1"/>
  <c r="M54" i="1"/>
  <c r="M55" i="1"/>
  <c r="M56" i="1"/>
  <c r="M47" i="1"/>
  <c r="O55" i="1" l="1"/>
  <c r="O56" i="1"/>
  <c r="F48" i="1"/>
  <c r="E48" i="1"/>
  <c r="F24" i="1"/>
  <c r="E24" i="1" l="1"/>
  <c r="AS6" i="8" l="1"/>
  <c r="AS5" i="8"/>
  <c r="AS4" i="8"/>
  <c r="AS3" i="8"/>
  <c r="L25" i="1" l="1"/>
  <c r="O25" i="1" s="1"/>
  <c r="D55" i="1"/>
  <c r="D54" i="1"/>
  <c r="D52" i="1"/>
  <c r="D51" i="1"/>
  <c r="D50" i="1"/>
  <c r="D49" i="1"/>
  <c r="D48" i="1"/>
  <c r="G48" i="1" s="1"/>
  <c r="D47" i="1"/>
  <c r="D46" i="1"/>
  <c r="D44" i="1"/>
  <c r="D43" i="1"/>
  <c r="D42" i="1"/>
  <c r="D41" i="1"/>
  <c r="D38" i="1"/>
  <c r="D39" i="1"/>
  <c r="D31" i="1"/>
  <c r="D30" i="1"/>
  <c r="D28" i="1"/>
  <c r="D27" i="1"/>
  <c r="D26" i="1"/>
  <c r="D25" i="1"/>
  <c r="D24" i="1"/>
  <c r="G24" i="1" s="1"/>
  <c r="D23" i="1"/>
  <c r="D22" i="1"/>
  <c r="D20" i="1"/>
  <c r="D19" i="1"/>
  <c r="F20" i="1" l="1"/>
  <c r="E20" i="1"/>
  <c r="F44" i="1"/>
  <c r="E44" i="1"/>
  <c r="F49" i="1"/>
  <c r="E49" i="1"/>
  <c r="E25" i="1"/>
  <c r="F25" i="1"/>
  <c r="V115" i="7"/>
  <c r="V116" i="7"/>
  <c r="V117" i="7"/>
  <c r="V118" i="7"/>
  <c r="A208" i="7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8" i="5"/>
  <c r="X39" i="5"/>
  <c r="X40" i="5"/>
  <c r="X44" i="5"/>
  <c r="X45" i="5"/>
  <c r="X46" i="5"/>
  <c r="X47" i="5"/>
  <c r="X48" i="5"/>
  <c r="X49" i="5"/>
  <c r="X50" i="5"/>
  <c r="X51" i="5"/>
  <c r="P12" i="4"/>
  <c r="P13" i="4"/>
  <c r="P14" i="4"/>
  <c r="K15" i="4"/>
  <c r="M15" i="4"/>
  <c r="P15" i="4"/>
  <c r="N4" i="3"/>
  <c r="AF4" i="3"/>
  <c r="N5" i="3"/>
  <c r="AF5" i="3"/>
  <c r="N6" i="3"/>
  <c r="AF6" i="3"/>
  <c r="N7" i="3"/>
  <c r="AF7" i="3"/>
  <c r="N8" i="3"/>
  <c r="AF8" i="3"/>
  <c r="N9" i="3"/>
  <c r="AF9" i="3"/>
  <c r="N10" i="3"/>
  <c r="AF10" i="3"/>
  <c r="N11" i="3"/>
  <c r="AF11" i="3"/>
  <c r="N12" i="3"/>
  <c r="AF12" i="3"/>
  <c r="N13" i="3"/>
  <c r="AF13" i="3"/>
  <c r="N14" i="3"/>
  <c r="AF14" i="3"/>
  <c r="N15" i="3"/>
  <c r="AF15" i="3"/>
  <c r="N16" i="3"/>
  <c r="AF16" i="3"/>
  <c r="N17" i="3"/>
  <c r="AF17" i="3"/>
  <c r="N18" i="3"/>
  <c r="AF18" i="3"/>
  <c r="N19" i="3"/>
  <c r="AF19" i="3"/>
  <c r="N20" i="3"/>
  <c r="AF20" i="3"/>
  <c r="N21" i="3"/>
  <c r="AF21" i="3"/>
  <c r="N22" i="3"/>
  <c r="AF22" i="3"/>
  <c r="N23" i="3"/>
  <c r="AF23" i="3"/>
  <c r="N24" i="3"/>
  <c r="AF24" i="3"/>
  <c r="N25" i="3"/>
  <c r="AF25" i="3"/>
  <c r="AF26" i="3"/>
  <c r="AF27" i="3"/>
  <c r="AF28" i="3"/>
  <c r="N29" i="3"/>
  <c r="AF29" i="3"/>
  <c r="N30" i="3"/>
  <c r="AF30" i="3"/>
  <c r="N31" i="3"/>
  <c r="AF31" i="3"/>
  <c r="N32" i="3"/>
  <c r="AF32" i="3"/>
  <c r="N33" i="3"/>
  <c r="AF33" i="3"/>
  <c r="N34" i="3"/>
  <c r="AF34" i="3"/>
  <c r="AF35" i="3"/>
  <c r="AF36" i="3"/>
  <c r="AF37" i="3"/>
  <c r="AF38" i="3"/>
  <c r="AF39" i="3"/>
  <c r="AF40" i="3"/>
  <c r="AF41" i="3"/>
  <c r="AF42" i="3"/>
  <c r="AF43" i="3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E5" i="1"/>
  <c r="F5" i="1"/>
  <c r="K5" i="1"/>
  <c r="M5" i="1"/>
  <c r="O5" i="1"/>
  <c r="AB5" i="1"/>
  <c r="AF5" i="1"/>
  <c r="D6" i="1"/>
  <c r="E6" i="1"/>
  <c r="F6" i="1"/>
  <c r="K6" i="1"/>
  <c r="M6" i="1"/>
  <c r="O6" i="1"/>
  <c r="AB6" i="1"/>
  <c r="AF6" i="1"/>
  <c r="D7" i="1"/>
  <c r="E7" i="1"/>
  <c r="F7" i="1"/>
  <c r="K7" i="1"/>
  <c r="M7" i="1"/>
  <c r="O7" i="1"/>
  <c r="AB7" i="1"/>
  <c r="AF7" i="1"/>
  <c r="D8" i="1"/>
  <c r="E8" i="1"/>
  <c r="F8" i="1"/>
  <c r="K8" i="1"/>
  <c r="M8" i="1"/>
  <c r="O8" i="1"/>
  <c r="AB8" i="1"/>
  <c r="AF8" i="1"/>
  <c r="D9" i="1"/>
  <c r="E9" i="1"/>
  <c r="F9" i="1"/>
  <c r="K9" i="1"/>
  <c r="M9" i="1"/>
  <c r="O9" i="1"/>
  <c r="AB9" i="1"/>
  <c r="AF9" i="1"/>
  <c r="D10" i="1"/>
  <c r="E10" i="1"/>
  <c r="F10" i="1"/>
  <c r="AF10" i="1"/>
  <c r="D11" i="1"/>
  <c r="E11" i="1"/>
  <c r="F11" i="1"/>
  <c r="AF11" i="1"/>
  <c r="D12" i="1"/>
  <c r="E12" i="1"/>
  <c r="F12" i="1"/>
  <c r="AF12" i="1"/>
  <c r="D13" i="1"/>
  <c r="E13" i="1"/>
  <c r="F13" i="1"/>
  <c r="AF13" i="1"/>
  <c r="D14" i="1"/>
  <c r="E14" i="1"/>
  <c r="F14" i="1"/>
  <c r="AF14" i="1"/>
  <c r="D15" i="1"/>
  <c r="E15" i="1"/>
  <c r="F15" i="1"/>
  <c r="D16" i="1"/>
  <c r="E16" i="1"/>
  <c r="F16" i="1"/>
  <c r="AF16" i="1"/>
  <c r="D17" i="1"/>
  <c r="E17" i="1"/>
  <c r="F17" i="1"/>
  <c r="AF17" i="1"/>
  <c r="D18" i="1"/>
  <c r="E18" i="1"/>
  <c r="F18" i="1"/>
  <c r="AF18" i="1"/>
  <c r="AF19" i="1"/>
  <c r="L20" i="1"/>
  <c r="O20" i="1" s="1"/>
  <c r="AF20" i="1"/>
  <c r="M31" i="1"/>
  <c r="N31" i="1"/>
  <c r="AF21" i="1"/>
  <c r="L22" i="1"/>
  <c r="O22" i="1" s="1"/>
  <c r="AF22" i="1"/>
  <c r="L23" i="1"/>
  <c r="O23" i="1" s="1"/>
  <c r="AF23" i="1"/>
  <c r="L24" i="1"/>
  <c r="O24" i="1" s="1"/>
  <c r="AF24" i="1"/>
  <c r="L26" i="1"/>
  <c r="O26" i="1" s="1"/>
  <c r="AF26" i="1"/>
  <c r="L27" i="1"/>
  <c r="O27" i="1" s="1"/>
  <c r="AF27" i="1"/>
  <c r="E22" i="1"/>
  <c r="F22" i="1"/>
  <c r="L28" i="1"/>
  <c r="O28" i="1" s="1"/>
  <c r="AF28" i="1"/>
  <c r="E19" i="1"/>
  <c r="F19" i="1"/>
  <c r="L29" i="1"/>
  <c r="O29" i="1" s="1"/>
  <c r="AF29" i="1"/>
  <c r="L30" i="1"/>
  <c r="O30" i="1" s="1"/>
  <c r="AF30" i="1"/>
  <c r="E23" i="1"/>
  <c r="F23" i="1"/>
  <c r="AF31" i="1"/>
  <c r="E26" i="1"/>
  <c r="F26" i="1"/>
  <c r="AF32" i="1"/>
  <c r="E27" i="1"/>
  <c r="F27" i="1"/>
  <c r="AF33" i="1"/>
  <c r="E28" i="1"/>
  <c r="F28" i="1"/>
  <c r="AF34" i="1"/>
  <c r="AF35" i="1"/>
  <c r="E29" i="1"/>
  <c r="F29" i="1"/>
  <c r="AF36" i="1"/>
  <c r="E30" i="1"/>
  <c r="F30" i="1"/>
  <c r="O37" i="1"/>
  <c r="AF37" i="1"/>
  <c r="E31" i="1"/>
  <c r="F31" i="1"/>
  <c r="AF38" i="1"/>
  <c r="O39" i="1"/>
  <c r="W39" i="1"/>
  <c r="AF39" i="1"/>
  <c r="O40" i="1"/>
  <c r="W40" i="1"/>
  <c r="AF40" i="1"/>
  <c r="M41" i="1"/>
  <c r="W41" i="1"/>
  <c r="AF41" i="1"/>
  <c r="W42" i="1"/>
  <c r="AF42" i="1"/>
  <c r="E38" i="1"/>
  <c r="F38" i="1"/>
  <c r="E39" i="1"/>
  <c r="F39" i="1"/>
  <c r="E41" i="1"/>
  <c r="F41" i="1"/>
  <c r="E42" i="1"/>
  <c r="F42" i="1"/>
  <c r="E46" i="1"/>
  <c r="F46" i="1"/>
  <c r="W52" i="1"/>
  <c r="E43" i="1"/>
  <c r="F43" i="1"/>
  <c r="W53" i="1"/>
  <c r="W54" i="1"/>
  <c r="E47" i="1"/>
  <c r="F47" i="1"/>
  <c r="W55" i="1"/>
  <c r="E50" i="1"/>
  <c r="F50" i="1"/>
  <c r="E51" i="1"/>
  <c r="F51" i="1"/>
  <c r="E52" i="1"/>
  <c r="F52" i="1"/>
  <c r="G53" i="1"/>
  <c r="E54" i="1"/>
  <c r="F54" i="1"/>
  <c r="E55" i="1"/>
  <c r="F55" i="1"/>
  <c r="O64" i="1"/>
  <c r="O65" i="1"/>
  <c r="O66" i="1"/>
  <c r="L67" i="1"/>
  <c r="M67" i="1"/>
  <c r="N67" i="1"/>
  <c r="G66" i="1"/>
  <c r="T11" i="1"/>
  <c r="T7" i="1"/>
  <c r="T8" i="1"/>
  <c r="T13" i="1"/>
  <c r="T10" i="1"/>
  <c r="T9" i="1"/>
  <c r="U13" i="1" l="1"/>
  <c r="U9" i="1"/>
  <c r="U5" i="1"/>
  <c r="U12" i="1"/>
  <c r="U8" i="1"/>
  <c r="U11" i="1"/>
  <c r="U7" i="1"/>
  <c r="U14" i="1"/>
  <c r="U10" i="1"/>
  <c r="U6" i="1"/>
  <c r="G25" i="1"/>
  <c r="O10" i="1"/>
  <c r="O11" i="1"/>
  <c r="P9" i="1" s="1"/>
  <c r="G19" i="1"/>
  <c r="F40" i="1"/>
  <c r="F56" i="1" s="1"/>
  <c r="V38" i="1"/>
  <c r="V51" i="1" s="1"/>
  <c r="F32" i="1"/>
  <c r="O67" i="1"/>
  <c r="M11" i="1"/>
  <c r="N5" i="1" s="1"/>
  <c r="K10" i="1"/>
  <c r="S14" i="1"/>
  <c r="AB10" i="1"/>
  <c r="S6" i="1"/>
  <c r="K11" i="1"/>
  <c r="L8" i="1" s="1"/>
  <c r="S7" i="1"/>
  <c r="V7" i="1" s="1"/>
  <c r="S9" i="1"/>
  <c r="V9" i="1" s="1"/>
  <c r="S13" i="1"/>
  <c r="AF43" i="1"/>
  <c r="O50" i="1"/>
  <c r="T5" i="1"/>
  <c r="T12" i="1"/>
  <c r="S5" i="1"/>
  <c r="T14" i="1"/>
  <c r="G52" i="1"/>
  <c r="G39" i="1"/>
  <c r="G31" i="1"/>
  <c r="U38" i="1"/>
  <c r="U51" i="1" s="1"/>
  <c r="O48" i="1"/>
  <c r="G11" i="1"/>
  <c r="O49" i="1"/>
  <c r="S8" i="1"/>
  <c r="V8" i="1" s="1"/>
  <c r="S11" i="1"/>
  <c r="V11" i="1" s="1"/>
  <c r="G54" i="1"/>
  <c r="G50" i="1"/>
  <c r="G42" i="1"/>
  <c r="G41" i="1"/>
  <c r="G9" i="1"/>
  <c r="T6" i="1"/>
  <c r="G44" i="1"/>
  <c r="G15" i="1"/>
  <c r="S12" i="1"/>
  <c r="S10" i="1"/>
  <c r="V10" i="1" s="1"/>
  <c r="N57" i="1"/>
  <c r="M57" i="1"/>
  <c r="G51" i="1"/>
  <c r="G47" i="1"/>
  <c r="G30" i="1"/>
  <c r="G29" i="1"/>
  <c r="G28" i="1"/>
  <c r="G27" i="1"/>
  <c r="G26" i="1"/>
  <c r="G23" i="1"/>
  <c r="G22" i="1"/>
  <c r="G14" i="1"/>
  <c r="G12" i="1"/>
  <c r="E32" i="1"/>
  <c r="E40" i="1"/>
  <c r="E56" i="1" s="1"/>
  <c r="G43" i="1"/>
  <c r="G46" i="1"/>
  <c r="M10" i="1"/>
  <c r="G20" i="1"/>
  <c r="O51" i="1"/>
  <c r="G55" i="1"/>
  <c r="G18" i="1"/>
  <c r="G17" i="1"/>
  <c r="G16" i="1"/>
  <c r="O53" i="1"/>
  <c r="O52" i="1"/>
  <c r="G6" i="1"/>
  <c r="G5" i="1"/>
  <c r="G49" i="1"/>
  <c r="O54" i="1"/>
  <c r="D32" i="1"/>
  <c r="L31" i="1"/>
  <c r="G7" i="1"/>
  <c r="L41" i="1"/>
  <c r="G10" i="1"/>
  <c r="T38" i="1"/>
  <c r="G8" i="1"/>
  <c r="D40" i="1"/>
  <c r="G38" i="1"/>
  <c r="O21" i="1"/>
  <c r="O31" i="1" s="1"/>
  <c r="O38" i="1"/>
  <c r="O41" i="1" s="1"/>
  <c r="G13" i="1"/>
  <c r="N7" i="1" l="1"/>
  <c r="P5" i="1"/>
  <c r="N10" i="1"/>
  <c r="N9" i="1"/>
  <c r="P10" i="1"/>
  <c r="N8" i="1"/>
  <c r="P6" i="1"/>
  <c r="P8" i="1"/>
  <c r="P7" i="1"/>
  <c r="N6" i="1"/>
  <c r="V12" i="1"/>
  <c r="U16" i="1"/>
  <c r="V5" i="1"/>
  <c r="L5" i="1"/>
  <c r="V14" i="1"/>
  <c r="L10" i="1"/>
  <c r="L6" i="1"/>
  <c r="L9" i="1"/>
  <c r="L7" i="1"/>
  <c r="V13" i="1"/>
  <c r="V6" i="1"/>
  <c r="T16" i="1"/>
  <c r="G40" i="1"/>
  <c r="G56" i="1" s="1"/>
  <c r="H45" i="1" s="1"/>
  <c r="S16" i="1"/>
  <c r="G32" i="1"/>
  <c r="T51" i="1"/>
  <c r="W51" i="1" s="1"/>
  <c r="W56" i="1" s="1"/>
  <c r="W38" i="1"/>
  <c r="W43" i="1" s="1"/>
  <c r="D56" i="1"/>
  <c r="L57" i="1"/>
  <c r="O47" i="1"/>
  <c r="O57" i="1" s="1"/>
  <c r="H66" i="1" l="1"/>
  <c r="H40" i="1"/>
  <c r="H48" i="1"/>
  <c r="V16" i="1"/>
  <c r="W6" i="1" s="1"/>
  <c r="H51" i="1"/>
  <c r="H53" i="1"/>
  <c r="H39" i="1"/>
  <c r="H55" i="1"/>
  <c r="H42" i="1"/>
  <c r="H43" i="1"/>
  <c r="H52" i="1"/>
  <c r="H50" i="1"/>
  <c r="H54" i="1"/>
  <c r="H41" i="1"/>
  <c r="H49" i="1"/>
  <c r="H46" i="1"/>
  <c r="H47" i="1"/>
  <c r="H44" i="1"/>
  <c r="H38" i="1"/>
  <c r="W10" i="1" l="1"/>
  <c r="W5" i="1"/>
  <c r="W12" i="1"/>
  <c r="W8" i="1"/>
  <c r="W9" i="1"/>
  <c r="W7" i="1"/>
  <c r="W13" i="1"/>
  <c r="W11" i="1"/>
  <c r="W14" i="1"/>
  <c r="H56" i="1"/>
</calcChain>
</file>

<file path=xl/comments1.xml><?xml version="1.0" encoding="utf-8"?>
<comments xmlns="http://schemas.openxmlformats.org/spreadsheetml/2006/main">
  <authors>
    <author>정진욱</author>
  </authors>
  <commentList>
    <comment ref="AV136" authorId="0">
      <text>
        <r>
          <rPr>
            <b/>
            <sz val="9"/>
            <color indexed="81"/>
            <rFont val="Tahoma"/>
            <family val="2"/>
          </rPr>
          <t xml:space="preserve">HBA : 1,500,000
</t>
        </r>
        <r>
          <rPr>
            <b/>
            <sz val="9"/>
            <color indexed="81"/>
            <rFont val="Tahoma"/>
            <family val="2"/>
          </rPr>
          <t>스토리지 서버 : 5,980,000
백업솔루션 : 2,000,000(제외)</t>
        </r>
      </text>
    </comment>
  </commentList>
</comments>
</file>

<file path=xl/comments2.xml><?xml version="1.0" encoding="utf-8"?>
<comments xmlns="http://schemas.openxmlformats.org/spreadsheetml/2006/main">
  <authors>
    <author>macwin</author>
    <author>김순영</author>
    <author>김광윤</author>
    <author>XPuser</author>
    <author>정진욱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macwin:</t>
        </r>
        <r>
          <rPr>
            <sz val="9"/>
            <color indexed="81"/>
            <rFont val="Tahoma"/>
            <family val="2"/>
          </rPr>
          <t xml:space="preserve">
DMI-04-BA-00009
</t>
        </r>
        <r>
          <rPr>
            <sz val="9"/>
            <color indexed="81"/>
            <rFont val="Tahoma"/>
            <family val="2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디스크활용</t>
        </r>
      </text>
    </comment>
    <comment ref="P12" authorId="1">
      <text>
        <r>
          <rPr>
            <b/>
            <sz val="9"/>
            <color indexed="81"/>
            <rFont val="Tahoma"/>
            <family val="2"/>
          </rPr>
          <t>4개구입
2004년 10월 19일
3,200,000</t>
        </r>
      </text>
    </comment>
    <comment ref="S15" authorId="2">
      <text>
        <r>
          <rPr>
            <sz val="9"/>
            <color indexed="81"/>
            <rFont val="Tahoma"/>
            <family val="2"/>
          </rPr>
          <t>수정전 : 13,800,000
회계금액에 맞게 수정</t>
        </r>
      </text>
    </comment>
    <comment ref="S22" authorId="3">
      <text>
        <r>
          <rPr>
            <sz val="9"/>
            <color indexed="81"/>
            <rFont val="Tahoma"/>
            <family val="2"/>
          </rPr>
          <t xml:space="preserve">
49550000/3 = 
16,516,667
</t>
        </r>
      </text>
    </comment>
    <comment ref="S23" authorId="3">
      <text>
        <r>
          <rPr>
            <sz val="9"/>
            <color indexed="81"/>
            <rFont val="Tahoma"/>
            <family val="2"/>
          </rPr>
          <t xml:space="preserve">
49550000/4 = 
12,387,500
</t>
        </r>
      </text>
    </comment>
    <comment ref="S24" authorId="3">
      <text>
        <r>
          <rPr>
            <sz val="9"/>
            <color indexed="81"/>
            <rFont val="Tahoma"/>
            <family val="2"/>
          </rPr>
          <t xml:space="preserve">
49550000/4 = 
12,387,500
</t>
        </r>
      </text>
    </comment>
    <comment ref="S29" authorId="3">
      <text>
        <r>
          <rPr>
            <sz val="9"/>
            <color indexed="81"/>
            <rFont val="Tahoma"/>
            <family val="2"/>
          </rPr>
          <t xml:space="preserve">
63,000,000/3 = 
21,000,000
</t>
        </r>
      </text>
    </comment>
    <comment ref="S30" authorId="3">
      <text>
        <r>
          <rPr>
            <sz val="9"/>
            <color indexed="81"/>
            <rFont val="Tahoma"/>
            <family val="2"/>
          </rPr>
          <t xml:space="preserve">
63,000,000/3 = 
21,000,000
</t>
        </r>
      </text>
    </comment>
    <comment ref="S31" authorId="3">
      <text>
        <r>
          <rPr>
            <sz val="9"/>
            <color indexed="81"/>
            <rFont val="Tahoma"/>
            <family val="2"/>
          </rPr>
          <t xml:space="preserve">
63,000,000/3 = 
21,000,000
</t>
        </r>
      </text>
    </comment>
    <comment ref="S32" authorId="2">
      <text>
        <r>
          <rPr>
            <b/>
            <sz val="9"/>
            <color indexed="81"/>
            <rFont val="Tahoma"/>
            <family val="2"/>
          </rPr>
          <t xml:space="preserve">69,000,000/3=
23,000,000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3" authorId="2">
      <text>
        <r>
          <rPr>
            <b/>
            <sz val="9"/>
            <color indexed="81"/>
            <rFont val="Tahoma"/>
            <family val="2"/>
          </rPr>
          <t xml:space="preserve">69,000,000/3=
23,000,000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4" authorId="2">
      <text>
        <r>
          <rPr>
            <b/>
            <sz val="9"/>
            <color indexed="81"/>
            <rFont val="Tahoma"/>
            <family val="2"/>
          </rPr>
          <t xml:space="preserve">69,000,000/3=
23,000,000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6" authorId="4">
      <text>
        <r>
          <rPr>
            <b/>
            <sz val="9"/>
            <color indexed="81"/>
            <rFont val="Tahoma"/>
            <family val="2"/>
          </rPr>
          <t xml:space="preserve">54,200,000/2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7" authorId="4">
      <text>
        <r>
          <rPr>
            <b/>
            <sz val="9"/>
            <color indexed="81"/>
            <rFont val="Tahoma"/>
            <family val="2"/>
          </rPr>
          <t xml:space="preserve">54,200,000/2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XPuser</author>
    <author>macwin</author>
  </authors>
  <commentList>
    <comment ref="P4" authorId="0">
      <text>
        <r>
          <rPr>
            <sz val="9"/>
            <color indexed="81"/>
            <rFont val="Tahoma"/>
            <family val="2"/>
          </rPr>
          <t xml:space="preserve">Backup H/W                                          158,912,000
158,912,000 / 4 = 39,728,000
</t>
        </r>
      </text>
    </comment>
    <comment ref="P5" authorId="0">
      <text>
        <r>
          <rPr>
            <sz val="9"/>
            <color indexed="81"/>
            <rFont val="Tahoma"/>
            <family val="2"/>
          </rPr>
          <t xml:space="preserve">Backup H/W                                          158,912,000
158,912,000 / 4 = 39,728,000
</t>
        </r>
      </text>
    </comment>
    <comment ref="P6" authorId="0">
      <text>
        <r>
          <rPr>
            <sz val="9"/>
            <color indexed="81"/>
            <rFont val="Tahoma"/>
            <family val="2"/>
          </rPr>
          <t xml:space="preserve">Backup H/W                                          158,912,000
158,912,000 / 4 = 39,728,000
</t>
        </r>
      </text>
    </comment>
    <comment ref="P7" authorId="0">
      <text>
        <r>
          <rPr>
            <sz val="9"/>
            <color indexed="81"/>
            <rFont val="Tahoma"/>
            <family val="2"/>
          </rPr>
          <t xml:space="preserve">Backup H/W                                          158,912,000
158,912,000 / 4 = 39,728,000
</t>
        </r>
      </text>
    </comment>
    <comment ref="P8" authorId="0">
      <text>
        <r>
          <rPr>
            <sz val="9"/>
            <color indexed="81"/>
            <rFont val="Tahoma"/>
            <family val="2"/>
          </rPr>
          <t xml:space="preserve">Backup H/W                                          107,500,000
107,500,000 / 4 = 26,875,000
</t>
        </r>
      </text>
    </comment>
    <comment ref="P9" authorId="0">
      <text>
        <r>
          <rPr>
            <sz val="9"/>
            <color indexed="81"/>
            <rFont val="Tahoma"/>
            <family val="2"/>
          </rPr>
          <t xml:space="preserve">Backup H/W                                          107,500,000
107,500,000 / 4 = 26,875,000
</t>
        </r>
      </text>
    </comment>
    <comment ref="P10" authorId="0">
      <text>
        <r>
          <rPr>
            <sz val="9"/>
            <color indexed="81"/>
            <rFont val="Tahoma"/>
            <family val="2"/>
          </rPr>
          <t xml:space="preserve">Backup H/W                                          107,500,000
107,500,000 / 4 = 26,875,000
</t>
        </r>
      </text>
    </comment>
    <comment ref="P11" authorId="0">
      <text>
        <r>
          <rPr>
            <sz val="9"/>
            <color indexed="81"/>
            <rFont val="Tahoma"/>
            <family val="2"/>
          </rPr>
          <t xml:space="preserve">Backup H/W                                          107,500,000
107,500,000 / 4 = 26,875,000
</t>
        </r>
      </text>
    </comment>
    <comment ref="P12" authorId="1">
      <text>
        <r>
          <rPr>
            <b/>
            <sz val="9"/>
            <color indexed="81"/>
            <rFont val="Tahoma"/>
            <family val="2"/>
          </rPr>
          <t>macwin:</t>
        </r>
        <r>
          <rPr>
            <sz val="9"/>
            <color indexed="81"/>
            <rFont val="Tahoma"/>
            <family val="2"/>
          </rPr>
          <t xml:space="preserve">
65,635,000 / 3</t>
        </r>
      </text>
    </comment>
    <comment ref="P13" authorId="1">
      <text>
        <r>
          <rPr>
            <b/>
            <sz val="9"/>
            <color indexed="81"/>
            <rFont val="Tahoma"/>
            <family val="2"/>
          </rPr>
          <t>macwin:</t>
        </r>
        <r>
          <rPr>
            <sz val="9"/>
            <color indexed="81"/>
            <rFont val="Tahoma"/>
            <family val="2"/>
          </rPr>
          <t xml:space="preserve">
65,635,000 / 3</t>
        </r>
      </text>
    </comment>
    <comment ref="P14" authorId="1">
      <text>
        <r>
          <rPr>
            <b/>
            <sz val="9"/>
            <color indexed="81"/>
            <rFont val="Tahoma"/>
            <family val="2"/>
          </rPr>
          <t>macwin:</t>
        </r>
        <r>
          <rPr>
            <sz val="9"/>
            <color indexed="81"/>
            <rFont val="Tahoma"/>
            <family val="2"/>
          </rPr>
          <t xml:space="preserve">
65,635,000 / 3</t>
        </r>
      </text>
    </comment>
  </commentList>
</comments>
</file>

<file path=xl/comments4.xml><?xml version="1.0" encoding="utf-8"?>
<comments xmlns="http://schemas.openxmlformats.org/spreadsheetml/2006/main">
  <authors>
    <author>김광윤</author>
    <author>admin</author>
  </authors>
  <commentList>
    <comment ref="L6" authorId="0">
      <text>
        <r>
          <rPr>
            <sz val="9"/>
            <color indexed="81"/>
            <rFont val="Tahoma"/>
            <family val="2"/>
          </rPr>
          <t>변경전 : 7,700,000
회계금액에 맞춤</t>
        </r>
      </text>
    </comment>
    <comment ref="L7" authorId="0">
      <text>
        <r>
          <rPr>
            <sz val="9"/>
            <color indexed="81"/>
            <rFont val="Tahoma"/>
            <family val="2"/>
          </rPr>
          <t>변경전 : 7,700,000
회계금액에 맞춤</t>
        </r>
      </text>
    </comment>
    <comment ref="F4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Brocade 300 OEM</t>
        </r>
        <r>
          <rPr>
            <sz val="9"/>
            <color indexed="81"/>
            <rFont val="Tahoma"/>
            <family val="2"/>
          </rPr>
          <t>제품</t>
        </r>
      </text>
    </comment>
  </commentList>
</comments>
</file>

<file path=xl/comments5.xml><?xml version="1.0" encoding="utf-8"?>
<comments xmlns="http://schemas.openxmlformats.org/spreadsheetml/2006/main">
  <authors>
    <author>김광윤</author>
    <author>chang-ho</author>
  </authors>
  <commentList>
    <comment ref="Q13" authorId="0">
      <text>
        <r>
          <rPr>
            <sz val="9"/>
            <color indexed="81"/>
            <rFont val="Tahoma"/>
            <family val="2"/>
          </rPr>
          <t xml:space="preserve">수정전 : 14,658,000
회계금액에 맞춤
</t>
        </r>
      </text>
    </comment>
    <comment ref="Q14" authorId="0">
      <text>
        <r>
          <rPr>
            <sz val="9"/>
            <color indexed="81"/>
            <rFont val="Tahoma"/>
            <family val="2"/>
          </rPr>
          <t xml:space="preserve">수정전 : 14,658,000
회계금액에 맞춤
</t>
        </r>
      </text>
    </comment>
    <comment ref="Q15" authorId="0">
      <text>
        <r>
          <rPr>
            <sz val="9"/>
            <color indexed="81"/>
            <rFont val="Tahoma"/>
            <family val="2"/>
          </rPr>
          <t xml:space="preserve">수정전 : 14,658,000
회계금액에 맞춤
</t>
        </r>
      </text>
    </comment>
    <comment ref="Q16" authorId="0">
      <text>
        <r>
          <rPr>
            <sz val="9"/>
            <color indexed="81"/>
            <rFont val="Tahoma"/>
            <family val="2"/>
          </rPr>
          <t xml:space="preserve">수정전 : 14,658,000
회계금액에 맞춤
</t>
        </r>
      </text>
    </comment>
    <comment ref="Q17" authorId="0">
      <text>
        <r>
          <rPr>
            <sz val="9"/>
            <color indexed="81"/>
            <rFont val="Tahoma"/>
            <family val="2"/>
          </rPr>
          <t xml:space="preserve">수정전 : 14,658,000
회계금액에 맞춤
</t>
        </r>
      </text>
    </comment>
    <comment ref="Q18" authorId="0">
      <text>
        <r>
          <rPr>
            <sz val="9"/>
            <color indexed="81"/>
            <rFont val="Tahoma"/>
            <family val="2"/>
          </rPr>
          <t xml:space="preserve">수정전 : 14,658,000
회계금액에 맞춤
</t>
        </r>
      </text>
    </comment>
    <comment ref="Q19" authorId="0">
      <text>
        <r>
          <rPr>
            <sz val="9"/>
            <color indexed="81"/>
            <rFont val="Tahoma"/>
            <family val="2"/>
          </rPr>
          <t xml:space="preserve">수정전 : 14,658,000
회계금액에 맞춤
</t>
        </r>
      </text>
    </comment>
    <comment ref="Q20" authorId="0">
      <text>
        <r>
          <rPr>
            <sz val="9"/>
            <color indexed="81"/>
            <rFont val="Tahoma"/>
            <family val="2"/>
          </rPr>
          <t xml:space="preserve">수정전 : 14,658,000
회계금액에 맞춤
</t>
        </r>
      </text>
    </comment>
    <comment ref="F144" authorId="1">
      <text>
        <r>
          <rPr>
            <b/>
            <sz val="9"/>
            <color indexed="81"/>
            <rFont val="Tahoma"/>
            <family val="2"/>
          </rPr>
          <t>chang-ho:
210.120.128.71 사용하였으나, mobile_nDB 장비에게 자리 및 IP 양도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8" authorId="0">
      <text>
        <r>
          <rPr>
            <sz val="9"/>
            <color indexed="81"/>
            <rFont val="Tahoma"/>
            <family val="2"/>
          </rPr>
          <t>기존금액 : 175,000,000
회계프로그램에 맞게 변경</t>
        </r>
      </text>
    </comment>
  </commentList>
</comments>
</file>

<file path=xl/sharedStrings.xml><?xml version="1.0" encoding="utf-8"?>
<sst xmlns="http://schemas.openxmlformats.org/spreadsheetml/2006/main" count="11450" uniqueCount="4056">
  <si>
    <t>이태훈</t>
    <phoneticPr fontId="8" type="noConversion"/>
  </si>
  <si>
    <t>club22</t>
    <phoneticPr fontId="8" type="noConversion"/>
  </si>
  <si>
    <t>dmi-asset</t>
    <phoneticPr fontId="8" type="noConversion"/>
  </si>
  <si>
    <t>dmi-people</t>
    <phoneticPr fontId="8" type="noConversion"/>
  </si>
  <si>
    <t>203.252.5.54</t>
  </si>
  <si>
    <t>Linux</t>
    <phoneticPr fontId="8" type="noConversion"/>
  </si>
  <si>
    <t>그룹웨어 메일</t>
    <phoneticPr fontId="8" type="noConversion"/>
  </si>
  <si>
    <t>자산관리</t>
    <phoneticPr fontId="8" type="noConversion"/>
  </si>
  <si>
    <t>인사관리</t>
    <phoneticPr fontId="8" type="noConversion"/>
  </si>
  <si>
    <t>R710</t>
    <phoneticPr fontId="8" type="noConversion"/>
  </si>
  <si>
    <t>R210</t>
    <phoneticPr fontId="8" type="noConversion"/>
  </si>
  <si>
    <t>Dell</t>
    <phoneticPr fontId="8" type="noConversion"/>
  </si>
  <si>
    <t>메일</t>
    <phoneticPr fontId="8" type="noConversion"/>
  </si>
  <si>
    <t>천리안기타</t>
    <phoneticPr fontId="8" type="noConversion"/>
  </si>
  <si>
    <t>R210</t>
    <phoneticPr fontId="8" type="noConversion"/>
  </si>
  <si>
    <t>RP4440</t>
    <phoneticPr fontId="8" type="noConversion"/>
  </si>
  <si>
    <t>ad-trans1</t>
    <phoneticPr fontId="8" type="noConversion"/>
  </si>
  <si>
    <t>천리안기타</t>
    <phoneticPr fontId="8" type="noConversion"/>
  </si>
  <si>
    <t>광고솔루션</t>
    <phoneticPr fontId="8" type="noConversion"/>
  </si>
  <si>
    <t>ora11g</t>
    <phoneticPr fontId="8" type="noConversion"/>
  </si>
  <si>
    <t>nlogin1</t>
    <phoneticPr fontId="8" type="noConversion"/>
  </si>
  <si>
    <t>203.252.3.103</t>
    <phoneticPr fontId="8" type="noConversion"/>
  </si>
  <si>
    <t>디스크팟</t>
    <phoneticPr fontId="8" type="noConversion"/>
  </si>
  <si>
    <t>기본 warranty</t>
    <phoneticPr fontId="8" type="noConversion"/>
  </si>
  <si>
    <t>1단</t>
    <phoneticPr fontId="8" type="noConversion"/>
  </si>
  <si>
    <t>203.252.5.38</t>
    <phoneticPr fontId="8" type="noConversion"/>
  </si>
  <si>
    <t>HB2GMBX</t>
  </si>
  <si>
    <t>DB2GMBX</t>
  </si>
  <si>
    <t>R5</t>
    <phoneticPr fontId="8" type="noConversion"/>
  </si>
  <si>
    <t>No</t>
    <phoneticPr fontId="8" type="noConversion"/>
  </si>
  <si>
    <t>자산관리번호</t>
    <phoneticPr fontId="8" type="noConversion"/>
  </si>
  <si>
    <t>hostname</t>
    <phoneticPr fontId="8" type="noConversion"/>
  </si>
  <si>
    <t>model</t>
    <phoneticPr fontId="8" type="noConversion"/>
  </si>
  <si>
    <t>vendor</t>
    <phoneticPr fontId="8" type="noConversion"/>
  </si>
  <si>
    <t>CPU</t>
    <phoneticPr fontId="8" type="noConversion"/>
  </si>
  <si>
    <t>수량</t>
    <phoneticPr fontId="8" type="noConversion"/>
  </si>
  <si>
    <t>MEM</t>
    <phoneticPr fontId="8" type="noConversion"/>
  </si>
  <si>
    <t>9G</t>
    <phoneticPr fontId="8" type="noConversion"/>
  </si>
  <si>
    <t>18G</t>
    <phoneticPr fontId="8" type="noConversion"/>
  </si>
  <si>
    <t>36G</t>
    <phoneticPr fontId="8" type="noConversion"/>
  </si>
  <si>
    <t>파워메세지</t>
    <phoneticPr fontId="8" type="noConversion"/>
  </si>
  <si>
    <t>고장</t>
    <phoneticPr fontId="8" type="noConversion"/>
  </si>
  <si>
    <t>네트워크 에러</t>
    <phoneticPr fontId="8" type="noConversion"/>
  </si>
  <si>
    <t>공통</t>
    <phoneticPr fontId="8" type="noConversion"/>
  </si>
  <si>
    <t>네임서버</t>
    <phoneticPr fontId="8" type="noConversion"/>
  </si>
  <si>
    <t>장비 합계</t>
    <phoneticPr fontId="8" type="noConversion"/>
  </si>
  <si>
    <t>유형자산
등록</t>
    <phoneticPr fontId="8" type="noConversion"/>
  </si>
  <si>
    <t>스위치 대수</t>
    <phoneticPr fontId="8" type="noConversion"/>
  </si>
  <si>
    <t>DMI-01-AA-00008</t>
    <phoneticPr fontId="8" type="noConversion"/>
  </si>
  <si>
    <t>XH8LJ</t>
    <phoneticPr fontId="8" type="noConversion"/>
  </si>
  <si>
    <t>DMI-01-AA-00010</t>
    <phoneticPr fontId="8" type="noConversion"/>
  </si>
  <si>
    <t>DMI-01-AA-00011</t>
    <phoneticPr fontId="8" type="noConversion"/>
  </si>
  <si>
    <t>4TBS31S</t>
    <phoneticPr fontId="8" type="noConversion"/>
  </si>
  <si>
    <t>DMI-01-AA-00014</t>
    <phoneticPr fontId="8" type="noConversion"/>
  </si>
  <si>
    <t>DMI-01-AA-00019</t>
    <phoneticPr fontId="8" type="noConversion"/>
  </si>
  <si>
    <t>고장</t>
    <phoneticPr fontId="8" type="noConversion"/>
  </si>
  <si>
    <t>C3LY11S</t>
  </si>
  <si>
    <t>GQZG41S</t>
  </si>
  <si>
    <t>3V1H41S</t>
  </si>
  <si>
    <t>1V1H41S</t>
  </si>
  <si>
    <t>4V1H41S</t>
  </si>
  <si>
    <t>99C5839</t>
  </si>
  <si>
    <t>FP7H41S</t>
  </si>
  <si>
    <t>DMI-04-AA-00039</t>
  </si>
  <si>
    <t>DMI-01-AA-00005</t>
    <phoneticPr fontId="8" type="noConversion"/>
  </si>
  <si>
    <t>DMI-00-AA-00038</t>
    <phoneticPr fontId="8" type="noConversion"/>
  </si>
  <si>
    <t>DMI-00-AA-00029</t>
    <phoneticPr fontId="8" type="noConversion"/>
  </si>
  <si>
    <t>DMI-00-AA-00030</t>
    <phoneticPr fontId="8" type="noConversion"/>
  </si>
  <si>
    <t>검색</t>
    <phoneticPr fontId="8" type="noConversion"/>
  </si>
  <si>
    <t>DMI-98-AA-00004</t>
  </si>
  <si>
    <t>DMI-98-AA-00005</t>
  </si>
  <si>
    <t>DMI-98-AA-00006</t>
  </si>
  <si>
    <t>DMI-98-AA-00007</t>
  </si>
  <si>
    <t>CV684BX</t>
  </si>
  <si>
    <t>CN684BX</t>
  </si>
  <si>
    <t>1P684BX</t>
  </si>
  <si>
    <t>3M684BX</t>
  </si>
  <si>
    <t>newsftp</t>
  </si>
  <si>
    <t>opera</t>
  </si>
  <si>
    <t>srdemon4</t>
  </si>
  <si>
    <t>urlmanager</t>
  </si>
  <si>
    <t>club#1</t>
  </si>
  <si>
    <t>73G</t>
    <phoneticPr fontId="8" type="noConversion"/>
  </si>
  <si>
    <t>146
G</t>
    <phoneticPr fontId="8" type="noConversion"/>
  </si>
  <si>
    <t>RAID</t>
    <phoneticPr fontId="8" type="noConversion"/>
  </si>
  <si>
    <t>입고일</t>
    <phoneticPr fontId="8" type="noConversion"/>
  </si>
  <si>
    <t>취득일</t>
    <phoneticPr fontId="8" type="noConversion"/>
  </si>
  <si>
    <t>취득가(원)</t>
    <phoneticPr fontId="8" type="noConversion"/>
  </si>
  <si>
    <t>OS</t>
    <phoneticPr fontId="8" type="noConversion"/>
  </si>
  <si>
    <t>IP</t>
    <phoneticPr fontId="8" type="noConversion"/>
  </si>
  <si>
    <t>서비스</t>
    <phoneticPr fontId="8" type="noConversion"/>
  </si>
  <si>
    <t>용도</t>
    <phoneticPr fontId="8" type="noConversion"/>
  </si>
  <si>
    <t>위치</t>
    <phoneticPr fontId="8" type="noConversion"/>
  </si>
  <si>
    <t>위치2</t>
    <phoneticPr fontId="8" type="noConversion"/>
  </si>
  <si>
    <t>라벨</t>
    <phoneticPr fontId="8" type="noConversion"/>
  </si>
  <si>
    <t>관리
부서</t>
    <phoneticPr fontId="8" type="noConversion"/>
  </si>
  <si>
    <t>비고</t>
    <phoneticPr fontId="8" type="noConversion"/>
  </si>
  <si>
    <t>PE1300</t>
    <phoneticPr fontId="8" type="noConversion"/>
  </si>
  <si>
    <t>Dell</t>
    <phoneticPr fontId="8" type="noConversion"/>
  </si>
  <si>
    <t>하</t>
    <phoneticPr fontId="8" type="noConversion"/>
  </si>
  <si>
    <t>중</t>
    <phoneticPr fontId="8" type="noConversion"/>
  </si>
  <si>
    <t>PE2600</t>
    <phoneticPr fontId="8" type="noConversion"/>
  </si>
  <si>
    <t>2128HS</t>
    <phoneticPr fontId="8" type="noConversion"/>
  </si>
  <si>
    <t>1L1P31S</t>
  </si>
  <si>
    <t>8C6P31S</t>
  </si>
  <si>
    <t>JLDS31S</t>
  </si>
  <si>
    <t>2MDS31S</t>
  </si>
  <si>
    <t>FKCH41S</t>
  </si>
  <si>
    <t>BKCH41S</t>
  </si>
  <si>
    <t>3KCH41S</t>
  </si>
  <si>
    <t>GKCH41S</t>
  </si>
  <si>
    <t>9KCH41S</t>
  </si>
  <si>
    <t>5KCH41S</t>
  </si>
  <si>
    <t>2KCH41S</t>
  </si>
  <si>
    <t>6KCH41S</t>
  </si>
  <si>
    <t>1LCH41S</t>
  </si>
  <si>
    <t>4KCH41S</t>
  </si>
  <si>
    <t>TYJPN</t>
  </si>
  <si>
    <t>TYJPP</t>
  </si>
  <si>
    <t>TYJPQ</t>
  </si>
  <si>
    <t>TYJPS</t>
  </si>
  <si>
    <t>XJ1GW</t>
  </si>
  <si>
    <t>XJD6Y</t>
  </si>
  <si>
    <t>1ZT711S</t>
  </si>
  <si>
    <t>2ZT711S</t>
  </si>
  <si>
    <t>D6HS11S</t>
  </si>
  <si>
    <t>H6HS11S</t>
  </si>
  <si>
    <t>79PB11S</t>
  </si>
  <si>
    <t>89PB11S</t>
  </si>
  <si>
    <t>7YYX11S</t>
  </si>
  <si>
    <t>4YYX11S</t>
  </si>
  <si>
    <t>D7CS31S</t>
  </si>
  <si>
    <t>HS7H41S</t>
  </si>
  <si>
    <t>B19H41S</t>
  </si>
  <si>
    <t>2G6H41S</t>
  </si>
  <si>
    <t>TYH9G</t>
  </si>
  <si>
    <t>2M7H41S</t>
  </si>
  <si>
    <t>C1X711S</t>
  </si>
  <si>
    <t>8CHK11S</t>
  </si>
  <si>
    <t>TR532</t>
  </si>
  <si>
    <t>9CHK11S</t>
  </si>
  <si>
    <t>J4QB11S</t>
  </si>
  <si>
    <t>GW6F11S</t>
  </si>
  <si>
    <t>관리자</t>
  </si>
  <si>
    <t>DMI-04-BA-00009</t>
  </si>
  <si>
    <t>S-02</t>
  </si>
  <si>
    <t>S-03</t>
  </si>
  <si>
    <t>S-04</t>
  </si>
  <si>
    <t>S-05</t>
  </si>
  <si>
    <t>S-06</t>
  </si>
  <si>
    <t>DMI-04-BA-00012</t>
  </si>
  <si>
    <t>DMI-04-BA-00016</t>
  </si>
  <si>
    <t>DMI-04-BA-00018</t>
  </si>
  <si>
    <t>DMI-04-BA-00019</t>
  </si>
  <si>
    <t>927H41S</t>
  </si>
  <si>
    <t>C27H41S</t>
  </si>
  <si>
    <t>irdemon1</t>
  </si>
  <si>
    <t>backup</t>
  </si>
  <si>
    <t>2128HS</t>
  </si>
  <si>
    <t>2G</t>
  </si>
  <si>
    <t>TYH4Z</t>
  </si>
  <si>
    <t>TYH4Y</t>
  </si>
  <si>
    <t>club2</t>
  </si>
  <si>
    <t>TYH4X</t>
  </si>
  <si>
    <t>BSSB11S</t>
  </si>
  <si>
    <t>Linux</t>
  </si>
  <si>
    <t>9SSB11S</t>
  </si>
  <si>
    <t>CSSB11S</t>
  </si>
  <si>
    <t>6SSB11S</t>
  </si>
  <si>
    <t>5SSB11S</t>
  </si>
  <si>
    <t>4SSB11S</t>
  </si>
  <si>
    <t>7SSB11S</t>
  </si>
  <si>
    <t>BPFD11S</t>
  </si>
  <si>
    <t>JK1P31S</t>
  </si>
  <si>
    <t>Xeon2.40</t>
  </si>
  <si>
    <t>Xeon2.80</t>
  </si>
  <si>
    <t>Xeon3.06</t>
  </si>
  <si>
    <t>Opteron244</t>
  </si>
  <si>
    <t>Opteron844</t>
  </si>
  <si>
    <t>DMI-99-AA-00002</t>
  </si>
  <si>
    <t>DMI-99-AA-00007</t>
  </si>
  <si>
    <t>DMI-99-AA-00011</t>
  </si>
  <si>
    <t>DMI-00-AA-00015</t>
  </si>
  <si>
    <t>DMI-00-AA-00016</t>
  </si>
  <si>
    <t>DMI-00-AA-00008</t>
  </si>
  <si>
    <t>DMI-01-AA-00028</t>
  </si>
  <si>
    <t>DMI-01-AA-00033</t>
  </si>
  <si>
    <t>DMI-01-AA-00042</t>
  </si>
  <si>
    <t>DMI-03-AA-00013</t>
  </si>
  <si>
    <t>9G</t>
    <phoneticPr fontId="8" type="noConversion"/>
  </si>
  <si>
    <t>18G</t>
    <phoneticPr fontId="8" type="noConversion"/>
  </si>
  <si>
    <t>36G</t>
    <phoneticPr fontId="8" type="noConversion"/>
  </si>
  <si>
    <t>73G</t>
    <phoneticPr fontId="8" type="noConversion"/>
  </si>
  <si>
    <t>라벨명</t>
    <phoneticPr fontId="8" type="noConversion"/>
  </si>
  <si>
    <t>CPU</t>
    <phoneticPr fontId="8" type="noConversion"/>
  </si>
  <si>
    <t>RAID</t>
    <phoneticPr fontId="8" type="noConversion"/>
  </si>
  <si>
    <t>입고일</t>
    <phoneticPr fontId="8" type="noConversion"/>
  </si>
  <si>
    <t>취득일</t>
    <phoneticPr fontId="8" type="noConversion"/>
  </si>
  <si>
    <t>PE2300</t>
  </si>
  <si>
    <t>PE6300</t>
  </si>
  <si>
    <t>DMI-02-AA-00002</t>
  </si>
  <si>
    <t>DMI-03-AA-00020</t>
  </si>
  <si>
    <t>DMI-04-AA-00042</t>
  </si>
  <si>
    <t>DMI-04-AA-00043</t>
  </si>
  <si>
    <t>DMI-00-AA-00049</t>
  </si>
  <si>
    <t>DMI-00-AA-00050</t>
  </si>
  <si>
    <t>DMI-00-AA-00051</t>
  </si>
  <si>
    <t>DMI-00-AA-00052</t>
  </si>
  <si>
    <t>DMI-00-AA-00053</t>
  </si>
  <si>
    <t>DMI-00-AA-00054</t>
  </si>
  <si>
    <t>DMI-00-AA-00055</t>
  </si>
  <si>
    <t>DMI-98-AA-00003</t>
  </si>
  <si>
    <t>6N684BX</t>
  </si>
  <si>
    <t>3N684BX</t>
  </si>
  <si>
    <t>76784BX</t>
  </si>
  <si>
    <t>DN684BX</t>
  </si>
  <si>
    <t>GN684BX</t>
  </si>
  <si>
    <t>E 4500</t>
    <phoneticPr fontId="8" type="noConversion"/>
  </si>
  <si>
    <t>E 250</t>
    <phoneticPr fontId="8" type="noConversion"/>
  </si>
  <si>
    <t>유지보수구분</t>
    <phoneticPr fontId="8" type="noConversion"/>
  </si>
  <si>
    <t>메일발송기</t>
    <phoneticPr fontId="8" type="noConversion"/>
  </si>
  <si>
    <t>NSC55</t>
  </si>
  <si>
    <t>Robot2</t>
  </si>
  <si>
    <t>irdemon4</t>
  </si>
  <si>
    <t>sitedemon1</t>
  </si>
  <si>
    <t>user#2</t>
  </si>
  <si>
    <t>CLUB6</t>
  </si>
  <si>
    <t>CLUB7</t>
  </si>
  <si>
    <t>CLUB9</t>
  </si>
  <si>
    <t>mns#1</t>
  </si>
  <si>
    <t>mailmms1</t>
  </si>
  <si>
    <t>mailmms2</t>
  </si>
  <si>
    <t>mailmms3</t>
  </si>
  <si>
    <t>mailmms4</t>
  </si>
  <si>
    <t>mailmms5</t>
  </si>
  <si>
    <t>mailmms6</t>
  </si>
  <si>
    <t>mailmms7</t>
  </si>
  <si>
    <t>mailmms8</t>
  </si>
  <si>
    <t>mailmms9</t>
  </si>
  <si>
    <t>mailmms10</t>
  </si>
  <si>
    <t>mailauth1</t>
  </si>
  <si>
    <t>mailsnd2</t>
  </si>
  <si>
    <t>mailsnd3</t>
  </si>
  <si>
    <t>mailauth2</t>
  </si>
  <si>
    <t>mailgw1</t>
  </si>
  <si>
    <t>mailgw2</t>
  </si>
  <si>
    <t>mailgw3</t>
  </si>
  <si>
    <t>mailproxy1</t>
  </si>
  <si>
    <t>mailproxy2</t>
  </si>
  <si>
    <t>MAILMMS0</t>
  </si>
  <si>
    <t>standdb</t>
  </si>
  <si>
    <t>smsapp</t>
  </si>
  <si>
    <t>newsearch3</t>
  </si>
  <si>
    <t>newsearch2</t>
  </si>
  <si>
    <t>newsearch1</t>
  </si>
  <si>
    <t>DMI-00-AA-00022</t>
  </si>
  <si>
    <t>DMI-06-AA-00034</t>
  </si>
  <si>
    <t>DMI-06-AA-00033</t>
  </si>
  <si>
    <t>DMI-06-AA-00032</t>
  </si>
  <si>
    <t>mailhub2</t>
  </si>
  <si>
    <t>mailhub3</t>
  </si>
  <si>
    <t>mailhub4</t>
  </si>
  <si>
    <t>mailhub5</t>
  </si>
  <si>
    <t>mailhub6</t>
  </si>
  <si>
    <t>DMI-04-AA-00023</t>
  </si>
  <si>
    <t>DMI-04-AA-00024</t>
  </si>
  <si>
    <t>DMI-04-AA-00025</t>
  </si>
  <si>
    <t>DMI-04-AA-00026</t>
  </si>
  <si>
    <t>DMI-07-AA-00002</t>
  </si>
  <si>
    <t>DMI-07-AA-00003</t>
  </si>
  <si>
    <t>203.252.3.233</t>
  </si>
  <si>
    <t>203.252.3.234</t>
  </si>
  <si>
    <t>203.252.3.220</t>
  </si>
  <si>
    <t>164.124.191.193</t>
  </si>
  <si>
    <t>164.124.191.194</t>
  </si>
  <si>
    <t>avimedia#2</t>
  </si>
  <si>
    <t>DMI-04-AA-00013</t>
  </si>
  <si>
    <t>DMI-04-AA-00014</t>
  </si>
  <si>
    <t>ecrm3</t>
  </si>
  <si>
    <t>6RZM5BX</t>
  </si>
  <si>
    <t>7RZM5BX</t>
  </si>
  <si>
    <t>8RZM5BX</t>
  </si>
  <si>
    <t>mailmms21</t>
  </si>
  <si>
    <t>mailmms22</t>
  </si>
  <si>
    <t>no</t>
    <phoneticPr fontId="8" type="noConversion"/>
  </si>
  <si>
    <t>x3650</t>
    <phoneticPr fontId="8" type="noConversion"/>
  </si>
  <si>
    <t>x3800</t>
    <phoneticPr fontId="8" type="noConversion"/>
  </si>
  <si>
    <t>2G</t>
    <phoneticPr fontId="8" type="noConversion"/>
  </si>
  <si>
    <t>R710</t>
    <phoneticPr fontId="8" type="noConversion"/>
  </si>
  <si>
    <t>Dell</t>
    <phoneticPr fontId="8" type="noConversion"/>
  </si>
  <si>
    <t>Dell</t>
    <phoneticPr fontId="8" type="noConversion"/>
  </si>
  <si>
    <t>Quad-Core</t>
    <phoneticPr fontId="8" type="noConversion"/>
  </si>
  <si>
    <t>4G</t>
    <phoneticPr fontId="8" type="noConversion"/>
  </si>
  <si>
    <t>2(SAS)</t>
    <phoneticPr fontId="8" type="noConversion"/>
  </si>
  <si>
    <t>4(SAS)</t>
    <phoneticPr fontId="8" type="noConversion"/>
  </si>
  <si>
    <t>R1</t>
    <phoneticPr fontId="8" type="noConversion"/>
  </si>
  <si>
    <t>R5</t>
    <phoneticPr fontId="8" type="noConversion"/>
  </si>
  <si>
    <t>R1</t>
    <phoneticPr fontId="8" type="noConversion"/>
  </si>
  <si>
    <t>203.252.5.47</t>
  </si>
  <si>
    <t>2(SAS)</t>
    <phoneticPr fontId="8" type="noConversion"/>
  </si>
  <si>
    <t>R1</t>
    <phoneticPr fontId="8" type="noConversion"/>
  </si>
  <si>
    <t>S-01</t>
    <phoneticPr fontId="8" type="noConversion"/>
  </si>
  <si>
    <t>2Y4BLBX</t>
  </si>
  <si>
    <t>5Z3BLBX</t>
  </si>
  <si>
    <t>DJYTMBX</t>
  </si>
  <si>
    <t>9JYTMBX</t>
  </si>
  <si>
    <t>CJYTMBX</t>
  </si>
  <si>
    <t>7BMGNBX</t>
  </si>
  <si>
    <t>6BMGNBX</t>
  </si>
  <si>
    <t>56784BX</t>
  </si>
  <si>
    <t>◈ 스토리지 장비 LIST</t>
    <phoneticPr fontId="8" type="noConversion"/>
  </si>
  <si>
    <t>관리번호</t>
    <phoneticPr fontId="8" type="noConversion"/>
  </si>
  <si>
    <t>제조사</t>
    <phoneticPr fontId="8" type="noConversion"/>
  </si>
  <si>
    <t>TYPE</t>
    <phoneticPr fontId="8" type="noConversion"/>
  </si>
  <si>
    <t>물리적
용량(GB)</t>
    <phoneticPr fontId="8" type="noConversion"/>
  </si>
  <si>
    <t>구조</t>
    <phoneticPr fontId="8" type="noConversion"/>
  </si>
  <si>
    <t>PE2500</t>
    <phoneticPr fontId="8" type="noConversion"/>
  </si>
  <si>
    <t>DMI-01-AA-00027</t>
    <phoneticPr fontId="8" type="noConversion"/>
  </si>
  <si>
    <t>PE4400</t>
    <phoneticPr fontId="8" type="noConversion"/>
  </si>
  <si>
    <t>Serial</t>
    <phoneticPr fontId="8" type="noConversion"/>
  </si>
  <si>
    <t>model</t>
    <phoneticPr fontId="8" type="noConversion"/>
  </si>
  <si>
    <t>vendor</t>
    <phoneticPr fontId="8" type="noConversion"/>
  </si>
  <si>
    <t>수량</t>
    <phoneticPr fontId="8" type="noConversion"/>
  </si>
  <si>
    <t>MEM</t>
    <phoneticPr fontId="8" type="noConversion"/>
  </si>
  <si>
    <t>146
G</t>
    <phoneticPr fontId="8" type="noConversion"/>
  </si>
  <si>
    <t>취득가</t>
    <phoneticPr fontId="8" type="noConversion"/>
  </si>
  <si>
    <t>Enterprise 5500</t>
    <phoneticPr fontId="8" type="noConversion"/>
  </si>
  <si>
    <t>Enterprise 450</t>
    <phoneticPr fontId="8" type="noConversion"/>
  </si>
  <si>
    <t>PE1300</t>
    <phoneticPr fontId="8" type="noConversion"/>
  </si>
  <si>
    <t>DMI-01-AA-00032</t>
    <phoneticPr fontId="8" type="noConversion"/>
  </si>
  <si>
    <t>서비스 중요도</t>
    <phoneticPr fontId="8" type="noConversion"/>
  </si>
  <si>
    <t>I/O rate</t>
    <phoneticPr fontId="8" type="noConversion"/>
  </si>
  <si>
    <t>DISK total</t>
    <phoneticPr fontId="8" type="noConversion"/>
  </si>
  <si>
    <t>DMI-98-AA-00001</t>
    <phoneticPr fontId="8" type="noConversion"/>
  </si>
  <si>
    <t>SUN</t>
    <phoneticPr fontId="8" type="noConversion"/>
  </si>
  <si>
    <t>하</t>
    <phoneticPr fontId="8" type="noConversion"/>
  </si>
  <si>
    <t>DMI-98-AA-00002</t>
    <phoneticPr fontId="8" type="noConversion"/>
  </si>
  <si>
    <t>nspe1</t>
    <phoneticPr fontId="8" type="noConversion"/>
  </si>
  <si>
    <t>210.120.128.161</t>
  </si>
  <si>
    <t>backup2</t>
    <phoneticPr fontId="8" type="noConversion"/>
  </si>
  <si>
    <t>backup3</t>
    <phoneticPr fontId="8" type="noConversion"/>
  </si>
  <si>
    <t>reserv1</t>
    <phoneticPr fontId="8" type="noConversion"/>
  </si>
  <si>
    <t>reserv2</t>
    <phoneticPr fontId="8" type="noConversion"/>
  </si>
  <si>
    <t>gather</t>
    <phoneticPr fontId="8" type="noConversion"/>
  </si>
  <si>
    <t>IBM Netfinity 7000</t>
    <phoneticPr fontId="8" type="noConversion"/>
  </si>
  <si>
    <t>IBM</t>
    <phoneticPr fontId="8" type="noConversion"/>
  </si>
  <si>
    <t>DMI-99-AA-00001</t>
    <phoneticPr fontId="8" type="noConversion"/>
  </si>
  <si>
    <t>상</t>
    <phoneticPr fontId="8" type="noConversion"/>
  </si>
  <si>
    <t>중</t>
    <phoneticPr fontId="8" type="noConversion"/>
  </si>
  <si>
    <t>DMI-99-AA-00003</t>
    <phoneticPr fontId="8" type="noConversion"/>
  </si>
  <si>
    <t>Ultra 60</t>
    <phoneticPr fontId="8" type="noConversion"/>
  </si>
  <si>
    <t>Linux</t>
    <phoneticPr fontId="8" type="noConversion"/>
  </si>
  <si>
    <t>PE1300</t>
    <phoneticPr fontId="8" type="noConversion"/>
  </si>
  <si>
    <t>Dell</t>
    <phoneticPr fontId="8" type="noConversion"/>
  </si>
  <si>
    <t>DMI-99-AA-00006</t>
    <phoneticPr fontId="8" type="noConversion"/>
  </si>
  <si>
    <t>PE4300</t>
    <phoneticPr fontId="8" type="noConversion"/>
  </si>
  <si>
    <t>DMI-99-AA-00005</t>
    <phoneticPr fontId="8" type="noConversion"/>
  </si>
  <si>
    <t>Yes</t>
  </si>
  <si>
    <t>IT아웃소싱</t>
  </si>
  <si>
    <t>유지보수
구분</t>
    <phoneticPr fontId="8" type="noConversion"/>
  </si>
  <si>
    <t>유지보수 제외</t>
    <phoneticPr fontId="8" type="noConversion"/>
  </si>
  <si>
    <t>Yes</t>
    <phoneticPr fontId="8" type="noConversion"/>
  </si>
  <si>
    <t>Fujitsu</t>
    <phoneticPr fontId="8" type="noConversion"/>
  </si>
  <si>
    <t>Xeon1.8</t>
    <phoneticPr fontId="8" type="noConversion"/>
  </si>
  <si>
    <t>stonedb2</t>
    <phoneticPr fontId="8" type="noConversion"/>
  </si>
  <si>
    <t>DL360</t>
    <phoneticPr fontId="8" type="noConversion"/>
  </si>
  <si>
    <t>HP</t>
    <phoneticPr fontId="8" type="noConversion"/>
  </si>
  <si>
    <t>메일</t>
    <phoneticPr fontId="8" type="noConversion"/>
  </si>
  <si>
    <t>6층B</t>
    <phoneticPr fontId="8" type="noConversion"/>
  </si>
  <si>
    <t>PE2550</t>
    <phoneticPr fontId="8" type="noConversion"/>
  </si>
  <si>
    <t>PE4400</t>
    <phoneticPr fontId="8" type="noConversion"/>
  </si>
  <si>
    <t>DMI-01-AA-00030</t>
    <phoneticPr fontId="8" type="noConversion"/>
  </si>
  <si>
    <t>1M7H41S</t>
    <phoneticPr fontId="8" type="noConversion"/>
  </si>
  <si>
    <t>DMI-01-AA-00034</t>
    <phoneticPr fontId="8" type="noConversion"/>
  </si>
  <si>
    <t>DMI-01-AA-00036</t>
    <phoneticPr fontId="8" type="noConversion"/>
  </si>
  <si>
    <t>DMI-01-AA-00041</t>
    <phoneticPr fontId="8" type="noConversion"/>
  </si>
  <si>
    <t>DMI-02-AA-00001</t>
    <phoneticPr fontId="8" type="noConversion"/>
  </si>
  <si>
    <t>irdemon6</t>
    <phoneticPr fontId="8" type="noConversion"/>
  </si>
  <si>
    <t>irdemon7</t>
    <phoneticPr fontId="8" type="noConversion"/>
  </si>
  <si>
    <t>S1224XS</t>
    <phoneticPr fontId="8" type="noConversion"/>
  </si>
  <si>
    <t>Uniwide</t>
    <phoneticPr fontId="8" type="noConversion"/>
  </si>
  <si>
    <t>1G</t>
    <phoneticPr fontId="8" type="noConversion"/>
  </si>
  <si>
    <t>Payback반납</t>
    <phoneticPr fontId="8" type="noConversion"/>
  </si>
  <si>
    <t>name</t>
    <phoneticPr fontId="8" type="noConversion"/>
  </si>
  <si>
    <t>Model</t>
    <phoneticPr fontId="8" type="noConversion"/>
  </si>
  <si>
    <t>뉴스</t>
    <phoneticPr fontId="8" type="noConversion"/>
  </si>
  <si>
    <t>Port
type</t>
    <phoneticPr fontId="8" type="noConversion"/>
  </si>
  <si>
    <t>speed</t>
    <phoneticPr fontId="8" type="noConversion"/>
  </si>
  <si>
    <t>Port수</t>
    <phoneticPr fontId="8" type="noConversion"/>
  </si>
  <si>
    <t>DMI-03-AA-00004</t>
    <phoneticPr fontId="8" type="noConversion"/>
  </si>
  <si>
    <t>S2228XS</t>
    <phoneticPr fontId="8" type="noConversion"/>
  </si>
  <si>
    <t>2G</t>
    <phoneticPr fontId="8" type="noConversion"/>
  </si>
  <si>
    <t>appro1212</t>
    <phoneticPr fontId="8" type="noConversion"/>
  </si>
  <si>
    <t>40*2</t>
    <phoneticPr fontId="8" type="noConversion"/>
  </si>
  <si>
    <t>DMI-03-AA-00016</t>
    <phoneticPr fontId="8" type="noConversion"/>
  </si>
  <si>
    <t>120*2</t>
    <phoneticPr fontId="8" type="noConversion"/>
  </si>
  <si>
    <t>탑페이지</t>
    <phoneticPr fontId="8" type="noConversion"/>
  </si>
  <si>
    <t>디스크팟</t>
    <phoneticPr fontId="8" type="noConversion"/>
  </si>
  <si>
    <t>클럽</t>
    <phoneticPr fontId="8" type="noConversion"/>
  </si>
  <si>
    <t>PE2950</t>
    <phoneticPr fontId="8" type="noConversion"/>
  </si>
  <si>
    <t>R1</t>
    <phoneticPr fontId="8" type="noConversion"/>
  </si>
  <si>
    <t>2(SAS)</t>
    <phoneticPr fontId="8" type="noConversion"/>
  </si>
  <si>
    <t>인프라팀</t>
    <phoneticPr fontId="8" type="noConversion"/>
  </si>
  <si>
    <t>데이콤 리스</t>
    <phoneticPr fontId="8" type="noConversion"/>
  </si>
  <si>
    <t>Dell</t>
    <phoneticPr fontId="8" type="noConversion"/>
  </si>
  <si>
    <t>HP</t>
    <phoneticPr fontId="8" type="noConversion"/>
  </si>
  <si>
    <t>광고</t>
    <phoneticPr fontId="8" type="noConversion"/>
  </si>
  <si>
    <t>PE2300</t>
    <phoneticPr fontId="8" type="noConversion"/>
  </si>
  <si>
    <t>파일링크</t>
    <phoneticPr fontId="8" type="noConversion"/>
  </si>
  <si>
    <t>바둑</t>
    <phoneticPr fontId="8" type="noConversion"/>
  </si>
  <si>
    <t>PE2300</t>
    <phoneticPr fontId="8" type="noConversion"/>
  </si>
  <si>
    <t>DMI-99-AA-00009</t>
    <phoneticPr fontId="8" type="noConversion"/>
  </si>
  <si>
    <t>DMI-99-AA-00012</t>
    <phoneticPr fontId="8" type="noConversion"/>
  </si>
  <si>
    <t>증권</t>
    <phoneticPr fontId="8" type="noConversion"/>
  </si>
  <si>
    <t>4145H</t>
    <phoneticPr fontId="8" type="noConversion"/>
  </si>
  <si>
    <t>stvbk1</t>
    <phoneticPr fontId="8" type="noConversion"/>
  </si>
  <si>
    <t>PE6700</t>
    <phoneticPr fontId="8" type="noConversion"/>
  </si>
  <si>
    <t>Xeon3 Dual</t>
    <phoneticPr fontId="8" type="noConversion"/>
  </si>
  <si>
    <t>stvbk2</t>
    <phoneticPr fontId="8" type="noConversion"/>
  </si>
  <si>
    <t>PE6800</t>
    <phoneticPr fontId="8" type="noConversion"/>
  </si>
  <si>
    <t>PE2950</t>
    <phoneticPr fontId="8" type="noConversion"/>
  </si>
  <si>
    <t>1.86G</t>
    <phoneticPr fontId="8" type="noConversion"/>
  </si>
  <si>
    <t>PE1950</t>
    <phoneticPr fontId="8" type="noConversion"/>
  </si>
  <si>
    <t>Quad-Core</t>
    <phoneticPr fontId="8" type="noConversion"/>
  </si>
  <si>
    <t>PE2950</t>
    <phoneticPr fontId="8" type="noConversion"/>
  </si>
  <si>
    <t>R900</t>
    <phoneticPr fontId="8" type="noConversion"/>
  </si>
  <si>
    <t>HP</t>
    <phoneticPr fontId="8" type="noConversion"/>
  </si>
  <si>
    <t>본사이동</t>
    <phoneticPr fontId="8" type="noConversion"/>
  </si>
  <si>
    <t>디스
크수</t>
    <phoneticPr fontId="8" type="noConversion"/>
  </si>
  <si>
    <t>도입가합(원)</t>
    <phoneticPr fontId="8" type="noConversion"/>
  </si>
  <si>
    <t>mailmms37</t>
  </si>
  <si>
    <t>3016SS</t>
    <phoneticPr fontId="8" type="noConversion"/>
  </si>
  <si>
    <t>750G</t>
    <phoneticPr fontId="8" type="noConversion"/>
  </si>
  <si>
    <t>uniwide</t>
    <phoneticPr fontId="8" type="noConversion"/>
  </si>
  <si>
    <t>Quad-Core</t>
    <phoneticPr fontId="8" type="noConversion"/>
  </si>
  <si>
    <t>R5</t>
    <phoneticPr fontId="8" type="noConversion"/>
  </si>
  <si>
    <t>DMI-00-AA-00003</t>
    <phoneticPr fontId="8" type="noConversion"/>
  </si>
  <si>
    <t>XJ1GX</t>
    <phoneticPr fontId="8" type="noConversion"/>
  </si>
  <si>
    <t>DMI-00-AA-00005</t>
    <phoneticPr fontId="8" type="noConversion"/>
  </si>
  <si>
    <t>DMI-00-AA-00006</t>
    <phoneticPr fontId="8" type="noConversion"/>
  </si>
  <si>
    <t>XJD6Z</t>
    <phoneticPr fontId="8" type="noConversion"/>
  </si>
  <si>
    <t>DMI-00-AA-00007</t>
    <phoneticPr fontId="8" type="noConversion"/>
  </si>
  <si>
    <t>PE2400</t>
    <phoneticPr fontId="8" type="noConversion"/>
  </si>
  <si>
    <t>PE6300</t>
    <phoneticPr fontId="8" type="noConversion"/>
  </si>
  <si>
    <t>R1</t>
    <phoneticPr fontId="8" type="noConversion"/>
  </si>
  <si>
    <t>DMI-00-AA-00010</t>
    <phoneticPr fontId="8" type="noConversion"/>
  </si>
  <si>
    <t>DMI-00-AA-00012</t>
    <phoneticPr fontId="8" type="noConversion"/>
  </si>
  <si>
    <t>DMI-00-AA-00013</t>
    <phoneticPr fontId="8" type="noConversion"/>
  </si>
  <si>
    <t>DMI-00-AA-00014</t>
    <phoneticPr fontId="8" type="noConversion"/>
  </si>
  <si>
    <t>DMI-00-AA-00017</t>
    <phoneticPr fontId="8" type="noConversion"/>
  </si>
  <si>
    <t>DMI-00-AA-00019</t>
    <phoneticPr fontId="8" type="noConversion"/>
  </si>
  <si>
    <t>DMI-00-AA-00020</t>
    <phoneticPr fontId="8" type="noConversion"/>
  </si>
  <si>
    <t>PE2450</t>
    <phoneticPr fontId="8" type="noConversion"/>
  </si>
  <si>
    <t>sR1</t>
    <phoneticPr fontId="8" type="noConversion"/>
  </si>
  <si>
    <t>DMI-00-AA-00025</t>
    <phoneticPr fontId="8" type="noConversion"/>
  </si>
  <si>
    <t>99PB11S</t>
    <phoneticPr fontId="8" type="noConversion"/>
  </si>
  <si>
    <t>NAS</t>
    <phoneticPr fontId="8" type="noConversion"/>
  </si>
  <si>
    <t>status-bk1</t>
    <phoneticPr fontId="8" type="noConversion"/>
  </si>
  <si>
    <t>status-bk2</t>
    <phoneticPr fontId="8" type="noConversion"/>
  </si>
  <si>
    <t>status-bk3</t>
    <phoneticPr fontId="8" type="noConversion"/>
  </si>
  <si>
    <t>status-bk4</t>
    <phoneticPr fontId="8" type="noConversion"/>
  </si>
  <si>
    <t>status-bk5</t>
    <phoneticPr fontId="8" type="noConversion"/>
  </si>
  <si>
    <t>PE1550</t>
    <phoneticPr fontId="8" type="noConversion"/>
  </si>
  <si>
    <t>hostname</t>
    <phoneticPr fontId="8" type="noConversion"/>
  </si>
  <si>
    <t>IP</t>
    <phoneticPr fontId="8" type="noConversion"/>
  </si>
  <si>
    <t>mysqlsvr1</t>
    <phoneticPr fontId="8" type="noConversion"/>
  </si>
  <si>
    <t>mailrly#4</t>
    <phoneticPr fontId="8" type="noConversion"/>
  </si>
  <si>
    <t>cholsms</t>
    <phoneticPr fontId="8" type="noConversion"/>
  </si>
  <si>
    <t>164.124.191.139</t>
    <phoneticPr fontId="8" type="noConversion"/>
  </si>
  <si>
    <t>DMI-04-BA-00011</t>
    <phoneticPr fontId="8" type="noConversion"/>
  </si>
  <si>
    <t>NetApp</t>
    <phoneticPr fontId="8" type="noConversion"/>
  </si>
  <si>
    <t>FAS960</t>
    <phoneticPr fontId="8" type="noConversion"/>
  </si>
  <si>
    <t>user*</t>
    <phoneticPr fontId="8" type="noConversion"/>
  </si>
  <si>
    <t>홈타운</t>
    <phoneticPr fontId="8" type="noConversion"/>
  </si>
  <si>
    <t>사용자 스토리지</t>
    <phoneticPr fontId="8" type="noConversion"/>
  </si>
  <si>
    <t>강남</t>
    <phoneticPr fontId="8" type="noConversion"/>
  </si>
  <si>
    <t>강남 아직 미파악</t>
    <phoneticPr fontId="8" type="noConversion"/>
  </si>
  <si>
    <t>210.120.128.48</t>
    <phoneticPr fontId="8" type="noConversion"/>
  </si>
  <si>
    <t>nlogin1</t>
    <phoneticPr fontId="8" type="noConversion"/>
  </si>
  <si>
    <t>203.252.3.103</t>
    <phoneticPr fontId="8" type="noConversion"/>
  </si>
  <si>
    <t>nlogin2-dev</t>
    <phoneticPr fontId="8" type="noConversion"/>
  </si>
  <si>
    <t>203.252.3.104</t>
    <phoneticPr fontId="8" type="noConversion"/>
  </si>
  <si>
    <t>48hour</t>
    <phoneticPr fontId="8" type="noConversion"/>
  </si>
  <si>
    <t>210.120.128.33</t>
    <phoneticPr fontId="8" type="noConversion"/>
  </si>
  <si>
    <t>mns#2</t>
    <phoneticPr fontId="8" type="noConversion"/>
  </si>
  <si>
    <t>203.252.5.102</t>
    <phoneticPr fontId="8" type="noConversion"/>
  </si>
  <si>
    <t>nlogin3</t>
    <phoneticPr fontId="8" type="noConversion"/>
  </si>
  <si>
    <t>203.252.3.105</t>
    <phoneticPr fontId="8" type="noConversion"/>
  </si>
  <si>
    <t>ad-trans#2</t>
    <phoneticPr fontId="8" type="noConversion"/>
  </si>
  <si>
    <t>ad-trans2</t>
    <phoneticPr fontId="8" type="noConversion"/>
  </si>
  <si>
    <t>203.252.5.60</t>
    <phoneticPr fontId="8" type="noConversion"/>
  </si>
  <si>
    <t>HELP</t>
    <phoneticPr fontId="8" type="noConversion"/>
  </si>
  <si>
    <t>210.120.128.123</t>
    <phoneticPr fontId="8" type="noConversion"/>
  </si>
  <si>
    <t>203.252.5.75</t>
    <phoneticPr fontId="8" type="noConversion"/>
  </si>
  <si>
    <t>12T</t>
    <phoneticPr fontId="8" type="noConversion"/>
  </si>
  <si>
    <t>R5</t>
    <phoneticPr fontId="8" type="noConversion"/>
  </si>
  <si>
    <t>하</t>
    <phoneticPr fontId="8" type="noConversion"/>
  </si>
  <si>
    <t>DMI-00-AA-00026</t>
    <phoneticPr fontId="8" type="noConversion"/>
  </si>
  <si>
    <t>69PB11S</t>
    <phoneticPr fontId="8" type="noConversion"/>
  </si>
  <si>
    <t>DMI-00-AA-00028</t>
    <phoneticPr fontId="8" type="noConversion"/>
  </si>
  <si>
    <t>DMI-00-AA-00033</t>
    <phoneticPr fontId="8" type="noConversion"/>
  </si>
  <si>
    <t>45WD11S</t>
    <phoneticPr fontId="8" type="noConversion"/>
  </si>
  <si>
    <t>R1, R5</t>
    <phoneticPr fontId="8" type="noConversion"/>
  </si>
  <si>
    <t>DMI-00-AA-00034</t>
    <phoneticPr fontId="8" type="noConversion"/>
  </si>
  <si>
    <t>35WD11S</t>
    <phoneticPr fontId="8" type="noConversion"/>
  </si>
  <si>
    <t>PE6400</t>
    <phoneticPr fontId="8" type="noConversion"/>
  </si>
  <si>
    <t>DMI-00-AA-00037</t>
    <phoneticPr fontId="8" type="noConversion"/>
  </si>
  <si>
    <t>DMI-00-AA-00039</t>
    <phoneticPr fontId="8" type="noConversion"/>
  </si>
  <si>
    <t>DMI-00-AA-00040</t>
    <phoneticPr fontId="8" type="noConversion"/>
  </si>
  <si>
    <t>G6HS11S</t>
    <phoneticPr fontId="8" type="noConversion"/>
  </si>
  <si>
    <t>묶인
장비</t>
    <phoneticPr fontId="8" type="noConversion"/>
  </si>
  <si>
    <t>DMI-00-AA-00042</t>
    <phoneticPr fontId="8" type="noConversion"/>
  </si>
  <si>
    <t>DMI-00-AA-00044</t>
    <phoneticPr fontId="8" type="noConversion"/>
  </si>
  <si>
    <t>Win2003</t>
    <phoneticPr fontId="8" type="noConversion"/>
  </si>
  <si>
    <t>DMI-00-AA-00046</t>
    <phoneticPr fontId="8" type="noConversion"/>
  </si>
  <si>
    <t>PE6450</t>
    <phoneticPr fontId="8" type="noConversion"/>
  </si>
  <si>
    <t>imagesearch</t>
    <phoneticPr fontId="8" type="noConversion"/>
  </si>
  <si>
    <t>210.120.128.110</t>
    <phoneticPr fontId="8" type="noConversion"/>
  </si>
  <si>
    <t>ad-master</t>
    <phoneticPr fontId="8" type="noConversion"/>
  </si>
  <si>
    <t>203.252.5.58</t>
    <phoneticPr fontId="8" type="noConversion"/>
  </si>
  <si>
    <t>linkportal</t>
    <phoneticPr fontId="8" type="noConversion"/>
  </si>
  <si>
    <t>210.120.128.41</t>
    <phoneticPr fontId="8" type="noConversion"/>
  </si>
  <si>
    <t>ad-trans#3</t>
    <phoneticPr fontId="8" type="noConversion"/>
  </si>
  <si>
    <t>ad-trans3</t>
    <phoneticPr fontId="8" type="noConversion"/>
  </si>
  <si>
    <t>203.252.5.61</t>
    <phoneticPr fontId="8" type="noConversion"/>
  </si>
  <si>
    <t>IMAGE#3</t>
    <phoneticPr fontId="8" type="noConversion"/>
  </si>
  <si>
    <t>IMAGE3</t>
    <phoneticPr fontId="8" type="noConversion"/>
  </si>
  <si>
    <t>210.120.128.17</t>
    <phoneticPr fontId="8" type="noConversion"/>
  </si>
  <si>
    <t>PMS-DEV1</t>
    <phoneticPr fontId="8" type="noConversion"/>
  </si>
  <si>
    <t>210.120.128.105</t>
    <phoneticPr fontId="8" type="noConversion"/>
  </si>
  <si>
    <t>cd-rom없음</t>
    <phoneticPr fontId="8" type="noConversion"/>
  </si>
  <si>
    <t>file1</t>
    <phoneticPr fontId="8" type="noConversion"/>
  </si>
  <si>
    <t>indexer</t>
    <phoneticPr fontId="8" type="noConversion"/>
  </si>
  <si>
    <t>MWAP</t>
    <phoneticPr fontId="8" type="noConversion"/>
  </si>
  <si>
    <t>203.252.5.126</t>
    <phoneticPr fontId="8" type="noConversion"/>
  </si>
  <si>
    <t>nclubftp</t>
    <phoneticPr fontId="8" type="noConversion"/>
  </si>
  <si>
    <t>addr</t>
    <phoneticPr fontId="8" type="noConversion"/>
  </si>
  <si>
    <t>203.252.5.33</t>
    <phoneticPr fontId="8" type="noConversion"/>
  </si>
  <si>
    <t>pms-DB</t>
    <phoneticPr fontId="8" type="noConversion"/>
  </si>
  <si>
    <t>210.120.128.151</t>
    <phoneticPr fontId="8" type="noConversion"/>
  </si>
  <si>
    <t>clubftp</t>
    <phoneticPr fontId="8" type="noConversion"/>
  </si>
  <si>
    <t>210.120.129.24</t>
    <phoneticPr fontId="8" type="noConversion"/>
  </si>
  <si>
    <t>pms-web1</t>
    <phoneticPr fontId="8" type="noConversion"/>
  </si>
  <si>
    <t>210.120.128.150</t>
    <phoneticPr fontId="8" type="noConversion"/>
  </si>
  <si>
    <t>dmusic</t>
    <phoneticPr fontId="8" type="noConversion"/>
  </si>
  <si>
    <t>webtop#3</t>
    <phoneticPr fontId="8" type="noConversion"/>
  </si>
  <si>
    <t>webtop3</t>
    <phoneticPr fontId="8" type="noConversion"/>
  </si>
  <si>
    <t>203.252.5.30</t>
    <phoneticPr fontId="8" type="noConversion"/>
  </si>
  <si>
    <t>webtop#2</t>
    <phoneticPr fontId="8" type="noConversion"/>
  </si>
  <si>
    <t>webtop2</t>
    <phoneticPr fontId="8" type="noConversion"/>
  </si>
  <si>
    <t>203.252.5.31</t>
    <phoneticPr fontId="8" type="noConversion"/>
  </si>
  <si>
    <t>analyzer1</t>
    <phoneticPr fontId="8" type="noConversion"/>
  </si>
  <si>
    <t>210.120.128.115</t>
    <phoneticPr fontId="8" type="noConversion"/>
  </si>
  <si>
    <t>srdemon2</t>
    <phoneticPr fontId="8" type="noConversion"/>
  </si>
  <si>
    <t>210.120.128.113</t>
    <phoneticPr fontId="8" type="noConversion"/>
  </si>
  <si>
    <t>user4</t>
    <phoneticPr fontId="8" type="noConversion"/>
  </si>
  <si>
    <t>user5</t>
    <phoneticPr fontId="8" type="noConversion"/>
  </si>
  <si>
    <t>SMSAGT2</t>
    <phoneticPr fontId="8" type="noConversion"/>
  </si>
  <si>
    <t>210.120.128.58</t>
    <phoneticPr fontId="8" type="noConversion"/>
  </si>
  <si>
    <t>Icommon</t>
    <phoneticPr fontId="8" type="noConversion"/>
  </si>
  <si>
    <t>nsearch4</t>
    <phoneticPr fontId="8" type="noConversion"/>
  </si>
  <si>
    <t>210.120.128.47</t>
    <phoneticPr fontId="8" type="noConversion"/>
  </si>
  <si>
    <t>nsearch5</t>
    <phoneticPr fontId="8" type="noConversion"/>
  </si>
  <si>
    <t>210.120.128.88</t>
    <phoneticPr fontId="8" type="noConversion"/>
  </si>
  <si>
    <t>IMAGE#6</t>
    <phoneticPr fontId="8" type="noConversion"/>
  </si>
  <si>
    <t>IMAGE6</t>
    <phoneticPr fontId="8" type="noConversion"/>
  </si>
  <si>
    <t>dmi-ids</t>
    <phoneticPr fontId="8" type="noConversion"/>
  </si>
  <si>
    <t>210.120.128.77</t>
    <phoneticPr fontId="8" type="noConversion"/>
  </si>
  <si>
    <t>파워 불량</t>
    <phoneticPr fontId="8" type="noConversion"/>
  </si>
  <si>
    <t>ad-trans#1</t>
    <phoneticPr fontId="8" type="noConversion"/>
  </si>
  <si>
    <t>203.252.5.62</t>
    <phoneticPr fontId="8" type="noConversion"/>
  </si>
  <si>
    <t>stonedb</t>
    <phoneticPr fontId="8" type="noConversion"/>
  </si>
  <si>
    <t>203.252.5.14</t>
    <phoneticPr fontId="8" type="noConversion"/>
  </si>
  <si>
    <t>nsearch6</t>
    <phoneticPr fontId="8" type="noConversion"/>
  </si>
  <si>
    <t>210.120.128.89</t>
    <phoneticPr fontId="8" type="noConversion"/>
  </si>
  <si>
    <t>ad-media</t>
    <phoneticPr fontId="8" type="noConversion"/>
  </si>
  <si>
    <t>choldns#2</t>
    <phoneticPr fontId="8" type="noConversion"/>
  </si>
  <si>
    <t>IMAGE#4</t>
    <phoneticPr fontId="8" type="noConversion"/>
  </si>
  <si>
    <t>IMAGE4</t>
    <phoneticPr fontId="8" type="noConversion"/>
  </si>
  <si>
    <t>210.120.129.15</t>
    <phoneticPr fontId="8" type="noConversion"/>
  </si>
  <si>
    <t>IMAGE#5</t>
    <phoneticPr fontId="8" type="noConversion"/>
  </si>
  <si>
    <t>IMAGE5</t>
    <phoneticPr fontId="8" type="noConversion"/>
  </si>
  <si>
    <t>210.120.129.16</t>
    <phoneticPr fontId="8" type="noConversion"/>
  </si>
  <si>
    <t>simfiledn5</t>
    <phoneticPr fontId="8" type="noConversion"/>
  </si>
  <si>
    <t>210.120.128.30</t>
    <phoneticPr fontId="8" type="noConversion"/>
  </si>
  <si>
    <t>simfiledn#3</t>
    <phoneticPr fontId="8" type="noConversion"/>
  </si>
  <si>
    <t>simfiledn3</t>
    <phoneticPr fontId="8" type="noConversion"/>
  </si>
  <si>
    <t>210.120.128.25</t>
    <phoneticPr fontId="8" type="noConversion"/>
  </si>
  <si>
    <t>oradbs1</t>
    <phoneticPr fontId="8" type="noConversion"/>
  </si>
  <si>
    <t>210.120.128.75</t>
    <phoneticPr fontId="8" type="noConversion"/>
  </si>
  <si>
    <t>stockbbs</t>
    <phoneticPr fontId="8" type="noConversion"/>
  </si>
  <si>
    <t>203.252.5.210</t>
    <phoneticPr fontId="8" type="noConversion"/>
  </si>
  <si>
    <t>webnews</t>
    <phoneticPr fontId="8" type="noConversion"/>
  </si>
  <si>
    <t>clubweb</t>
    <phoneticPr fontId="8" type="noConversion"/>
  </si>
  <si>
    <t>203.252.5.76</t>
    <phoneticPr fontId="8" type="noConversion"/>
  </si>
  <si>
    <t>moohan</t>
    <phoneticPr fontId="8" type="noConversion"/>
  </si>
  <si>
    <t>210.120.128.23</t>
    <phoneticPr fontId="8" type="noConversion"/>
  </si>
  <si>
    <t>pmsweb#2</t>
    <phoneticPr fontId="8" type="noConversion"/>
  </si>
  <si>
    <t>pmsweb2</t>
    <phoneticPr fontId="8" type="noConversion"/>
  </si>
  <si>
    <t>addrdb</t>
    <phoneticPr fontId="8" type="noConversion"/>
  </si>
  <si>
    <t>210.120.128.60</t>
    <phoneticPr fontId="8" type="noConversion"/>
  </si>
  <si>
    <t>srchweb</t>
    <phoneticPr fontId="8" type="noConversion"/>
  </si>
  <si>
    <t>nlogin4</t>
    <phoneticPr fontId="8" type="noConversion"/>
  </si>
  <si>
    <t>203.252.3.112</t>
    <phoneticPr fontId="8" type="noConversion"/>
  </si>
  <si>
    <t>IMAGE#1</t>
    <phoneticPr fontId="8" type="noConversion"/>
  </si>
  <si>
    <t>IMAGE1</t>
    <phoneticPr fontId="8" type="noConversion"/>
  </si>
  <si>
    <t>210.120.128.15</t>
    <phoneticPr fontId="8" type="noConversion"/>
  </si>
  <si>
    <t>210.120.128.56</t>
    <phoneticPr fontId="8" type="noConversion"/>
  </si>
  <si>
    <t>210.120.128.57</t>
    <phoneticPr fontId="8" type="noConversion"/>
  </si>
  <si>
    <t>210.120.128.86</t>
    <phoneticPr fontId="8" type="noConversion"/>
  </si>
  <si>
    <t>IMAGE#2</t>
    <phoneticPr fontId="8" type="noConversion"/>
  </si>
  <si>
    <t>IMAGE2</t>
    <phoneticPr fontId="8" type="noConversion"/>
  </si>
  <si>
    <t>210.120.128.16</t>
    <phoneticPr fontId="8" type="noConversion"/>
  </si>
  <si>
    <t>fileup</t>
    <phoneticPr fontId="8" type="noConversion"/>
  </si>
  <si>
    <t>210.120.129.23</t>
    <phoneticPr fontId="8" type="noConversion"/>
  </si>
  <si>
    <t>club17</t>
    <phoneticPr fontId="8" type="noConversion"/>
  </si>
  <si>
    <t>210.120.129.35</t>
    <phoneticPr fontId="8" type="noConversion"/>
  </si>
  <si>
    <t>club4</t>
    <phoneticPr fontId="8" type="noConversion"/>
  </si>
  <si>
    <t>userbck1</t>
    <phoneticPr fontId="8" type="noConversion"/>
  </si>
  <si>
    <t>user1</t>
    <phoneticPr fontId="8" type="noConversion"/>
  </si>
  <si>
    <t>210.120.247.20</t>
    <phoneticPr fontId="8" type="noConversion"/>
  </si>
  <si>
    <t>cholbilldb</t>
    <phoneticPr fontId="8" type="noConversion"/>
  </si>
  <si>
    <t>210.120.128.40</t>
    <phoneticPr fontId="8" type="noConversion"/>
  </si>
  <si>
    <t>210.120.247.26</t>
    <phoneticPr fontId="8" type="noConversion"/>
  </si>
  <si>
    <t>203.252.3.108</t>
    <phoneticPr fontId="8" type="noConversion"/>
  </si>
  <si>
    <t>210.120.128.55</t>
    <phoneticPr fontId="8" type="noConversion"/>
  </si>
  <si>
    <t>210.120.128.84</t>
    <phoneticPr fontId="8" type="noConversion"/>
  </si>
  <si>
    <t>bizsend</t>
    <phoneticPr fontId="8" type="noConversion"/>
  </si>
  <si>
    <t>203.252.3.96</t>
    <phoneticPr fontId="8" type="noConversion"/>
  </si>
  <si>
    <t>ntwins</t>
    <phoneticPr fontId="8" type="noConversion"/>
  </si>
  <si>
    <t>simfiledn#2</t>
    <phoneticPr fontId="8" type="noConversion"/>
  </si>
  <si>
    <t>simfiledn2</t>
    <phoneticPr fontId="8" type="noConversion"/>
  </si>
  <si>
    <t>210.120.128.22</t>
    <phoneticPr fontId="8" type="noConversion"/>
  </si>
  <si>
    <t>userphp#1</t>
    <phoneticPr fontId="8" type="noConversion"/>
  </si>
  <si>
    <t>dsearch</t>
    <phoneticPr fontId="8" type="noConversion"/>
  </si>
  <si>
    <t>openzone</t>
    <phoneticPr fontId="8" type="noConversion"/>
  </si>
  <si>
    <t>210.120.128.73</t>
    <phoneticPr fontId="8" type="noConversion"/>
  </si>
  <si>
    <t>testing</t>
    <phoneticPr fontId="8" type="noConversion"/>
  </si>
  <si>
    <t>210.120.128.81</t>
    <phoneticPr fontId="8" type="noConversion"/>
  </si>
  <si>
    <t>srch-dev</t>
    <phoneticPr fontId="8" type="noConversion"/>
  </si>
  <si>
    <t>210.120.128.76</t>
    <phoneticPr fontId="8" type="noConversion"/>
  </si>
  <si>
    <t>210.120.128.111</t>
    <phoneticPr fontId="8" type="noConversion"/>
  </si>
  <si>
    <t>club19</t>
    <phoneticPr fontId="8" type="noConversion"/>
  </si>
  <si>
    <t>PMS-DEV2</t>
    <phoneticPr fontId="8" type="noConversion"/>
  </si>
  <si>
    <t>210.120.128.106</t>
    <phoneticPr fontId="8" type="noConversion"/>
  </si>
  <si>
    <t>wstat</t>
    <phoneticPr fontId="8" type="noConversion"/>
  </si>
  <si>
    <t>vstorage</t>
    <phoneticPr fontId="8" type="noConversion"/>
  </si>
  <si>
    <t>search2</t>
    <phoneticPr fontId="8" type="noConversion"/>
  </si>
  <si>
    <t>203.252.5.5</t>
    <phoneticPr fontId="8" type="noConversion"/>
  </si>
  <si>
    <t>search1</t>
    <phoneticPr fontId="8" type="noConversion"/>
  </si>
  <si>
    <t>203.252.1.150</t>
    <phoneticPr fontId="8" type="noConversion"/>
  </si>
  <si>
    <t>210.120.128.35</t>
    <phoneticPr fontId="8" type="noConversion"/>
  </si>
  <si>
    <t>210.120.128.36</t>
    <phoneticPr fontId="8" type="noConversion"/>
  </si>
  <si>
    <t>203.252.3.102</t>
    <phoneticPr fontId="8" type="noConversion"/>
  </si>
  <si>
    <t>203.252.3.7</t>
    <phoneticPr fontId="8" type="noConversion"/>
  </si>
  <si>
    <t>club1</t>
    <phoneticPr fontId="8" type="noConversion"/>
  </si>
  <si>
    <t>203.252.5.45</t>
    <phoneticPr fontId="8" type="noConversion"/>
  </si>
  <si>
    <t>203.252.1.124</t>
    <phoneticPr fontId="8" type="noConversion"/>
  </si>
  <si>
    <t>210.120.247.16</t>
    <phoneticPr fontId="8" type="noConversion"/>
  </si>
  <si>
    <t>club20</t>
    <phoneticPr fontId="8" type="noConversion"/>
  </si>
  <si>
    <t>bcksvr1</t>
    <phoneticPr fontId="8" type="noConversion"/>
  </si>
  <si>
    <t>203.252.5.101</t>
    <phoneticPr fontId="8" type="noConversion"/>
  </si>
  <si>
    <t>bckscli1</t>
    <phoneticPr fontId="8" type="noConversion"/>
  </si>
  <si>
    <t>172.23.100.102</t>
    <phoneticPr fontId="8" type="noConversion"/>
  </si>
  <si>
    <t>oradb</t>
    <phoneticPr fontId="8" type="noConversion"/>
  </si>
  <si>
    <t>bckscli2</t>
    <phoneticPr fontId="8" type="noConversion"/>
  </si>
  <si>
    <t>172.23.100.103</t>
    <phoneticPr fontId="8" type="noConversion"/>
  </si>
  <si>
    <t>bckscli3</t>
    <phoneticPr fontId="8" type="noConversion"/>
  </si>
  <si>
    <t>172.23.100.104</t>
    <phoneticPr fontId="8" type="noConversion"/>
  </si>
  <si>
    <t>203.252.5.41</t>
    <phoneticPr fontId="8" type="noConversion"/>
  </si>
  <si>
    <t>club15</t>
    <phoneticPr fontId="8" type="noConversion"/>
  </si>
  <si>
    <t>203.252.3.232</t>
    <phoneticPr fontId="8" type="noConversion"/>
  </si>
  <si>
    <t>203.252.3.219</t>
    <phoneticPr fontId="8" type="noConversion"/>
  </si>
  <si>
    <t>203.252.5.40</t>
    <phoneticPr fontId="8" type="noConversion"/>
  </si>
  <si>
    <t>203.252.1.123</t>
    <phoneticPr fontId="8" type="noConversion"/>
  </si>
  <si>
    <t>CLUB2</t>
    <phoneticPr fontId="8" type="noConversion"/>
  </si>
  <si>
    <t>club2</t>
    <phoneticPr fontId="8" type="noConversion"/>
  </si>
  <si>
    <t>203.252.1.122</t>
    <phoneticPr fontId="8" type="noConversion"/>
  </si>
  <si>
    <t>userphp2</t>
    <phoneticPr fontId="8" type="noConversion"/>
  </si>
  <si>
    <t>164.124.141.158</t>
    <phoneticPr fontId="8" type="noConversion"/>
  </si>
  <si>
    <t>userphp3</t>
    <phoneticPr fontId="8" type="noConversion"/>
  </si>
  <si>
    <t>164.124.141.159</t>
    <phoneticPr fontId="8" type="noConversion"/>
  </si>
  <si>
    <t>webcommon2</t>
    <phoneticPr fontId="8" type="noConversion"/>
  </si>
  <si>
    <t>164.124.141.161</t>
    <phoneticPr fontId="8" type="noConversion"/>
  </si>
  <si>
    <t>164.124.141.162</t>
    <phoneticPr fontId="8" type="noConversion"/>
  </si>
  <si>
    <t>mysqlsvr2</t>
    <phoneticPr fontId="8" type="noConversion"/>
  </si>
  <si>
    <t>164.124.141.163</t>
    <phoneticPr fontId="8" type="noConversion"/>
  </si>
  <si>
    <t>userldap</t>
    <phoneticPr fontId="8" type="noConversion"/>
  </si>
  <si>
    <t>164.124.141.164</t>
    <phoneticPr fontId="8" type="noConversion"/>
  </si>
  <si>
    <t>firewall</t>
    <phoneticPr fontId="8" type="noConversion"/>
  </si>
  <si>
    <t>164.124.141.166</t>
    <phoneticPr fontId="8" type="noConversion"/>
  </si>
  <si>
    <t>164.124.191.196</t>
    <phoneticPr fontId="8" type="noConversion"/>
  </si>
  <si>
    <t>ecrm2</t>
    <phoneticPr fontId="8" type="noConversion"/>
  </si>
  <si>
    <t>ecrm1</t>
    <phoneticPr fontId="8" type="noConversion"/>
  </si>
  <si>
    <t>164.124.191.192</t>
    <phoneticPr fontId="8" type="noConversion"/>
  </si>
  <si>
    <t>mailmms29</t>
    <phoneticPr fontId="8" type="noConversion"/>
  </si>
  <si>
    <t>203.252.1.158</t>
    <phoneticPr fontId="8" type="noConversion"/>
  </si>
  <si>
    <t>mailmms31</t>
    <phoneticPr fontId="8" type="noConversion"/>
  </si>
  <si>
    <t>mmail2</t>
    <phoneticPr fontId="8" type="noConversion"/>
  </si>
  <si>
    <t>clubdbs1</t>
    <phoneticPr fontId="8" type="noConversion"/>
  </si>
  <si>
    <t>203.252.1.155</t>
    <phoneticPr fontId="8" type="noConversion"/>
  </si>
  <si>
    <t>tdata1</t>
    <phoneticPr fontId="8" type="noConversion"/>
  </si>
  <si>
    <t>register</t>
    <phoneticPr fontId="8" type="noConversion"/>
  </si>
  <si>
    <t>203.252.3.98</t>
    <phoneticPr fontId="8" type="noConversion"/>
  </si>
  <si>
    <t>webtop4</t>
    <phoneticPr fontId="8" type="noConversion"/>
  </si>
  <si>
    <t>203.252.3.97</t>
    <phoneticPr fontId="8" type="noConversion"/>
  </si>
  <si>
    <t>210.120.128.156</t>
    <phoneticPr fontId="8" type="noConversion"/>
  </si>
  <si>
    <t>mailmms34</t>
    <phoneticPr fontId="8" type="noConversion"/>
  </si>
  <si>
    <t>210.120.128.157</t>
    <phoneticPr fontId="8" type="noConversion"/>
  </si>
  <si>
    <t>newAGT2</t>
    <phoneticPr fontId="8" type="noConversion"/>
  </si>
  <si>
    <t>210.120.247.48</t>
    <phoneticPr fontId="8" type="noConversion"/>
  </si>
  <si>
    <t>standdb2</t>
    <phoneticPr fontId="8" type="noConversion"/>
  </si>
  <si>
    <t>210.120.247.49</t>
    <phoneticPr fontId="8" type="noConversion"/>
  </si>
  <si>
    <t>sbill2</t>
    <phoneticPr fontId="8" type="noConversion"/>
  </si>
  <si>
    <t>sbill3</t>
    <phoneticPr fontId="8" type="noConversion"/>
  </si>
  <si>
    <t>210.120.128.34</t>
    <phoneticPr fontId="8" type="noConversion"/>
  </si>
  <si>
    <t>203.252.1.130</t>
    <phoneticPr fontId="8" type="noConversion"/>
  </si>
  <si>
    <t>203.252.1.131</t>
    <phoneticPr fontId="8" type="noConversion"/>
  </si>
  <si>
    <t>203.252.1.133</t>
    <phoneticPr fontId="8" type="noConversion"/>
  </si>
  <si>
    <t>203.252.1.134</t>
    <phoneticPr fontId="8" type="noConversion"/>
  </si>
  <si>
    <t>bigmail2</t>
    <phoneticPr fontId="8" type="noConversion"/>
  </si>
  <si>
    <t>203.252.1.137</t>
    <phoneticPr fontId="8" type="noConversion"/>
  </si>
  <si>
    <t>mailmms20</t>
    <phoneticPr fontId="8" type="noConversion"/>
  </si>
  <si>
    <t>203.252.1.151</t>
    <phoneticPr fontId="8" type="noConversion"/>
  </si>
  <si>
    <t>203.252.1.143</t>
    <phoneticPr fontId="8" type="noConversion"/>
  </si>
  <si>
    <t>203.252.1.152</t>
    <phoneticPr fontId="8" type="noConversion"/>
  </si>
  <si>
    <t>mailmms23</t>
    <phoneticPr fontId="8" type="noConversion"/>
  </si>
  <si>
    <t>203.252.1.144</t>
    <phoneticPr fontId="8" type="noConversion"/>
  </si>
  <si>
    <t>mailmms24</t>
    <phoneticPr fontId="8" type="noConversion"/>
  </si>
  <si>
    <t>203.252.1.145</t>
    <phoneticPr fontId="8" type="noConversion"/>
  </si>
  <si>
    <t>mailmms25</t>
    <phoneticPr fontId="8" type="noConversion"/>
  </si>
  <si>
    <t>203.252.1.146</t>
    <phoneticPr fontId="8" type="noConversion"/>
  </si>
  <si>
    <t>mailmms26</t>
    <phoneticPr fontId="8" type="noConversion"/>
  </si>
  <si>
    <t>203.252.1.147</t>
    <phoneticPr fontId="8" type="noConversion"/>
  </si>
  <si>
    <t>mailmms27</t>
    <phoneticPr fontId="8" type="noConversion"/>
  </si>
  <si>
    <t>203.252.1.148</t>
    <phoneticPr fontId="8" type="noConversion"/>
  </si>
  <si>
    <t>mailmms28</t>
    <phoneticPr fontId="8" type="noConversion"/>
  </si>
  <si>
    <t>203.252.1.142</t>
    <phoneticPr fontId="8" type="noConversion"/>
  </si>
  <si>
    <t>board_pds</t>
    <phoneticPr fontId="8" type="noConversion"/>
  </si>
  <si>
    <t>210.120.128.132</t>
    <phoneticPr fontId="8" type="noConversion"/>
  </si>
  <si>
    <t>210.120.128.133</t>
    <phoneticPr fontId="8" type="noConversion"/>
  </si>
  <si>
    <t>mobiledb</t>
    <phoneticPr fontId="8" type="noConversion"/>
  </si>
  <si>
    <t>210.120.128.143</t>
    <phoneticPr fontId="8" type="noConversion"/>
  </si>
  <si>
    <t>210.120.128.135</t>
    <phoneticPr fontId="8" type="noConversion"/>
  </si>
  <si>
    <t>mailmms36</t>
    <phoneticPr fontId="8" type="noConversion"/>
  </si>
  <si>
    <t>203.252.1.165</t>
    <phoneticPr fontId="8" type="noConversion"/>
  </si>
  <si>
    <t>203.252.1.166</t>
    <phoneticPr fontId="8" type="noConversion"/>
  </si>
  <si>
    <t>webcommon1</t>
    <phoneticPr fontId="8" type="noConversion"/>
  </si>
  <si>
    <t>userphp1</t>
    <phoneticPr fontId="8" type="noConversion"/>
  </si>
  <si>
    <t>164.124.141.157</t>
    <phoneticPr fontId="8" type="noConversion"/>
  </si>
  <si>
    <t>분류</t>
    <phoneticPr fontId="8" type="noConversion"/>
  </si>
  <si>
    <t>서버 대수</t>
    <phoneticPr fontId="8" type="noConversion"/>
  </si>
  <si>
    <t>유지보수 분류</t>
    <phoneticPr fontId="8" type="noConversion"/>
  </si>
  <si>
    <t>분류</t>
    <phoneticPr fontId="8" type="noConversion"/>
  </si>
  <si>
    <t>유지보수 제외</t>
  </si>
  <si>
    <t>서버 대수</t>
    <phoneticPr fontId="8" type="noConversion"/>
  </si>
  <si>
    <t>벤더별 분류</t>
    <phoneticPr fontId="8" type="noConversion"/>
  </si>
  <si>
    <t>total</t>
    <phoneticPr fontId="8" type="noConversion"/>
  </si>
  <si>
    <t>후지쯔</t>
    <phoneticPr fontId="8" type="noConversion"/>
  </si>
  <si>
    <t>DELL</t>
    <phoneticPr fontId="8" type="noConversion"/>
  </si>
  <si>
    <t>FUJITSU</t>
    <phoneticPr fontId="8" type="noConversion"/>
  </si>
  <si>
    <t>HP</t>
    <phoneticPr fontId="8" type="noConversion"/>
  </si>
  <si>
    <t>IBM</t>
    <phoneticPr fontId="8" type="noConversion"/>
  </si>
  <si>
    <t>UNIWIDE</t>
    <phoneticPr fontId="8" type="noConversion"/>
  </si>
  <si>
    <t>천리안기타</t>
  </si>
  <si>
    <t>천리안기타</t>
    <phoneticPr fontId="8" type="noConversion"/>
  </si>
  <si>
    <t>주소록</t>
    <phoneticPr fontId="8" type="noConversion"/>
  </si>
  <si>
    <t>장기웹</t>
    <phoneticPr fontId="8" type="noConversion"/>
  </si>
  <si>
    <t>클럽자료실</t>
    <phoneticPr fontId="8" type="noConversion"/>
  </si>
  <si>
    <t>문자메세지</t>
    <phoneticPr fontId="8" type="noConversion"/>
  </si>
  <si>
    <t>회원통계</t>
    <phoneticPr fontId="8" type="noConversion"/>
  </si>
  <si>
    <t>203.252.1.159</t>
    <phoneticPr fontId="8" type="noConversion"/>
  </si>
  <si>
    <t>mailmms32</t>
    <phoneticPr fontId="8" type="noConversion"/>
  </si>
  <si>
    <t>203.252.1.160</t>
    <phoneticPr fontId="8" type="noConversion"/>
  </si>
  <si>
    <t>mailmms33</t>
    <phoneticPr fontId="8" type="noConversion"/>
  </si>
  <si>
    <t>diskpotbackup</t>
    <phoneticPr fontId="8" type="noConversion"/>
  </si>
  <si>
    <t>pmsweb</t>
    <phoneticPr fontId="8" type="noConversion"/>
  </si>
  <si>
    <t>210.120.128.71</t>
    <phoneticPr fontId="8" type="noConversion"/>
  </si>
  <si>
    <t>tingple_img</t>
    <phoneticPr fontId="8" type="noConversion"/>
  </si>
  <si>
    <t>210.120.128.173</t>
    <phoneticPr fontId="8" type="noConversion"/>
  </si>
  <si>
    <t>203.252.1.114</t>
    <phoneticPr fontId="8" type="noConversion"/>
  </si>
  <si>
    <t>203.252.1.118</t>
    <phoneticPr fontId="8" type="noConversion"/>
  </si>
  <si>
    <t>203.252.1.119</t>
    <phoneticPr fontId="8" type="noConversion"/>
  </si>
  <si>
    <t>203.252.1.141</t>
    <phoneticPr fontId="8" type="noConversion"/>
  </si>
  <si>
    <t>203.252.1.128</t>
    <phoneticPr fontId="8" type="noConversion"/>
  </si>
  <si>
    <t>DMI-04-CA-00003</t>
  </si>
  <si>
    <t>DMI-04-CA-00004</t>
  </si>
  <si>
    <t>DMI-04-CA-00005</t>
  </si>
  <si>
    <t>DMI-04-CA-00006</t>
  </si>
  <si>
    <t>DMI-04-CA-00007</t>
  </si>
  <si>
    <t>DMI-06-CA-00001</t>
  </si>
  <si>
    <t>DMI-06-CA-00002</t>
  </si>
  <si>
    <t>DMI-06-CA-00003</t>
  </si>
  <si>
    <t>DMI-06-CA-00004</t>
  </si>
  <si>
    <t>DMI-06-CA-00005</t>
  </si>
  <si>
    <t>DMI-06-CA-00006</t>
  </si>
  <si>
    <t>DMI-07-CA-00002</t>
  </si>
  <si>
    <t>서버 모델별 분류</t>
    <phoneticPr fontId="8" type="noConversion"/>
  </si>
  <si>
    <t>Overland</t>
    <phoneticPr fontId="8" type="noConversion"/>
  </si>
  <si>
    <t>REO9000</t>
    <phoneticPr fontId="8" type="noConversion"/>
  </si>
  <si>
    <t>백업 스토리지</t>
    <phoneticPr fontId="8" type="noConversion"/>
  </si>
  <si>
    <t>203.252.1.116</t>
    <phoneticPr fontId="8" type="noConversion"/>
  </si>
  <si>
    <t>203.252.1.117</t>
    <phoneticPr fontId="8" type="noConversion"/>
  </si>
  <si>
    <t>phoneasp</t>
    <phoneticPr fontId="8" type="noConversion"/>
  </si>
  <si>
    <t>담당자</t>
    <phoneticPr fontId="8" type="noConversion"/>
  </si>
  <si>
    <t>천리안폰</t>
    <phoneticPr fontId="8" type="noConversion"/>
  </si>
  <si>
    <t>파워메세지</t>
    <phoneticPr fontId="8" type="noConversion"/>
  </si>
  <si>
    <t>서비스 분류</t>
    <phoneticPr fontId="8" type="noConversion"/>
  </si>
  <si>
    <t>서비스 내용</t>
    <phoneticPr fontId="8" type="noConversion"/>
  </si>
  <si>
    <t>개발</t>
    <phoneticPr fontId="8" type="noConversion"/>
  </si>
  <si>
    <t>웹</t>
    <phoneticPr fontId="8" type="noConversion"/>
  </si>
  <si>
    <t>인증</t>
    <phoneticPr fontId="8" type="noConversion"/>
  </si>
  <si>
    <t>네임서버</t>
    <phoneticPr fontId="8" type="noConversion"/>
  </si>
  <si>
    <t>고객센터</t>
    <phoneticPr fontId="8" type="noConversion"/>
  </si>
  <si>
    <t>leopard9</t>
    <phoneticPr fontId="8" type="noConversion"/>
  </si>
  <si>
    <t>검색</t>
    <phoneticPr fontId="8" type="noConversion"/>
  </si>
  <si>
    <t>증권</t>
    <phoneticPr fontId="8" type="noConversion"/>
  </si>
  <si>
    <t>메일</t>
    <phoneticPr fontId="8" type="noConversion"/>
  </si>
  <si>
    <t>검색</t>
    <phoneticPr fontId="8" type="noConversion"/>
  </si>
  <si>
    <t>뉴스</t>
    <phoneticPr fontId="8" type="noConversion"/>
  </si>
  <si>
    <t>심마니</t>
    <phoneticPr fontId="8" type="noConversion"/>
  </si>
  <si>
    <t>디스크팟</t>
    <phoneticPr fontId="8" type="noConversion"/>
  </si>
  <si>
    <t>공통</t>
    <phoneticPr fontId="8" type="noConversion"/>
  </si>
  <si>
    <t>부팅에러</t>
    <phoneticPr fontId="8" type="noConversion"/>
  </si>
  <si>
    <t>cd-rom 불량</t>
    <phoneticPr fontId="8" type="noConversion"/>
  </si>
  <si>
    <t>로그분석</t>
    <phoneticPr fontId="8" type="noConversion"/>
  </si>
  <si>
    <t>침입탐지시스템</t>
    <phoneticPr fontId="8" type="noConversion"/>
  </si>
  <si>
    <t>백업</t>
    <phoneticPr fontId="8" type="noConversion"/>
  </si>
  <si>
    <t>oracle DB</t>
    <phoneticPr fontId="8" type="noConversion"/>
  </si>
  <si>
    <t>파일링크</t>
    <phoneticPr fontId="8" type="noConversion"/>
  </si>
  <si>
    <t>mysql DB</t>
    <phoneticPr fontId="8" type="noConversion"/>
  </si>
  <si>
    <t>oracle 이중화</t>
    <phoneticPr fontId="8" type="noConversion"/>
  </si>
  <si>
    <t>게시판</t>
    <phoneticPr fontId="8" type="noConversion"/>
  </si>
  <si>
    <t>홈타운</t>
    <phoneticPr fontId="8" type="noConversion"/>
  </si>
  <si>
    <t>파워오프중</t>
    <phoneticPr fontId="8" type="noConversion"/>
  </si>
  <si>
    <t>Dell</t>
    <phoneticPr fontId="8" type="noConversion"/>
  </si>
  <si>
    <t>Dual-Core</t>
    <phoneticPr fontId="8" type="noConversion"/>
  </si>
  <si>
    <t>16G</t>
    <phoneticPr fontId="8" type="noConversion"/>
  </si>
  <si>
    <t>RP4440</t>
    <phoneticPr fontId="8" type="noConversion"/>
  </si>
  <si>
    <t>203.252.5.122</t>
    <phoneticPr fontId="8" type="noConversion"/>
  </si>
  <si>
    <t>203.252.5.121</t>
    <phoneticPr fontId="8" type="noConversion"/>
  </si>
  <si>
    <t>천리안기타</t>
    <phoneticPr fontId="8" type="noConversion"/>
  </si>
  <si>
    <t>구형장비정리중</t>
    <phoneticPr fontId="8" type="noConversion"/>
  </si>
  <si>
    <t>210.120.247.33</t>
    <phoneticPr fontId="8" type="noConversion"/>
  </si>
  <si>
    <t>R1,R5</t>
    <phoneticPr fontId="8" type="noConversion"/>
  </si>
  <si>
    <t>PPP로그분석</t>
    <phoneticPr fontId="8" type="noConversion"/>
  </si>
  <si>
    <t>MRTG통계</t>
    <phoneticPr fontId="8" type="noConversion"/>
  </si>
  <si>
    <t>탑페이지</t>
  </si>
  <si>
    <t>인증개발</t>
    <phoneticPr fontId="8" type="noConversion"/>
  </si>
  <si>
    <t>게시판자료실</t>
    <phoneticPr fontId="8" type="noConversion"/>
  </si>
  <si>
    <t>땡큐쿠폰DB</t>
    <phoneticPr fontId="8" type="noConversion"/>
  </si>
  <si>
    <t>광고솔루션</t>
    <phoneticPr fontId="8" type="noConversion"/>
  </si>
  <si>
    <t>운영</t>
    <phoneticPr fontId="8" type="noConversion"/>
  </si>
  <si>
    <t>공통이미지</t>
    <phoneticPr fontId="8" type="noConversion"/>
  </si>
  <si>
    <t>로그수집</t>
    <phoneticPr fontId="8" type="noConversion"/>
  </si>
  <si>
    <t>210.120.129.17</t>
    <phoneticPr fontId="8" type="noConversion"/>
  </si>
  <si>
    <t>하</t>
  </si>
  <si>
    <t>중</t>
  </si>
  <si>
    <t>상</t>
  </si>
  <si>
    <t>R5</t>
  </si>
  <si>
    <t>2010 유지보수 제외</t>
    <phoneticPr fontId="8" type="noConversion"/>
  </si>
  <si>
    <t>DMI-07-BB-00001</t>
  </si>
  <si>
    <t>DMI-02-CA-00001</t>
  </si>
  <si>
    <t>DMI-03-CA-00001</t>
  </si>
  <si>
    <t>DMI-03-CA-00002</t>
  </si>
  <si>
    <t>help</t>
    <phoneticPr fontId="8" type="noConversion"/>
  </si>
  <si>
    <t>사용중지</t>
    <phoneticPr fontId="8" type="noConversion"/>
  </si>
  <si>
    <t>210.120.128.73</t>
    <phoneticPr fontId="8" type="noConversion"/>
  </si>
  <si>
    <t>천리안기타</t>
    <phoneticPr fontId="8" type="noConversion"/>
  </si>
  <si>
    <t>kernel_panic</t>
    <phoneticPr fontId="8" type="noConversion"/>
  </si>
  <si>
    <t>고객센터</t>
    <phoneticPr fontId="8" type="noConversion"/>
  </si>
  <si>
    <t>onnet</t>
    <phoneticPr fontId="8" type="noConversion"/>
  </si>
  <si>
    <t>온넷 메일 테스트</t>
    <phoneticPr fontId="8" type="noConversion"/>
  </si>
  <si>
    <t>onnet2</t>
    <phoneticPr fontId="8" type="noConversion"/>
  </si>
  <si>
    <t>iptv_dev</t>
    <phoneticPr fontId="8" type="noConversion"/>
  </si>
  <si>
    <t>개발용</t>
    <phoneticPr fontId="8" type="noConversion"/>
  </si>
  <si>
    <t>pe2600</t>
    <phoneticPr fontId="8" type="noConversion"/>
  </si>
  <si>
    <t>공통</t>
    <phoneticPr fontId="8" type="noConversion"/>
  </si>
  <si>
    <t>onnet-test1</t>
    <phoneticPr fontId="8" type="noConversion"/>
  </si>
  <si>
    <t>onnet-test2</t>
    <phoneticPr fontId="8" type="noConversion"/>
  </si>
  <si>
    <t>유휴</t>
    <phoneticPr fontId="8" type="noConversion"/>
  </si>
  <si>
    <t>mailsnd4</t>
    <phoneticPr fontId="8" type="noConversion"/>
  </si>
  <si>
    <t>mailsnd5</t>
    <phoneticPr fontId="8" type="noConversion"/>
  </si>
  <si>
    <t>203.252.1.138</t>
    <phoneticPr fontId="8" type="noConversion"/>
  </si>
  <si>
    <t>DMI-05-BB-00001</t>
    <phoneticPr fontId="8" type="noConversion"/>
  </si>
  <si>
    <t>DMI-05-BB-00002</t>
  </si>
  <si>
    <t>DMI-05-BB-00004</t>
  </si>
  <si>
    <t>DMI-07-BB-00002</t>
  </si>
  <si>
    <t>DMI-07-BB-00003</t>
  </si>
  <si>
    <t>DMI-07-BB-00004</t>
  </si>
  <si>
    <t>상위연결
스토리지</t>
    <phoneticPr fontId="8" type="noConversion"/>
  </si>
  <si>
    <t>leopardY</t>
    <phoneticPr fontId="8" type="noConversion"/>
  </si>
  <si>
    <t>HP</t>
    <phoneticPr fontId="8" type="noConversion"/>
  </si>
  <si>
    <t>R900</t>
    <phoneticPr fontId="8" type="noConversion"/>
  </si>
  <si>
    <t>moohan</t>
    <phoneticPr fontId="8" type="noConversion"/>
  </si>
  <si>
    <t>홈타운NAS</t>
    <phoneticPr fontId="8" type="noConversion"/>
  </si>
  <si>
    <t>LC</t>
    <phoneticPr fontId="8" type="noConversion"/>
  </si>
  <si>
    <t>SAN</t>
    <phoneticPr fontId="8" type="noConversion"/>
  </si>
  <si>
    <t>자료실</t>
    <phoneticPr fontId="8" type="noConversion"/>
  </si>
  <si>
    <t>SET</t>
    <phoneticPr fontId="8" type="noConversion"/>
  </si>
  <si>
    <t>Hitachi</t>
    <phoneticPr fontId="8" type="noConversion"/>
  </si>
  <si>
    <t>-</t>
    <phoneticPr fontId="8" type="noConversion"/>
  </si>
  <si>
    <t>신규 추가</t>
    <phoneticPr fontId="8" type="noConversion"/>
  </si>
  <si>
    <t>랙번호</t>
    <phoneticPr fontId="8" type="noConversion"/>
  </si>
  <si>
    <t>담당자</t>
    <phoneticPr fontId="8" type="noConversion"/>
  </si>
  <si>
    <t>이태훈</t>
    <phoneticPr fontId="8" type="noConversion"/>
  </si>
  <si>
    <t>1단</t>
    <phoneticPr fontId="8" type="noConversion"/>
  </si>
  <si>
    <t>메일</t>
    <phoneticPr fontId="8" type="noConversion"/>
  </si>
  <si>
    <t>REO9000</t>
    <phoneticPr fontId="8" type="noConversion"/>
  </si>
  <si>
    <t>기술개발</t>
    <phoneticPr fontId="8" type="noConversion"/>
  </si>
  <si>
    <t>Overland</t>
    <phoneticPr fontId="8" type="noConversion"/>
  </si>
  <si>
    <t>REO9000</t>
    <phoneticPr fontId="8" type="noConversion"/>
  </si>
  <si>
    <t>SATA-DAS</t>
    <phoneticPr fontId="8" type="noConversion"/>
  </si>
  <si>
    <t>백업 스토리지</t>
    <phoneticPr fontId="8" type="noConversion"/>
  </si>
  <si>
    <t>bckcli2</t>
    <phoneticPr fontId="8" type="noConversion"/>
  </si>
  <si>
    <t>bckcli3</t>
    <phoneticPr fontId="8" type="noConversion"/>
  </si>
  <si>
    <t>총량(TB)</t>
    <phoneticPr fontId="8" type="noConversion"/>
  </si>
  <si>
    <t>소계</t>
    <phoneticPr fontId="8" type="noConversion"/>
  </si>
  <si>
    <t>◈ 백업소프트웨어</t>
    <phoneticPr fontId="8" type="noConversion"/>
  </si>
  <si>
    <t>DMI-05-GA-00001</t>
    <phoneticPr fontId="8" type="noConversion"/>
  </si>
  <si>
    <t>DMI-07-GA-00001</t>
    <phoneticPr fontId="8" type="noConversion"/>
  </si>
  <si>
    <t>DMI-08-GA-00001</t>
    <phoneticPr fontId="8" type="noConversion"/>
  </si>
  <si>
    <t>Bakbone</t>
    <phoneticPr fontId="8" type="noConversion"/>
  </si>
  <si>
    <t>Netvault8.0</t>
    <phoneticPr fontId="8" type="noConversion"/>
  </si>
  <si>
    <t>백업솔루션</t>
    <phoneticPr fontId="8" type="noConversion"/>
  </si>
  <si>
    <t>DMI-08-GA-00002</t>
    <phoneticPr fontId="8" type="noConversion"/>
  </si>
  <si>
    <t>No</t>
    <phoneticPr fontId="8" type="noConversion"/>
  </si>
  <si>
    <t>관리번호</t>
    <phoneticPr fontId="8" type="noConversion"/>
  </si>
  <si>
    <t>묶인
장비</t>
    <phoneticPr fontId="8" type="noConversion"/>
  </si>
  <si>
    <t>제조사</t>
    <phoneticPr fontId="8" type="noConversion"/>
  </si>
  <si>
    <t>모델</t>
    <phoneticPr fontId="8" type="noConversion"/>
  </si>
  <si>
    <t>TYPE</t>
    <phoneticPr fontId="8" type="noConversion"/>
  </si>
  <si>
    <t>연결 server</t>
    <phoneticPr fontId="8" type="noConversion"/>
  </si>
  <si>
    <t>물리적
용량(GB)</t>
    <phoneticPr fontId="8" type="noConversion"/>
  </si>
  <si>
    <t>구조</t>
    <phoneticPr fontId="8" type="noConversion"/>
  </si>
  <si>
    <t>디스
크수</t>
    <phoneticPr fontId="8" type="noConversion"/>
  </si>
  <si>
    <t>입고일</t>
    <phoneticPr fontId="8" type="noConversion"/>
  </si>
  <si>
    <t>취득일</t>
    <phoneticPr fontId="8" type="noConversion"/>
  </si>
  <si>
    <t>위치</t>
    <phoneticPr fontId="8" type="noConversion"/>
  </si>
  <si>
    <t>라벨</t>
    <phoneticPr fontId="8" type="noConversion"/>
  </si>
  <si>
    <t>담당자</t>
    <phoneticPr fontId="8" type="noConversion"/>
  </si>
  <si>
    <t>Overland</t>
    <phoneticPr fontId="8" type="noConversion"/>
  </si>
  <si>
    <t>REO9000</t>
    <phoneticPr fontId="8" type="noConversion"/>
  </si>
  <si>
    <t>SATA-DAS</t>
    <phoneticPr fontId="8" type="noConversion"/>
  </si>
  <si>
    <t>bcksvr1</t>
    <phoneticPr fontId="8" type="noConversion"/>
  </si>
  <si>
    <t>1단</t>
    <phoneticPr fontId="8" type="noConversion"/>
  </si>
  <si>
    <t>메일</t>
    <phoneticPr fontId="8" type="noConversion"/>
  </si>
  <si>
    <t>백업 스토리지</t>
    <phoneticPr fontId="8" type="noConversion"/>
  </si>
  <si>
    <t>기술개발</t>
    <phoneticPr fontId="8" type="noConversion"/>
  </si>
  <si>
    <t>이태훈</t>
    <phoneticPr fontId="8" type="noConversion"/>
  </si>
  <si>
    <t>bckcli1</t>
    <phoneticPr fontId="8" type="noConversion"/>
  </si>
  <si>
    <t>bckcli2</t>
    <phoneticPr fontId="8" type="noConversion"/>
  </si>
  <si>
    <t>라벨</t>
    <phoneticPr fontId="8" type="noConversion"/>
  </si>
  <si>
    <t>추가확장</t>
    <phoneticPr fontId="8" type="noConversion"/>
  </si>
  <si>
    <t>◈ 백업하드웨어</t>
    <phoneticPr fontId="8" type="noConversion"/>
  </si>
  <si>
    <t>Cisco</t>
    <phoneticPr fontId="8" type="noConversion"/>
  </si>
  <si>
    <t>WS-C3550-12T</t>
    <phoneticPr fontId="8" type="noConversion"/>
  </si>
  <si>
    <t>Yes</t>
    <phoneticPr fontId="8" type="noConversion"/>
  </si>
  <si>
    <t>IT아웃소싱</t>
    <phoneticPr fontId="8" type="noConversion"/>
  </si>
  <si>
    <t>박은호</t>
    <phoneticPr fontId="8" type="noConversion"/>
  </si>
  <si>
    <t>Cisco Giga S/W 3</t>
    <phoneticPr fontId="8" type="noConversion"/>
  </si>
  <si>
    <t>Cisco Giga S/W 5</t>
    <phoneticPr fontId="8" type="noConversion"/>
  </si>
  <si>
    <t>Cisco Giga S/W 6</t>
    <phoneticPr fontId="8" type="noConversion"/>
  </si>
  <si>
    <t>Cisco Giga S/W 7</t>
    <phoneticPr fontId="8" type="noConversion"/>
  </si>
  <si>
    <t>Simtv Public S/W 1</t>
    <phoneticPr fontId="8" type="noConversion"/>
  </si>
  <si>
    <t>WS-C2960G-24TC-L</t>
    <phoneticPr fontId="8" type="noConversion"/>
  </si>
  <si>
    <t>Simtv Public S/W 2</t>
    <phoneticPr fontId="8" type="noConversion"/>
  </si>
  <si>
    <t>Simtv Private S/W 1</t>
    <phoneticPr fontId="8" type="noConversion"/>
  </si>
  <si>
    <t>Simtv L4 S/W 1</t>
    <phoneticPr fontId="8" type="noConversion"/>
  </si>
  <si>
    <t>Radware</t>
    <phoneticPr fontId="8" type="noConversion"/>
  </si>
  <si>
    <t>WSD-AS3</t>
    <phoneticPr fontId="8" type="noConversion"/>
  </si>
  <si>
    <t>Simtv L4 S/W 2</t>
    <phoneticPr fontId="8" type="noConversion"/>
  </si>
  <si>
    <t>WS-C3750G-24TS-S1U</t>
    <phoneticPr fontId="8" type="noConversion"/>
  </si>
  <si>
    <t>◈  스토리지 스위치 장비</t>
    <phoneticPr fontId="8" type="noConversion"/>
  </si>
  <si>
    <t>No</t>
    <phoneticPr fontId="8" type="noConversion"/>
  </si>
  <si>
    <t>name</t>
    <phoneticPr fontId="8" type="noConversion"/>
  </si>
  <si>
    <t>Model</t>
    <phoneticPr fontId="8" type="noConversion"/>
  </si>
  <si>
    <t>Port
type</t>
    <phoneticPr fontId="8" type="noConversion"/>
  </si>
  <si>
    <t>speed</t>
    <phoneticPr fontId="8" type="noConversion"/>
  </si>
  <si>
    <t>Port수</t>
    <phoneticPr fontId="8" type="noConversion"/>
  </si>
  <si>
    <t>입고일</t>
    <phoneticPr fontId="8" type="noConversion"/>
  </si>
  <si>
    <t>취득일</t>
    <phoneticPr fontId="8" type="noConversion"/>
  </si>
  <si>
    <t>취득가(원)</t>
    <phoneticPr fontId="8" type="noConversion"/>
  </si>
  <si>
    <t>위치</t>
    <phoneticPr fontId="8" type="noConversion"/>
  </si>
  <si>
    <t>라벨</t>
    <phoneticPr fontId="8" type="noConversion"/>
  </si>
  <si>
    <t>Qlogic</t>
    <phoneticPr fontId="8" type="noConversion"/>
  </si>
  <si>
    <t>LC</t>
    <phoneticPr fontId="8" type="noConversion"/>
  </si>
  <si>
    <t>No</t>
    <phoneticPr fontId="8" type="noConversion"/>
  </si>
  <si>
    <t>이태훈</t>
    <phoneticPr fontId="8" type="noConversion"/>
  </si>
  <si>
    <t>DMI-07-CB-00002</t>
    <phoneticPr fontId="8" type="noConversion"/>
  </si>
  <si>
    <t>Brocade</t>
    <phoneticPr fontId="8" type="noConversion"/>
  </si>
  <si>
    <t>DMI-09-CB-00001</t>
    <phoneticPr fontId="8" type="noConversion"/>
  </si>
  <si>
    <t>◈ 네트워크 스위치 장비</t>
    <phoneticPr fontId="8" type="noConversion"/>
  </si>
  <si>
    <t>name</t>
    <phoneticPr fontId="8" type="noConversion"/>
  </si>
  <si>
    <t>Vendor</t>
    <phoneticPr fontId="8" type="noConversion"/>
  </si>
  <si>
    <t>Model</t>
    <phoneticPr fontId="8" type="noConversion"/>
  </si>
  <si>
    <t>Gb
ports</t>
    <phoneticPr fontId="8" type="noConversion"/>
  </si>
  <si>
    <t>GBIC
ports</t>
    <phoneticPr fontId="8" type="noConversion"/>
  </si>
  <si>
    <t>취득가(원)</t>
    <phoneticPr fontId="8" type="noConversion"/>
  </si>
  <si>
    <t>스토리지
모델</t>
    <phoneticPr fontId="8" type="noConversion"/>
  </si>
  <si>
    <t>연결
server</t>
    <phoneticPr fontId="8" type="noConversion"/>
  </si>
  <si>
    <t>DMI-03-AA-00023</t>
    <phoneticPr fontId="8" type="noConversion"/>
  </si>
  <si>
    <t>폐기</t>
    <phoneticPr fontId="8" type="noConversion"/>
  </si>
  <si>
    <t>대체</t>
    <phoneticPr fontId="8" type="noConversion"/>
  </si>
  <si>
    <t>운용</t>
    <phoneticPr fontId="8" type="noConversion"/>
  </si>
  <si>
    <t>* 2009년 이전 파기 완료 장비</t>
    <phoneticPr fontId="8" type="noConversion"/>
  </si>
  <si>
    <t>파워 불량</t>
    <phoneticPr fontId="8" type="noConversion"/>
  </si>
  <si>
    <t>99C5840</t>
  </si>
  <si>
    <t>99C5835</t>
  </si>
  <si>
    <t>99C7104</t>
  </si>
  <si>
    <t>99C5854</t>
  </si>
  <si>
    <t>* 2010년 1차 파기 예정 장비 (총 12대)</t>
    <phoneticPr fontId="8" type="noConversion"/>
  </si>
  <si>
    <t>v</t>
    <phoneticPr fontId="8" type="noConversion"/>
  </si>
  <si>
    <t>v</t>
    <phoneticPr fontId="8" type="noConversion"/>
  </si>
  <si>
    <t>v</t>
    <phoneticPr fontId="8" type="noConversion"/>
  </si>
  <si>
    <t>Extreme</t>
    <phoneticPr fontId="8" type="noConversion"/>
  </si>
  <si>
    <t>Summit400-48T</t>
    <phoneticPr fontId="8" type="noConversion"/>
  </si>
  <si>
    <t>No</t>
    <phoneticPr fontId="8" type="noConversion"/>
  </si>
  <si>
    <t>박은호</t>
    <phoneticPr fontId="8" type="noConversion"/>
  </si>
  <si>
    <t>DMI-05-CA-00001</t>
    <phoneticPr fontId="8" type="noConversion"/>
  </si>
  <si>
    <t>DMI-05-CB-00001</t>
    <phoneticPr fontId="8" type="noConversion"/>
  </si>
  <si>
    <t>v</t>
    <phoneticPr fontId="8" type="noConversion"/>
  </si>
  <si>
    <t>렉위치</t>
    <phoneticPr fontId="8" type="noConversion"/>
  </si>
  <si>
    <t>A20-07-3</t>
  </si>
  <si>
    <t>A20-07-2</t>
  </si>
  <si>
    <t>A20-07-1</t>
  </si>
  <si>
    <t>A20-07-6</t>
  </si>
  <si>
    <t>A20-07-5</t>
  </si>
  <si>
    <t>A20-07-4</t>
  </si>
  <si>
    <t>렉위치</t>
    <phoneticPr fontId="8" type="noConversion"/>
  </si>
  <si>
    <t>비고</t>
    <phoneticPr fontId="8" type="noConversion"/>
  </si>
  <si>
    <t>등록</t>
    <phoneticPr fontId="8" type="noConversion"/>
  </si>
  <si>
    <t>1단</t>
    <phoneticPr fontId="8" type="noConversion"/>
  </si>
  <si>
    <t>DMI-04-BA-00001</t>
    <phoneticPr fontId="8" type="noConversion"/>
  </si>
  <si>
    <t>MSA30</t>
    <phoneticPr fontId="8" type="noConversion"/>
  </si>
  <si>
    <t>DAS</t>
    <phoneticPr fontId="8" type="noConversion"/>
  </si>
  <si>
    <t>자료실</t>
    <phoneticPr fontId="8" type="noConversion"/>
  </si>
  <si>
    <t>DMI-04-BA-00002</t>
    <phoneticPr fontId="8" type="noConversion"/>
  </si>
  <si>
    <t>club10</t>
    <phoneticPr fontId="8" type="noConversion"/>
  </si>
  <si>
    <t>DMI-04-BA-00003</t>
    <phoneticPr fontId="8" type="noConversion"/>
  </si>
  <si>
    <t>club3</t>
    <phoneticPr fontId="8" type="noConversion"/>
  </si>
  <si>
    <t>DMI-04-BA-00004</t>
    <phoneticPr fontId="8" type="noConversion"/>
  </si>
  <si>
    <t>club5</t>
    <phoneticPr fontId="8" type="noConversion"/>
  </si>
  <si>
    <t>DMI-04-BA-00005</t>
    <phoneticPr fontId="8" type="noConversion"/>
  </si>
  <si>
    <t>club27</t>
    <phoneticPr fontId="8" type="noConversion"/>
  </si>
  <si>
    <t>DMI-04-BA-00006</t>
    <phoneticPr fontId="8" type="noConversion"/>
  </si>
  <si>
    <t>club8</t>
    <phoneticPr fontId="8" type="noConversion"/>
  </si>
  <si>
    <t>DMI-04-BA-00007</t>
    <phoneticPr fontId="8" type="noConversion"/>
  </si>
  <si>
    <t>club12</t>
    <phoneticPr fontId="8" type="noConversion"/>
  </si>
  <si>
    <t>DMI-04-BA-00008</t>
    <phoneticPr fontId="8" type="noConversion"/>
  </si>
  <si>
    <t>club13</t>
    <phoneticPr fontId="8" type="noConversion"/>
  </si>
  <si>
    <t>DMI-04-BA-00009</t>
    <phoneticPr fontId="8" type="noConversion"/>
  </si>
  <si>
    <t>SET</t>
    <phoneticPr fontId="8" type="noConversion"/>
  </si>
  <si>
    <t>Hitachi</t>
    <phoneticPr fontId="8" type="noConversion"/>
  </si>
  <si>
    <t>9570V</t>
    <phoneticPr fontId="8" type="noConversion"/>
  </si>
  <si>
    <t>SAN</t>
    <phoneticPr fontId="8" type="noConversion"/>
  </si>
  <si>
    <t>mailmms1-10</t>
    <phoneticPr fontId="8" type="noConversion"/>
  </si>
  <si>
    <t>메일데이터</t>
    <phoneticPr fontId="8" type="noConversion"/>
  </si>
  <si>
    <t>v</t>
    <phoneticPr fontId="8" type="noConversion"/>
  </si>
  <si>
    <t>인증</t>
    <phoneticPr fontId="8" type="noConversion"/>
  </si>
  <si>
    <t>webman</t>
    <phoneticPr fontId="8" type="noConversion"/>
  </si>
  <si>
    <t>회원/빌링</t>
    <phoneticPr fontId="8" type="noConversion"/>
  </si>
  <si>
    <t>club26</t>
    <phoneticPr fontId="8" type="noConversion"/>
  </si>
  <si>
    <t>v</t>
    <phoneticPr fontId="8" type="noConversion"/>
  </si>
  <si>
    <t>메일데이터</t>
    <phoneticPr fontId="8" type="noConversion"/>
  </si>
  <si>
    <t>SR3016</t>
    <phoneticPr fontId="8" type="noConversion"/>
  </si>
  <si>
    <t>club14</t>
    <phoneticPr fontId="8" type="noConversion"/>
  </si>
  <si>
    <t>자료실</t>
    <phoneticPr fontId="8" type="noConversion"/>
  </si>
  <si>
    <t>club9</t>
    <phoneticPr fontId="8" type="noConversion"/>
  </si>
  <si>
    <t>사용자 백업</t>
    <phoneticPr fontId="8" type="noConversion"/>
  </si>
  <si>
    <t>사용자데이터</t>
    <phoneticPr fontId="8" type="noConversion"/>
  </si>
  <si>
    <t>BcN</t>
    <phoneticPr fontId="8" type="noConversion"/>
  </si>
  <si>
    <t>데이터백업</t>
    <phoneticPr fontId="8" type="noConversion"/>
  </si>
  <si>
    <t>DMI-06-BA-00006</t>
    <phoneticPr fontId="8" type="noConversion"/>
  </si>
  <si>
    <t>신규 추가</t>
    <phoneticPr fontId="8" type="noConversion"/>
  </si>
  <si>
    <t>신규 추가</t>
    <phoneticPr fontId="8" type="noConversion"/>
  </si>
  <si>
    <t>메일데이터</t>
    <phoneticPr fontId="8" type="noConversion"/>
  </si>
  <si>
    <t>DMI-06-BA-00006</t>
    <phoneticPr fontId="8" type="noConversion"/>
  </si>
  <si>
    <t>NAS데이터</t>
    <phoneticPr fontId="8" type="noConversion"/>
  </si>
  <si>
    <t>자료실</t>
    <phoneticPr fontId="8" type="noConversion"/>
  </si>
  <si>
    <t>v</t>
    <phoneticPr fontId="8" type="noConversion"/>
  </si>
  <si>
    <t>회원정보</t>
    <phoneticPr fontId="8" type="noConversion"/>
  </si>
  <si>
    <t>A18-09-1</t>
  </si>
  <si>
    <t>A18-09-2</t>
  </si>
  <si>
    <t>A18-09-3</t>
  </si>
  <si>
    <t>A18-09-4</t>
  </si>
  <si>
    <t>A18-09-5</t>
  </si>
  <si>
    <t>A18-09-6</t>
  </si>
  <si>
    <t>A18-08-1</t>
  </si>
  <si>
    <t>A18-08-2</t>
  </si>
  <si>
    <t>A18-08-5</t>
  </si>
  <si>
    <t>A18-08-4</t>
  </si>
  <si>
    <t>A18-08-3</t>
  </si>
  <si>
    <t>A18-04-10</t>
  </si>
  <si>
    <t>none</t>
    <phoneticPr fontId="8" type="noConversion"/>
  </si>
  <si>
    <t>203.252.5.20</t>
  </si>
  <si>
    <t>모바일천리안</t>
    <phoneticPr fontId="8" type="noConversion"/>
  </si>
  <si>
    <t>조립pc</t>
    <phoneticPr fontId="8" type="noConversion"/>
  </si>
  <si>
    <t>A17-09-10</t>
  </si>
  <si>
    <t>A17-09-11</t>
  </si>
  <si>
    <t>안양부품확보용</t>
    <phoneticPr fontId="8" type="noConversion"/>
  </si>
  <si>
    <t>A18-11-4</t>
    <phoneticPr fontId="8" type="noConversion"/>
  </si>
  <si>
    <t>A18-11-2</t>
    <phoneticPr fontId="8" type="noConversion"/>
  </si>
  <si>
    <t>A18-11-1</t>
    <phoneticPr fontId="8" type="noConversion"/>
  </si>
  <si>
    <t>A18-11-3</t>
    <phoneticPr fontId="8" type="noConversion"/>
  </si>
  <si>
    <t>A18-12-2</t>
    <phoneticPr fontId="8" type="noConversion"/>
  </si>
  <si>
    <t>A18-12-4</t>
    <phoneticPr fontId="8" type="noConversion"/>
  </si>
  <si>
    <t>A18-12-1</t>
    <phoneticPr fontId="8" type="noConversion"/>
  </si>
  <si>
    <t>A18-12-3</t>
    <phoneticPr fontId="8" type="noConversion"/>
  </si>
  <si>
    <t>v</t>
    <phoneticPr fontId="8" type="noConversion"/>
  </si>
  <si>
    <t>2G</t>
    <phoneticPr fontId="8" type="noConversion"/>
  </si>
  <si>
    <t>mail-backup</t>
    <phoneticPr fontId="8" type="noConversion"/>
  </si>
  <si>
    <t>210.120.247.111</t>
    <phoneticPr fontId="8" type="noConversion"/>
  </si>
  <si>
    <t>메일</t>
    <phoneticPr fontId="8" type="noConversion"/>
  </si>
  <si>
    <t>안양 5층</t>
    <phoneticPr fontId="8" type="noConversion"/>
  </si>
  <si>
    <t>빌링 웹</t>
    <phoneticPr fontId="8" type="noConversion"/>
  </si>
  <si>
    <t>Foundry</t>
    <phoneticPr fontId="8" type="noConversion"/>
  </si>
  <si>
    <t>serveriron-16port</t>
    <phoneticPr fontId="8" type="noConversion"/>
  </si>
  <si>
    <t>관리 IP</t>
    <phoneticPr fontId="8" type="noConversion"/>
  </si>
  <si>
    <t xml:space="preserve"> 사용 서비스</t>
    <phoneticPr fontId="8" type="noConversion"/>
  </si>
  <si>
    <t>164.124.141.10</t>
    <phoneticPr fontId="8" type="noConversion"/>
  </si>
  <si>
    <t>172.31.250.1</t>
    <phoneticPr fontId="8" type="noConversion"/>
  </si>
  <si>
    <t>210.120.129.3</t>
    <phoneticPr fontId="8" type="noConversion"/>
  </si>
  <si>
    <t>안양 5층</t>
    <phoneticPr fontId="8" type="noConversion"/>
  </si>
  <si>
    <t>164.124.141.250</t>
    <phoneticPr fontId="8" type="noConversion"/>
  </si>
  <si>
    <t>164.124.141.5</t>
    <phoneticPr fontId="8" type="noConversion"/>
  </si>
  <si>
    <t>210.120.213.49</t>
    <phoneticPr fontId="8" type="noConversion"/>
  </si>
  <si>
    <t>164.124.141.130</t>
    <phoneticPr fontId="8" type="noConversion"/>
  </si>
  <si>
    <t>172.23.100.10</t>
    <phoneticPr fontId="8" type="noConversion"/>
  </si>
  <si>
    <t>203.252.5.151</t>
    <phoneticPr fontId="8" type="noConversion"/>
  </si>
  <si>
    <t>203.252.5.1</t>
    <phoneticPr fontId="8" type="noConversion"/>
  </si>
  <si>
    <t>210.124.185.1</t>
    <phoneticPr fontId="8" type="noConversion"/>
  </si>
  <si>
    <t>A17-20-4</t>
  </si>
  <si>
    <t>고장중</t>
    <phoneticPr fontId="8" type="noConversion"/>
  </si>
  <si>
    <t>gateman</t>
    <phoneticPr fontId="8" type="noConversion"/>
  </si>
  <si>
    <t>접속경유서버</t>
    <phoneticPr fontId="8" type="noConversion"/>
  </si>
  <si>
    <t>LG 데스크탑</t>
    <phoneticPr fontId="8" type="noConversion"/>
  </si>
  <si>
    <t>위치</t>
    <phoneticPr fontId="8" type="noConversion"/>
  </si>
  <si>
    <t>구분</t>
    <phoneticPr fontId="8" type="noConversion"/>
  </si>
  <si>
    <t>장애대처</t>
    <phoneticPr fontId="8" type="noConversion"/>
  </si>
  <si>
    <t>유지보수 여부</t>
    <phoneticPr fontId="8" type="noConversion"/>
  </si>
  <si>
    <t>용산적재</t>
    <phoneticPr fontId="8" type="noConversion"/>
  </si>
  <si>
    <t>선릉사무실</t>
    <phoneticPr fontId="8" type="noConversion"/>
  </si>
  <si>
    <t>vmware</t>
    <phoneticPr fontId="8" type="noConversion"/>
  </si>
  <si>
    <t>board_web</t>
    <phoneticPr fontId="8" type="noConversion"/>
  </si>
  <si>
    <t>xcbill3</t>
    <phoneticPr fontId="8" type="noConversion"/>
  </si>
  <si>
    <t>watch2</t>
    <phoneticPr fontId="8" type="noConversion"/>
  </si>
  <si>
    <t>watch1</t>
    <phoneticPr fontId="8" type="noConversion"/>
  </si>
  <si>
    <t>none</t>
    <phoneticPr fontId="8" type="noConversion"/>
  </si>
  <si>
    <t>그룹웨어 오피스</t>
    <phoneticPr fontId="8" type="noConversion"/>
  </si>
  <si>
    <t>개발장비</t>
    <phoneticPr fontId="8" type="noConversion"/>
  </si>
  <si>
    <t>PE2950</t>
    <phoneticPr fontId="8" type="noConversion"/>
  </si>
  <si>
    <t>Dell</t>
    <phoneticPr fontId="8" type="noConversion"/>
  </si>
  <si>
    <t>Quad-Core</t>
    <phoneticPr fontId="8" type="noConversion"/>
  </si>
  <si>
    <t>RAID1</t>
    <phoneticPr fontId="8" type="noConversion"/>
  </si>
  <si>
    <t>하</t>
    <phoneticPr fontId="8" type="noConversion"/>
  </si>
  <si>
    <t>RAID1,5</t>
    <phoneticPr fontId="8" type="noConversion"/>
  </si>
  <si>
    <t>DMI-09-CA-00001</t>
    <phoneticPr fontId="8" type="noConversion"/>
  </si>
  <si>
    <t>Cisco 3560</t>
    <phoneticPr fontId="8" type="noConversion"/>
  </si>
  <si>
    <t>iptv-web1</t>
    <phoneticPr fontId="8" type="noConversion"/>
  </si>
  <si>
    <t>iptv-web2</t>
    <phoneticPr fontId="8" type="noConversion"/>
  </si>
  <si>
    <t>iptv-db2</t>
    <phoneticPr fontId="8" type="noConversion"/>
  </si>
  <si>
    <t>203.252.5.34</t>
    <phoneticPr fontId="8" type="noConversion"/>
  </si>
  <si>
    <t>203.252.5.35</t>
    <phoneticPr fontId="8" type="noConversion"/>
  </si>
  <si>
    <t>203.252.5.64</t>
    <phoneticPr fontId="8" type="noConversion"/>
  </si>
  <si>
    <t>R710</t>
    <phoneticPr fontId="8" type="noConversion"/>
  </si>
  <si>
    <t>R910</t>
    <phoneticPr fontId="8" type="noConversion"/>
  </si>
  <si>
    <t>vmware 테스트</t>
    <phoneticPr fontId="8" type="noConversion"/>
  </si>
  <si>
    <t>2012 유지보수 유지</t>
    <phoneticPr fontId="8" type="noConversion"/>
  </si>
  <si>
    <t>pg-gw</t>
    <phoneticPr fontId="8" type="noConversion"/>
  </si>
  <si>
    <t>천리안결재GW</t>
    <phoneticPr fontId="8" type="noConversion"/>
  </si>
  <si>
    <t>210.120.128.53</t>
  </si>
  <si>
    <t>DMI-00-AA-00001</t>
  </si>
  <si>
    <t>DMI-99-AA-00010</t>
  </si>
  <si>
    <t>DMI-00-AA-00004</t>
  </si>
  <si>
    <t>210.120.128.63</t>
  </si>
  <si>
    <t>DMI-04-AA-00011</t>
  </si>
  <si>
    <t>DMI-00-AA-00027</t>
  </si>
  <si>
    <t>DMI-00-AA-00009</t>
  </si>
  <si>
    <t>DMI-00-AA-00011</t>
  </si>
  <si>
    <t>210.120.128.69</t>
  </si>
  <si>
    <t>DMI-00-AA-00002</t>
  </si>
  <si>
    <t>DMI-01-AA-00037</t>
  </si>
  <si>
    <t>DMI-01-AA-00038</t>
  </si>
  <si>
    <t>DMI-01-AA-00039</t>
  </si>
  <si>
    <t>DMI-01-AA-00043</t>
  </si>
  <si>
    <t>DMI-01-AA-00044</t>
  </si>
  <si>
    <t>210.120.128.87</t>
  </si>
  <si>
    <t>210.120.128.79</t>
  </si>
  <si>
    <t>210.120.128.114</t>
  </si>
  <si>
    <t>대체(가상화)</t>
    <phoneticPr fontId="8" type="noConversion"/>
  </si>
  <si>
    <t>웹</t>
    <phoneticPr fontId="8" type="noConversion"/>
  </si>
  <si>
    <t>백업</t>
    <phoneticPr fontId="8" type="noConversion"/>
  </si>
  <si>
    <t>홈타운</t>
    <phoneticPr fontId="8" type="noConversion"/>
  </si>
  <si>
    <t>◈  KVM 스위치 장비</t>
    <phoneticPr fontId="8" type="noConversion"/>
  </si>
  <si>
    <t>24/48</t>
    <phoneticPr fontId="8" type="noConversion"/>
  </si>
  <si>
    <t>Silkworm 4900</t>
    <phoneticPr fontId="8" type="noConversion"/>
  </si>
  <si>
    <t>DMI-09-CC-00001</t>
    <phoneticPr fontId="8" type="noConversion"/>
  </si>
  <si>
    <t>ATEN</t>
    <phoneticPr fontId="8" type="noConversion"/>
  </si>
  <si>
    <t>KH-1516</t>
    <phoneticPr fontId="8" type="noConversion"/>
  </si>
  <si>
    <t>RJ45</t>
    <phoneticPr fontId="8" type="noConversion"/>
  </si>
  <si>
    <t>광고솔루션</t>
    <phoneticPr fontId="8" type="noConversion"/>
  </si>
  <si>
    <t>workstation</t>
    <phoneticPr fontId="8" type="noConversion"/>
  </si>
  <si>
    <t>DL380 G7</t>
    <phoneticPr fontId="8" type="noConversion"/>
  </si>
  <si>
    <t>HP</t>
    <phoneticPr fontId="8" type="noConversion"/>
  </si>
  <si>
    <t>6core-2.4GHz</t>
    <phoneticPr fontId="8" type="noConversion"/>
  </si>
  <si>
    <t>300G</t>
    <phoneticPr fontId="8" type="noConversion"/>
  </si>
  <si>
    <t>2(SAS)</t>
    <phoneticPr fontId="8" type="noConversion"/>
  </si>
  <si>
    <t>RAID1</t>
    <phoneticPr fontId="8" type="noConversion"/>
  </si>
  <si>
    <t>DMI-11-AA-00002</t>
  </si>
  <si>
    <t>DMI-11-AA-00003</t>
  </si>
  <si>
    <t>DMI-11-AA-00004</t>
  </si>
  <si>
    <t>DMI-11-AA-00005</t>
  </si>
  <si>
    <t>DMI-11-AA-00006</t>
  </si>
  <si>
    <t>DMI-11-AA-00007</t>
  </si>
  <si>
    <t>DMI-11-AA-00008</t>
  </si>
  <si>
    <t>DMI-11-AA-00009</t>
  </si>
  <si>
    <t>DMI-11-AA-00010</t>
  </si>
  <si>
    <t>Z800</t>
    <phoneticPr fontId="8" type="noConversion"/>
  </si>
  <si>
    <t>4core-2.3GHz</t>
    <phoneticPr fontId="8" type="noConversion"/>
  </si>
  <si>
    <t>1T</t>
    <phoneticPr fontId="8" type="noConversion"/>
  </si>
  <si>
    <t>4(SATA)</t>
    <phoneticPr fontId="8" type="noConversion"/>
  </si>
  <si>
    <t>천리안기타</t>
    <phoneticPr fontId="8" type="noConversion"/>
  </si>
  <si>
    <t>DL580 G7</t>
    <phoneticPr fontId="8" type="noConversion"/>
  </si>
  <si>
    <t>6core-2.0GHz</t>
    <phoneticPr fontId="8" type="noConversion"/>
  </si>
  <si>
    <t>6core-2.25GHz</t>
    <phoneticPr fontId="8" type="noConversion"/>
  </si>
  <si>
    <t>4core-2.4GHz</t>
    <phoneticPr fontId="8" type="noConversion"/>
  </si>
  <si>
    <t>12(SATA)</t>
    <phoneticPr fontId="8" type="noConversion"/>
  </si>
  <si>
    <t>RAID1,5</t>
    <phoneticPr fontId="8" type="noConversion"/>
  </si>
  <si>
    <t>chol-backup</t>
    <phoneticPr fontId="8" type="noConversion"/>
  </si>
  <si>
    <t>210.120.247.113</t>
    <phoneticPr fontId="8" type="noConversion"/>
  </si>
  <si>
    <t>뉴스 웹</t>
    <phoneticPr fontId="8" type="noConversion"/>
  </si>
  <si>
    <t>내부 백업용</t>
    <phoneticPr fontId="8" type="noConversion"/>
  </si>
  <si>
    <t>DMI-11-AA-00011</t>
  </si>
  <si>
    <t>DMI-11-AA-00012</t>
  </si>
  <si>
    <t>DMI-11-AA-00013</t>
  </si>
  <si>
    <t>DMI-11-AA-00014</t>
  </si>
  <si>
    <t>안양</t>
    <phoneticPr fontId="8" type="noConversion"/>
  </si>
  <si>
    <t>5층</t>
    <phoneticPr fontId="8" type="noConversion"/>
  </si>
  <si>
    <t>S-01</t>
    <phoneticPr fontId="8" type="noConversion"/>
  </si>
  <si>
    <t>S-02</t>
    <phoneticPr fontId="8" type="noConversion"/>
  </si>
  <si>
    <t>SET</t>
    <phoneticPr fontId="8" type="noConversion"/>
  </si>
  <si>
    <t>D2D4312</t>
  </si>
  <si>
    <t>S-03</t>
    <phoneticPr fontId="8" type="noConversion"/>
  </si>
  <si>
    <t>DMI-11-BB-00001</t>
    <phoneticPr fontId="8" type="noConversion"/>
  </si>
  <si>
    <t>SATA-DAS</t>
    <phoneticPr fontId="8" type="noConversion"/>
  </si>
  <si>
    <t>mail-backup</t>
    <phoneticPr fontId="8" type="noConversion"/>
  </si>
  <si>
    <t>A18-10-05</t>
    <phoneticPr fontId="8" type="noConversion"/>
  </si>
  <si>
    <t>A18-10-06</t>
  </si>
  <si>
    <t>A18-10-07</t>
  </si>
  <si>
    <t>메일</t>
    <phoneticPr fontId="8" type="noConversion"/>
  </si>
  <si>
    <t>DMI-11-CA-00001</t>
    <phoneticPr fontId="8" type="noConversion"/>
  </si>
  <si>
    <t>16/24</t>
    <phoneticPr fontId="8" type="noConversion"/>
  </si>
  <si>
    <t>DMI-11-CB-00001</t>
    <phoneticPr fontId="8" type="noConversion"/>
  </si>
  <si>
    <t>DMI-11-CA-00002</t>
  </si>
  <si>
    <t>DMI-11-CA-00003</t>
  </si>
  <si>
    <t>HP A5120-48G SI Switch</t>
    <phoneticPr fontId="8" type="noConversion"/>
  </si>
  <si>
    <t>HP A5500-24G EI Switch</t>
  </si>
  <si>
    <t>8(SAS)</t>
    <phoneticPr fontId="8" type="noConversion"/>
  </si>
  <si>
    <t>7(SAS)</t>
    <phoneticPr fontId="8" type="noConversion"/>
  </si>
  <si>
    <t>RAID1,5</t>
    <phoneticPr fontId="8" type="noConversion"/>
  </si>
  <si>
    <t>DMI-11-AA-00015</t>
  </si>
  <si>
    <t>DMI-11-AA-00016</t>
  </si>
  <si>
    <t>webnews-demon</t>
    <phoneticPr fontId="8" type="noConversion"/>
  </si>
  <si>
    <t>폐기완료</t>
    <phoneticPr fontId="8" type="noConversion"/>
  </si>
  <si>
    <t>``</t>
    <phoneticPr fontId="8" type="noConversion"/>
  </si>
  <si>
    <t>WS-C3560G-24TS-E</t>
    <phoneticPr fontId="8" type="noConversion"/>
  </si>
  <si>
    <t>DMI-04-BA-00010</t>
    <phoneticPr fontId="8" type="noConversion"/>
  </si>
  <si>
    <t>DMI-04-BA-00011</t>
  </si>
  <si>
    <t>DMI-04-BA-00017</t>
  </si>
  <si>
    <t>DMI-04-BA-00020</t>
  </si>
  <si>
    <t>DMI-04-BA-00021</t>
  </si>
  <si>
    <t>DMI-04-BA-00022</t>
  </si>
  <si>
    <t>DMI-04-BA-00023</t>
  </si>
  <si>
    <t>4core-2.4GHz</t>
    <phoneticPr fontId="8" type="noConversion"/>
  </si>
  <si>
    <t>2012 유지보수 제외</t>
    <phoneticPr fontId="8" type="noConversion"/>
  </si>
  <si>
    <t>메일</t>
    <phoneticPr fontId="8" type="noConversion"/>
  </si>
  <si>
    <t>OS</t>
  </si>
  <si>
    <t>kernel 버전</t>
  </si>
  <si>
    <t>특이사항</t>
  </si>
  <si>
    <t>USB 없음</t>
  </si>
  <si>
    <t>2.6.18</t>
  </si>
  <si>
    <t>wowlinux 7.3</t>
  </si>
  <si>
    <t>2.4.30</t>
  </si>
  <si>
    <t>redhat 6.2</t>
  </si>
  <si>
    <t>RHEL 4.2</t>
  </si>
  <si>
    <t>2.6.9</t>
  </si>
  <si>
    <t>centos 5.2</t>
  </si>
  <si>
    <t>2.4.27</t>
  </si>
  <si>
    <t>redhat 8</t>
  </si>
  <si>
    <t>RHEL 4.4</t>
  </si>
  <si>
    <t>RHEL 3.6</t>
  </si>
  <si>
    <t>2.4.21</t>
  </si>
  <si>
    <t>RHEL 4.5</t>
  </si>
  <si>
    <t>centos 5.3</t>
  </si>
  <si>
    <t>centos 5.4</t>
  </si>
  <si>
    <t>2.4.7</t>
  </si>
  <si>
    <t>2.4.24</t>
  </si>
  <si>
    <t>Centos 6 64bit</t>
  </si>
  <si>
    <t>sulinux</t>
  </si>
  <si>
    <t>유지보수
구분</t>
    <phoneticPr fontId="8" type="noConversion"/>
  </si>
  <si>
    <t>유지보수 제외</t>
    <phoneticPr fontId="8" type="noConversion"/>
  </si>
  <si>
    <t>기본 warranty</t>
    <phoneticPr fontId="8" type="noConversion"/>
  </si>
  <si>
    <t>DMI-05-BB-00003</t>
    <phoneticPr fontId="8" type="noConversion"/>
  </si>
  <si>
    <t>chol-auth1</t>
    <phoneticPr fontId="8" type="noConversion"/>
  </si>
  <si>
    <t>mailmms0-dev</t>
    <phoneticPr fontId="8" type="noConversion"/>
  </si>
  <si>
    <t>auth-daemon</t>
    <phoneticPr fontId="8" type="noConversion"/>
  </si>
  <si>
    <t>DMI-12-AA-00002</t>
  </si>
  <si>
    <t>DMI-12-AA-00003</t>
  </si>
  <si>
    <t>DMI-12-AA-00004</t>
  </si>
  <si>
    <t>DMI-12-AA-00005</t>
  </si>
  <si>
    <t>DMI-12-AA-00006</t>
  </si>
  <si>
    <t>DMI-12-AA-00007</t>
  </si>
  <si>
    <t>DMI-12-AA-00008</t>
  </si>
  <si>
    <t>DMI-12-AA-00009</t>
  </si>
  <si>
    <t>DMI-12-AA-00010</t>
  </si>
  <si>
    <t>DMI-12-AA-00011</t>
  </si>
  <si>
    <t>DMI-12-AA-00012</t>
  </si>
  <si>
    <t>DMI-12-AA-00013</t>
  </si>
  <si>
    <t>DMI-12-AA-00014</t>
  </si>
  <si>
    <t>DMI-12-AA-00015</t>
  </si>
  <si>
    <t>DMI-12-AA-00016</t>
  </si>
  <si>
    <t>DMI-12-AA-00017</t>
  </si>
  <si>
    <t>DMI-12-AA-00018</t>
  </si>
  <si>
    <t>DMI-12-AA-00019</t>
  </si>
  <si>
    <t>DMI-12-AA-00020</t>
  </si>
  <si>
    <t>DMI-12-AA-00021</t>
  </si>
  <si>
    <t>DMI-12-AA-00022</t>
  </si>
  <si>
    <t>DMI-12-AA-00023</t>
  </si>
  <si>
    <t>DMI-12-AA-00025</t>
  </si>
  <si>
    <t>DMI-12-AA-00026</t>
  </si>
  <si>
    <t>DMI-12-AA-00027</t>
  </si>
  <si>
    <t>DMI-12-AA-00028</t>
  </si>
  <si>
    <t>DMI-12-AA-00029</t>
  </si>
  <si>
    <t>DMI-12-AA-00030</t>
  </si>
  <si>
    <t>DMI-12-AA-00031</t>
  </si>
  <si>
    <t>DMI-12-AA-00032</t>
  </si>
  <si>
    <t>DMI-12-AA-00033</t>
  </si>
  <si>
    <t>DMI-12-AA-00034</t>
  </si>
  <si>
    <t>DMI-12-AA-00035</t>
  </si>
  <si>
    <t>DMI-12-AA-00036</t>
  </si>
  <si>
    <t>DMI-12-AA-00037</t>
  </si>
  <si>
    <t>DMI-12-AA-00038</t>
  </si>
  <si>
    <t>가상화(128)-1</t>
    <phoneticPr fontId="8" type="noConversion"/>
  </si>
  <si>
    <t>210.120.128.32</t>
    <phoneticPr fontId="8" type="noConversion"/>
  </si>
  <si>
    <t>가상화(128)-2</t>
    <phoneticPr fontId="8" type="noConversion"/>
  </si>
  <si>
    <t>moviepot-Bfile-7</t>
    <phoneticPr fontId="8" type="noConversion"/>
  </si>
  <si>
    <t>moviepot-Bfile-8</t>
    <phoneticPr fontId="8" type="noConversion"/>
  </si>
  <si>
    <t>공통</t>
    <phoneticPr fontId="8" type="noConversion"/>
  </si>
  <si>
    <t>x3650 M3</t>
  </si>
  <si>
    <t>x3630 M3</t>
  </si>
  <si>
    <t>DMI-12-CA-00001</t>
    <phoneticPr fontId="8" type="noConversion"/>
  </si>
  <si>
    <t>DMI-12-CA-00002</t>
  </si>
  <si>
    <t>DMI-12-CA-00003</t>
  </si>
  <si>
    <t>DMI-12-CA-00004</t>
  </si>
  <si>
    <t>DMI-12-CA-00005</t>
  </si>
  <si>
    <t>DMI-12-CA-00006</t>
  </si>
  <si>
    <t>DMI-12-CA-00007</t>
  </si>
  <si>
    <t>DMI-12-CA-00008</t>
  </si>
  <si>
    <t>DMI-12-CA-00009</t>
  </si>
  <si>
    <t>CISCO 3560 S/W 6</t>
  </si>
  <si>
    <t>CISCO 3560 S/W 7</t>
  </si>
  <si>
    <t>가상화(128)#1</t>
    <phoneticPr fontId="8" type="noConversion"/>
  </si>
  <si>
    <t>가상화(128)#2</t>
  </si>
  <si>
    <t>A16-01-04</t>
    <phoneticPr fontId="8" type="noConversion"/>
  </si>
  <si>
    <t>mailmms1~10#2</t>
  </si>
  <si>
    <t>A18-08-11</t>
  </si>
  <si>
    <t>x3650 M3</t>
    <phoneticPr fontId="8" type="noConversion"/>
  </si>
  <si>
    <t>x3630 M3</t>
    <phoneticPr fontId="8" type="noConversion"/>
  </si>
  <si>
    <t>Z800</t>
    <phoneticPr fontId="8" type="noConversion"/>
  </si>
  <si>
    <t>06KHF72</t>
  </si>
  <si>
    <t>공통</t>
    <phoneticPr fontId="8" type="noConversion"/>
  </si>
  <si>
    <t>가상화솔루션</t>
    <phoneticPr fontId="8" type="noConversion"/>
  </si>
  <si>
    <t>공통</t>
    <phoneticPr fontId="8" type="noConversion"/>
  </si>
  <si>
    <t>6core-2.4GHz</t>
    <phoneticPr fontId="8" type="noConversion"/>
  </si>
  <si>
    <t>64GB</t>
    <phoneticPr fontId="8" type="noConversion"/>
  </si>
  <si>
    <t>클래식팟</t>
  </si>
  <si>
    <t>가상화솔루션</t>
    <phoneticPr fontId="8" type="noConversion"/>
  </si>
  <si>
    <t>클래식팟</t>
    <phoneticPr fontId="8" type="noConversion"/>
  </si>
  <si>
    <t>VM이미지저장</t>
    <phoneticPr fontId="8" type="noConversion"/>
  </si>
  <si>
    <t>미디어사업팀</t>
    <phoneticPr fontId="8" type="noConversion"/>
  </si>
  <si>
    <t>내부망</t>
    <phoneticPr fontId="8" type="noConversion"/>
  </si>
  <si>
    <t>203.252.3.181</t>
    <phoneticPr fontId="8" type="noConversion"/>
  </si>
  <si>
    <t xml:space="preserve"> 가상화(203.252.3.x)</t>
    <phoneticPr fontId="8" type="noConversion"/>
  </si>
  <si>
    <t>club21</t>
    <phoneticPr fontId="8" type="noConversion"/>
  </si>
  <si>
    <t>210.120.213.52</t>
  </si>
  <si>
    <t>4G</t>
    <phoneticPr fontId="8" type="noConversion"/>
  </si>
  <si>
    <t>2G+2G</t>
    <phoneticPr fontId="8" type="noConversion"/>
  </si>
  <si>
    <t>16G</t>
    <phoneticPr fontId="8" type="noConversion"/>
  </si>
  <si>
    <t>사용자데이터</t>
    <phoneticPr fontId="8" type="noConversion"/>
  </si>
  <si>
    <t>32G</t>
    <phoneticPr fontId="8" type="noConversion"/>
  </si>
  <si>
    <t>8G</t>
    <phoneticPr fontId="8" type="noConversion"/>
  </si>
  <si>
    <t>203.252.5.202</t>
    <phoneticPr fontId="8" type="noConversion"/>
  </si>
  <si>
    <t>203.252.5.205</t>
    <phoneticPr fontId="8" type="noConversion"/>
  </si>
  <si>
    <t>P2V대상(2차)</t>
    <phoneticPr fontId="8" type="noConversion"/>
  </si>
  <si>
    <t>차후 대안
(2012.7)</t>
    <phoneticPr fontId="8" type="noConversion"/>
  </si>
  <si>
    <t>App</t>
    <phoneticPr fontId="8" type="noConversion"/>
  </si>
  <si>
    <t>다운로드</t>
    <phoneticPr fontId="8" type="noConversion"/>
  </si>
  <si>
    <t>mysql DB</t>
    <phoneticPr fontId="8" type="noConversion"/>
  </si>
  <si>
    <t>웹</t>
    <phoneticPr fontId="8" type="noConversion"/>
  </si>
  <si>
    <t>검색</t>
    <phoneticPr fontId="8" type="noConversion"/>
  </si>
  <si>
    <t>내부서비스</t>
    <phoneticPr fontId="8" type="noConversion"/>
  </si>
  <si>
    <t>IPTV</t>
    <phoneticPr fontId="8" type="noConversion"/>
  </si>
  <si>
    <t>32G</t>
    <phoneticPr fontId="8" type="noConversion"/>
  </si>
  <si>
    <t>스토리지 대수</t>
    <phoneticPr fontId="8" type="noConversion"/>
  </si>
  <si>
    <t>서버</t>
    <phoneticPr fontId="8" type="noConversion"/>
  </si>
  <si>
    <t>비율</t>
    <phoneticPr fontId="8" type="noConversion"/>
  </si>
  <si>
    <t>스토리지</t>
    <phoneticPr fontId="8" type="noConversion"/>
  </si>
  <si>
    <t>TOTAL</t>
    <phoneticPr fontId="8" type="noConversion"/>
  </si>
  <si>
    <t>유지보수대상 TOTAL</t>
    <phoneticPr fontId="8" type="noConversion"/>
  </si>
  <si>
    <t>DMI-12-AA-00039</t>
  </si>
  <si>
    <t>DMI-12-AA-00040</t>
  </si>
  <si>
    <t>DMI-12-AA-00041</t>
  </si>
  <si>
    <t>DMI-12-AA-00042</t>
  </si>
  <si>
    <t>Fujitsu</t>
    <phoneticPr fontId="8" type="noConversion"/>
  </si>
  <si>
    <t>서비스개발팀</t>
    <phoneticPr fontId="8" type="noConversion"/>
  </si>
  <si>
    <t>JBOD확장</t>
    <phoneticPr fontId="8" type="noConversion"/>
  </si>
  <si>
    <t>홈타운NAS</t>
    <phoneticPr fontId="8" type="noConversion"/>
  </si>
  <si>
    <t>NSC55</t>
    <phoneticPr fontId="8" type="noConversion"/>
  </si>
  <si>
    <t>클래식팟용도구매</t>
    <phoneticPr fontId="8" type="noConversion"/>
  </si>
  <si>
    <t>128G</t>
    <phoneticPr fontId="8" type="noConversion"/>
  </si>
  <si>
    <t>등록</t>
    <phoneticPr fontId="8" type="noConversion"/>
  </si>
  <si>
    <t>No</t>
    <phoneticPr fontId="8" type="noConversion"/>
  </si>
  <si>
    <t>스토리지
수량</t>
    <phoneticPr fontId="8" type="noConversion"/>
  </si>
  <si>
    <t>스위치
수량</t>
    <phoneticPr fontId="8" type="noConversion"/>
  </si>
  <si>
    <t>서버
수량</t>
    <phoneticPr fontId="8" type="noConversion"/>
  </si>
  <si>
    <t>A16-06-03</t>
    <phoneticPr fontId="8" type="noConversion"/>
  </si>
  <si>
    <t>16G</t>
    <phoneticPr fontId="8" type="noConversion"/>
  </si>
  <si>
    <t>4G</t>
    <phoneticPr fontId="8" type="noConversion"/>
  </si>
  <si>
    <t>8G</t>
    <phoneticPr fontId="8" type="noConversion"/>
  </si>
  <si>
    <t>Dual-Core</t>
    <phoneticPr fontId="8" type="noConversion"/>
  </si>
  <si>
    <t>DMI-11-CC-00001</t>
    <phoneticPr fontId="42" type="noConversion"/>
  </si>
  <si>
    <t>DMI-11-CC-00002</t>
    <phoneticPr fontId="42" type="noConversion"/>
  </si>
  <si>
    <t>DMI-11-CC-00003</t>
  </si>
  <si>
    <t>DMI-11-CC-00004</t>
  </si>
  <si>
    <t>DMI-11-CC-00005</t>
  </si>
  <si>
    <t>DMI-11-CC-00006</t>
  </si>
  <si>
    <t>DMI-11-CC-00007</t>
  </si>
  <si>
    <t>2T</t>
    <phoneticPr fontId="8" type="noConversion"/>
  </si>
  <si>
    <t>2(SAS)</t>
  </si>
  <si>
    <t>R1</t>
  </si>
  <si>
    <t>9(SATA)</t>
  </si>
  <si>
    <t>8(SAS)</t>
  </si>
  <si>
    <t>3(SAS)</t>
  </si>
  <si>
    <t>500Gx1 (SATA)</t>
  </si>
  <si>
    <t>4(SAS)</t>
  </si>
  <si>
    <t>6(SAS)</t>
  </si>
  <si>
    <t>R1,R5</t>
  </si>
  <si>
    <t>RAID5</t>
  </si>
  <si>
    <t>RAID1,5</t>
  </si>
  <si>
    <t>핵심서비스별 분류 (자산)</t>
    <phoneticPr fontId="8" type="noConversion"/>
  </si>
  <si>
    <t>영업SMS</t>
    <phoneticPr fontId="8" type="noConversion"/>
  </si>
  <si>
    <t>203.252.1.50</t>
    <phoneticPr fontId="8" type="noConversion"/>
  </si>
  <si>
    <t>DMI-00-AA-00018</t>
  </si>
  <si>
    <t>8SSB11S</t>
  </si>
  <si>
    <t>DMI-00-AA-00021</t>
  </si>
  <si>
    <t>DMI-00-AA-00023</t>
  </si>
  <si>
    <t>DMI-00-AA-00024</t>
  </si>
  <si>
    <t>59PB11S</t>
  </si>
  <si>
    <t>DMI-00-AA-00031</t>
  </si>
  <si>
    <t>J9HQ11S</t>
  </si>
  <si>
    <t>DMI-00-AA-00032</t>
  </si>
  <si>
    <t>1BHQ11S</t>
  </si>
  <si>
    <t>DMI-00-AA-00035</t>
  </si>
  <si>
    <t>DMI-00-AA-00047</t>
  </si>
  <si>
    <t>BNQH11S</t>
  </si>
  <si>
    <t>DMI-00-AA-00048</t>
  </si>
  <si>
    <t>9NQH11S</t>
  </si>
  <si>
    <t>DMI-01-AA-00001</t>
  </si>
  <si>
    <t>DMI-01-AA-00003</t>
  </si>
  <si>
    <t>DMI-01-AA-00004</t>
  </si>
  <si>
    <t>DMI-01-AA-00006</t>
  </si>
  <si>
    <t>DMI-01-AA-00007</t>
  </si>
  <si>
    <t>DMI-01-AA-00012</t>
  </si>
  <si>
    <t>DMI-01-AA-00013</t>
  </si>
  <si>
    <t>DMI-01-AA-00016</t>
  </si>
  <si>
    <t>DMI-01-AA-00017</t>
  </si>
  <si>
    <t>DMI-01-AA-00018</t>
  </si>
  <si>
    <t>DMI-01-AA-00020</t>
  </si>
  <si>
    <t>DMI-01-AA-00021</t>
  </si>
  <si>
    <t>DMI-01-AA-00025</t>
  </si>
  <si>
    <t>DMI-01-AA-00026</t>
  </si>
  <si>
    <t>DMI-01-AA-00029</t>
  </si>
  <si>
    <t>JL7H41S</t>
  </si>
  <si>
    <t>DMI-03-AA-00001</t>
  </si>
  <si>
    <t>2306US1654</t>
  </si>
  <si>
    <t>DMI-03-AA-00002</t>
  </si>
  <si>
    <t>2306US1653</t>
  </si>
  <si>
    <t>DMI-03-AA-00003</t>
  </si>
  <si>
    <t>2306US1645</t>
  </si>
  <si>
    <t>DMI-03-AA-00005</t>
  </si>
  <si>
    <t>2306US1651</t>
  </si>
  <si>
    <t>DMI-03-AA-00010</t>
  </si>
  <si>
    <t>2306US1649</t>
  </si>
  <si>
    <t>DMI-03-AA-00011</t>
  </si>
  <si>
    <t>2306US1647</t>
  </si>
  <si>
    <t>DMI-03-AA-00012</t>
  </si>
  <si>
    <t>2306US1652</t>
  </si>
  <si>
    <t>2306US1650</t>
  </si>
  <si>
    <t>DMI-03-AA-00015</t>
  </si>
  <si>
    <t>DMI-03-AA-00017</t>
  </si>
  <si>
    <t>----US3493</t>
  </si>
  <si>
    <t>YBPT004224</t>
  </si>
  <si>
    <t>DMI-03-AA-00021</t>
  </si>
  <si>
    <t>YBPT004226</t>
  </si>
  <si>
    <t>DMI-04-AA-00001</t>
  </si>
  <si>
    <t>T01EKTD31V</t>
  </si>
  <si>
    <t>DMI-04-AA-00002</t>
  </si>
  <si>
    <t>T05YKYD323</t>
  </si>
  <si>
    <t>DMI-04-AA-00003</t>
  </si>
  <si>
    <t>T05CKYD323</t>
  </si>
  <si>
    <t>DMI-04-AA-00004</t>
  </si>
  <si>
    <t>T05SKYD323</t>
  </si>
  <si>
    <t>DMI-04-AA-00005</t>
  </si>
  <si>
    <t>T070KYD323</t>
  </si>
  <si>
    <t>DMI-04-AA-00006</t>
  </si>
  <si>
    <t>T05UKYD323</t>
  </si>
  <si>
    <t>DMI-04-AA-00007</t>
  </si>
  <si>
    <t>T05BKYD323</t>
  </si>
  <si>
    <t>DMI-04-AA-00008</t>
  </si>
  <si>
    <t>T071KYD323</t>
  </si>
  <si>
    <t>DMI-04-AA-00009</t>
  </si>
  <si>
    <t>T05WKYD323</t>
  </si>
  <si>
    <t>DMI-04-AA-00010</t>
  </si>
  <si>
    <t>T06YKYD323</t>
  </si>
  <si>
    <t>GLTL91S</t>
  </si>
  <si>
    <t>DMI-04-AA-00012</t>
  </si>
  <si>
    <t>2403US0523</t>
  </si>
  <si>
    <t>2404US0915</t>
  </si>
  <si>
    <t>2406US1297</t>
  </si>
  <si>
    <t>DMI-04-AA-00015</t>
  </si>
  <si>
    <t>2405US1123</t>
  </si>
  <si>
    <t>DMI-04-AA-00016</t>
  </si>
  <si>
    <t>2408US1688</t>
  </si>
  <si>
    <t>DMI-04-AA-00017</t>
  </si>
  <si>
    <t>2406US1296</t>
  </si>
  <si>
    <t>DMI-04-AA-00018</t>
  </si>
  <si>
    <t>2404US0916</t>
  </si>
  <si>
    <t>DMI-04-AA-00019</t>
  </si>
  <si>
    <t>2408US1623</t>
  </si>
  <si>
    <t>DMI-04-AA-00020</t>
  </si>
  <si>
    <t>2408US1622</t>
  </si>
  <si>
    <t>DMI-04-AA-00021</t>
  </si>
  <si>
    <t>T00RLGP32J</t>
  </si>
  <si>
    <t>DMI-04-AA-00022</t>
  </si>
  <si>
    <t>2407US1596</t>
  </si>
  <si>
    <t>2407US1598</t>
  </si>
  <si>
    <t>2407US1595</t>
  </si>
  <si>
    <t>2409US1774</t>
  </si>
  <si>
    <t>2407US1599</t>
  </si>
  <si>
    <t>DMI-04-AA-00027</t>
  </si>
  <si>
    <t>2407US1525</t>
  </si>
  <si>
    <t>DMI-04-AA-00028</t>
  </si>
  <si>
    <t>2407US1526</t>
  </si>
  <si>
    <t>DMI-04-AA-00029</t>
  </si>
  <si>
    <t>2407US1528</t>
  </si>
  <si>
    <t>DMI-04-AA-00030</t>
  </si>
  <si>
    <t>2407US1527</t>
  </si>
  <si>
    <t>DMI-04-AA-00031</t>
  </si>
  <si>
    <t>2407US1601</t>
  </si>
  <si>
    <t>DMI-04-AA-00032</t>
  </si>
  <si>
    <t>2407US1600</t>
  </si>
  <si>
    <t>DMI-04-AA-00033</t>
  </si>
  <si>
    <t>2408US1607</t>
  </si>
  <si>
    <t>DMI-04-AA-00034</t>
  </si>
  <si>
    <t>2408US1608</t>
  </si>
  <si>
    <t>DMI-04-AA-00035</t>
  </si>
  <si>
    <t>2408US1660</t>
  </si>
  <si>
    <t>DMI-04-AA-00036</t>
  </si>
  <si>
    <t>2408US1664</t>
  </si>
  <si>
    <t>DMI-04-AA-00037</t>
  </si>
  <si>
    <t>2408US1666</t>
  </si>
  <si>
    <t>DMI-04-AA-00038</t>
  </si>
  <si>
    <t>2408US1665</t>
  </si>
  <si>
    <t>2408US1683</t>
  </si>
  <si>
    <t>DMI-04-AA-00040</t>
  </si>
  <si>
    <t>2410US1933</t>
  </si>
  <si>
    <t>DMI-04-AA-00041</t>
  </si>
  <si>
    <t>2410US1932</t>
  </si>
  <si>
    <t>DMI-06-AA-00001</t>
  </si>
  <si>
    <t>JF394BX</t>
  </si>
  <si>
    <t>DMI-06-AA-00003</t>
  </si>
  <si>
    <t>86784BX</t>
  </si>
  <si>
    <t>DMI-06-AA-00004</t>
  </si>
  <si>
    <t>96784BX</t>
  </si>
  <si>
    <t>DMI-06-AA-00005</t>
  </si>
  <si>
    <t>FN684BX</t>
  </si>
  <si>
    <t>DMI-06-AA-00006</t>
  </si>
  <si>
    <t>DMI-06-AA-00007</t>
  </si>
  <si>
    <t>DMI-06-AA-00008</t>
  </si>
  <si>
    <t>DV684BX</t>
  </si>
  <si>
    <t>DMI-06-AA-00009</t>
  </si>
  <si>
    <t>DMI-06-AA-00010</t>
  </si>
  <si>
    <t>DMI-06-AA-00012</t>
  </si>
  <si>
    <t>B6784BX</t>
  </si>
  <si>
    <t>DMI-06-AA-00013</t>
  </si>
  <si>
    <t>26784BX</t>
  </si>
  <si>
    <t>DMI-06-AA-00014</t>
  </si>
  <si>
    <t>36784BX</t>
  </si>
  <si>
    <t>DMI-06-AA-00015</t>
  </si>
  <si>
    <t>GM684BX</t>
  </si>
  <si>
    <t>DMI-06-AA-00016</t>
  </si>
  <si>
    <t>HM684BX</t>
  </si>
  <si>
    <t>DMI-06-AA-00017</t>
  </si>
  <si>
    <t>66784BX</t>
  </si>
  <si>
    <t>DMI-06-AA-00018</t>
  </si>
  <si>
    <t>DMI-06-AA-00019</t>
  </si>
  <si>
    <t>1N684BX</t>
  </si>
  <si>
    <t>DMI-06-AA-00020</t>
  </si>
  <si>
    <t>2N684BX</t>
  </si>
  <si>
    <t>DMI-06-AA-00021</t>
  </si>
  <si>
    <t>DMI-06-AA-00022</t>
  </si>
  <si>
    <t>HN684BX</t>
  </si>
  <si>
    <t>DMI-06-AA-00023</t>
  </si>
  <si>
    <t>JN684BX</t>
  </si>
  <si>
    <t>DMI-06-AA-00024</t>
  </si>
  <si>
    <t>DMI-06-AA-00025</t>
  </si>
  <si>
    <t>4N684BX</t>
  </si>
  <si>
    <t>DMI-06-AA-00026</t>
  </si>
  <si>
    <t>5N684BX</t>
  </si>
  <si>
    <t>DMI-06-AA-00029</t>
  </si>
  <si>
    <t>DMI-06-AA-00030</t>
  </si>
  <si>
    <t>DMI-06-AA-00031</t>
  </si>
  <si>
    <t>4M684BX</t>
  </si>
  <si>
    <t>DMI-06-AA-00035</t>
  </si>
  <si>
    <t>DMI-06-AA-00036</t>
  </si>
  <si>
    <t>DMI-06-AA-00037</t>
  </si>
  <si>
    <t>DMI-06-AA-00038</t>
  </si>
  <si>
    <t>DMI-06-AA-00039</t>
  </si>
  <si>
    <t>DMI-07-AA-00001</t>
  </si>
  <si>
    <t>2JJ88BX</t>
  </si>
  <si>
    <t>JHJ88BX</t>
  </si>
  <si>
    <t>1JJ88BX</t>
  </si>
  <si>
    <t>DMI-07-AA-00004</t>
  </si>
  <si>
    <t>6HJ88BX</t>
  </si>
  <si>
    <t>DMI-07-AA-00005</t>
  </si>
  <si>
    <t>FHJ88BX</t>
  </si>
  <si>
    <t>DMI-07-AA-00006</t>
  </si>
  <si>
    <t>4KJ88BX</t>
  </si>
  <si>
    <t>DMI-07-AA-00007</t>
  </si>
  <si>
    <t>9HJ88BX</t>
  </si>
  <si>
    <t>DMI-07-AA-00008</t>
  </si>
  <si>
    <t>BHJ88BX</t>
  </si>
  <si>
    <t>DMI-07-AA-00009</t>
  </si>
  <si>
    <t>GMJ88BX</t>
  </si>
  <si>
    <t>DMI-07-AA-00010</t>
  </si>
  <si>
    <t>HMJ88BX</t>
  </si>
  <si>
    <t>DMI-07-AA-00011</t>
  </si>
  <si>
    <t>BQJ88BX</t>
  </si>
  <si>
    <t>DMI-07-AA-00012</t>
  </si>
  <si>
    <t>55M88BX</t>
  </si>
  <si>
    <t>DMI-07-AA-00020</t>
  </si>
  <si>
    <t>7SGC9BX</t>
  </si>
  <si>
    <t>DMI-07-AA-00023</t>
  </si>
  <si>
    <t>G8KP9BX</t>
  </si>
  <si>
    <t>DMI-07-AA-00024</t>
  </si>
  <si>
    <t>C8KP9BX</t>
  </si>
  <si>
    <t>DMI-07-AA-00025</t>
  </si>
  <si>
    <t>H8KP9BX</t>
  </si>
  <si>
    <t>DMI-07-AA-00026</t>
  </si>
  <si>
    <t>7NHBCBX</t>
  </si>
  <si>
    <t>DMI-07-AA-00027</t>
  </si>
  <si>
    <t>FNHBCBX</t>
  </si>
  <si>
    <t>DMI-07-AA-00028</t>
  </si>
  <si>
    <t>9NHBCBX</t>
  </si>
  <si>
    <t>DMI-07-AA-00029</t>
  </si>
  <si>
    <t>8NHBCBX</t>
  </si>
  <si>
    <t>DMI-07-AA-00030</t>
  </si>
  <si>
    <t>DNHBCBX</t>
  </si>
  <si>
    <t>DMI-07-AA-00031</t>
  </si>
  <si>
    <t>98LBCBX</t>
  </si>
  <si>
    <t>DMI-07-AA-00032</t>
  </si>
  <si>
    <t>G8LBCBX</t>
  </si>
  <si>
    <t>DMI-07-AA-00033</t>
  </si>
  <si>
    <t>D8LBCBX</t>
  </si>
  <si>
    <t>DMI-07-AA-00034</t>
  </si>
  <si>
    <t>J8LBCBX</t>
  </si>
  <si>
    <t>DMI-07-AA-00035</t>
  </si>
  <si>
    <t>88LBCBX</t>
  </si>
  <si>
    <t>DMI-07-AA-00036</t>
  </si>
  <si>
    <t>F8LBCBX</t>
  </si>
  <si>
    <t>DMI-07-AA-00037</t>
  </si>
  <si>
    <t>H8LBCBX</t>
  </si>
  <si>
    <t>DMI-07-AA-00038</t>
  </si>
  <si>
    <t>C8LBCBX</t>
  </si>
  <si>
    <t>DMI-07-AA-00039</t>
  </si>
  <si>
    <t>78LBCBX</t>
  </si>
  <si>
    <t>DMI-07-AA-00040</t>
  </si>
  <si>
    <t>68LBCBX</t>
  </si>
  <si>
    <t>DMI-07-AA-00041</t>
  </si>
  <si>
    <t>HNHBCBX</t>
  </si>
  <si>
    <t>DMI-07-AA-00042</t>
  </si>
  <si>
    <t>6NHBCBX</t>
  </si>
  <si>
    <t>DMI-07-AA-00043</t>
  </si>
  <si>
    <t>BNHBCBX</t>
  </si>
  <si>
    <t>DMI-07-AA-00044</t>
  </si>
  <si>
    <t>CNHBCBX</t>
  </si>
  <si>
    <t>DMI-07-AA-00045</t>
  </si>
  <si>
    <t>5PHBCBX</t>
  </si>
  <si>
    <t>DMI-07-AA-00046</t>
  </si>
  <si>
    <t>4PHBCBX</t>
  </si>
  <si>
    <t>DMI-07-AA-00047</t>
  </si>
  <si>
    <t>3PHBCBX</t>
  </si>
  <si>
    <t>DMI-07-AA-00048</t>
  </si>
  <si>
    <t>6PHBCBX</t>
  </si>
  <si>
    <t>DMI-07-AA-00049</t>
  </si>
  <si>
    <t>2PHBCBX</t>
  </si>
  <si>
    <t>DMI-08-AA-00001</t>
  </si>
  <si>
    <t>1J81FBX</t>
  </si>
  <si>
    <t>DMI-08-AA-00002</t>
  </si>
  <si>
    <t>4J81FBX</t>
  </si>
  <si>
    <t>DMI-08-AA-00003</t>
  </si>
  <si>
    <t>2J81FBX</t>
  </si>
  <si>
    <t>DMI-08-AA-00004</t>
  </si>
  <si>
    <t>3J81FBX</t>
  </si>
  <si>
    <t>DMI-08-AA-00005</t>
  </si>
  <si>
    <t>DMI-09-AA-00001</t>
  </si>
  <si>
    <t>DMI-09-AA-00002</t>
  </si>
  <si>
    <t>DMI-09-AA-00003</t>
  </si>
  <si>
    <t>DMI-09-AA-00004</t>
  </si>
  <si>
    <t>DMI-09-AA-00005</t>
  </si>
  <si>
    <t>DMI-09-AA-00006</t>
  </si>
  <si>
    <t>DMI-09-AA-00007</t>
  </si>
  <si>
    <t>DMI-09-AA-00009</t>
  </si>
  <si>
    <t>DMI-09-AA-00010</t>
  </si>
  <si>
    <t>DMI-09-AA-00011</t>
  </si>
  <si>
    <t>USE4435FQW</t>
  </si>
  <si>
    <t>DMI-09-AA-00012</t>
  </si>
  <si>
    <t>F855NBX</t>
  </si>
  <si>
    <t>DMI-09-AA-00013</t>
  </si>
  <si>
    <t>C855NBX</t>
  </si>
  <si>
    <t>DMI-09-AA-00014</t>
  </si>
  <si>
    <t>B855NBX</t>
  </si>
  <si>
    <t>DMI-09-AA-00015</t>
  </si>
  <si>
    <t>D855NBX</t>
  </si>
  <si>
    <t>DMI-09-AA-00016</t>
  </si>
  <si>
    <t>9855NBX</t>
  </si>
  <si>
    <t>DMI-09-AA-00017</t>
  </si>
  <si>
    <t>6G15NBX</t>
  </si>
  <si>
    <t>DMI-09-AA-00018</t>
  </si>
  <si>
    <t>7G15NBX</t>
  </si>
  <si>
    <t>DMI-09-AA-00019</t>
  </si>
  <si>
    <t>5G15NBX</t>
  </si>
  <si>
    <t>DMI-09-AA-00020</t>
  </si>
  <si>
    <t>BJ25NBX</t>
  </si>
  <si>
    <t>DMI-10-AA-00001</t>
  </si>
  <si>
    <t>2D7WQBX</t>
  </si>
  <si>
    <t>DMI-10-AA-00002</t>
  </si>
  <si>
    <t>3D7WQBX</t>
  </si>
  <si>
    <t>DMI-10-AA-00003</t>
  </si>
  <si>
    <t>83SXQBX</t>
  </si>
  <si>
    <t>DMI-10-AA-00004</t>
  </si>
  <si>
    <t>93SXQBX</t>
  </si>
  <si>
    <t>DMI-10-AA-00005</t>
  </si>
  <si>
    <t>J7VZPBX</t>
  </si>
  <si>
    <t>DMI-10-AA-00006</t>
  </si>
  <si>
    <t>DFS1SBX</t>
  </si>
  <si>
    <t>DMI-10-AA-00007</t>
  </si>
  <si>
    <t>CFS1SBX</t>
  </si>
  <si>
    <t>DMI-10-AA-00008</t>
  </si>
  <si>
    <t>2ZL1SBX</t>
  </si>
  <si>
    <t>DMI-10-AA-00009</t>
  </si>
  <si>
    <t>7XX3SBX</t>
  </si>
  <si>
    <t>DMI-11-AA-00001</t>
  </si>
  <si>
    <t>SGH133X9R3</t>
  </si>
  <si>
    <t>SGH133X9PY</t>
  </si>
  <si>
    <t>SGH133X9R0</t>
  </si>
  <si>
    <t>SGH133X9PW</t>
  </si>
  <si>
    <t>SGH133X9R2</t>
  </si>
  <si>
    <t>SGH133X9PX</t>
  </si>
  <si>
    <t>SGH135XRAD</t>
  </si>
  <si>
    <t>SGH135XRAF</t>
  </si>
  <si>
    <t>SGH133X9PV</t>
  </si>
  <si>
    <t>CNG129WT05</t>
  </si>
  <si>
    <t>SGH133X8S7</t>
  </si>
  <si>
    <t>SGH133X8SA</t>
  </si>
  <si>
    <t>SGH133X9LX</t>
  </si>
  <si>
    <t>SGH133XPLS</t>
  </si>
  <si>
    <t>SGH139XHV2</t>
  </si>
  <si>
    <t>SGH139XHV3</t>
  </si>
  <si>
    <t>DMI-12-AA-00001</t>
  </si>
  <si>
    <t>06YCN27</t>
  </si>
  <si>
    <t>06YCN33</t>
  </si>
  <si>
    <t>06YCN34</t>
  </si>
  <si>
    <t>06KHX51</t>
  </si>
  <si>
    <t>06KHX67</t>
  </si>
  <si>
    <t>06YCN15</t>
  </si>
  <si>
    <t>06KHX55</t>
  </si>
  <si>
    <t>06KHX68</t>
  </si>
  <si>
    <t>06KHX27</t>
  </si>
  <si>
    <t>06KHX48</t>
  </si>
  <si>
    <t>06KHX25</t>
  </si>
  <si>
    <t>06KHX30</t>
  </si>
  <si>
    <t>06KHF76</t>
  </si>
  <si>
    <t>06KHF74</t>
  </si>
  <si>
    <t>06KHX62</t>
  </si>
  <si>
    <t>06ZAX52</t>
  </si>
  <si>
    <t>06ZAX38</t>
  </si>
  <si>
    <t>06ZAX36</t>
  </si>
  <si>
    <t>06ZAX50</t>
  </si>
  <si>
    <t>06ZAX30</t>
  </si>
  <si>
    <t>06ZAX34</t>
  </si>
  <si>
    <t>06ZAX51</t>
  </si>
  <si>
    <t>06ZAX33</t>
  </si>
  <si>
    <t>06ZAX32</t>
  </si>
  <si>
    <t>06ZAX48</t>
  </si>
  <si>
    <t>06ZAX53</t>
  </si>
  <si>
    <t>06ZAX43</t>
  </si>
  <si>
    <t>06ZAX41</t>
  </si>
  <si>
    <t>06ZAX56</t>
  </si>
  <si>
    <t>06ZAX37</t>
  </si>
  <si>
    <t>06ZAX27</t>
  </si>
  <si>
    <t>06ZAX31</t>
  </si>
  <si>
    <t>06ZAX42</t>
  </si>
  <si>
    <t>06ZAX49</t>
  </si>
  <si>
    <t>06ZAX45</t>
  </si>
  <si>
    <t>06ZAX35</t>
  </si>
  <si>
    <t>YLAR004726</t>
  </si>
  <si>
    <t>YLAR004759</t>
  </si>
  <si>
    <t>YLAR004758</t>
  </si>
  <si>
    <t>YLAR004757</t>
  </si>
  <si>
    <t>A18-18-02</t>
  </si>
  <si>
    <t>A17-07-03</t>
  </si>
  <si>
    <t>A17-03-01</t>
  </si>
  <si>
    <t>A17-02-07</t>
  </si>
  <si>
    <t>A17-05-06</t>
  </si>
  <si>
    <t>A17-02-04</t>
  </si>
  <si>
    <t>A17-07-05</t>
  </si>
  <si>
    <t>A17-03-03</t>
  </si>
  <si>
    <t>A17-03-02</t>
  </si>
  <si>
    <t>A17-04-06</t>
  </si>
  <si>
    <t>A17-02-05</t>
  </si>
  <si>
    <t>A17-03-05</t>
  </si>
  <si>
    <t>A17-18-04</t>
  </si>
  <si>
    <t>A17-03-06</t>
  </si>
  <si>
    <t>A18-17-05</t>
  </si>
  <si>
    <t>A20-01-03</t>
  </si>
  <si>
    <t>A17-02-06</t>
  </si>
  <si>
    <t>A17-03-04</t>
  </si>
  <si>
    <t>A18-20-02</t>
  </si>
  <si>
    <t>A17-02-03</t>
  </si>
  <si>
    <t>A17-05-01</t>
  </si>
  <si>
    <t>A17-04-01</t>
  </si>
  <si>
    <t>A17-07-01</t>
  </si>
  <si>
    <t>A17-19-05</t>
  </si>
  <si>
    <t>A17-17-05</t>
  </si>
  <si>
    <t>A18-20-01</t>
  </si>
  <si>
    <t>A17-05-02</t>
  </si>
  <si>
    <t>A20-01-04</t>
  </si>
  <si>
    <t>A17-05-05</t>
  </si>
  <si>
    <t>A18-04-01</t>
  </si>
  <si>
    <t>A18-19-01</t>
  </si>
  <si>
    <t>A18-18-01</t>
  </si>
  <si>
    <t>A20-20-04</t>
  </si>
  <si>
    <t>A20-01-06</t>
  </si>
  <si>
    <t>A20-01-05</t>
  </si>
  <si>
    <t>A18-02-05</t>
  </si>
  <si>
    <t>A16-20-04</t>
  </si>
  <si>
    <t>A18-11-05</t>
  </si>
  <si>
    <t>A18-11-06</t>
  </si>
  <si>
    <t>A20-01-01</t>
  </si>
  <si>
    <t>A18-12-05</t>
  </si>
  <si>
    <t>A18-12-06</t>
  </si>
  <si>
    <t>A18-01-08</t>
  </si>
  <si>
    <t>A18-01-07</t>
  </si>
  <si>
    <t>A18-01-06</t>
  </si>
  <si>
    <t>A18-01-05</t>
  </si>
  <si>
    <t>A18-01-04</t>
  </si>
  <si>
    <t>A18-02-06</t>
  </si>
  <si>
    <t>A18-02-07</t>
  </si>
  <si>
    <t>A17-05-07</t>
  </si>
  <si>
    <t>A17-04-05</t>
  </si>
  <si>
    <t>A17-04-04</t>
  </si>
  <si>
    <t>A18-06-08</t>
  </si>
  <si>
    <t>A18-06-07</t>
  </si>
  <si>
    <t>A17-06-07</t>
  </si>
  <si>
    <t>A17-01-03</t>
  </si>
  <si>
    <t>A17-01-04</t>
  </si>
  <si>
    <t>A18-09-06</t>
  </si>
  <si>
    <t>A17-08-02</t>
  </si>
  <si>
    <t>A17-04-02</t>
  </si>
  <si>
    <t>A17-01-06</t>
  </si>
  <si>
    <t>A17-01-05</t>
  </si>
  <si>
    <t>A18-09-07</t>
  </si>
  <si>
    <t>A17-05-04</t>
  </si>
  <si>
    <t>A17-06-05</t>
  </si>
  <si>
    <t>A17-05-03</t>
  </si>
  <si>
    <t>A18-01-03</t>
  </si>
  <si>
    <t>A18-01-02</t>
  </si>
  <si>
    <t>A18-01-01</t>
  </si>
  <si>
    <t>A17-06-02</t>
  </si>
  <si>
    <t>A17-06-03</t>
  </si>
  <si>
    <t>A17-06-04</t>
  </si>
  <si>
    <t>A18-09-08</t>
  </si>
  <si>
    <t>A18-09-09</t>
  </si>
  <si>
    <t>A17-09-01</t>
  </si>
  <si>
    <t>A17-09-02</t>
  </si>
  <si>
    <t>A17-08-03</t>
  </si>
  <si>
    <t>A17-09-04</t>
  </si>
  <si>
    <t>A17-09-05</t>
  </si>
  <si>
    <t>A17-09-06</t>
  </si>
  <si>
    <t>A17-08-04</t>
  </si>
  <si>
    <t>A17-09-08</t>
  </si>
  <si>
    <t>A17-09-09</t>
  </si>
  <si>
    <t>A17-09-07</t>
  </si>
  <si>
    <t>A18-09-01</t>
  </si>
  <si>
    <t>A18-09-02</t>
  </si>
  <si>
    <t>A18-09-03</t>
  </si>
  <si>
    <t>A18-09-04</t>
  </si>
  <si>
    <t>A18-09-05</t>
  </si>
  <si>
    <t>A17-01-01</t>
  </si>
  <si>
    <t>A17-01-02</t>
  </si>
  <si>
    <t>A16-02-04</t>
  </si>
  <si>
    <t>A17-04-07</t>
  </si>
  <si>
    <t>A16-02-05</t>
  </si>
  <si>
    <t>A16-02-01</t>
  </si>
  <si>
    <t>A16-02-02</t>
  </si>
  <si>
    <t>A16-03-11</t>
  </si>
  <si>
    <t>V-game-01</t>
    <phoneticPr fontId="8" type="noConversion"/>
  </si>
  <si>
    <t>V-game-02</t>
  </si>
  <si>
    <t>V-game-03</t>
  </si>
  <si>
    <t>V-game-04</t>
  </si>
  <si>
    <t>게임퍼블리싱</t>
    <phoneticPr fontId="8" type="noConversion"/>
  </si>
  <si>
    <t>210.120.247.70</t>
    <phoneticPr fontId="8" type="noConversion"/>
  </si>
  <si>
    <t>210.120.247.71</t>
    <phoneticPr fontId="8" type="noConversion"/>
  </si>
  <si>
    <t>A16-06-04</t>
    <phoneticPr fontId="8" type="noConversion"/>
  </si>
  <si>
    <t>210.120.247.72</t>
    <phoneticPr fontId="8" type="noConversion"/>
  </si>
  <si>
    <t>A16-06-05</t>
    <phoneticPr fontId="8" type="noConversion"/>
  </si>
  <si>
    <t>210.120.247.73</t>
    <phoneticPr fontId="8" type="noConversion"/>
  </si>
  <si>
    <t>A16-06-06</t>
    <phoneticPr fontId="8" type="noConversion"/>
  </si>
  <si>
    <t>vod1</t>
    <phoneticPr fontId="8" type="noConversion"/>
  </si>
  <si>
    <t>vod2</t>
    <phoneticPr fontId="8" type="noConversion"/>
  </si>
  <si>
    <t>serial</t>
    <phoneticPr fontId="8" type="noConversion"/>
  </si>
  <si>
    <t>8A41LMPYM2KL</t>
    <phoneticPr fontId="8" type="noConversion"/>
  </si>
  <si>
    <t>8A41LMPYR2LF</t>
    <phoneticPr fontId="8" type="noConversion"/>
  </si>
  <si>
    <t>8A41LMPYR2L9</t>
    <phoneticPr fontId="8" type="noConversion"/>
  </si>
  <si>
    <t>8A41LMPYR2LJ</t>
    <phoneticPr fontId="8" type="noConversion"/>
  </si>
  <si>
    <t>8A41MLPYT2MP</t>
    <phoneticPr fontId="8" type="noConversion"/>
  </si>
  <si>
    <t>8A41LMPYT2MT</t>
    <phoneticPr fontId="8" type="noConversion"/>
  </si>
  <si>
    <t>8A41LMPYR2LK</t>
    <phoneticPr fontId="8" type="noConversion"/>
  </si>
  <si>
    <t>2408UR0106</t>
    <phoneticPr fontId="8" type="noConversion"/>
  </si>
  <si>
    <t>2408UR0110</t>
    <phoneticPr fontId="8" type="noConversion"/>
  </si>
  <si>
    <t>2408UR0109</t>
    <phoneticPr fontId="8" type="noConversion"/>
  </si>
  <si>
    <t>S-01</t>
    <phoneticPr fontId="8" type="noConversion"/>
  </si>
  <si>
    <t>SET</t>
    <phoneticPr fontId="8" type="noConversion"/>
  </si>
  <si>
    <t>Uniwide</t>
    <phoneticPr fontId="8" type="noConversion"/>
  </si>
  <si>
    <t>FR3016</t>
    <phoneticPr fontId="8" type="noConversion"/>
  </si>
  <si>
    <t>SAN</t>
    <phoneticPr fontId="8" type="noConversion"/>
  </si>
  <si>
    <t>1단</t>
    <phoneticPr fontId="8" type="noConversion"/>
  </si>
  <si>
    <t>디스크팟</t>
    <phoneticPr fontId="8" type="noConversion"/>
  </si>
  <si>
    <t>club4-temp(유휴)</t>
    <phoneticPr fontId="8" type="noConversion"/>
  </si>
  <si>
    <t>leopard9(유휴)</t>
    <phoneticPr fontId="8" type="noConversion"/>
  </si>
  <si>
    <t>club17,18</t>
    <phoneticPr fontId="8" type="noConversion"/>
  </si>
  <si>
    <t>AR3016</t>
    <phoneticPr fontId="8" type="noConversion"/>
  </si>
  <si>
    <t>SATA-DAS</t>
    <phoneticPr fontId="8" type="noConversion"/>
  </si>
  <si>
    <t>usrbck1</t>
    <phoneticPr fontId="8" type="noConversion"/>
  </si>
  <si>
    <t>user1,2</t>
    <phoneticPr fontId="8" type="noConversion"/>
  </si>
  <si>
    <t>DMI-06-BA-00002</t>
    <phoneticPr fontId="8" type="noConversion"/>
  </si>
  <si>
    <t>DELL</t>
    <phoneticPr fontId="8" type="noConversion"/>
  </si>
  <si>
    <t>CX300</t>
    <phoneticPr fontId="8" type="noConversion"/>
  </si>
  <si>
    <t>DMI-06-BA-00003</t>
    <phoneticPr fontId="8" type="noConversion"/>
  </si>
  <si>
    <t>DELL</t>
    <phoneticPr fontId="8" type="noConversion"/>
  </si>
  <si>
    <t>CX300</t>
    <phoneticPr fontId="8" type="noConversion"/>
  </si>
  <si>
    <t>SAN</t>
    <phoneticPr fontId="8" type="noConversion"/>
  </si>
  <si>
    <t>club32</t>
    <phoneticPr fontId="8" type="noConversion"/>
  </si>
  <si>
    <t>1단</t>
    <phoneticPr fontId="8" type="noConversion"/>
  </si>
  <si>
    <t>DMI-06-BA-00004</t>
    <phoneticPr fontId="8" type="noConversion"/>
  </si>
  <si>
    <t>AX150</t>
    <phoneticPr fontId="8" type="noConversion"/>
  </si>
  <si>
    <t>DMI-06-BA-00005</t>
    <phoneticPr fontId="8" type="noConversion"/>
  </si>
  <si>
    <t>메일</t>
    <phoneticPr fontId="8" type="noConversion"/>
  </si>
  <si>
    <t>DMI-06-BA-00006</t>
    <phoneticPr fontId="8" type="noConversion"/>
  </si>
  <si>
    <t>S-01</t>
    <phoneticPr fontId="8" type="noConversion"/>
  </si>
  <si>
    <t>SET</t>
    <phoneticPr fontId="8" type="noConversion"/>
  </si>
  <si>
    <t>Hitachi</t>
    <phoneticPr fontId="8" type="noConversion"/>
  </si>
  <si>
    <t>AMS200</t>
    <phoneticPr fontId="8" type="noConversion"/>
  </si>
  <si>
    <t>mailmms1-28</t>
    <phoneticPr fontId="8" type="noConversion"/>
  </si>
  <si>
    <t>S-02</t>
    <phoneticPr fontId="8" type="noConversion"/>
  </si>
  <si>
    <t>DMI-07-BA-00003</t>
    <phoneticPr fontId="8" type="noConversion"/>
  </si>
  <si>
    <t>S-03</t>
    <phoneticPr fontId="8" type="noConversion"/>
  </si>
  <si>
    <t>DMI-07-BA-00005</t>
    <phoneticPr fontId="8" type="noConversion"/>
  </si>
  <si>
    <t>Netapp</t>
    <phoneticPr fontId="8" type="noConversion"/>
  </si>
  <si>
    <t>FAS3020</t>
    <phoneticPr fontId="8" type="noConversion"/>
  </si>
  <si>
    <t>NAS</t>
    <phoneticPr fontId="8" type="noConversion"/>
  </si>
  <si>
    <t>user*</t>
    <phoneticPr fontId="8" type="noConversion"/>
  </si>
  <si>
    <t>홈타운</t>
    <phoneticPr fontId="8" type="noConversion"/>
  </si>
  <si>
    <t>NetApp</t>
    <phoneticPr fontId="8" type="noConversion"/>
  </si>
  <si>
    <t>-</t>
    <phoneticPr fontId="8" type="noConversion"/>
  </si>
  <si>
    <t>DMI-07-BA-00006</t>
    <phoneticPr fontId="8" type="noConversion"/>
  </si>
  <si>
    <t>AMS500</t>
    <phoneticPr fontId="8" type="noConversion"/>
  </si>
  <si>
    <t>mailmms29~37</t>
    <phoneticPr fontId="8" type="noConversion"/>
  </si>
  <si>
    <t>DMI-08-BA-00001</t>
    <phoneticPr fontId="8" type="noConversion"/>
  </si>
  <si>
    <t>DAS</t>
    <phoneticPr fontId="8" type="noConversion"/>
  </si>
  <si>
    <t>DMI-08-BA-00002</t>
    <phoneticPr fontId="8" type="noConversion"/>
  </si>
  <si>
    <t>A17-11</t>
    <phoneticPr fontId="8" type="noConversion"/>
  </si>
  <si>
    <t>1렉</t>
    <phoneticPr fontId="8" type="noConversion"/>
  </si>
  <si>
    <t>공통</t>
    <phoneticPr fontId="8" type="noConversion"/>
  </si>
  <si>
    <t>DMI-09-BA-00001</t>
    <phoneticPr fontId="8" type="noConversion"/>
  </si>
  <si>
    <t>AMS2100</t>
    <phoneticPr fontId="8" type="noConversion"/>
  </si>
  <si>
    <t>DMI-09-BA-00002</t>
    <phoneticPr fontId="8" type="noConversion"/>
  </si>
  <si>
    <t>ipv6</t>
    <phoneticPr fontId="8" type="noConversion"/>
  </si>
  <si>
    <t>가상화솔루션</t>
    <phoneticPr fontId="8" type="noConversion"/>
  </si>
  <si>
    <t>DMI-11-BA-00001</t>
    <phoneticPr fontId="8" type="noConversion"/>
  </si>
  <si>
    <t>HP</t>
    <phoneticPr fontId="8" type="noConversion"/>
  </si>
  <si>
    <t>P2000</t>
    <phoneticPr fontId="8" type="noConversion"/>
  </si>
  <si>
    <t>A18-08-10</t>
    <phoneticPr fontId="8" type="noConversion"/>
  </si>
  <si>
    <t>mailmms1~10#1</t>
    <phoneticPr fontId="8" type="noConversion"/>
  </si>
  <si>
    <t>DMI-11-BA-00001</t>
    <phoneticPr fontId="8" type="noConversion"/>
  </si>
  <si>
    <t>DMI-12-BA-00001</t>
    <phoneticPr fontId="8" type="noConversion"/>
  </si>
  <si>
    <t>Fujitsu</t>
    <phoneticPr fontId="8" type="noConversion"/>
  </si>
  <si>
    <t>BM936B1</t>
    <phoneticPr fontId="8" type="noConversion"/>
  </si>
  <si>
    <t>2407UR0080</t>
    <phoneticPr fontId="8" type="noConversion"/>
  </si>
  <si>
    <t>2408UR0085</t>
    <phoneticPr fontId="8" type="noConversion"/>
  </si>
  <si>
    <t>2408UR0089</t>
    <phoneticPr fontId="8" type="noConversion"/>
  </si>
  <si>
    <t>2408UR0090</t>
    <phoneticPr fontId="8" type="noConversion"/>
  </si>
  <si>
    <t>2410UR0141</t>
    <phoneticPr fontId="8" type="noConversion"/>
  </si>
  <si>
    <t>WS-C2960S-48TS-L</t>
    <phoneticPr fontId="8" type="noConversion"/>
  </si>
  <si>
    <t>205MLMPY32</t>
    <phoneticPr fontId="8" type="noConversion"/>
  </si>
  <si>
    <t>2407UR0053</t>
    <phoneticPr fontId="8" type="noConversion"/>
  </si>
  <si>
    <t>2407UR0051</t>
    <phoneticPr fontId="8" type="noConversion"/>
  </si>
  <si>
    <t>2407UR0052</t>
    <phoneticPr fontId="8" type="noConversion"/>
  </si>
  <si>
    <t>2409UR0114</t>
    <phoneticPr fontId="8" type="noConversion"/>
  </si>
  <si>
    <t>2408UR0102</t>
    <phoneticPr fontId="8" type="noConversion"/>
  </si>
  <si>
    <t>FL936B1</t>
    <phoneticPr fontId="8" type="noConversion"/>
  </si>
  <si>
    <t>Dev_leoY</t>
    <phoneticPr fontId="8" type="noConversion"/>
  </si>
  <si>
    <t>4PLM1S</t>
    <phoneticPr fontId="8" type="noConversion"/>
  </si>
  <si>
    <t>5PLM1S</t>
    <phoneticPr fontId="8" type="noConversion"/>
  </si>
  <si>
    <t>A18-06-09</t>
    <phoneticPr fontId="8" type="noConversion"/>
  </si>
  <si>
    <t>nclubftp</t>
    <phoneticPr fontId="8" type="noConversion"/>
  </si>
  <si>
    <t>bigmail1-2</t>
    <phoneticPr fontId="8" type="noConversion"/>
  </si>
  <si>
    <t>286133b232</t>
    <phoneticPr fontId="8" type="noConversion"/>
  </si>
  <si>
    <t>286133d696</t>
    <phoneticPr fontId="8" type="noConversion"/>
  </si>
  <si>
    <t>DX90 S2</t>
    <phoneticPr fontId="8" type="noConversion"/>
  </si>
  <si>
    <t>A16-06-02</t>
    <phoneticPr fontId="8" type="noConversion"/>
  </si>
  <si>
    <t>A16-06-01</t>
    <phoneticPr fontId="8" type="noConversion"/>
  </si>
  <si>
    <t>DAS</t>
    <phoneticPr fontId="8" type="noConversion"/>
  </si>
  <si>
    <t>SAN</t>
    <phoneticPr fontId="8" type="noConversion"/>
  </si>
  <si>
    <t>DAS</t>
    <phoneticPr fontId="8" type="noConversion"/>
  </si>
  <si>
    <t>1단</t>
    <phoneticPr fontId="8" type="noConversion"/>
  </si>
  <si>
    <t>천리안기타</t>
    <phoneticPr fontId="8" type="noConversion"/>
  </si>
  <si>
    <t>세부그룹</t>
    <phoneticPr fontId="8" type="noConversion"/>
  </si>
  <si>
    <t>세부서비스</t>
    <phoneticPr fontId="8" type="noConversion"/>
  </si>
  <si>
    <t>게시판/클럽/홈타운</t>
    <phoneticPr fontId="8" type="noConversion"/>
  </si>
  <si>
    <t>공통</t>
    <phoneticPr fontId="8" type="noConversion"/>
  </si>
  <si>
    <t>모바일앱</t>
    <phoneticPr fontId="8" type="noConversion"/>
  </si>
  <si>
    <t>소분류</t>
    <phoneticPr fontId="8" type="noConversion"/>
  </si>
  <si>
    <t>1기서비스</t>
    <phoneticPr fontId="8" type="noConversion"/>
  </si>
  <si>
    <t>운영</t>
    <phoneticPr fontId="8" type="noConversion"/>
  </si>
  <si>
    <t>광고솔루션</t>
    <phoneticPr fontId="8" type="noConversion"/>
  </si>
  <si>
    <t>메일발송기</t>
    <phoneticPr fontId="8" type="noConversion"/>
  </si>
  <si>
    <t>로그분석</t>
    <phoneticPr fontId="8" type="noConversion"/>
  </si>
  <si>
    <t>공용</t>
    <phoneticPr fontId="8" type="noConversion"/>
  </si>
  <si>
    <t>로그인</t>
    <phoneticPr fontId="8" type="noConversion"/>
  </si>
  <si>
    <t>네임서버</t>
    <phoneticPr fontId="8" type="noConversion"/>
  </si>
  <si>
    <t>고객센터</t>
    <phoneticPr fontId="8" type="noConversion"/>
  </si>
  <si>
    <t>메인페이지</t>
    <phoneticPr fontId="8" type="noConversion"/>
  </si>
  <si>
    <t>빌링</t>
    <phoneticPr fontId="8" type="noConversion"/>
  </si>
  <si>
    <t>인증</t>
    <phoneticPr fontId="8" type="noConversion"/>
  </si>
  <si>
    <t>백업</t>
    <phoneticPr fontId="8" type="noConversion"/>
  </si>
  <si>
    <t>정리대기</t>
    <phoneticPr fontId="8" type="noConversion"/>
  </si>
  <si>
    <t>가상화솔루션</t>
    <phoneticPr fontId="8" type="noConversion"/>
  </si>
  <si>
    <t>**천리안기타</t>
    <phoneticPr fontId="8" type="noConversion"/>
  </si>
  <si>
    <t>**천리안기타 (세부구분)</t>
    <phoneticPr fontId="8" type="noConversion"/>
  </si>
  <si>
    <t>*천리안공통</t>
    <phoneticPr fontId="8" type="noConversion"/>
  </si>
  <si>
    <t>***천리안부가</t>
    <phoneticPr fontId="8" type="noConversion"/>
  </si>
  <si>
    <t>***천리안부가 서비스 (세부구분)</t>
    <phoneticPr fontId="8" type="noConversion"/>
  </si>
  <si>
    <t>DMI-12-AA-00043</t>
  </si>
  <si>
    <t>DMI-12-AA-00045</t>
  </si>
  <si>
    <t>DMI-12-AA-00046</t>
  </si>
  <si>
    <t>DMI-12-AA-00047</t>
  </si>
  <si>
    <t>DMI-12-AA-00048</t>
  </si>
  <si>
    <t>DMI-12-AA-00049</t>
  </si>
  <si>
    <t>YLAR004723</t>
    <phoneticPr fontId="8" type="noConversion"/>
  </si>
  <si>
    <t>YLAR004718</t>
    <phoneticPr fontId="8" type="noConversion"/>
  </si>
  <si>
    <t>YLAR004754</t>
    <phoneticPr fontId="8" type="noConversion"/>
  </si>
  <si>
    <t>YLAR004727</t>
    <phoneticPr fontId="8" type="noConversion"/>
  </si>
  <si>
    <t>YLAR004725</t>
    <phoneticPr fontId="8" type="noConversion"/>
  </si>
  <si>
    <t>YLAR004760</t>
    <phoneticPr fontId="8" type="noConversion"/>
  </si>
  <si>
    <t>YLAR004750</t>
    <phoneticPr fontId="8" type="noConversion"/>
  </si>
  <si>
    <t>W-game-14</t>
  </si>
  <si>
    <t>32G</t>
    <phoneticPr fontId="8" type="noConversion"/>
  </si>
  <si>
    <t>64G</t>
    <phoneticPr fontId="8" type="noConversion"/>
  </si>
  <si>
    <t>R1</t>
    <phoneticPr fontId="8" type="noConversion"/>
  </si>
  <si>
    <t>WS-C3560X-24T-S</t>
    <phoneticPr fontId="8" type="noConversion"/>
  </si>
  <si>
    <t>DMI-12-CA-00010</t>
  </si>
  <si>
    <t>DMI-12-CA-00011</t>
  </si>
  <si>
    <t>게임퍼블리싱 L4#1</t>
    <phoneticPr fontId="8" type="noConversion"/>
  </si>
  <si>
    <t>게임퍼블리싱 L4#2</t>
  </si>
  <si>
    <t>altheon 4416</t>
    <phoneticPr fontId="8" type="noConversion"/>
  </si>
  <si>
    <t>210.120.247.7</t>
    <phoneticPr fontId="8" type="noConversion"/>
  </si>
  <si>
    <t>210.120.247.5</t>
    <phoneticPr fontId="8" type="noConversion"/>
  </si>
  <si>
    <t>210.120.247.6</t>
    <phoneticPr fontId="8" type="noConversion"/>
  </si>
  <si>
    <t>DMI-12-CA-00012</t>
  </si>
  <si>
    <t>게임퍼블리싱 L2#1</t>
    <phoneticPr fontId="8" type="noConversion"/>
  </si>
  <si>
    <t>USB사용</t>
    <phoneticPr fontId="8" type="noConversion"/>
  </si>
  <si>
    <t>서비스별 분류 (자산)</t>
    <phoneticPr fontId="8" type="noConversion"/>
  </si>
  <si>
    <t>공통</t>
    <phoneticPr fontId="8" type="noConversion"/>
  </si>
  <si>
    <t>1기서비스</t>
    <phoneticPr fontId="8" type="noConversion"/>
  </si>
  <si>
    <t>***천리안부가</t>
    <phoneticPr fontId="8" type="noConversion"/>
  </si>
  <si>
    <t>입고연도 분류</t>
    <phoneticPr fontId="8" type="noConversion"/>
  </si>
  <si>
    <t>스위치</t>
    <phoneticPr fontId="8" type="noConversion"/>
  </si>
  <si>
    <t>입고연도</t>
    <phoneticPr fontId="8" type="noConversion"/>
  </si>
  <si>
    <t>서버</t>
    <phoneticPr fontId="8" type="noConversion"/>
  </si>
  <si>
    <t>스토리지</t>
    <phoneticPr fontId="8" type="noConversion"/>
  </si>
  <si>
    <t>합계
수량</t>
    <phoneticPr fontId="8" type="noConversion"/>
  </si>
  <si>
    <t>비율</t>
    <phoneticPr fontId="8" type="noConversion"/>
  </si>
  <si>
    <t>수량</t>
    <phoneticPr fontId="8" type="noConversion"/>
  </si>
  <si>
    <t>2004이하</t>
    <phoneticPr fontId="8" type="noConversion"/>
  </si>
  <si>
    <t>TOTAL</t>
    <phoneticPr fontId="8" type="noConversion"/>
  </si>
  <si>
    <t>장비 합계</t>
    <phoneticPr fontId="8" type="noConversion"/>
  </si>
  <si>
    <t>사업부서</t>
    <phoneticPr fontId="8" type="noConversion"/>
  </si>
  <si>
    <t>이동</t>
    <phoneticPr fontId="8" type="noConversion"/>
  </si>
  <si>
    <t>상암</t>
    <phoneticPr fontId="8" type="noConversion"/>
  </si>
  <si>
    <t>상암이동</t>
    <phoneticPr fontId="8" type="noConversion"/>
  </si>
  <si>
    <t>A20-06-02</t>
    <phoneticPr fontId="8" type="noConversion"/>
  </si>
  <si>
    <t>A20-02-02</t>
    <phoneticPr fontId="8" type="noConversion"/>
  </si>
  <si>
    <t>A20-02-03</t>
    <phoneticPr fontId="8" type="noConversion"/>
  </si>
  <si>
    <t>A18-18-08</t>
    <phoneticPr fontId="8" type="noConversion"/>
  </si>
  <si>
    <t>A18-18-07</t>
    <phoneticPr fontId="8" type="noConversion"/>
  </si>
  <si>
    <t>MJOY</t>
    <phoneticPr fontId="8" type="noConversion"/>
  </si>
  <si>
    <t>64bit OS설치불가</t>
    <phoneticPr fontId="8" type="noConversion"/>
  </si>
  <si>
    <t>9층</t>
    <phoneticPr fontId="8" type="noConversion"/>
  </si>
  <si>
    <t>A20-07-01</t>
    <phoneticPr fontId="8" type="noConversion"/>
  </si>
  <si>
    <t>A20-07-02</t>
    <phoneticPr fontId="8" type="noConversion"/>
  </si>
  <si>
    <t>centos 6.3 64bit</t>
    <phoneticPr fontId="8" type="noConversion"/>
  </si>
  <si>
    <t>dev-auth-daemon</t>
    <phoneticPr fontId="8" type="noConversion"/>
  </si>
  <si>
    <t>164.124.191.155</t>
    <phoneticPr fontId="8" type="noConversion"/>
  </si>
  <si>
    <t>공통</t>
    <phoneticPr fontId="8" type="noConversion"/>
  </si>
  <si>
    <t>개발</t>
    <phoneticPr fontId="8" type="noConversion"/>
  </si>
  <si>
    <t>203.252.1.66</t>
    <phoneticPr fontId="8" type="noConversion"/>
  </si>
  <si>
    <t>인증</t>
    <phoneticPr fontId="8" type="noConversion"/>
  </si>
  <si>
    <t>가상화(5)-1</t>
    <phoneticPr fontId="8" type="noConversion"/>
  </si>
  <si>
    <t>가상화(5)-2</t>
    <phoneticPr fontId="8" type="noConversion"/>
  </si>
  <si>
    <t>210.120.247.91</t>
    <phoneticPr fontId="8" type="noConversion"/>
  </si>
  <si>
    <t>DMI-13-AA-00001</t>
    <phoneticPr fontId="8" type="noConversion"/>
  </si>
  <si>
    <t>moviepot-backup-01</t>
    <phoneticPr fontId="8" type="noConversion"/>
  </si>
  <si>
    <t>A16-09-01</t>
    <phoneticPr fontId="8" type="noConversion"/>
  </si>
  <si>
    <t>SA424</t>
    <phoneticPr fontId="8" type="noConversion"/>
  </si>
  <si>
    <t>uniwide</t>
    <phoneticPr fontId="8" type="noConversion"/>
  </si>
  <si>
    <t>DL380G7</t>
    <phoneticPr fontId="8" type="noConversion"/>
  </si>
  <si>
    <t>DL580G7</t>
    <phoneticPr fontId="8" type="noConversion"/>
  </si>
  <si>
    <t xml:space="preserve">RS300 S7 </t>
  </si>
  <si>
    <t>RS300 S7</t>
    <phoneticPr fontId="8" type="noConversion"/>
  </si>
  <si>
    <t>R910</t>
    <phoneticPr fontId="8" type="noConversion"/>
  </si>
  <si>
    <t>SA424131100007</t>
    <phoneticPr fontId="8" type="noConversion"/>
  </si>
  <si>
    <t>4core-2.4GHz</t>
    <phoneticPr fontId="8" type="noConversion"/>
  </si>
  <si>
    <t>4G</t>
    <phoneticPr fontId="8" type="noConversion"/>
  </si>
  <si>
    <t>500G</t>
    <phoneticPr fontId="8" type="noConversion"/>
  </si>
  <si>
    <t>3T</t>
    <phoneticPr fontId="8" type="noConversion"/>
  </si>
  <si>
    <t>R1/R6</t>
    <phoneticPr fontId="8" type="noConversion"/>
  </si>
  <si>
    <t>SA42413120082</t>
    <phoneticPr fontId="8" type="noConversion"/>
  </si>
  <si>
    <t>유휴-잔류(안양)</t>
    <phoneticPr fontId="8" type="noConversion"/>
  </si>
  <si>
    <t>유휴-이동(상암)</t>
    <phoneticPr fontId="8" type="noConversion"/>
  </si>
  <si>
    <t>* 2011년 1차 파기 완료장비 (총 10대)</t>
    <phoneticPr fontId="8" type="noConversion"/>
  </si>
  <si>
    <t>* 2010년 2차 파기 완료장비 (총 31대)</t>
    <phoneticPr fontId="8" type="noConversion"/>
  </si>
  <si>
    <t>DMI-99-AA-00004</t>
  </si>
  <si>
    <t>DMESS</t>
  </si>
  <si>
    <t>203.252.5.127</t>
  </si>
  <si>
    <t>A17-20-03</t>
  </si>
  <si>
    <t>고장중</t>
  </si>
  <si>
    <t>개발</t>
  </si>
  <si>
    <t>폐기</t>
  </si>
  <si>
    <t>PE1300</t>
  </si>
  <si>
    <t>Dell</t>
  </si>
  <si>
    <t>v</t>
  </si>
  <si>
    <t>1999</t>
  </si>
  <si>
    <t>DMI-99-AA-00008</t>
  </si>
  <si>
    <t>TYJPM</t>
  </si>
  <si>
    <t>interpark</t>
  </si>
  <si>
    <t>203.252.5.70</t>
  </si>
  <si>
    <t>A17-22-03</t>
  </si>
  <si>
    <t>외부임대</t>
  </si>
  <si>
    <t>s/w</t>
  </si>
  <si>
    <t>XJ1GV</t>
  </si>
  <si>
    <t>onedisk</t>
  </si>
  <si>
    <t>A17-2104</t>
  </si>
  <si>
    <t>2.4.18</t>
  </si>
  <si>
    <t>원디스크</t>
  </si>
  <si>
    <t>P2V완료(2012.6)</t>
  </si>
  <si>
    <t>2000</t>
  </si>
  <si>
    <t>XJ1GY</t>
  </si>
  <si>
    <t>phonedb</t>
  </si>
  <si>
    <t>A17-21-03</t>
  </si>
  <si>
    <t>TZMPH</t>
  </si>
  <si>
    <t>analog</t>
  </si>
  <si>
    <t>A17-07-02</t>
  </si>
  <si>
    <t>로그분석</t>
  </si>
  <si>
    <t>PE6400</t>
  </si>
  <si>
    <t>DMI-00-AA-00036</t>
  </si>
  <si>
    <t>FW6F11S</t>
  </si>
  <si>
    <t>userdb</t>
  </si>
  <si>
    <t>203.252.1.71</t>
  </si>
  <si>
    <t>A20-18-05</t>
  </si>
  <si>
    <t>회원디비개발</t>
  </si>
  <si>
    <t>DMI-00-AA-00041</t>
  </si>
  <si>
    <t>5YYX11S</t>
  </si>
  <si>
    <t>phonedev</t>
  </si>
  <si>
    <t>210.120.128.90</t>
  </si>
  <si>
    <t>A17-21-01</t>
  </si>
  <si>
    <t>PE2450</t>
  </si>
  <si>
    <t>DMI-00-AA-00043</t>
  </si>
  <si>
    <t>6YYX11S</t>
  </si>
  <si>
    <t>srchman</t>
  </si>
  <si>
    <t>210.120.128.95</t>
  </si>
  <si>
    <t>A17-17-01</t>
  </si>
  <si>
    <t>P2V-2차 완료(2012.10)</t>
  </si>
  <si>
    <t>DMI-00-AA-00045</t>
  </si>
  <si>
    <t>BYYX11S</t>
  </si>
  <si>
    <t>myxen</t>
  </si>
  <si>
    <t>210.120.128.85</t>
  </si>
  <si>
    <t>A17-21-02</t>
  </si>
  <si>
    <t>데이콤 결재</t>
  </si>
  <si>
    <t>DMI-01-AA-00002</t>
  </si>
  <si>
    <t>FK1P31S</t>
  </si>
  <si>
    <t>MIN</t>
  </si>
  <si>
    <t>MIM</t>
  </si>
  <si>
    <t>210.120.128.91</t>
  </si>
  <si>
    <t>A18-17-06</t>
  </si>
  <si>
    <t>쪽지</t>
  </si>
  <si>
    <t>P2V-2차 완료(2012.09)</t>
  </si>
  <si>
    <t>PE1550</t>
  </si>
  <si>
    <t>2001</t>
  </si>
  <si>
    <t>대체(가상화)</t>
  </si>
  <si>
    <t>DMI-01-AA-00015</t>
  </si>
  <si>
    <t>5LCH41S</t>
  </si>
  <si>
    <t>NEWPEOPLE</t>
  </si>
  <si>
    <t>210.120.128.42</t>
  </si>
  <si>
    <t>A17-17-06</t>
  </si>
  <si>
    <t>인물</t>
  </si>
  <si>
    <t>DMI-01-AA-00022</t>
  </si>
  <si>
    <t>DKCH41S</t>
  </si>
  <si>
    <t>choladmin</t>
  </si>
  <si>
    <t>210.120.128.126</t>
  </si>
  <si>
    <t>A18-17-07</t>
  </si>
  <si>
    <t>메인 어드민</t>
  </si>
  <si>
    <t>DMI-01-AA-00023</t>
  </si>
  <si>
    <t>CKCH41S</t>
  </si>
  <si>
    <t>cs-dev</t>
  </si>
  <si>
    <t>203.252.3.32</t>
  </si>
  <si>
    <t>A18-17-04</t>
  </si>
  <si>
    <t>개발용</t>
  </si>
  <si>
    <t>DMI-01-AA-00024</t>
  </si>
  <si>
    <t>2LCH41S</t>
  </si>
  <si>
    <t>irdemon5</t>
  </si>
  <si>
    <t>210.120.128.83</t>
  </si>
  <si>
    <t>A17-22-02</t>
  </si>
  <si>
    <t>DMI-01-AA-00031</t>
  </si>
  <si>
    <t>srchidx</t>
  </si>
  <si>
    <t>210.120.128.70</t>
  </si>
  <si>
    <t>A17-19-01</t>
  </si>
  <si>
    <t>대체</t>
  </si>
  <si>
    <t>PE4400</t>
  </si>
  <si>
    <t>DMI-01-AA-00035</t>
  </si>
  <si>
    <t>2RZG41S</t>
  </si>
  <si>
    <t>Dbs3</t>
  </si>
  <si>
    <t>210.120.128.44</t>
  </si>
  <si>
    <t>A17-06-01</t>
  </si>
  <si>
    <t>탑페이지DB</t>
  </si>
  <si>
    <t>PE6450</t>
  </si>
  <si>
    <t>HT1H41S</t>
  </si>
  <si>
    <t>newsdemon</t>
  </si>
  <si>
    <t>A17-22-05</t>
  </si>
  <si>
    <t>2.4.20</t>
  </si>
  <si>
    <t>617H41S</t>
  </si>
  <si>
    <t>irdemon2</t>
  </si>
  <si>
    <t>A17-22-01</t>
  </si>
  <si>
    <t>FRZG41S</t>
  </si>
  <si>
    <t>srdemon3</t>
  </si>
  <si>
    <t>A17-22-04</t>
  </si>
  <si>
    <t>DMI-03-AA-00008</t>
  </si>
  <si>
    <t>2306US1644</t>
  </si>
  <si>
    <t>210.120.128.73</t>
  </si>
  <si>
    <t>A18-19-03</t>
  </si>
  <si>
    <t>문자메세지</t>
  </si>
  <si>
    <t>S1224XS</t>
  </si>
  <si>
    <t>Uniwide</t>
  </si>
  <si>
    <t>1G</t>
  </si>
  <si>
    <t>2003</t>
  </si>
  <si>
    <t>DMI-03-AA-00009</t>
  </si>
  <si>
    <t>2306US1648</t>
  </si>
  <si>
    <t>FLINK DB</t>
  </si>
  <si>
    <t>210.120.128.66</t>
  </si>
  <si>
    <t>A17-20-07</t>
  </si>
  <si>
    <t>DMI-03-AA-00014</t>
  </si>
  <si>
    <t>2309US2694</t>
  </si>
  <si>
    <t>DMI-MON#2</t>
  </si>
  <si>
    <t>164.124.141.97</t>
  </si>
  <si>
    <t>A18-19-02</t>
  </si>
  <si>
    <t>운용</t>
  </si>
  <si>
    <t>3G</t>
  </si>
  <si>
    <t>DMI-03-AA-00018</t>
  </si>
  <si>
    <t>2312US3883</t>
  </si>
  <si>
    <t>FLINK WEB</t>
  </si>
  <si>
    <t>210.120.128.65</t>
  </si>
  <si>
    <t>A17-20-06</t>
  </si>
  <si>
    <t>DMI-03-AA-00019</t>
  </si>
  <si>
    <t>ubox-web</t>
  </si>
  <si>
    <t>203.252.5.80</t>
  </si>
  <si>
    <t>A16-20-03</t>
  </si>
  <si>
    <t>DMI-03-AA-00022</t>
  </si>
  <si>
    <t>YBPT004225</t>
  </si>
  <si>
    <t>stoneser#2</t>
  </si>
  <si>
    <t>203.252.5.16</t>
  </si>
  <si>
    <t>A20-20-03</t>
  </si>
  <si>
    <t>디스크 에러</t>
  </si>
  <si>
    <t>후지쯔</t>
  </si>
  <si>
    <t>Fujitsu</t>
  </si>
  <si>
    <t>Xeon1.8</t>
  </si>
  <si>
    <t>4G</t>
  </si>
  <si>
    <t>no</t>
  </si>
  <si>
    <t>자산관리번호</t>
  </si>
  <si>
    <t>Serial</t>
  </si>
  <si>
    <t>라벨명</t>
  </si>
  <si>
    <t>hostname</t>
  </si>
  <si>
    <t>IP</t>
  </si>
  <si>
    <t>랙번호</t>
  </si>
  <si>
    <t>서비스 분류</t>
  </si>
  <si>
    <t>소분류</t>
  </si>
  <si>
    <t>서비스 내용</t>
  </si>
  <si>
    <t>차후 대안
(2012.7)</t>
  </si>
  <si>
    <t>유지보수구분</t>
  </si>
  <si>
    <t>model</t>
  </si>
  <si>
    <t>vendor</t>
  </si>
  <si>
    <t>CPU</t>
  </si>
  <si>
    <t>수량</t>
  </si>
  <si>
    <t>MEM</t>
  </si>
  <si>
    <t>9G</t>
  </si>
  <si>
    <t>18G</t>
  </si>
  <si>
    <t>36G</t>
  </si>
  <si>
    <t>73G</t>
  </si>
  <si>
    <t>146
G</t>
  </si>
  <si>
    <t>300G</t>
  </si>
  <si>
    <t>500G</t>
  </si>
  <si>
    <t>750G</t>
  </si>
  <si>
    <t>1T</t>
  </si>
  <si>
    <t>2T</t>
  </si>
  <si>
    <t>3T</t>
  </si>
  <si>
    <t>DISK total</t>
  </si>
  <si>
    <t>RAID</t>
  </si>
  <si>
    <t>I/O rate</t>
  </si>
  <si>
    <t>서비스 중요도</t>
  </si>
  <si>
    <t>입고일</t>
  </si>
  <si>
    <t>취득일</t>
  </si>
  <si>
    <t>취득가</t>
  </si>
  <si>
    <t>DMI-03-BA-00001</t>
  </si>
  <si>
    <t>유휴</t>
  </si>
  <si>
    <t>Willow 4100</t>
  </si>
  <si>
    <t>A20-18-1,2,3</t>
  </si>
  <si>
    <t>NAS</t>
  </si>
  <si>
    <t>홈타운 개발용도</t>
  </si>
  <si>
    <t>1단</t>
  </si>
  <si>
    <t>고장</t>
  </si>
  <si>
    <t>콘텐츠</t>
  </si>
  <si>
    <t>안양</t>
  </si>
  <si>
    <t>5층</t>
  </si>
  <si>
    <t>서비스개발팀</t>
  </si>
  <si>
    <t>이태훈</t>
  </si>
  <si>
    <t>DMI-04-BA-00013</t>
  </si>
  <si>
    <t>S-01</t>
  </si>
  <si>
    <t>SET</t>
  </si>
  <si>
    <t>Xyratex</t>
  </si>
  <si>
    <t>RS-1600-FFX2</t>
  </si>
  <si>
    <t>A20-08-1</t>
  </si>
  <si>
    <t>SAN</t>
  </si>
  <si>
    <t>club20-21(유휴)</t>
  </si>
  <si>
    <t>자료실</t>
  </si>
  <si>
    <t>2004</t>
  </si>
  <si>
    <t>A20-08-2</t>
  </si>
  <si>
    <t>조용우</t>
  </si>
  <si>
    <t>A20-08-3</t>
  </si>
  <si>
    <t>DMI-04-BA-00014</t>
  </si>
  <si>
    <t>A20-11-5</t>
  </si>
  <si>
    <t>mailmms11-18</t>
  </si>
  <si>
    <t>메일데이터</t>
  </si>
  <si>
    <t>A20-11-6</t>
  </si>
  <si>
    <t>A20-11-7</t>
  </si>
  <si>
    <t>DMI-04-BA-00015</t>
  </si>
  <si>
    <t>A18-08-9</t>
  </si>
  <si>
    <t>bigmail1~2</t>
  </si>
  <si>
    <t>-</t>
  </si>
  <si>
    <t>A18-08-8</t>
  </si>
  <si>
    <t>A18-08-7</t>
  </si>
  <si>
    <t>A18-08-6</t>
  </si>
  <si>
    <t>No</t>
  </si>
  <si>
    <t>관리번호</t>
  </si>
  <si>
    <t>serial</t>
  </si>
  <si>
    <t>제조사</t>
  </si>
  <si>
    <t>스토리지
모델</t>
  </si>
  <si>
    <t>렉위치</t>
  </si>
  <si>
    <t>TYPE</t>
  </si>
  <si>
    <t>연결
server</t>
  </si>
  <si>
    <t>물리적
용량(GB)</t>
  </si>
  <si>
    <t>구조</t>
  </si>
  <si>
    <t>디스
크수</t>
  </si>
  <si>
    <t>도입가합(원)</t>
  </si>
  <si>
    <t>서비스</t>
  </si>
  <si>
    <t>차후 대안
(2011.6)</t>
  </si>
  <si>
    <t>유지보수
구분</t>
  </si>
  <si>
    <t>용도</t>
  </si>
  <si>
    <t>위치</t>
  </si>
  <si>
    <t>위치2</t>
  </si>
  <si>
    <t>상위연결
스토리지</t>
  </si>
  <si>
    <t>라벨</t>
  </si>
  <si>
    <t>담당자</t>
  </si>
  <si>
    <t>관리
부서</t>
  </si>
  <si>
    <t>비고</t>
  </si>
  <si>
    <t>DMI-04-CA-00002</t>
  </si>
  <si>
    <t>Cisco Giga S/W 2</t>
  </si>
  <si>
    <t>Cisco</t>
  </si>
  <si>
    <t>WS-C3550-12T</t>
  </si>
  <si>
    <t>WS-G5484=</t>
  </si>
  <si>
    <t>안양 5층</t>
  </si>
  <si>
    <t>박은호</t>
  </si>
  <si>
    <t>디스크팟2-유휴</t>
  </si>
  <si>
    <t>name</t>
  </si>
  <si>
    <t>Vendor</t>
  </si>
  <si>
    <t>Model</t>
  </si>
  <si>
    <t>Gb
ports</t>
  </si>
  <si>
    <t>GBIC
ports</t>
  </si>
  <si>
    <t>GBIC
model</t>
  </si>
  <si>
    <t>취득가(원)</t>
  </si>
  <si>
    <t xml:space="preserve"> 사용 서비스</t>
  </si>
  <si>
    <t>관리 IP</t>
  </si>
  <si>
    <t>상암</t>
  </si>
  <si>
    <t>Simmani Public S/W 1</t>
  </si>
  <si>
    <t>WS-C2950G-24TC-L</t>
  </si>
  <si>
    <t>확인안됨</t>
  </si>
  <si>
    <t>Simmani Private S/W 1</t>
  </si>
  <si>
    <t>Cisco Giga S/W 4</t>
  </si>
  <si>
    <t>DMI</t>
  </si>
  <si>
    <t>2013년 2차 파기예정</t>
    <phoneticPr fontId="8" type="noConversion"/>
  </si>
  <si>
    <t>데이콤 리스</t>
    <phoneticPr fontId="8" type="noConversion"/>
  </si>
  <si>
    <t>none</t>
    <phoneticPr fontId="8" type="noConversion"/>
  </si>
  <si>
    <t>* PC장비 제외함 (서버 5대) (메일 1대 / 무비팟 2대 / 공용 1대 / 1기 서비스 1대)</t>
    <phoneticPr fontId="8" type="noConversion"/>
  </si>
  <si>
    <t>공통</t>
    <phoneticPr fontId="8" type="noConversion"/>
  </si>
  <si>
    <t>검색</t>
    <phoneticPr fontId="8" type="noConversion"/>
  </si>
  <si>
    <t>HP A5120-48G SI Switch</t>
    <phoneticPr fontId="8" type="noConversion"/>
  </si>
  <si>
    <t>가상화 (210.120.128.x)</t>
    <phoneticPr fontId="8" type="noConversion"/>
  </si>
  <si>
    <t>가상화 (203.252.5.x)</t>
    <phoneticPr fontId="8" type="noConversion"/>
  </si>
  <si>
    <t>2013 유지보수 제외</t>
    <phoneticPr fontId="8" type="noConversion"/>
  </si>
  <si>
    <t>2013 유지보수 유지</t>
    <phoneticPr fontId="8" type="noConversion"/>
  </si>
  <si>
    <t>유지보수예정
(2013년)</t>
    <phoneticPr fontId="8" type="noConversion"/>
  </si>
  <si>
    <t>기본 warranty</t>
    <phoneticPr fontId="8" type="noConversion"/>
  </si>
  <si>
    <t>유지보수 제외</t>
    <phoneticPr fontId="8" type="noConversion"/>
  </si>
  <si>
    <t>유지보수
(2013)</t>
    <phoneticPr fontId="8" type="noConversion"/>
  </si>
  <si>
    <t>vm(164.124.141)-3</t>
    <phoneticPr fontId="8" type="noConversion"/>
  </si>
  <si>
    <t>vm(203.252.3)-1</t>
    <phoneticPr fontId="8" type="noConversion"/>
  </si>
  <si>
    <t>BTS</t>
    <phoneticPr fontId="8" type="noConversion"/>
  </si>
  <si>
    <t>O</t>
    <phoneticPr fontId="8" type="noConversion"/>
  </si>
  <si>
    <t>가상화/파일링크/</t>
    <phoneticPr fontId="8" type="noConversion"/>
  </si>
  <si>
    <t>정리대기</t>
    <phoneticPr fontId="8" type="noConversion"/>
  </si>
  <si>
    <t>메일</t>
    <phoneticPr fontId="8" type="noConversion"/>
  </si>
  <si>
    <t>Pri IP</t>
    <phoneticPr fontId="8" type="noConversion"/>
  </si>
  <si>
    <t>192.168.0.101</t>
    <phoneticPr fontId="8" type="noConversion"/>
  </si>
  <si>
    <t>192.168.0.102</t>
    <phoneticPr fontId="8" type="noConversion"/>
  </si>
  <si>
    <t>192.168.0.201</t>
    <phoneticPr fontId="8" type="noConversion"/>
  </si>
  <si>
    <t>172.31.250.152</t>
    <phoneticPr fontId="8" type="noConversion"/>
  </si>
  <si>
    <t>172.31.250.153</t>
    <phoneticPr fontId="8" type="noConversion"/>
  </si>
  <si>
    <t>172.31.250.156</t>
    <phoneticPr fontId="8" type="noConversion"/>
  </si>
  <si>
    <t>172.31.250.163</t>
  </si>
  <si>
    <t>172.31.250.165</t>
  </si>
  <si>
    <t>172.31.250.157</t>
    <phoneticPr fontId="8" type="noConversion"/>
  </si>
  <si>
    <t>172.31.250.158</t>
    <phoneticPr fontId="8" type="noConversion"/>
  </si>
  <si>
    <t>172.31.250.159</t>
    <phoneticPr fontId="8" type="noConversion"/>
  </si>
  <si>
    <t>172.31.250.161</t>
    <phoneticPr fontId="8" type="noConversion"/>
  </si>
  <si>
    <t>172.31.250.162</t>
    <phoneticPr fontId="8" type="noConversion"/>
  </si>
  <si>
    <t>172.31.250.164</t>
    <phoneticPr fontId="8" type="noConversion"/>
  </si>
  <si>
    <t>n/a</t>
    <phoneticPr fontId="8" type="noConversion"/>
  </si>
  <si>
    <t>Power Off</t>
    <phoneticPr fontId="8" type="noConversion"/>
  </si>
  <si>
    <t>moviepot-Bfile-9</t>
    <phoneticPr fontId="8" type="noConversion"/>
  </si>
  <si>
    <t>172.31.200.196</t>
    <phoneticPr fontId="8" type="noConversion"/>
  </si>
  <si>
    <t>n/a</t>
    <phoneticPr fontId="8" type="noConversion"/>
  </si>
  <si>
    <t>모름</t>
    <phoneticPr fontId="8" type="noConversion"/>
  </si>
  <si>
    <t>172.24.1.114
172.23.100.114</t>
    <phoneticPr fontId="8" type="noConversion"/>
  </si>
  <si>
    <t>172.24.1.115
172.23.100.115</t>
    <phoneticPr fontId="8" type="noConversion"/>
  </si>
  <si>
    <t>172.23.100.116</t>
    <phoneticPr fontId="8" type="noConversion"/>
  </si>
  <si>
    <t>172.23.100.117</t>
  </si>
  <si>
    <t>172.23.100.118</t>
  </si>
  <si>
    <t>172.23.100.119</t>
  </si>
  <si>
    <t>172.23.100.120</t>
  </si>
  <si>
    <t>172.23.100.122</t>
    <phoneticPr fontId="8" type="noConversion"/>
  </si>
  <si>
    <t>172.23.100.123</t>
  </si>
  <si>
    <t>172.23.100.124</t>
  </si>
  <si>
    <t>172.23.100.126</t>
    <phoneticPr fontId="8" type="noConversion"/>
  </si>
  <si>
    <t>172.23.100.127</t>
  </si>
  <si>
    <t>172.23.100.128</t>
  </si>
  <si>
    <t>172.23.100.129</t>
  </si>
  <si>
    <t>172.23.100.130</t>
  </si>
  <si>
    <t>172.23.100.131</t>
  </si>
  <si>
    <t>172.23.100.132</t>
  </si>
  <si>
    <t>172.23.100.133</t>
  </si>
  <si>
    <t>172.23.100.134</t>
  </si>
  <si>
    <t>172.23.100.135</t>
  </si>
  <si>
    <t>172.23.100.136</t>
  </si>
  <si>
    <t>172.23.100.151</t>
    <phoneticPr fontId="8" type="noConversion"/>
  </si>
  <si>
    <t>172.23.100.152</t>
  </si>
  <si>
    <t>172.23.100.158</t>
  </si>
  <si>
    <t>172.23.100.159</t>
  </si>
  <si>
    <t>172.23.100.143</t>
    <phoneticPr fontId="8" type="noConversion"/>
  </si>
  <si>
    <t>172.23.100.144</t>
  </si>
  <si>
    <t>172.23.100.145</t>
  </si>
  <si>
    <t>172.23.100.146</t>
  </si>
  <si>
    <t>172.23.100.147</t>
  </si>
  <si>
    <t>172.23.100.148</t>
  </si>
  <si>
    <t>172.23.100.142</t>
    <phoneticPr fontId="8" type="noConversion"/>
  </si>
  <si>
    <t>172.23.100.157</t>
    <phoneticPr fontId="8" type="noConversion"/>
  </si>
  <si>
    <t>172.23.100.137</t>
  </si>
  <si>
    <t>172.23.100.160</t>
  </si>
  <si>
    <t>172.23.100.161</t>
  </si>
  <si>
    <t>172.23.100.163</t>
    <phoneticPr fontId="8" type="noConversion"/>
  </si>
  <si>
    <t>172.23.100.164</t>
  </si>
  <si>
    <t>172.23.100.165</t>
  </si>
  <si>
    <t>172.23.100.138</t>
  </si>
  <si>
    <t>172.23.100.139</t>
  </si>
  <si>
    <t>172.23.100.141</t>
    <phoneticPr fontId="8" type="noConversion"/>
  </si>
  <si>
    <t>172.23.100.150</t>
    <phoneticPr fontId="8" type="noConversion"/>
  </si>
  <si>
    <t>n/a</t>
    <phoneticPr fontId="8" type="noConversion"/>
  </si>
  <si>
    <t>172.24.1.61
172.22.1.61
192.168.0.20</t>
    <phoneticPr fontId="8" type="noConversion"/>
  </si>
  <si>
    <t>172.24.1.22
172.22.1.22
192.168.0.22</t>
    <phoneticPr fontId="8" type="noConversion"/>
  </si>
  <si>
    <t>Ping 안감</t>
    <phoneticPr fontId="8" type="noConversion"/>
  </si>
  <si>
    <t>172.31.100.107</t>
    <phoneticPr fontId="8" type="noConversion"/>
  </si>
  <si>
    <t>210.120.247.115</t>
    <phoneticPr fontId="8" type="noConversion"/>
  </si>
  <si>
    <t>172.23.100.166</t>
    <phoneticPr fontId="8" type="noConversion"/>
  </si>
  <si>
    <t>172.31.100.220</t>
    <phoneticPr fontId="8" type="noConversion"/>
  </si>
  <si>
    <t>172.31.100.235</t>
    <phoneticPr fontId="8" type="noConversion"/>
  </si>
  <si>
    <t>172.23.100.101</t>
    <phoneticPr fontId="8" type="noConversion"/>
  </si>
  <si>
    <t>172.31.100.157</t>
    <phoneticPr fontId="8" type="noConversion"/>
  </si>
  <si>
    <t>210.120.128.158
210.120.128.58
210.120.128.68</t>
    <phoneticPr fontId="8" type="noConversion"/>
  </si>
  <si>
    <t>10.10.10.1
10.10.10.2</t>
    <phoneticPr fontId="8" type="noConversion"/>
  </si>
  <si>
    <t>192.168.0.103</t>
    <phoneticPr fontId="8" type="noConversion"/>
  </si>
  <si>
    <t>192.168.0.107</t>
    <phoneticPr fontId="8" type="noConversion"/>
  </si>
  <si>
    <t>192.168.0.115</t>
    <phoneticPr fontId="8" type="noConversion"/>
  </si>
  <si>
    <t>192.168.0.58</t>
    <phoneticPr fontId="8" type="noConversion"/>
  </si>
  <si>
    <t>172.23.100.111</t>
    <phoneticPr fontId="8" type="noConversion"/>
  </si>
  <si>
    <t>192.168.1.2</t>
    <phoneticPr fontId="8" type="noConversion"/>
  </si>
  <si>
    <t>192.168.1.3</t>
    <phoneticPr fontId="8" type="noConversion"/>
  </si>
  <si>
    <t>172.31.100.186</t>
    <phoneticPr fontId="8" type="noConversion"/>
  </si>
  <si>
    <t>172.31.100.103</t>
    <phoneticPr fontId="8" type="noConversion"/>
  </si>
  <si>
    <t>172.31.100.108</t>
    <phoneticPr fontId="8" type="noConversion"/>
  </si>
  <si>
    <t>172.31.100.105</t>
    <phoneticPr fontId="8" type="noConversion"/>
  </si>
  <si>
    <t>172.31.100.112</t>
    <phoneticPr fontId="8" type="noConversion"/>
  </si>
  <si>
    <t>172.24.1.36</t>
    <phoneticPr fontId="8" type="noConversion"/>
  </si>
  <si>
    <t>172.31.100.104</t>
    <phoneticPr fontId="8" type="noConversion"/>
  </si>
  <si>
    <t>Power Off</t>
    <phoneticPr fontId="8" type="noConversion"/>
  </si>
  <si>
    <t>172.31.100.166</t>
    <phoneticPr fontId="8" type="noConversion"/>
  </si>
  <si>
    <t>172.31.100.219</t>
    <phoneticPr fontId="8" type="noConversion"/>
  </si>
  <si>
    <t>n/a</t>
    <phoneticPr fontId="8" type="noConversion"/>
  </si>
  <si>
    <t>n/a</t>
    <phoneticPr fontId="8" type="noConversion"/>
  </si>
  <si>
    <t>n/a</t>
    <phoneticPr fontId="8" type="noConversion"/>
  </si>
  <si>
    <t>Ping 안감</t>
    <phoneticPr fontId="8" type="noConversion"/>
  </si>
  <si>
    <t>n/a</t>
    <phoneticPr fontId="8" type="noConversion"/>
  </si>
  <si>
    <t>172.31.100.232</t>
    <phoneticPr fontId="8" type="noConversion"/>
  </si>
  <si>
    <t>172.31.100.233</t>
    <phoneticPr fontId="8" type="noConversion"/>
  </si>
  <si>
    <t>172.31.100.234</t>
    <phoneticPr fontId="8" type="noConversion"/>
  </si>
  <si>
    <t>암호모름</t>
    <phoneticPr fontId="8" type="noConversion"/>
  </si>
  <si>
    <t>n/a</t>
    <phoneticPr fontId="8" type="noConversion"/>
  </si>
  <si>
    <t>n/a</t>
    <phoneticPr fontId="8" type="noConversion"/>
  </si>
  <si>
    <t>모름</t>
    <phoneticPr fontId="8" type="noConversion"/>
  </si>
  <si>
    <t>접속안됨</t>
    <phoneticPr fontId="8" type="noConversion"/>
  </si>
  <si>
    <t>Ping 안감</t>
    <phoneticPr fontId="8" type="noConversion"/>
  </si>
  <si>
    <t>dev-chol-auth</t>
    <phoneticPr fontId="8" type="noConversion"/>
  </si>
  <si>
    <t>172.24.1.66
172.22.1.66</t>
    <phoneticPr fontId="8" type="noConversion"/>
  </si>
  <si>
    <t>dlistner</t>
    <phoneticPr fontId="8" type="noConversion"/>
  </si>
  <si>
    <t>stour-web1</t>
    <phoneticPr fontId="8" type="noConversion"/>
  </si>
  <si>
    <t>210.120.247.120</t>
    <phoneticPr fontId="8" type="noConversion"/>
  </si>
  <si>
    <t>n/a</t>
    <phoneticPr fontId="8" type="noConversion"/>
  </si>
  <si>
    <t>A16-17-02</t>
    <phoneticPr fontId="8" type="noConversion"/>
  </si>
  <si>
    <t>stour-web2</t>
    <phoneticPr fontId="8" type="noConversion"/>
  </si>
  <si>
    <t>210.120.247.121</t>
    <phoneticPr fontId="8" type="noConversion"/>
  </si>
  <si>
    <t>A16-17-03</t>
    <phoneticPr fontId="8" type="noConversion"/>
  </si>
  <si>
    <t>stour-db1</t>
    <phoneticPr fontId="8" type="noConversion"/>
  </si>
  <si>
    <t>210.120.247.122</t>
    <phoneticPr fontId="8" type="noConversion"/>
  </si>
  <si>
    <t>A16-17-04</t>
    <phoneticPr fontId="8" type="noConversion"/>
  </si>
  <si>
    <t>CentOS 6.3 32bit</t>
    <phoneticPr fontId="8" type="noConversion"/>
  </si>
  <si>
    <t>storu-db2</t>
    <phoneticPr fontId="8" type="noConversion"/>
  </si>
  <si>
    <t>stour-db2</t>
    <phoneticPr fontId="8" type="noConversion"/>
  </si>
  <si>
    <t>210.120.247.125</t>
    <phoneticPr fontId="8" type="noConversion"/>
  </si>
  <si>
    <t>A16-17-05</t>
    <phoneticPr fontId="8" type="noConversion"/>
  </si>
  <si>
    <t>stour-dev</t>
    <phoneticPr fontId="8" type="noConversion"/>
  </si>
  <si>
    <t>210.120.247.124</t>
    <phoneticPr fontId="8" type="noConversion"/>
  </si>
  <si>
    <t>4G</t>
    <phoneticPr fontId="8" type="noConversion"/>
  </si>
  <si>
    <t>R5</t>
    <phoneticPr fontId="8" type="noConversion"/>
  </si>
  <si>
    <t>R1</t>
    <phoneticPr fontId="8" type="noConversion"/>
  </si>
  <si>
    <t>A16-21-03</t>
    <phoneticPr fontId="8" type="noConversion"/>
  </si>
  <si>
    <t>유휴로 안양에 잔존</t>
    <phoneticPr fontId="8" type="noConversion"/>
  </si>
  <si>
    <t>203.252.5.58</t>
  </si>
  <si>
    <t>210.120.247.87</t>
  </si>
  <si>
    <t>210.120.247.88</t>
  </si>
  <si>
    <t>210.120.247.123</t>
  </si>
  <si>
    <t>상암 이동 장비</t>
    <phoneticPr fontId="8" type="noConversion"/>
  </si>
  <si>
    <t>고장 장비</t>
    <phoneticPr fontId="8" type="noConversion"/>
  </si>
  <si>
    <t>가상화 guest OS</t>
    <phoneticPr fontId="8" type="noConversion"/>
  </si>
  <si>
    <t>검색/뉴스</t>
    <phoneticPr fontId="8" type="noConversion"/>
  </si>
  <si>
    <t>*천리안공통 (세부구분)</t>
    <phoneticPr fontId="8" type="noConversion"/>
  </si>
  <si>
    <t>천리안공통</t>
    <phoneticPr fontId="8" type="noConversion"/>
  </si>
  <si>
    <t>고객센터</t>
    <phoneticPr fontId="8" type="noConversion"/>
  </si>
  <si>
    <t>공용</t>
    <phoneticPr fontId="8" type="noConversion"/>
  </si>
  <si>
    <t>* 공용이미지/공용DB/공용웹</t>
    <phoneticPr fontId="8" type="noConversion"/>
  </si>
  <si>
    <t>로그분석</t>
    <phoneticPr fontId="8" type="noConversion"/>
  </si>
  <si>
    <t>네임서버</t>
    <phoneticPr fontId="8" type="noConversion"/>
  </si>
  <si>
    <t>로그인</t>
    <phoneticPr fontId="8" type="noConversion"/>
  </si>
  <si>
    <t>메인페이지</t>
    <phoneticPr fontId="8" type="noConversion"/>
  </si>
  <si>
    <t>빌링</t>
    <phoneticPr fontId="8" type="noConversion"/>
  </si>
  <si>
    <t>운영</t>
    <phoneticPr fontId="8" type="noConversion"/>
  </si>
  <si>
    <t>인증</t>
    <phoneticPr fontId="8" type="noConversion"/>
  </si>
  <si>
    <t>nlogin5</t>
    <phoneticPr fontId="8" type="noConversion"/>
  </si>
  <si>
    <t>6(SAS)</t>
    <phoneticPr fontId="8" type="noConversion"/>
  </si>
  <si>
    <t>172.31.100.120</t>
  </si>
  <si>
    <t>172.31.100.121</t>
    <phoneticPr fontId="8" type="noConversion"/>
  </si>
  <si>
    <t>win-term-02</t>
    <phoneticPr fontId="8" type="noConversion"/>
  </si>
  <si>
    <t>210.108.138.248</t>
    <phoneticPr fontId="8" type="noConversion"/>
  </si>
  <si>
    <t>win-term-03</t>
    <phoneticPr fontId="8" type="noConversion"/>
  </si>
  <si>
    <t>210.108.138.249</t>
    <phoneticPr fontId="8" type="noConversion"/>
  </si>
  <si>
    <t>FAN 고장</t>
    <phoneticPr fontId="8" type="noConversion"/>
  </si>
  <si>
    <t>203.252.5.144</t>
  </si>
  <si>
    <t>안심마을</t>
    <phoneticPr fontId="8" type="noConversion"/>
  </si>
  <si>
    <t>album-web1</t>
    <phoneticPr fontId="8" type="noConversion"/>
  </si>
  <si>
    <t>album-web2</t>
    <phoneticPr fontId="8" type="noConversion"/>
  </si>
  <si>
    <t>안심마을</t>
    <phoneticPr fontId="8" type="noConversion"/>
  </si>
  <si>
    <t>210.120.247.118</t>
    <phoneticPr fontId="8" type="noConversion"/>
  </si>
  <si>
    <t>210.120.247.119</t>
    <phoneticPr fontId="8" type="noConversion"/>
  </si>
  <si>
    <t>town-web2</t>
    <phoneticPr fontId="8" type="noConversion"/>
  </si>
  <si>
    <t>town-web1</t>
    <phoneticPr fontId="8" type="noConversion"/>
  </si>
  <si>
    <t>210.120.247.126</t>
    <phoneticPr fontId="8" type="noConversion"/>
  </si>
  <si>
    <t>210.120.247.127</t>
    <phoneticPr fontId="8" type="noConversion"/>
  </si>
  <si>
    <t>고장중</t>
    <phoneticPr fontId="8" type="noConversion"/>
  </si>
  <si>
    <t>dev-chol-member1</t>
    <phoneticPr fontId="8" type="noConversion"/>
  </si>
  <si>
    <t>dev-chol-member2</t>
    <phoneticPr fontId="8" type="noConversion"/>
  </si>
  <si>
    <t>203.252.3.62</t>
    <phoneticPr fontId="8" type="noConversion"/>
  </si>
  <si>
    <t>R1/R1</t>
    <phoneticPr fontId="8" type="noConversion"/>
  </si>
  <si>
    <t>WEB</t>
    <phoneticPr fontId="8" type="noConversion"/>
  </si>
  <si>
    <t>APP</t>
    <phoneticPr fontId="8" type="noConversion"/>
  </si>
  <si>
    <t>FILE</t>
    <phoneticPr fontId="8" type="noConversion"/>
  </si>
  <si>
    <t>TINYPARK</t>
    <phoneticPr fontId="8" type="noConversion"/>
  </si>
  <si>
    <t>VM</t>
    <phoneticPr fontId="8" type="noConversion"/>
  </si>
  <si>
    <t>회원개발</t>
    <phoneticPr fontId="8" type="noConversion"/>
  </si>
  <si>
    <t>모바일웹</t>
    <phoneticPr fontId="8" type="noConversion"/>
  </si>
  <si>
    <t>백업 스토리지</t>
    <phoneticPr fontId="8" type="noConversion"/>
  </si>
  <si>
    <t>standdb5</t>
    <phoneticPr fontId="8" type="noConversion"/>
  </si>
  <si>
    <t>내부서비스</t>
    <phoneticPr fontId="8" type="noConversion"/>
  </si>
  <si>
    <t>오라클 standby</t>
    <phoneticPr fontId="8" type="noConversion"/>
  </si>
  <si>
    <t>메일</t>
    <phoneticPr fontId="8" type="noConversion"/>
  </si>
  <si>
    <t>mailmms29-37</t>
    <phoneticPr fontId="8" type="noConversion"/>
  </si>
  <si>
    <t>장비번호</t>
    <phoneticPr fontId="8" type="noConversion"/>
  </si>
  <si>
    <t>99-MCCS-010</t>
  </si>
  <si>
    <t>99-MCCS-011</t>
  </si>
  <si>
    <t>00-MCCS-002</t>
    <phoneticPr fontId="55" type="noConversion"/>
  </si>
  <si>
    <t>00-MCCS-009</t>
    <phoneticPr fontId="55" type="noConversion"/>
  </si>
  <si>
    <t>00-MCCS-018</t>
  </si>
  <si>
    <t>00-MCCS-021</t>
  </si>
  <si>
    <t>00-MCCS-023</t>
  </si>
  <si>
    <t>00-MCCS-024</t>
  </si>
  <si>
    <t>00-MCCS-027</t>
  </si>
  <si>
    <t>00-MCCS-031</t>
  </si>
  <si>
    <t>00-MCCS-032</t>
  </si>
  <si>
    <t>00-MCCS-035</t>
  </si>
  <si>
    <t>00-MCCS-047</t>
    <phoneticPr fontId="55" type="noConversion"/>
  </si>
  <si>
    <t>00-MCCS-048</t>
  </si>
  <si>
    <t>01-MCCS-001</t>
  </si>
  <si>
    <t>01-MCCS-003</t>
    <phoneticPr fontId="55" type="noConversion"/>
  </si>
  <si>
    <t>01-MCCS-004</t>
  </si>
  <si>
    <t>01-MCCS-006</t>
    <phoneticPr fontId="55" type="noConversion"/>
  </si>
  <si>
    <t>01-MCCS-007</t>
  </si>
  <si>
    <t>01-MCCS-012</t>
    <phoneticPr fontId="55" type="noConversion"/>
  </si>
  <si>
    <t>01-MCCS-013</t>
    <phoneticPr fontId="55" type="noConversion"/>
  </si>
  <si>
    <t>01-MCCS-016</t>
  </si>
  <si>
    <t>01-MCCS-017</t>
  </si>
  <si>
    <t>01-MCCS-018</t>
    <phoneticPr fontId="55" type="noConversion"/>
  </si>
  <si>
    <t>01-MCCS-020</t>
  </si>
  <si>
    <t>01-MCCS-021</t>
    <phoneticPr fontId="55" type="noConversion"/>
  </si>
  <si>
    <t>01-MCCS-025</t>
  </si>
  <si>
    <t>01-MCCS-026</t>
  </si>
  <si>
    <t>01-MCCS-028</t>
    <phoneticPr fontId="55" type="noConversion"/>
  </si>
  <si>
    <t>01-MCCS-029</t>
  </si>
  <si>
    <t>01-MCCS-038</t>
    <phoneticPr fontId="55" type="noConversion"/>
  </si>
  <si>
    <t>01-MCCS-039</t>
    <phoneticPr fontId="55" type="noConversion"/>
  </si>
  <si>
    <t>03-MCCS-002</t>
    <phoneticPr fontId="55" type="noConversion"/>
  </si>
  <si>
    <t>03-MCCS-003</t>
    <phoneticPr fontId="55" type="noConversion"/>
  </si>
  <si>
    <t>03-MCCS-005</t>
    <phoneticPr fontId="55" type="noConversion"/>
  </si>
  <si>
    <t>03-MCCS-010</t>
    <phoneticPr fontId="55" type="noConversion"/>
  </si>
  <si>
    <t>03-MCCS-011</t>
  </si>
  <si>
    <t>03-MCCS-012</t>
    <phoneticPr fontId="55" type="noConversion"/>
  </si>
  <si>
    <t>03-MCCS-013</t>
    <phoneticPr fontId="55" type="noConversion"/>
  </si>
  <si>
    <t>03-MCCS-015</t>
    <phoneticPr fontId="55" type="noConversion"/>
  </si>
  <si>
    <t>03-MCCS-017</t>
    <phoneticPr fontId="55" type="noConversion"/>
  </si>
  <si>
    <t>03-MCCS-020</t>
    <phoneticPr fontId="55" type="noConversion"/>
  </si>
  <si>
    <t>03-MCCS-021</t>
    <phoneticPr fontId="55" type="noConversion"/>
  </si>
  <si>
    <t>04-MCCS-001</t>
    <phoneticPr fontId="55" type="noConversion"/>
  </si>
  <si>
    <t>04-MCCS-002</t>
    <phoneticPr fontId="55" type="noConversion"/>
  </si>
  <si>
    <t>04-MCCS-011</t>
  </si>
  <si>
    <t>04-MCCS-014</t>
  </si>
  <si>
    <t>04-MCCS-013</t>
    <phoneticPr fontId="55" type="noConversion"/>
  </si>
  <si>
    <t>04-MCCS-017</t>
    <phoneticPr fontId="55" type="noConversion"/>
  </si>
  <si>
    <t>04-MCCS-018</t>
  </si>
  <si>
    <t>04-MCCS-021</t>
    <phoneticPr fontId="55" type="noConversion"/>
  </si>
  <si>
    <t>04-MCCS-022</t>
    <phoneticPr fontId="55" type="noConversion"/>
  </si>
  <si>
    <t>04-MCCS-023</t>
    <phoneticPr fontId="55" type="noConversion"/>
  </si>
  <si>
    <t>04-MCCS-024</t>
    <phoneticPr fontId="55" type="noConversion"/>
  </si>
  <si>
    <t>04-MCCS-025</t>
    <phoneticPr fontId="55" type="noConversion"/>
  </si>
  <si>
    <t>04-MCCS-026</t>
    <phoneticPr fontId="55" type="noConversion"/>
  </si>
  <si>
    <t>04-MCCS-031</t>
    <phoneticPr fontId="55" type="noConversion"/>
  </si>
  <si>
    <t>04-MCCS-033</t>
    <phoneticPr fontId="55" type="noConversion"/>
  </si>
  <si>
    <t>04-MCCS-038</t>
  </si>
  <si>
    <t>04-MCCS-039</t>
    <phoneticPr fontId="55" type="noConversion"/>
  </si>
  <si>
    <t>04-MCCS-040</t>
    <phoneticPr fontId="55" type="noConversion"/>
  </si>
  <si>
    <t>04-MCCS-041</t>
  </si>
  <si>
    <t>06-MCCS-004</t>
  </si>
  <si>
    <t>06-MCCS-005</t>
    <phoneticPr fontId="55" type="noConversion"/>
  </si>
  <si>
    <t>06-MCCS-006</t>
    <phoneticPr fontId="55" type="noConversion"/>
  </si>
  <si>
    <t>06-MCCS-007</t>
    <phoneticPr fontId="55" type="noConversion"/>
  </si>
  <si>
    <t>06-MCCS-008</t>
    <phoneticPr fontId="55" type="noConversion"/>
  </si>
  <si>
    <t>06-MCCS-010</t>
    <phoneticPr fontId="55" type="noConversion"/>
  </si>
  <si>
    <t>06-MCCS-013</t>
  </si>
  <si>
    <t>06-MCCS-014</t>
    <phoneticPr fontId="55" type="noConversion"/>
  </si>
  <si>
    <t>06-MCCS-015</t>
  </si>
  <si>
    <t>06-MCCS-016</t>
  </si>
  <si>
    <t>06-MCCS-017</t>
    <phoneticPr fontId="55" type="noConversion"/>
  </si>
  <si>
    <t>06-MCCS-018</t>
    <phoneticPr fontId="55" type="noConversion"/>
  </si>
  <si>
    <t>06-MCCS-029</t>
    <phoneticPr fontId="55" type="noConversion"/>
  </si>
  <si>
    <t>06-MCCS-031</t>
    <phoneticPr fontId="55" type="noConversion"/>
  </si>
  <si>
    <t>06-MCCS-032</t>
    <phoneticPr fontId="55" type="noConversion"/>
  </si>
  <si>
    <t>06-MCCS-033</t>
  </si>
  <si>
    <t>06-MCCS-034</t>
  </si>
  <si>
    <t>06-MCCS-035</t>
  </si>
  <si>
    <t>06-MCCS-036</t>
  </si>
  <si>
    <t>06-MCCS-037</t>
    <phoneticPr fontId="55" type="noConversion"/>
  </si>
  <si>
    <t>06-MCCS-038</t>
  </si>
  <si>
    <t>06-MCCS-039</t>
  </si>
  <si>
    <t>08-MCCS-002</t>
  </si>
  <si>
    <t>08-MCCS-003</t>
  </si>
  <si>
    <t>08-MCCS-004</t>
  </si>
  <si>
    <t>08-MCCS-005</t>
    <phoneticPr fontId="55" type="noConversion"/>
  </si>
  <si>
    <t>09-MCCS-034</t>
  </si>
  <si>
    <t>09-MCCS-031</t>
  </si>
  <si>
    <t>09-MCCS-032</t>
  </si>
  <si>
    <t>09-MCCS-027</t>
    <phoneticPr fontId="55" type="noConversion"/>
  </si>
  <si>
    <t>09-MCCS-030</t>
  </si>
  <si>
    <t>09-MCCS-029</t>
  </si>
  <si>
    <t>10-MCCS-029</t>
  </si>
  <si>
    <t>10-MCCS-028</t>
  </si>
  <si>
    <t>10-MCCS-026</t>
  </si>
  <si>
    <t>10-MCCS-027</t>
  </si>
  <si>
    <t>10-MCCS-023</t>
  </si>
  <si>
    <t>10-MCCS-032</t>
    <phoneticPr fontId="55" type="noConversion"/>
  </si>
  <si>
    <t>11-MCCS-020</t>
  </si>
  <si>
    <t>11-MCCS-019</t>
  </si>
  <si>
    <t>11-MCCS-016</t>
  </si>
  <si>
    <t>11-MCCS-015</t>
  </si>
  <si>
    <t>11-MCCS-014</t>
  </si>
  <si>
    <t>11-MCCS-013</t>
  </si>
  <si>
    <t>11-MCCW-003</t>
    <phoneticPr fontId="55" type="noConversion"/>
  </si>
  <si>
    <t>11-MCCS-021</t>
  </si>
  <si>
    <t>11-MCCS-025</t>
    <phoneticPr fontId="55" type="noConversion"/>
  </si>
  <si>
    <t>11-MCCS-022</t>
    <phoneticPr fontId="55" type="noConversion"/>
  </si>
  <si>
    <t>11-MCCS-027</t>
  </si>
  <si>
    <t>11-MCCS-028</t>
  </si>
  <si>
    <t>자산번호
(경영지원)</t>
    <phoneticPr fontId="8" type="noConversion"/>
  </si>
  <si>
    <t>04-MCSD-016</t>
  </si>
  <si>
    <t>06-MCSD-002</t>
    <phoneticPr fontId="55" type="noConversion"/>
  </si>
  <si>
    <t>06-MCSD-003</t>
    <phoneticPr fontId="55" type="noConversion"/>
  </si>
  <si>
    <t>06-MCSD-004</t>
    <phoneticPr fontId="55" type="noConversion"/>
  </si>
  <si>
    <t>06-MCSD-005</t>
    <phoneticPr fontId="55" type="noConversion"/>
  </si>
  <si>
    <t>06-MCSD-006</t>
    <phoneticPr fontId="55" type="noConversion"/>
  </si>
  <si>
    <t>06-MCSD-007</t>
  </si>
  <si>
    <t>07-MCSD-007</t>
  </si>
  <si>
    <t>04-MCSD-015</t>
  </si>
  <si>
    <t>04-MCSD-017</t>
  </si>
  <si>
    <t>04-MCSD-018</t>
  </si>
  <si>
    <t>04-MCSD-019</t>
  </si>
  <si>
    <t>04-MCSD-020</t>
  </si>
  <si>
    <t>04-MCSD-034</t>
  </si>
  <si>
    <t>04-MCSD-035</t>
  </si>
  <si>
    <t>04-MCSD-036</t>
  </si>
  <si>
    <t>04-MCSD-043</t>
  </si>
  <si>
    <t>04-MCSD-044</t>
  </si>
  <si>
    <t>04-MCSD-045</t>
  </si>
  <si>
    <t>07-MCSD-008</t>
  </si>
  <si>
    <t>07-MCSD-009</t>
  </si>
  <si>
    <t>07-MCSD-011</t>
  </si>
  <si>
    <t>07-MCSD-012</t>
  </si>
  <si>
    <t>07-MCSD-013</t>
  </si>
  <si>
    <t>07-MCSD-014</t>
  </si>
  <si>
    <t>08-MCSD-001</t>
  </si>
  <si>
    <t>08-MCSD-002</t>
  </si>
  <si>
    <t>08-MCSD-003</t>
  </si>
  <si>
    <t>08-MCSD-004</t>
  </si>
  <si>
    <t>09-MCSD-004</t>
  </si>
  <si>
    <t>09-MCSD-005</t>
  </si>
  <si>
    <t>73011428
(추후 확장)</t>
    <phoneticPr fontId="8" type="noConversion"/>
  </si>
  <si>
    <t>11-MCSD-005</t>
  </si>
  <si>
    <t>sub1</t>
    <phoneticPr fontId="8" type="noConversion"/>
  </si>
  <si>
    <t>sub2</t>
    <phoneticPr fontId="8" type="noConversion"/>
  </si>
  <si>
    <t>sub3</t>
    <phoneticPr fontId="8" type="noConversion"/>
  </si>
  <si>
    <t>sub4</t>
    <phoneticPr fontId="8" type="noConversion"/>
  </si>
  <si>
    <t>SANbox</t>
    <phoneticPr fontId="8" type="noConversion"/>
  </si>
  <si>
    <t>* 2013년 1차 파기 (2.13) 완료장비 (총 44대 = 서버 25 + 스토리지 11 + 스위치 8)</t>
    <phoneticPr fontId="8" type="noConversion"/>
  </si>
  <si>
    <t>A17-06-06</t>
    <phoneticPr fontId="8" type="noConversion"/>
  </si>
  <si>
    <t>1기서비스</t>
    <phoneticPr fontId="8" type="noConversion"/>
  </si>
  <si>
    <t>공통</t>
    <phoneticPr fontId="8" type="noConversion"/>
  </si>
  <si>
    <t>모바일</t>
    <phoneticPr fontId="8" type="noConversion"/>
  </si>
  <si>
    <t>인증</t>
    <phoneticPr fontId="8" type="noConversion"/>
  </si>
  <si>
    <t>운영</t>
    <phoneticPr fontId="8" type="noConversion"/>
  </si>
  <si>
    <t>* 스위치에는 SAN / KVM 은 제외됨 (SAN 3 / KVM 8)</t>
    <phoneticPr fontId="8" type="noConversion"/>
  </si>
  <si>
    <t>album-cms2</t>
    <phoneticPr fontId="8" type="noConversion"/>
  </si>
  <si>
    <t>A2X-TOD-02</t>
    <phoneticPr fontId="8" type="noConversion"/>
  </si>
  <si>
    <t>04-MCCS-003</t>
    <phoneticPr fontId="8" type="noConversion"/>
  </si>
  <si>
    <t>04-MCCS-006</t>
    <phoneticPr fontId="8" type="noConversion"/>
  </si>
  <si>
    <t>04-MCCS-007</t>
    <phoneticPr fontId="8" type="noConversion"/>
  </si>
  <si>
    <t>04-MCCS-010</t>
    <phoneticPr fontId="8" type="noConversion"/>
  </si>
  <si>
    <t>04-MCCS-015</t>
    <phoneticPr fontId="55" type="noConversion"/>
  </si>
  <si>
    <t>04-MCCS-032</t>
    <phoneticPr fontId="8" type="noConversion"/>
  </si>
  <si>
    <t>내부서비스(상암)</t>
    <phoneticPr fontId="8" type="noConversion"/>
  </si>
  <si>
    <t>공통</t>
    <phoneticPr fontId="8" type="noConversion"/>
  </si>
  <si>
    <t>04-MCCS-028</t>
    <phoneticPr fontId="8" type="noConversion"/>
  </si>
  <si>
    <t>03-MCCS-027</t>
    <phoneticPr fontId="8" type="noConversion"/>
  </si>
  <si>
    <t>infra-svn</t>
    <phoneticPr fontId="8" type="noConversion"/>
  </si>
  <si>
    <t>webhard-api</t>
    <phoneticPr fontId="8" type="noConversion"/>
  </si>
  <si>
    <t>내부서비스(상암)</t>
    <phoneticPr fontId="8" type="noConversion"/>
  </si>
  <si>
    <t>유휴(상암)</t>
    <phoneticPr fontId="8" type="noConversion"/>
  </si>
  <si>
    <t>***내부서비스(상암) (세부구분)</t>
    <phoneticPr fontId="8" type="noConversion"/>
  </si>
  <si>
    <t>공통</t>
    <phoneticPr fontId="8" type="noConversion"/>
  </si>
  <si>
    <t>웹하드</t>
    <phoneticPr fontId="8" type="noConversion"/>
  </si>
  <si>
    <t>내부개발용</t>
    <phoneticPr fontId="8" type="noConversion"/>
  </si>
  <si>
    <t>터미널서버</t>
    <phoneticPr fontId="8" type="noConversion"/>
  </si>
  <si>
    <t>2013.11.12 현재</t>
    <phoneticPr fontId="8" type="noConversion"/>
  </si>
  <si>
    <t>* 메일서비스는 리스장비를 제외함 (서버 32대) / 메일 백업스토리지 (11대) 은 제외함</t>
    <phoneticPr fontId="8" type="noConversion"/>
  </si>
  <si>
    <t>classicpot-01</t>
    <phoneticPr fontId="8" type="noConversion"/>
  </si>
  <si>
    <t>210.120.247.92</t>
    <phoneticPr fontId="8" type="noConversion"/>
  </si>
  <si>
    <t>자산번호</t>
    <phoneticPr fontId="8" type="noConversion"/>
  </si>
  <si>
    <t>02-MCWN-001</t>
    <phoneticPr fontId="8" type="noConversion"/>
  </si>
  <si>
    <t>04-MCWN-003</t>
    <phoneticPr fontId="8" type="noConversion"/>
  </si>
  <si>
    <t>04-MCWN-005</t>
    <phoneticPr fontId="8" type="noConversion"/>
  </si>
  <si>
    <t>04-MCWN-006</t>
    <phoneticPr fontId="8" type="noConversion"/>
  </si>
  <si>
    <t>04-MCWN-007</t>
    <phoneticPr fontId="8" type="noConversion"/>
  </si>
  <si>
    <t>05-MCWN-001</t>
    <phoneticPr fontId="8" type="noConversion"/>
  </si>
  <si>
    <t>06-MCWN-001</t>
    <phoneticPr fontId="8" type="noConversion"/>
  </si>
  <si>
    <t>06-MCWN-004</t>
    <phoneticPr fontId="8" type="noConversion"/>
  </si>
  <si>
    <t>06-MCWN-005</t>
    <phoneticPr fontId="8" type="noConversion"/>
  </si>
  <si>
    <t>06-MCWN-006</t>
    <phoneticPr fontId="8" type="noConversion"/>
  </si>
  <si>
    <t>DMI-07-CA-00001</t>
    <phoneticPr fontId="8" type="noConversion"/>
  </si>
  <si>
    <t>07-MCWN-016</t>
    <phoneticPr fontId="8" type="noConversion"/>
  </si>
  <si>
    <t>04-MCCS-009</t>
    <phoneticPr fontId="8" type="noConversion"/>
  </si>
  <si>
    <t>04-MCCS-004</t>
    <phoneticPr fontId="8" type="noConversion"/>
  </si>
  <si>
    <t>04-MCCS-008</t>
    <phoneticPr fontId="8" type="noConversion"/>
  </si>
  <si>
    <t>04-MCCS-005</t>
    <phoneticPr fontId="8" type="noConversion"/>
  </si>
  <si>
    <t>04-MCCS-012</t>
    <phoneticPr fontId="8" type="noConversion"/>
  </si>
  <si>
    <t>04-MCCS-016</t>
    <phoneticPr fontId="8" type="noConversion"/>
  </si>
  <si>
    <t>04-MCCS-020</t>
    <phoneticPr fontId="8" type="noConversion"/>
  </si>
  <si>
    <t>04-MCCS-029</t>
    <phoneticPr fontId="8" type="noConversion"/>
  </si>
  <si>
    <t>04-MCCS-030</t>
    <phoneticPr fontId="8" type="noConversion"/>
  </si>
  <si>
    <t>DL580 G7</t>
    <phoneticPr fontId="8" type="noConversion"/>
  </si>
  <si>
    <t>07-MCCS-048</t>
    <phoneticPr fontId="8" type="noConversion"/>
  </si>
  <si>
    <t>2012-08-20</t>
    <phoneticPr fontId="8" type="noConversion"/>
  </si>
  <si>
    <t>2012-10-30</t>
    <phoneticPr fontId="8" type="noConversion"/>
  </si>
  <si>
    <t>SA424</t>
    <phoneticPr fontId="8" type="noConversion"/>
  </si>
  <si>
    <t>Fusion-io</t>
    <phoneticPr fontId="8" type="noConversion"/>
  </si>
  <si>
    <t>Drive2 1.2TB</t>
    <phoneticPr fontId="8" type="noConversion"/>
  </si>
  <si>
    <t>12-MCSD-004</t>
    <phoneticPr fontId="8" type="noConversion"/>
  </si>
  <si>
    <t>07-MCWN-017</t>
    <phoneticPr fontId="8" type="noConversion"/>
  </si>
  <si>
    <t>07-MCWT-002</t>
    <phoneticPr fontId="8" type="noConversion"/>
  </si>
  <si>
    <t>12-MCWN-005</t>
    <phoneticPr fontId="8" type="noConversion"/>
  </si>
  <si>
    <t>12-MCWN-006</t>
    <phoneticPr fontId="8" type="noConversion"/>
  </si>
  <si>
    <t>12-MCWN-007</t>
    <phoneticPr fontId="8" type="noConversion"/>
  </si>
  <si>
    <t>12-MCWN-011</t>
    <phoneticPr fontId="8" type="noConversion"/>
  </si>
  <si>
    <t>09-MCWN-001</t>
    <phoneticPr fontId="8" type="noConversion"/>
  </si>
  <si>
    <t>11-MCWN-014</t>
    <phoneticPr fontId="8" type="noConversion"/>
  </si>
  <si>
    <t>09-MCWN-003</t>
    <phoneticPr fontId="8" type="noConversion"/>
  </si>
  <si>
    <t>자산번호</t>
    <phoneticPr fontId="8" type="noConversion"/>
  </si>
  <si>
    <t>05-MCSB-001</t>
    <phoneticPr fontId="8" type="noConversion"/>
  </si>
  <si>
    <t>05-MCSB-002</t>
    <phoneticPr fontId="8" type="noConversion"/>
  </si>
  <si>
    <t>05-MCSB-003</t>
    <phoneticPr fontId="8" type="noConversion"/>
  </si>
  <si>
    <t>05-MCSB-004</t>
    <phoneticPr fontId="8" type="noConversion"/>
  </si>
  <si>
    <t>07-MCSB-001</t>
    <phoneticPr fontId="8" type="noConversion"/>
  </si>
  <si>
    <t>07-MCSB-002</t>
    <phoneticPr fontId="8" type="noConversion"/>
  </si>
  <si>
    <t>07-MCSB-003</t>
    <phoneticPr fontId="8" type="noConversion"/>
  </si>
  <si>
    <t>07-MCSB-004</t>
    <phoneticPr fontId="8" type="noConversion"/>
  </si>
  <si>
    <t>DMI-12-BA-00001</t>
    <phoneticPr fontId="8" type="noConversion"/>
  </si>
  <si>
    <t>11-MCCS-024</t>
    <phoneticPr fontId="8" type="noConversion"/>
  </si>
  <si>
    <t>DMI-12-BA-00002</t>
    <phoneticPr fontId="8" type="noConversion"/>
  </si>
  <si>
    <t>메모리 없음
(국민앨범CMS 에 투입)</t>
    <phoneticPr fontId="8" type="noConversion"/>
  </si>
  <si>
    <t>12-MCCS-021</t>
  </si>
  <si>
    <t>12-MCCS-022</t>
  </si>
  <si>
    <t>12-MCCS-023</t>
  </si>
  <si>
    <t>12-MCCS-037</t>
  </si>
  <si>
    <t>-</t>
    <phoneticPr fontId="8" type="noConversion"/>
  </si>
  <si>
    <t>-</t>
    <phoneticPr fontId="8" type="noConversion"/>
  </si>
  <si>
    <t>12-MCSD-005</t>
    <phoneticPr fontId="8" type="noConversion"/>
  </si>
  <si>
    <t>12-MCWN-008</t>
    <phoneticPr fontId="8" type="noConversion"/>
  </si>
  <si>
    <t>12-MCWN-009</t>
    <phoneticPr fontId="8" type="noConversion"/>
  </si>
  <si>
    <t>12-MCWN-001</t>
    <phoneticPr fontId="8" type="noConversion"/>
  </si>
  <si>
    <t>12-MCWN-002</t>
    <phoneticPr fontId="8" type="noConversion"/>
  </si>
  <si>
    <t>12-MCWN-003</t>
    <phoneticPr fontId="8" type="noConversion"/>
  </si>
  <si>
    <t>12-MCWN-004</t>
    <phoneticPr fontId="8" type="noConversion"/>
  </si>
  <si>
    <t>12-MCWN-010</t>
    <phoneticPr fontId="8" type="noConversion"/>
  </si>
  <si>
    <t>12-MCWN-012</t>
    <phoneticPr fontId="8" type="noConversion"/>
  </si>
  <si>
    <t>06-MCCS-003</t>
    <phoneticPr fontId="8" type="noConversion"/>
  </si>
  <si>
    <t>06-MCCS-009</t>
    <phoneticPr fontId="55" type="noConversion"/>
  </si>
  <si>
    <t>08-MCCS-001</t>
    <phoneticPr fontId="8" type="noConversion"/>
  </si>
  <si>
    <t>09-MCCS-023</t>
    <phoneticPr fontId="8" type="noConversion"/>
  </si>
  <si>
    <t>09-MCCS-024</t>
    <phoneticPr fontId="55" type="noConversion"/>
  </si>
  <si>
    <t>09-MCCS-025</t>
    <phoneticPr fontId="55" type="noConversion"/>
  </si>
  <si>
    <t>09-MCCS-035</t>
    <phoneticPr fontId="8" type="noConversion"/>
  </si>
  <si>
    <t>09-MCCS-033</t>
    <phoneticPr fontId="8" type="noConversion"/>
  </si>
  <si>
    <t>09-MCCS-028</t>
    <phoneticPr fontId="55" type="noConversion"/>
  </si>
  <si>
    <t>10-MCCS-025</t>
    <phoneticPr fontId="55" type="noConversion"/>
  </si>
  <si>
    <t>10-MCCS-030</t>
    <phoneticPr fontId="55" type="noConversion"/>
  </si>
  <si>
    <t>11-MCCS-018</t>
    <phoneticPr fontId="8" type="noConversion"/>
  </si>
  <si>
    <t>11-MCCS-017</t>
    <phoneticPr fontId="8" type="noConversion"/>
  </si>
  <si>
    <t>12-MCCS-035</t>
    <phoneticPr fontId="8" type="noConversion"/>
  </si>
  <si>
    <t>04-MCSD-001</t>
    <phoneticPr fontId="8" type="noConversion"/>
  </si>
  <si>
    <t>04-MCSD-002</t>
    <phoneticPr fontId="8" type="noConversion"/>
  </si>
  <si>
    <t>04-MCSD-003</t>
    <phoneticPr fontId="8" type="noConversion"/>
  </si>
  <si>
    <t>04-MCSD-004</t>
    <phoneticPr fontId="8" type="noConversion"/>
  </si>
  <si>
    <t>04-MCSD-005</t>
    <phoneticPr fontId="8" type="noConversion"/>
  </si>
  <si>
    <t>04-MCSD-006</t>
    <phoneticPr fontId="8" type="noConversion"/>
  </si>
  <si>
    <t>04-MCSD-007</t>
    <phoneticPr fontId="8" type="noConversion"/>
  </si>
  <si>
    <t>04-MCSD-008</t>
    <phoneticPr fontId="8" type="noConversion"/>
  </si>
  <si>
    <t>04-MCSD-009</t>
    <phoneticPr fontId="8" type="noConversion"/>
  </si>
  <si>
    <t>04-MCSD-010</t>
    <phoneticPr fontId="8" type="noConversion"/>
  </si>
  <si>
    <t>04-MCSD-011</t>
    <phoneticPr fontId="8" type="noConversion"/>
  </si>
  <si>
    <t>04-MCSD-012</t>
    <phoneticPr fontId="8" type="noConversion"/>
  </si>
  <si>
    <t>04-MCSD-013</t>
    <phoneticPr fontId="8" type="noConversion"/>
  </si>
  <si>
    <t>04-MCSD-014</t>
    <phoneticPr fontId="8" type="noConversion"/>
  </si>
  <si>
    <t>04-MCSD-031</t>
    <phoneticPr fontId="8" type="noConversion"/>
  </si>
  <si>
    <t>04-MCSD-032</t>
    <phoneticPr fontId="8" type="noConversion"/>
  </si>
  <si>
    <t>04-MCSD-033</t>
    <phoneticPr fontId="8" type="noConversion"/>
  </si>
  <si>
    <t>04-MCSD-037</t>
    <phoneticPr fontId="8" type="noConversion"/>
  </si>
  <si>
    <t>04-MCSD-038</t>
    <phoneticPr fontId="8" type="noConversion"/>
  </si>
  <si>
    <t>04-MCSD-039</t>
    <phoneticPr fontId="8" type="noConversion"/>
  </si>
  <si>
    <t>04-MCSD-040</t>
    <phoneticPr fontId="8" type="noConversion"/>
  </si>
  <si>
    <t>04-MCSD-041</t>
    <phoneticPr fontId="8" type="noConversion"/>
  </si>
  <si>
    <t>04-MCSD-042</t>
    <phoneticPr fontId="8" type="noConversion"/>
  </si>
  <si>
    <t>06-MCWN-002</t>
    <phoneticPr fontId="8" type="noConversion"/>
  </si>
  <si>
    <t>06-MCWN-003</t>
    <phoneticPr fontId="8" type="noConversion"/>
  </si>
  <si>
    <t>09-MCWN-002</t>
    <phoneticPr fontId="8" type="noConversion"/>
  </si>
  <si>
    <t>03-MCCS-001</t>
    <phoneticPr fontId="8" type="noConversion"/>
  </si>
  <si>
    <t>06-MCCS-012</t>
    <phoneticPr fontId="55" type="noConversion"/>
  </si>
  <si>
    <t>06-MCCS-019</t>
    <phoneticPr fontId="55" type="noConversion"/>
  </si>
  <si>
    <t>06-MCCS-020</t>
    <phoneticPr fontId="55" type="noConversion"/>
  </si>
  <si>
    <t>06-MCCS-021</t>
    <phoneticPr fontId="8" type="noConversion"/>
  </si>
  <si>
    <t>06-MCCS-022</t>
    <phoneticPr fontId="55" type="noConversion"/>
  </si>
  <si>
    <t>06-MCCS-023</t>
    <phoneticPr fontId="8" type="noConversion"/>
  </si>
  <si>
    <t>06-MCCS-024</t>
    <phoneticPr fontId="8" type="noConversion"/>
  </si>
  <si>
    <t>06-MCCS-025</t>
    <phoneticPr fontId="8" type="noConversion"/>
  </si>
  <si>
    <t>06-MCCS-026</t>
    <phoneticPr fontId="8" type="noConversion"/>
  </si>
  <si>
    <t>DMI-06-AA-00027</t>
    <phoneticPr fontId="8" type="noConversion"/>
  </si>
  <si>
    <t>06-MCCS-027</t>
    <phoneticPr fontId="8" type="noConversion"/>
  </si>
  <si>
    <t>iptv-ipv6</t>
    <phoneticPr fontId="8" type="noConversion"/>
  </si>
  <si>
    <t>-</t>
    <phoneticPr fontId="8" type="noConversion"/>
  </si>
  <si>
    <t>대전 IPv6 사용</t>
    <phoneticPr fontId="8" type="noConversion"/>
  </si>
  <si>
    <t>모바일웹(주로)</t>
    <phoneticPr fontId="8" type="noConversion"/>
  </si>
  <si>
    <t>유지</t>
    <phoneticPr fontId="8" type="noConversion"/>
  </si>
  <si>
    <t>차후 대안
(2013.12)</t>
    <phoneticPr fontId="8" type="noConversion"/>
  </si>
  <si>
    <t>디스크팟</t>
    <phoneticPr fontId="8" type="noConversion"/>
  </si>
  <si>
    <t>1기서비스/모바일웹/</t>
    <phoneticPr fontId="8" type="noConversion"/>
  </si>
  <si>
    <t>유지</t>
    <phoneticPr fontId="8" type="noConversion"/>
  </si>
  <si>
    <t>기업메시징</t>
    <phoneticPr fontId="8" type="noConversion"/>
  </si>
  <si>
    <t>유지-대체</t>
    <phoneticPr fontId="8" type="noConversion"/>
  </si>
  <si>
    <t>유지-대체</t>
    <phoneticPr fontId="8" type="noConversion"/>
  </si>
  <si>
    <t>유지-정리(폐기)</t>
    <phoneticPr fontId="8" type="noConversion"/>
  </si>
  <si>
    <t>유지-P2V</t>
    <phoneticPr fontId="8" type="noConversion"/>
  </si>
  <si>
    <t>유지-P2V</t>
    <phoneticPr fontId="8" type="noConversion"/>
  </si>
  <si>
    <t>유휴-폐기('13.12)</t>
    <phoneticPr fontId="8" type="noConversion"/>
  </si>
  <si>
    <t>유지-대체</t>
    <phoneticPr fontId="8" type="noConversion"/>
  </si>
  <si>
    <t>유휴-이동(상암)</t>
    <phoneticPr fontId="8" type="noConversion"/>
  </si>
  <si>
    <t>유지</t>
    <phoneticPr fontId="8" type="noConversion"/>
  </si>
  <si>
    <t>유지</t>
    <phoneticPr fontId="8" type="noConversion"/>
  </si>
  <si>
    <t>유지-유휴(1월)</t>
    <phoneticPr fontId="8" type="noConversion"/>
  </si>
  <si>
    <t>안양</t>
    <phoneticPr fontId="8" type="noConversion"/>
  </si>
  <si>
    <t>5층</t>
    <phoneticPr fontId="8" type="noConversion"/>
  </si>
  <si>
    <t>차후 방안
(2013.12)</t>
    <phoneticPr fontId="8" type="noConversion"/>
  </si>
  <si>
    <t>유휴-이동(상암)</t>
    <phoneticPr fontId="8" type="noConversion"/>
  </si>
  <si>
    <t>관리IP</t>
    <phoneticPr fontId="8" type="noConversion"/>
  </si>
  <si>
    <t>192.168.1.94</t>
    <phoneticPr fontId="8" type="noConversion"/>
  </si>
  <si>
    <t>192.168.1.93</t>
    <phoneticPr fontId="8" type="noConversion"/>
  </si>
  <si>
    <t>192.168.1.92</t>
    <phoneticPr fontId="8" type="noConversion"/>
  </si>
  <si>
    <t>유휴-이동(상암)</t>
    <phoneticPr fontId="8" type="noConversion"/>
  </si>
  <si>
    <t>유휴-이동(상암)</t>
    <phoneticPr fontId="8" type="noConversion"/>
  </si>
  <si>
    <t>L4테스트</t>
    <phoneticPr fontId="8" type="noConversion"/>
  </si>
  <si>
    <t>* 다단 1세트 스토리지는 다단카운트/ 1랙스토리지는 1카운트한 전력이 있음 (2013년 1~3월)</t>
    <phoneticPr fontId="8" type="noConversion"/>
  </si>
  <si>
    <t xml:space="preserve">  -&gt; 엔트리(하)급의 스토리지를 주로 쓰는 자사에 불리한 조건임</t>
    <phoneticPr fontId="8" type="noConversion"/>
  </si>
  <si>
    <t>* 대안</t>
    <phoneticPr fontId="8" type="noConversion"/>
  </si>
  <si>
    <t xml:space="preserve">  -&gt; 1단(3U) 스토리지와 1랙(42U) 스토리지의 소요전력이 같다는 논리가되어 적절하지않음</t>
    <phoneticPr fontId="8" type="noConversion"/>
  </si>
  <si>
    <t xml:space="preserve">  -&gt; 다단 1세트 스토리지와 1랙 스토리지를 1카운트하면 격차를 줄일 수 있음 (33대 -&gt; 15대로 감축가능)</t>
    <phoneticPr fontId="8" type="noConversion"/>
  </si>
  <si>
    <t xml:space="preserve">  -&gt; 다단 1세트 스토리지와 1랙 스토리지를 1카운트, 1단 스토리지는 5개모아서 1카운트 (현재 33대 -&gt; 12대로 감축가능)</t>
    <phoneticPr fontId="8" type="noConversion"/>
  </si>
  <si>
    <t>미디어로그</t>
    <phoneticPr fontId="8" type="noConversion"/>
  </si>
  <si>
    <t>자산</t>
    <phoneticPr fontId="8" type="noConversion"/>
  </si>
  <si>
    <t>소유업체</t>
    <phoneticPr fontId="8" type="noConversion"/>
  </si>
  <si>
    <t>메일ASP</t>
    <phoneticPr fontId="8" type="noConversion"/>
  </si>
  <si>
    <t>ITO임대</t>
    <phoneticPr fontId="8" type="noConversion"/>
  </si>
  <si>
    <t>LG U+</t>
    <phoneticPr fontId="8" type="noConversion"/>
  </si>
  <si>
    <t>2014년대비 ITO계약관련 수량실사대상 (12.27이후)</t>
    <phoneticPr fontId="8" type="noConversion"/>
  </si>
  <si>
    <t>2014년대비 ITO계약관련 수량실사대상 (12.18) - 고장, 유휴제외</t>
    <phoneticPr fontId="8" type="noConversion"/>
  </si>
  <si>
    <t>미디어로그</t>
    <phoneticPr fontId="8" type="noConversion"/>
  </si>
  <si>
    <t>메일백업</t>
    <phoneticPr fontId="8" type="noConversion"/>
  </si>
  <si>
    <t>SAN/PC</t>
    <phoneticPr fontId="8" type="noConversion"/>
  </si>
  <si>
    <t>IPTV-IPv6(대전)</t>
    <phoneticPr fontId="8" type="noConversion"/>
  </si>
  <si>
    <t>IPTV2.0</t>
    <phoneticPr fontId="8" type="noConversion"/>
  </si>
  <si>
    <t>* 2013.1.1 - 장비 399대</t>
    <phoneticPr fontId="8" type="noConversion"/>
  </si>
  <si>
    <t>* 2013.2.13 - 장비폐기 44대진행완료, 장비 355대</t>
    <phoneticPr fontId="8" type="noConversion"/>
  </si>
  <si>
    <t>* 2013.12.24 - 장비폐기 27대예정, 장비 328대</t>
    <phoneticPr fontId="8" type="noConversion"/>
  </si>
  <si>
    <t>* 2013.12.27 - 장비이동 61대예정, 장비 267대</t>
    <phoneticPr fontId="8" type="noConversion"/>
  </si>
  <si>
    <t>발송</t>
    <phoneticPr fontId="8" type="noConversion"/>
  </si>
  <si>
    <t>사용자데이터</t>
    <phoneticPr fontId="8" type="noConversion"/>
  </si>
  <si>
    <t>직원용</t>
    <phoneticPr fontId="8" type="noConversion"/>
  </si>
  <si>
    <t>스팸필터</t>
    <phoneticPr fontId="8" type="noConversion"/>
  </si>
  <si>
    <t>부가</t>
    <phoneticPr fontId="8" type="noConversion"/>
  </si>
  <si>
    <t>부가</t>
    <phoneticPr fontId="8" type="noConversion"/>
  </si>
  <si>
    <t>멀티메일</t>
    <phoneticPr fontId="8" type="noConversion"/>
  </si>
  <si>
    <t>멀티메일</t>
    <phoneticPr fontId="8" type="noConversion"/>
  </si>
  <si>
    <t>사용자데이터</t>
    <phoneticPr fontId="8" type="noConversion"/>
  </si>
  <si>
    <t>스팸필터</t>
    <phoneticPr fontId="8" type="noConversion"/>
  </si>
  <si>
    <t>발송측</t>
    <phoneticPr fontId="8" type="noConversion"/>
  </si>
  <si>
    <t>대용량첨부</t>
    <phoneticPr fontId="8" type="noConversion"/>
  </si>
  <si>
    <t>대용량첨부</t>
    <phoneticPr fontId="8" type="noConversion"/>
  </si>
  <si>
    <t>메일DB</t>
    <phoneticPr fontId="8" type="noConversion"/>
  </si>
  <si>
    <t>메일DB</t>
    <phoneticPr fontId="8" type="noConversion"/>
  </si>
  <si>
    <t>GW</t>
    <phoneticPr fontId="8" type="noConversion"/>
  </si>
  <si>
    <t>GW</t>
    <phoneticPr fontId="8" type="noConversion"/>
  </si>
  <si>
    <t>PROXY</t>
    <phoneticPr fontId="8" type="noConversion"/>
  </si>
  <si>
    <t>PROXY</t>
    <phoneticPr fontId="8" type="noConversion"/>
  </si>
  <si>
    <t>사용자데이터</t>
    <phoneticPr fontId="8" type="noConversion"/>
  </si>
  <si>
    <t>차후 활용불가</t>
    <phoneticPr fontId="8" type="noConversion"/>
  </si>
  <si>
    <t>UNIX</t>
    <phoneticPr fontId="8" type="noConversion"/>
  </si>
  <si>
    <t>차후 활용불가</t>
    <phoneticPr fontId="8" type="noConversion"/>
  </si>
  <si>
    <t>유휴-이동(상암)</t>
    <phoneticPr fontId="8" type="noConversion"/>
  </si>
  <si>
    <t>자산장비로 대체가능</t>
    <phoneticPr fontId="8" type="noConversion"/>
  </si>
  <si>
    <t>04-MCCS-019</t>
    <phoneticPr fontId="8" type="noConversion"/>
  </si>
  <si>
    <t>04-MCCS-034</t>
    <phoneticPr fontId="8" type="noConversion"/>
  </si>
  <si>
    <t>04-MCCS-035</t>
    <phoneticPr fontId="8" type="noConversion"/>
  </si>
  <si>
    <t>04-MCCS-036</t>
    <phoneticPr fontId="8" type="noConversion"/>
  </si>
  <si>
    <t>04-MCCS-037</t>
    <phoneticPr fontId="8" type="noConversion"/>
  </si>
  <si>
    <t>2013.12.30 폐기</t>
    <phoneticPr fontId="8" type="noConversion"/>
  </si>
  <si>
    <t>폐기</t>
    <phoneticPr fontId="8" type="noConversion"/>
  </si>
  <si>
    <t>* 2013년 3차 폐기 (12.30) 완료장비 (상암 총 30대 = 서버 7, 스토리지 23)</t>
    <phoneticPr fontId="8" type="noConversion"/>
  </si>
  <si>
    <t>* 2013년 2차 폐기 (12.30) 완료장비 (안양 총 27대 = 서버 27)</t>
    <phoneticPr fontId="8" type="noConversion"/>
  </si>
  <si>
    <t>DMI-13-AA-00002</t>
    <phoneticPr fontId="8" type="noConversion"/>
  </si>
  <si>
    <t>메일ASP-이동(안양1층)</t>
    <phoneticPr fontId="8" type="noConversion"/>
  </si>
  <si>
    <t>NAS</t>
    <phoneticPr fontId="8" type="noConversion"/>
  </si>
  <si>
    <t>유휴(상암)</t>
    <phoneticPr fontId="8" type="noConversion"/>
  </si>
  <si>
    <t>IPTV2.0</t>
    <phoneticPr fontId="8" type="noConversion"/>
  </si>
  <si>
    <t>HRDB</t>
    <phoneticPr fontId="8" type="noConversion"/>
  </si>
  <si>
    <t>안양1층</t>
    <phoneticPr fontId="8" type="noConversion"/>
  </si>
  <si>
    <t>상암</t>
    <phoneticPr fontId="8" type="noConversion"/>
  </si>
  <si>
    <t>유휴(상암)</t>
    <phoneticPr fontId="8" type="noConversion"/>
  </si>
  <si>
    <t>이동완료 (2.15)</t>
    <phoneticPr fontId="8" type="noConversion"/>
  </si>
  <si>
    <t>유휴(상암)</t>
    <phoneticPr fontId="8" type="noConversion"/>
  </si>
  <si>
    <t>유휴-이동(상암)</t>
    <phoneticPr fontId="8" type="noConversion"/>
  </si>
  <si>
    <t>이동완료 ('13.12.30)</t>
    <phoneticPr fontId="8" type="noConversion"/>
  </si>
  <si>
    <t>공통</t>
    <phoneticPr fontId="8" type="noConversion"/>
  </si>
  <si>
    <t>유지</t>
    <phoneticPr fontId="8" type="noConversion"/>
  </si>
  <si>
    <t>A16-01-03</t>
    <phoneticPr fontId="8" type="noConversion"/>
  </si>
  <si>
    <t>A17-04-03</t>
    <phoneticPr fontId="8" type="noConversion"/>
  </si>
  <si>
    <t>A17-04-04</t>
    <phoneticPr fontId="8" type="noConversion"/>
  </si>
  <si>
    <t>chol-auth1~2</t>
    <phoneticPr fontId="8" type="noConversion"/>
  </si>
  <si>
    <t>A18-07-8</t>
    <phoneticPr fontId="8" type="noConversion"/>
  </si>
  <si>
    <t>A18-07-7</t>
    <phoneticPr fontId="8" type="noConversion"/>
  </si>
  <si>
    <t>A18-07-6</t>
    <phoneticPr fontId="8" type="noConversion"/>
  </si>
  <si>
    <t>A18-10-03</t>
    <phoneticPr fontId="8" type="noConversion"/>
  </si>
  <si>
    <t>A18-10-02</t>
    <phoneticPr fontId="8" type="noConversion"/>
  </si>
  <si>
    <t>A18-10-01</t>
    <phoneticPr fontId="8" type="noConversion"/>
  </si>
  <si>
    <t>A20-02-01</t>
    <phoneticPr fontId="8" type="noConversion"/>
  </si>
  <si>
    <t>A20-09-01</t>
    <phoneticPr fontId="8" type="noConversion"/>
  </si>
  <si>
    <t>A20-12-01</t>
    <phoneticPr fontId="8" type="noConversion"/>
  </si>
  <si>
    <t>A20-12-02</t>
    <phoneticPr fontId="8" type="noConversion"/>
  </si>
  <si>
    <t>A20-12-03</t>
    <phoneticPr fontId="8" type="noConversion"/>
  </si>
  <si>
    <t>A20-12-07</t>
    <phoneticPr fontId="8" type="noConversion"/>
  </si>
  <si>
    <t>A20-12-06</t>
    <phoneticPr fontId="8" type="noConversion"/>
  </si>
  <si>
    <t>A18-08-02</t>
    <phoneticPr fontId="8" type="noConversion"/>
  </si>
  <si>
    <t>A17-10-1</t>
    <phoneticPr fontId="8" type="noConversion"/>
  </si>
  <si>
    <t>A17-10-2</t>
    <phoneticPr fontId="8" type="noConversion"/>
  </si>
  <si>
    <t>A17-10-3</t>
    <phoneticPr fontId="8" type="noConversion"/>
  </si>
  <si>
    <t>A17-10-4</t>
    <phoneticPr fontId="8" type="noConversion"/>
  </si>
  <si>
    <t>09-MCSD-006</t>
    <phoneticPr fontId="8" type="noConversion"/>
  </si>
  <si>
    <t>안양 5층</t>
    <phoneticPr fontId="8" type="noConversion"/>
  </si>
  <si>
    <t>렉위치</t>
    <phoneticPr fontId="8" type="noConversion"/>
  </si>
  <si>
    <t>A16-11-08</t>
    <phoneticPr fontId="8" type="noConversion"/>
  </si>
  <si>
    <t>A16-11-09</t>
    <phoneticPr fontId="8" type="noConversion"/>
  </si>
  <si>
    <t>링컨 외부</t>
    <phoneticPr fontId="8" type="noConversion"/>
  </si>
  <si>
    <t>링컨 내부</t>
    <phoneticPr fontId="8" type="noConversion"/>
  </si>
  <si>
    <t>5층 창고</t>
    <phoneticPr fontId="8" type="noConversion"/>
  </si>
  <si>
    <t>A16-11-04</t>
    <phoneticPr fontId="8" type="noConversion"/>
  </si>
  <si>
    <t>A16-11-03</t>
    <phoneticPr fontId="8" type="noConversion"/>
  </si>
  <si>
    <t>16/24</t>
    <phoneticPr fontId="8" type="noConversion"/>
  </si>
  <si>
    <t>Brocade 300</t>
    <phoneticPr fontId="8" type="noConversion"/>
  </si>
  <si>
    <t>mailmms 1~28</t>
    <phoneticPr fontId="8" type="noConversion"/>
  </si>
  <si>
    <t>mailmms 29~37</t>
    <phoneticPr fontId="8" type="noConversion"/>
  </si>
  <si>
    <t>A20-09-05</t>
    <phoneticPr fontId="8" type="noConversion"/>
  </si>
  <si>
    <t>StorageWorks 8/24 SAN</t>
    <phoneticPr fontId="8" type="noConversion"/>
  </si>
  <si>
    <t>ipv6 SAN</t>
    <phoneticPr fontId="8" type="noConversion"/>
  </si>
  <si>
    <t>ipv6 KVM</t>
    <phoneticPr fontId="8" type="noConversion"/>
  </si>
  <si>
    <r>
      <t>11-MCWN-01</t>
    </r>
    <r>
      <rPr>
        <sz val="10"/>
        <rFont val="맑은 고딕"/>
        <family val="3"/>
        <charset val="129"/>
      </rPr>
      <t>5</t>
    </r>
    <phoneticPr fontId="8" type="noConversion"/>
  </si>
  <si>
    <t>11-MCWN-016</t>
    <phoneticPr fontId="8" type="noConversion"/>
  </si>
  <si>
    <t>11-MCWN-017</t>
    <phoneticPr fontId="8" type="noConversion"/>
  </si>
  <si>
    <t>11-MCWN-018</t>
    <phoneticPr fontId="8" type="noConversion"/>
  </si>
  <si>
    <t>11-MCWN-019</t>
    <phoneticPr fontId="8" type="noConversion"/>
  </si>
  <si>
    <t>11-MCWN-020</t>
    <phoneticPr fontId="8" type="noConversion"/>
  </si>
  <si>
    <t>11-MCWN-021</t>
    <phoneticPr fontId="8" type="noConversion"/>
  </si>
  <si>
    <t>A18-05-08</t>
    <phoneticPr fontId="8" type="noConversion"/>
  </si>
  <si>
    <t>A16-08-07</t>
    <phoneticPr fontId="8" type="noConversion"/>
  </si>
  <si>
    <t>A18-01-08</t>
    <phoneticPr fontId="8" type="noConversion"/>
  </si>
  <si>
    <t>A17-06-08</t>
    <phoneticPr fontId="8" type="noConversion"/>
  </si>
  <si>
    <t>A17-03-08</t>
    <phoneticPr fontId="8" type="noConversion"/>
  </si>
  <si>
    <t>A17-01-08</t>
    <phoneticPr fontId="8" type="noConversion"/>
  </si>
  <si>
    <t>A18-08-03</t>
    <phoneticPr fontId="8" type="noConversion"/>
  </si>
  <si>
    <t>A18-10-04</t>
    <phoneticPr fontId="8" type="noConversion"/>
  </si>
  <si>
    <t>210.120.247.3</t>
    <phoneticPr fontId="8" type="noConversion"/>
  </si>
  <si>
    <t>A19-08-03</t>
    <phoneticPr fontId="8" type="noConversion"/>
  </si>
  <si>
    <t>A19-08-04</t>
    <phoneticPr fontId="8" type="noConversion"/>
  </si>
  <si>
    <t>디스크팟#5_L2</t>
    <phoneticPr fontId="8" type="noConversion"/>
  </si>
  <si>
    <t>A19-04-07</t>
    <phoneticPr fontId="8" type="noConversion"/>
  </si>
  <si>
    <t>A19-04-06</t>
    <phoneticPr fontId="8" type="noConversion"/>
  </si>
  <si>
    <t>디스크팟#6</t>
    <phoneticPr fontId="8" type="noConversion"/>
  </si>
  <si>
    <t>디스크팟#5</t>
    <phoneticPr fontId="8" type="noConversion"/>
  </si>
  <si>
    <t>A19-04-05</t>
    <phoneticPr fontId="8" type="noConversion"/>
  </si>
  <si>
    <t>디스크팟#4</t>
    <phoneticPr fontId="8" type="noConversion"/>
  </si>
  <si>
    <t>A19-04-04</t>
    <phoneticPr fontId="8" type="noConversion"/>
  </si>
  <si>
    <t>디스크팟#3</t>
    <phoneticPr fontId="8" type="noConversion"/>
  </si>
  <si>
    <t>디스크팟#2</t>
    <phoneticPr fontId="8" type="noConversion"/>
  </si>
  <si>
    <t>디스크팟#1</t>
    <phoneticPr fontId="8" type="noConversion"/>
  </si>
  <si>
    <t>A19-04-01</t>
    <phoneticPr fontId="8" type="noConversion"/>
  </si>
  <si>
    <t>A19-04-02</t>
    <phoneticPr fontId="8" type="noConversion"/>
  </si>
  <si>
    <t>A19-04-03</t>
    <phoneticPr fontId="8" type="noConversion"/>
  </si>
  <si>
    <t>메일 백업 L2</t>
    <phoneticPr fontId="8" type="noConversion"/>
  </si>
  <si>
    <t>A18-04-01</t>
    <phoneticPr fontId="8" type="noConversion"/>
  </si>
  <si>
    <t>홈타운 내부 L2</t>
    <phoneticPr fontId="8" type="noConversion"/>
  </si>
  <si>
    <t>A17-10-06</t>
    <phoneticPr fontId="8" type="noConversion"/>
  </si>
  <si>
    <t>홈타운 외부 L2</t>
    <phoneticPr fontId="8" type="noConversion"/>
  </si>
  <si>
    <t>A17-10-05</t>
    <phoneticPr fontId="8" type="noConversion"/>
  </si>
  <si>
    <t>무비팟 내부 L2</t>
    <phoneticPr fontId="8" type="noConversion"/>
  </si>
  <si>
    <t>A16-05-01</t>
    <phoneticPr fontId="8" type="noConversion"/>
  </si>
  <si>
    <t>A16-07-02</t>
    <phoneticPr fontId="8" type="noConversion"/>
  </si>
  <si>
    <t>A16-07-01</t>
    <phoneticPr fontId="8" type="noConversion"/>
  </si>
  <si>
    <t>게임퍼블리싱 L2#2</t>
    <phoneticPr fontId="8" type="noConversion"/>
  </si>
  <si>
    <t>210.120.247.8</t>
    <phoneticPr fontId="8" type="noConversion"/>
  </si>
  <si>
    <t>A16-08-02</t>
    <phoneticPr fontId="8" type="noConversion"/>
  </si>
  <si>
    <t>A16-08-01</t>
    <phoneticPr fontId="8" type="noConversion"/>
  </si>
  <si>
    <t>A16-11-02</t>
    <phoneticPr fontId="8" type="noConversion"/>
  </si>
  <si>
    <t>상암9층</t>
    <phoneticPr fontId="8" type="noConversion"/>
  </si>
  <si>
    <t>상암9층</t>
    <phoneticPr fontId="8" type="noConversion"/>
  </si>
  <si>
    <t>A16-01-01</t>
    <phoneticPr fontId="8" type="noConversion"/>
  </si>
  <si>
    <t>Y-GW</t>
    <phoneticPr fontId="8" type="noConversion"/>
  </si>
  <si>
    <t>A16-07-03</t>
    <phoneticPr fontId="8" type="noConversion"/>
  </si>
  <si>
    <t>A16-07-04</t>
    <phoneticPr fontId="8" type="noConversion"/>
  </si>
  <si>
    <t>classicpot-upload</t>
    <phoneticPr fontId="8" type="noConversion"/>
  </si>
  <si>
    <t>A16-07-05</t>
    <phoneticPr fontId="8" type="noConversion"/>
  </si>
  <si>
    <t>A16-07-06</t>
    <phoneticPr fontId="8" type="noConversion"/>
  </si>
  <si>
    <t>A16-07-07</t>
    <phoneticPr fontId="8" type="noConversion"/>
  </si>
  <si>
    <t>A16-09-03</t>
    <phoneticPr fontId="8" type="noConversion"/>
  </si>
  <si>
    <t>A16-09-04</t>
    <phoneticPr fontId="8" type="noConversion"/>
  </si>
  <si>
    <t>A16-09-05</t>
    <phoneticPr fontId="8" type="noConversion"/>
  </si>
  <si>
    <t>A16-09-06</t>
    <phoneticPr fontId="8" type="noConversion"/>
  </si>
  <si>
    <t>A16-09-07</t>
    <phoneticPr fontId="8" type="noConversion"/>
  </si>
  <si>
    <t>A16-09-08</t>
    <phoneticPr fontId="8" type="noConversion"/>
  </si>
  <si>
    <t>A16-09-09</t>
    <phoneticPr fontId="8" type="noConversion"/>
  </si>
  <si>
    <t>A16-10-02</t>
    <phoneticPr fontId="8" type="noConversion"/>
  </si>
  <si>
    <t>A16-10-01</t>
    <phoneticPr fontId="8" type="noConversion"/>
  </si>
  <si>
    <t>A16-10-03</t>
    <phoneticPr fontId="8" type="noConversion"/>
  </si>
  <si>
    <t>A16-10-04</t>
    <phoneticPr fontId="8" type="noConversion"/>
  </si>
  <si>
    <t>A16-10-05</t>
    <phoneticPr fontId="8" type="noConversion"/>
  </si>
  <si>
    <t>A16-10-06</t>
    <phoneticPr fontId="8" type="noConversion"/>
  </si>
  <si>
    <t>A16-10-07</t>
    <phoneticPr fontId="8" type="noConversion"/>
  </si>
  <si>
    <t>A16-10-08</t>
    <phoneticPr fontId="8" type="noConversion"/>
  </si>
  <si>
    <t>A16-10-09</t>
    <phoneticPr fontId="8" type="noConversion"/>
  </si>
  <si>
    <t>A17-03-01</t>
    <phoneticPr fontId="8" type="noConversion"/>
  </si>
  <si>
    <t>A17-03-02</t>
    <phoneticPr fontId="8" type="noConversion"/>
  </si>
  <si>
    <t>A17-03-05</t>
    <phoneticPr fontId="8" type="noConversion"/>
  </si>
  <si>
    <t>A17-03-07</t>
    <phoneticPr fontId="8" type="noConversion"/>
  </si>
  <si>
    <t>A17-03-06</t>
    <phoneticPr fontId="8" type="noConversion"/>
  </si>
  <si>
    <t>A17-07-02</t>
    <phoneticPr fontId="8" type="noConversion"/>
  </si>
  <si>
    <t>A20-10-05</t>
    <phoneticPr fontId="8" type="noConversion"/>
  </si>
  <si>
    <t>A20-10-06</t>
  </si>
  <si>
    <t>A20-10-07</t>
  </si>
  <si>
    <t>A20-10-01</t>
    <phoneticPr fontId="8" type="noConversion"/>
  </si>
  <si>
    <t>A20-10-04</t>
    <phoneticPr fontId="8" type="noConversion"/>
  </si>
  <si>
    <t>A20-07-10</t>
    <phoneticPr fontId="8" type="noConversion"/>
  </si>
  <si>
    <t>A20-07-11</t>
  </si>
  <si>
    <t>A20-07-12</t>
  </si>
  <si>
    <t>A20-09-03</t>
    <phoneticPr fontId="8" type="noConversion"/>
  </si>
  <si>
    <t>A20-09-04</t>
    <phoneticPr fontId="8" type="noConversion"/>
  </si>
  <si>
    <t>A20-08-02</t>
  </si>
  <si>
    <t>A20-08-09</t>
    <phoneticPr fontId="8" type="noConversion"/>
  </si>
  <si>
    <t>A20-08-10</t>
  </si>
  <si>
    <t>A20-08-11</t>
  </si>
  <si>
    <t>A20-08-12</t>
  </si>
  <si>
    <t>A20-08-13</t>
  </si>
  <si>
    <t>A20-08-04</t>
    <phoneticPr fontId="8" type="noConversion"/>
  </si>
  <si>
    <t>A20-08-05</t>
  </si>
  <si>
    <t>A20-08-06</t>
  </si>
  <si>
    <t>A20-08-07</t>
  </si>
  <si>
    <t>A20-09-02</t>
    <phoneticPr fontId="8" type="noConversion"/>
  </si>
  <si>
    <t>A20-07-07</t>
    <phoneticPr fontId="8" type="noConversion"/>
  </si>
  <si>
    <t>A20-07-08</t>
  </si>
  <si>
    <t>DISKPOT-MYDB</t>
    <phoneticPr fontId="8" type="noConversion"/>
  </si>
  <si>
    <t>DISKPOT-WEB</t>
    <phoneticPr fontId="8" type="noConversion"/>
  </si>
  <si>
    <t>A20-12-04</t>
    <phoneticPr fontId="8" type="noConversion"/>
  </si>
  <si>
    <t>A20-12-08</t>
    <phoneticPr fontId="8" type="noConversion"/>
  </si>
  <si>
    <t>A20-12-09</t>
  </si>
  <si>
    <t>대전</t>
    <phoneticPr fontId="8" type="noConversion"/>
  </si>
  <si>
    <t>메일ASP</t>
    <phoneticPr fontId="8" type="noConversion"/>
  </si>
  <si>
    <t>PC</t>
    <phoneticPr fontId="8" type="noConversion"/>
  </si>
  <si>
    <t>SAN S/W</t>
    <phoneticPr fontId="8" type="noConversion"/>
  </si>
  <si>
    <t>ITO임대</t>
    <phoneticPr fontId="8" type="noConversion"/>
  </si>
  <si>
    <t>합계</t>
    <phoneticPr fontId="8" type="noConversion"/>
  </si>
  <si>
    <t>* 2014년부터 심파일관련 탭을 삭제할 예정</t>
    <phoneticPr fontId="8" type="noConversion"/>
  </si>
  <si>
    <t>* 2014년부터 스위치 1대 보정 (안양7층 방송센터)</t>
    <phoneticPr fontId="8" type="noConversion"/>
  </si>
  <si>
    <t>* 2014년부터 백업스토리지/소프트웨어항목 분리, 백업스토리지는 스토리지항목으로 편입예정</t>
    <phoneticPr fontId="8" type="noConversion"/>
  </si>
  <si>
    <t>감가상각
부담부서</t>
    <phoneticPr fontId="8" type="noConversion"/>
  </si>
  <si>
    <t>공통</t>
    <phoneticPr fontId="8" type="noConversion"/>
  </si>
  <si>
    <t>서비스플랫폼사업팀</t>
    <phoneticPr fontId="8" type="noConversion"/>
  </si>
  <si>
    <t>??</t>
    <phoneticPr fontId="8" type="noConversion"/>
  </si>
  <si>
    <t>??</t>
    <phoneticPr fontId="8" type="noConversion"/>
  </si>
  <si>
    <t>공통</t>
    <phoneticPr fontId="8" type="noConversion"/>
  </si>
  <si>
    <t>유지-1/4분기 내 유휴</t>
    <phoneticPr fontId="8" type="noConversion"/>
  </si>
  <si>
    <t>chol-mobile</t>
    <phoneticPr fontId="8" type="noConversion"/>
  </si>
  <si>
    <t>유지보수구분
(전년도)</t>
    <phoneticPr fontId="8" type="noConversion"/>
  </si>
  <si>
    <t>유지보수여부
(2014년)</t>
    <phoneticPr fontId="8" type="noConversion"/>
  </si>
  <si>
    <t>2014 유지보수 신규</t>
    <phoneticPr fontId="8" type="noConversion"/>
  </si>
  <si>
    <t>유지보수구분
(전년도)</t>
    <phoneticPr fontId="8" type="noConversion"/>
  </si>
  <si>
    <t>Layer구분</t>
    <phoneticPr fontId="8" type="noConversion"/>
  </si>
  <si>
    <t>L2</t>
    <phoneticPr fontId="8" type="noConversion"/>
  </si>
  <si>
    <t>L3</t>
    <phoneticPr fontId="8" type="noConversion"/>
  </si>
  <si>
    <t>L2</t>
    <phoneticPr fontId="8" type="noConversion"/>
  </si>
  <si>
    <t>L4</t>
    <phoneticPr fontId="8" type="noConversion"/>
  </si>
  <si>
    <t>L3</t>
    <phoneticPr fontId="8" type="noConversion"/>
  </si>
  <si>
    <t>2014 유지보수 제외</t>
    <phoneticPr fontId="8" type="noConversion"/>
  </si>
  <si>
    <t>2014 유지보수 유지</t>
    <phoneticPr fontId="8" type="noConversion"/>
  </si>
  <si>
    <t>가상화 (210.120.247.x)</t>
    <phoneticPr fontId="8" type="noConversion"/>
  </si>
  <si>
    <t>유지보수
(전년도)</t>
    <phoneticPr fontId="8" type="noConversion"/>
  </si>
  <si>
    <t>2014 유지보수 제외</t>
    <phoneticPr fontId="8" type="noConversion"/>
  </si>
  <si>
    <r>
      <t>201</t>
    </r>
    <r>
      <rPr>
        <sz val="10"/>
        <rFont val="맑은 고딕"/>
        <family val="3"/>
        <charset val="129"/>
      </rPr>
      <t>4</t>
    </r>
    <r>
      <rPr>
        <sz val="10"/>
        <rFont val="맑은 고딕"/>
        <family val="3"/>
        <charset val="129"/>
      </rPr>
      <t xml:space="preserve"> 유지보수 신규</t>
    </r>
    <phoneticPr fontId="8" type="noConversion"/>
  </si>
  <si>
    <t>2014 유지보수 제외</t>
    <phoneticPr fontId="8" type="noConversion"/>
  </si>
  <si>
    <t>2014 유지보수 유지</t>
    <phoneticPr fontId="8" type="noConversion"/>
  </si>
  <si>
    <t>2014 유지보수 신규</t>
    <phoneticPr fontId="8" type="noConversion"/>
  </si>
  <si>
    <t>2014 유지보수 유지</t>
    <phoneticPr fontId="8" type="noConversion"/>
  </si>
  <si>
    <t>210.120.247.141</t>
    <phoneticPr fontId="8" type="noConversion"/>
  </si>
  <si>
    <t>안양 1층</t>
    <phoneticPr fontId="8" type="noConversion"/>
  </si>
  <si>
    <t>안양 1층 이동 (`14.02.13)</t>
    <phoneticPr fontId="8" type="noConversion"/>
  </si>
  <si>
    <t>제작팀 NAS</t>
    <phoneticPr fontId="0" type="noConversion"/>
  </si>
  <si>
    <t>mailmms-new</t>
    <phoneticPr fontId="0" type="noConversion"/>
  </si>
  <si>
    <t>안양1층</t>
    <phoneticPr fontId="0" type="noConversion"/>
  </si>
  <si>
    <t>제작팀</t>
    <phoneticPr fontId="0" type="noConversion"/>
  </si>
  <si>
    <t>메일테스트</t>
    <phoneticPr fontId="0" type="noConversion"/>
  </si>
  <si>
    <t>내부서비스</t>
    <phoneticPr fontId="0" type="noConversion"/>
  </si>
  <si>
    <t>유지-P2V</t>
    <phoneticPr fontId="8" type="noConversion"/>
  </si>
  <si>
    <t>05-OSOP-001</t>
    <phoneticPr fontId="56" type="noConversion"/>
  </si>
  <si>
    <t>07-OSOP-004</t>
  </si>
  <si>
    <t>08-OSOP-003</t>
  </si>
  <si>
    <t>08-OSOP-002</t>
  </si>
  <si>
    <t>11-MCWS-001</t>
    <phoneticPr fontId="8" type="noConversion"/>
  </si>
  <si>
    <t>고장</t>
    <phoneticPr fontId="8" type="noConversion"/>
  </si>
  <si>
    <t>PE2950</t>
    <phoneticPr fontId="8" type="noConversion"/>
  </si>
  <si>
    <t>사내 가상화 (IBM-31)</t>
    <phoneticPr fontId="8" type="noConversion"/>
  </si>
  <si>
    <t>사내 가상화 (IBM-32)</t>
    <phoneticPr fontId="8" type="noConversion"/>
  </si>
  <si>
    <t>빌링</t>
    <phoneticPr fontId="8" type="noConversion"/>
  </si>
  <si>
    <t>mvno-web-1</t>
    <phoneticPr fontId="8" type="noConversion"/>
  </si>
  <si>
    <t>mvno-web-2</t>
    <phoneticPr fontId="8" type="noConversion"/>
  </si>
  <si>
    <t>mvno-db</t>
    <phoneticPr fontId="8" type="noConversion"/>
  </si>
  <si>
    <t>2014.4.21 설치</t>
    <phoneticPr fontId="8" type="noConversion"/>
  </si>
  <si>
    <t>210.120.247.144</t>
    <phoneticPr fontId="8" type="noConversion"/>
  </si>
  <si>
    <t>210.120.247.145</t>
    <phoneticPr fontId="8" type="noConversion"/>
  </si>
  <si>
    <t>HDTV-worldcup-dev</t>
    <phoneticPr fontId="8" type="noConversion"/>
  </si>
  <si>
    <t>210.120.247.147</t>
    <phoneticPr fontId="8" type="noConversion"/>
  </si>
  <si>
    <t>A16-06-09</t>
    <phoneticPr fontId="8" type="noConversion"/>
  </si>
  <si>
    <t>A16-06-10</t>
    <phoneticPr fontId="8" type="noConversion"/>
  </si>
  <si>
    <t>A16-06-11</t>
    <phoneticPr fontId="8" type="noConversion"/>
  </si>
  <si>
    <t>A16-06-12</t>
    <phoneticPr fontId="8" type="noConversion"/>
  </si>
  <si>
    <t>A16-07-09</t>
    <phoneticPr fontId="8" type="noConversion"/>
  </si>
  <si>
    <t>A16-07-10</t>
    <phoneticPr fontId="8" type="noConversion"/>
  </si>
  <si>
    <t>none</t>
    <phoneticPr fontId="8" type="noConversion"/>
  </si>
  <si>
    <t>DMI-12-AA-00024</t>
    <phoneticPr fontId="8" type="noConversion"/>
  </si>
  <si>
    <t>06ZAX40</t>
    <phoneticPr fontId="8" type="noConversion"/>
  </si>
  <si>
    <t>210.120.247.101</t>
    <phoneticPr fontId="8" type="noConversion"/>
  </si>
  <si>
    <t>210.120.247.102</t>
    <phoneticPr fontId="8" type="noConversion"/>
  </si>
  <si>
    <t>210.120.247.103</t>
    <phoneticPr fontId="8" type="noConversion"/>
  </si>
  <si>
    <t>A16-08-03</t>
    <phoneticPr fontId="8" type="noConversion"/>
  </si>
  <si>
    <t>A16-08-04</t>
    <phoneticPr fontId="8" type="noConversion"/>
  </si>
  <si>
    <t>A16-08-05</t>
    <phoneticPr fontId="8" type="noConversion"/>
  </si>
  <si>
    <t>A16-08-06</t>
    <phoneticPr fontId="8" type="noConversion"/>
  </si>
  <si>
    <t>MVNO</t>
    <phoneticPr fontId="8" type="noConversion"/>
  </si>
  <si>
    <t>MVNO</t>
    <phoneticPr fontId="8" type="noConversion"/>
  </si>
  <si>
    <t>HDTV 월드컵</t>
    <phoneticPr fontId="8" type="noConversion"/>
  </si>
  <si>
    <t>안양1층 인제스트</t>
    <phoneticPr fontId="8" type="noConversion"/>
  </si>
  <si>
    <t>BUS-Linux</t>
    <phoneticPr fontId="8" type="noConversion"/>
  </si>
  <si>
    <t>고속버스관제</t>
    <phoneticPr fontId="8" type="noConversion"/>
  </si>
  <si>
    <t>BUS-Windows</t>
    <phoneticPr fontId="8" type="noConversion"/>
  </si>
  <si>
    <t>09-MCCS-05</t>
    <phoneticPr fontId="8" type="noConversion"/>
  </si>
  <si>
    <t>09-MCCS-06</t>
  </si>
  <si>
    <t>MVNO-Dev</t>
    <phoneticPr fontId="8" type="noConversion"/>
  </si>
  <si>
    <t>오라클 통합</t>
    <phoneticPr fontId="8" type="noConversion"/>
  </si>
  <si>
    <t>MVNO</t>
    <phoneticPr fontId="8" type="noConversion"/>
  </si>
  <si>
    <t>개발</t>
    <phoneticPr fontId="8" type="noConversion"/>
  </si>
  <si>
    <t>new-hometown</t>
    <phoneticPr fontId="8" type="noConversion"/>
  </si>
  <si>
    <t>164.124.141.183</t>
    <phoneticPr fontId="8" type="noConversion"/>
  </si>
  <si>
    <t>A17-06-01</t>
    <phoneticPr fontId="8" type="noConversion"/>
  </si>
  <si>
    <t>홈타운</t>
    <phoneticPr fontId="8" type="noConversion"/>
  </si>
  <si>
    <t>가상화전환용</t>
    <phoneticPr fontId="8" type="noConversion"/>
  </si>
  <si>
    <t>유휴</t>
    <phoneticPr fontId="8" type="noConversion"/>
  </si>
  <si>
    <t>* 2014년 유지보수대상 반영완료</t>
    <phoneticPr fontId="8" type="noConversion"/>
  </si>
  <si>
    <t>* 2014년 해지서비스반영 (무비팟/게임퍼블리싱)</t>
    <phoneticPr fontId="8" type="noConversion"/>
  </si>
  <si>
    <t>고속버스관제개발</t>
    <phoneticPr fontId="8" type="noConversion"/>
  </si>
  <si>
    <t>고속버스관제개발</t>
    <phoneticPr fontId="8" type="noConversion"/>
  </si>
  <si>
    <t>개발-윈도우</t>
    <phoneticPr fontId="8" type="noConversion"/>
  </si>
  <si>
    <t>개발-리눅스</t>
    <phoneticPr fontId="8" type="noConversion"/>
  </si>
  <si>
    <t>인프라사업팀</t>
    <phoneticPr fontId="8" type="noConversion"/>
  </si>
  <si>
    <t>인프라사업팀</t>
    <phoneticPr fontId="8" type="noConversion"/>
  </si>
  <si>
    <t>소스관리</t>
    <phoneticPr fontId="8" type="noConversion"/>
  </si>
  <si>
    <t>13-MCSD-002</t>
    <phoneticPr fontId="8" type="noConversion"/>
  </si>
  <si>
    <t>통합DB</t>
    <phoneticPr fontId="8" type="noConversion"/>
  </si>
  <si>
    <t>통합DB</t>
    <phoneticPr fontId="8" type="noConversion"/>
  </si>
  <si>
    <t>GW-mvno</t>
    <phoneticPr fontId="8" type="noConversion"/>
  </si>
  <si>
    <t>메모리 없음
(국민앨범CMS 에 투입)</t>
    <phoneticPr fontId="8" type="noConversion"/>
  </si>
  <si>
    <t>가상화솔루션</t>
    <phoneticPr fontId="8" type="noConversion"/>
  </si>
  <si>
    <t>유휴</t>
    <phoneticPr fontId="8" type="noConversion"/>
  </si>
  <si>
    <t>차후 대안
(2014.12)</t>
    <phoneticPr fontId="8" type="noConversion"/>
  </si>
  <si>
    <t>유지-P2V-시급</t>
    <phoneticPr fontId="8" type="noConversion"/>
  </si>
  <si>
    <t>totaldb01</t>
    <phoneticPr fontId="8" type="noConversion"/>
  </si>
  <si>
    <t>ecrm4</t>
    <phoneticPr fontId="8" type="noConversion"/>
  </si>
  <si>
    <t>ecrm4-old</t>
    <phoneticPr fontId="8" type="noConversion"/>
  </si>
  <si>
    <t>유휴</t>
    <phoneticPr fontId="8" type="noConversion"/>
  </si>
  <si>
    <t>smartapp</t>
    <phoneticPr fontId="8" type="noConversion"/>
  </si>
  <si>
    <t>smartapp_old</t>
    <phoneticPr fontId="8" type="noConversion"/>
  </si>
  <si>
    <t>oracle</t>
    <phoneticPr fontId="8" type="noConversion"/>
  </si>
  <si>
    <t>11g standard RAC</t>
    <phoneticPr fontId="8" type="noConversion"/>
  </si>
  <si>
    <t>DB솔루션</t>
    <phoneticPr fontId="8" type="noConversion"/>
  </si>
  <si>
    <t>2014.10 유지보수 신규</t>
    <phoneticPr fontId="8" type="noConversion"/>
  </si>
  <si>
    <t>2014.12 유지보수 신규</t>
    <phoneticPr fontId="8" type="noConversion"/>
  </si>
  <si>
    <t>2014.09 유지보수 제외</t>
    <phoneticPr fontId="8" type="noConversion"/>
  </si>
  <si>
    <t>실사 자산번호
(경영지원)</t>
    <phoneticPr fontId="8" type="noConversion"/>
  </si>
  <si>
    <t>06-MCCS-001</t>
  </si>
  <si>
    <t>06-MCCS-030</t>
  </si>
  <si>
    <t>07-MCCS-001</t>
  </si>
  <si>
    <t>07-MCCS-002</t>
  </si>
  <si>
    <t>07-MCCS-003</t>
  </si>
  <si>
    <t>07-MCCS-004</t>
  </si>
  <si>
    <t>07-MCCS-005</t>
  </si>
  <si>
    <t>07-MCCS-006</t>
  </si>
  <si>
    <t>07-MCCS-007</t>
  </si>
  <si>
    <t>07-MCCS-008</t>
  </si>
  <si>
    <t>07-MCCS-010</t>
  </si>
  <si>
    <t>07-MCCS-011</t>
  </si>
  <si>
    <t>07-MCCS-012</t>
  </si>
  <si>
    <t>07-MCCS-020</t>
  </si>
  <si>
    <t>07-MCCS-023</t>
  </si>
  <si>
    <t>07-MCCS-024</t>
  </si>
  <si>
    <t>07-MCCS-025</t>
  </si>
  <si>
    <t>07-MCCS-026</t>
  </si>
  <si>
    <t>07-MCCS-027</t>
  </si>
  <si>
    <t>07-MCCS-028</t>
  </si>
  <si>
    <t>07-MCCS-029</t>
  </si>
  <si>
    <t>07-MCCS-030</t>
  </si>
  <si>
    <t>07-MCCS-031</t>
  </si>
  <si>
    <t>07-MCCS-032</t>
  </si>
  <si>
    <t>07-MCCS-033</t>
  </si>
  <si>
    <t>07-MCCS-034</t>
  </si>
  <si>
    <t>07-MCCS-035</t>
  </si>
  <si>
    <t>07-MCCS-036</t>
  </si>
  <si>
    <t>07-MCCS-037</t>
  </si>
  <si>
    <t>07-MCCS-038</t>
  </si>
  <si>
    <t>07-MCCS-039</t>
  </si>
  <si>
    <t>07-MCCS-040</t>
  </si>
  <si>
    <t>07-MCCS-041</t>
  </si>
  <si>
    <t>07-MCCS-042</t>
  </si>
  <si>
    <t>07-MCCD-043</t>
  </si>
  <si>
    <t>07-MCCS-044</t>
  </si>
  <si>
    <t>07-MCCS-045</t>
  </si>
  <si>
    <t>07-MCCS-046</t>
  </si>
  <si>
    <t>07-MCCS-047</t>
  </si>
  <si>
    <t>07-MCCS-048</t>
  </si>
  <si>
    <t>07-MCCS-049</t>
  </si>
  <si>
    <t>없음</t>
    <phoneticPr fontId="8" type="noConversion"/>
  </si>
  <si>
    <t>09-MCCS-003</t>
  </si>
  <si>
    <t>09-MCCS-004</t>
  </si>
  <si>
    <t>09-MCCS-005</t>
  </si>
  <si>
    <t>09-MCCS-006</t>
  </si>
  <si>
    <t>A16-05-02</t>
    <phoneticPr fontId="8" type="noConversion"/>
  </si>
  <si>
    <t>A16-05-03</t>
    <phoneticPr fontId="8" type="noConversion"/>
  </si>
  <si>
    <t>was 교체용</t>
    <phoneticPr fontId="8" type="noConversion"/>
  </si>
  <si>
    <t>was 교체용</t>
    <phoneticPr fontId="8" type="noConversion"/>
  </si>
  <si>
    <t>A20-12-05</t>
    <phoneticPr fontId="8" type="noConversion"/>
  </si>
  <si>
    <t>A20-10-08</t>
    <phoneticPr fontId="8" type="noConversion"/>
  </si>
  <si>
    <t>A17-04-06</t>
    <phoneticPr fontId="8" type="noConversion"/>
  </si>
  <si>
    <t>09-MCCS-011</t>
    <phoneticPr fontId="8" type="noConversion"/>
  </si>
  <si>
    <t>없음</t>
    <phoneticPr fontId="8" type="noConversion"/>
  </si>
  <si>
    <t>07-MCSD-05</t>
    <phoneticPr fontId="8" type="noConversion"/>
  </si>
  <si>
    <t>07-MCSD-06</t>
  </si>
  <si>
    <t>07-MCSD-07</t>
    <phoneticPr fontId="8" type="noConversion"/>
  </si>
  <si>
    <t>07-MCSD-09</t>
    <phoneticPr fontId="8" type="noConversion"/>
  </si>
  <si>
    <t>07-MCSD-10</t>
    <phoneticPr fontId="8" type="noConversion"/>
  </si>
  <si>
    <t>07-MCSD-11</t>
  </si>
  <si>
    <t>07-MCSD-12</t>
  </si>
  <si>
    <t>210.120.247.104</t>
    <phoneticPr fontId="8" type="noConversion"/>
  </si>
  <si>
    <t>210.120.247.105</t>
    <phoneticPr fontId="8" type="noConversion"/>
  </si>
  <si>
    <t>203.252.5.42</t>
    <phoneticPr fontId="8" type="noConversion"/>
  </si>
  <si>
    <t>cs</t>
    <phoneticPr fontId="8" type="noConversion"/>
  </si>
  <si>
    <t>Centos</t>
    <phoneticPr fontId="8" type="noConversion"/>
  </si>
  <si>
    <t>6 (64bit)</t>
    <phoneticPr fontId="8" type="noConversion"/>
  </si>
  <si>
    <t>mysql</t>
    <phoneticPr fontId="8" type="noConversion"/>
  </si>
  <si>
    <t>5.1.60</t>
    <phoneticPr fontId="8" type="noConversion"/>
  </si>
  <si>
    <t>5.1.71</t>
    <phoneticPr fontId="8" type="noConversion"/>
  </si>
  <si>
    <t>apache</t>
    <phoneticPr fontId="8" type="noConversion"/>
  </si>
  <si>
    <t>2.2.25</t>
    <phoneticPr fontId="8" type="noConversion"/>
  </si>
  <si>
    <t>classicpot-02</t>
    <phoneticPr fontId="8" type="noConversion"/>
  </si>
  <si>
    <t>210.120.247.93</t>
    <phoneticPr fontId="8" type="noConversion"/>
  </si>
  <si>
    <t>210.120.247.94</t>
    <phoneticPr fontId="8" type="noConversion"/>
  </si>
  <si>
    <t>6.3 (64bit)</t>
    <phoneticPr fontId="8" type="noConversion"/>
  </si>
  <si>
    <t>2.2.27</t>
    <phoneticPr fontId="8" type="noConversion"/>
  </si>
  <si>
    <t>tomcat</t>
    <phoneticPr fontId="8" type="noConversion"/>
  </si>
  <si>
    <t>7.0.53</t>
    <phoneticPr fontId="8" type="noConversion"/>
  </si>
  <si>
    <t>5.5.36</t>
    <phoneticPr fontId="8" type="noConversion"/>
  </si>
  <si>
    <t>203.252.1.20</t>
    <phoneticPr fontId="8" type="noConversion"/>
  </si>
  <si>
    <t>5.8 (64bit)</t>
    <phoneticPr fontId="8" type="noConversion"/>
  </si>
  <si>
    <t>11.2.0</t>
    <phoneticPr fontId="8" type="noConversion"/>
  </si>
  <si>
    <t>chol-auth2</t>
    <phoneticPr fontId="8" type="noConversion"/>
  </si>
  <si>
    <t>203.252.1.22</t>
    <phoneticPr fontId="8" type="noConversion"/>
  </si>
  <si>
    <t>164.124.191.164</t>
    <phoneticPr fontId="2" type="noConversion"/>
  </si>
  <si>
    <t>6.0.0.37</t>
    <phoneticPr fontId="8" type="noConversion"/>
  </si>
  <si>
    <t>webtop2</t>
    <phoneticPr fontId="8" type="noConversion"/>
  </si>
  <si>
    <t>5.4 (32bit)</t>
    <phoneticPr fontId="8" type="noConversion"/>
  </si>
  <si>
    <t>2.2.17</t>
    <phoneticPr fontId="8" type="noConversion"/>
  </si>
  <si>
    <t>webtop3</t>
    <phoneticPr fontId="8" type="noConversion"/>
  </si>
  <si>
    <t>203.252.5.39</t>
    <phoneticPr fontId="8" type="noConversion"/>
  </si>
  <si>
    <t>webtop5</t>
    <phoneticPr fontId="8" type="noConversion"/>
  </si>
  <si>
    <t>RHEL</t>
    <phoneticPr fontId="8" type="noConversion"/>
  </si>
  <si>
    <t>4.4 (32bit)</t>
    <phoneticPr fontId="8" type="noConversion"/>
  </si>
  <si>
    <t>2.2.23</t>
    <phoneticPr fontId="8" type="noConversion"/>
  </si>
  <si>
    <t>203.252.3.31</t>
    <phoneticPr fontId="2" type="noConversion"/>
  </si>
  <si>
    <t>5.3 (32bit)</t>
    <phoneticPr fontId="8" type="noConversion"/>
  </si>
  <si>
    <t>1.3.27 / 2.2.17</t>
    <phoneticPr fontId="8" type="noConversion"/>
  </si>
  <si>
    <t>5.5.31</t>
    <phoneticPr fontId="8" type="noConversion"/>
  </si>
  <si>
    <t>203.252.3.25</t>
    <phoneticPr fontId="2" type="noConversion"/>
  </si>
  <si>
    <t>nlogin2</t>
    <phoneticPr fontId="8" type="noConversion"/>
  </si>
  <si>
    <t>1.3.41</t>
    <phoneticPr fontId="8" type="noConversion"/>
  </si>
  <si>
    <t>3.3.2</t>
    <phoneticPr fontId="8" type="noConversion"/>
  </si>
  <si>
    <t>1.3.37</t>
    <phoneticPr fontId="8" type="noConversion"/>
  </si>
  <si>
    <t>nlogin4</t>
    <phoneticPr fontId="8" type="noConversion"/>
  </si>
  <si>
    <t>4.5 (32bit)</t>
    <phoneticPr fontId="8" type="noConversion"/>
  </si>
  <si>
    <t>5.4 (32bit)</t>
  </si>
  <si>
    <t>203.252.3.120</t>
    <phoneticPr fontId="8" type="noConversion"/>
  </si>
  <si>
    <t>5.8 (32bit)</t>
    <phoneticPr fontId="8" type="noConversion"/>
  </si>
  <si>
    <t>2.2.24</t>
    <phoneticPr fontId="8" type="noConversion"/>
  </si>
  <si>
    <t>nlogin6</t>
    <phoneticPr fontId="8" type="noConversion"/>
  </si>
  <si>
    <t>203.252.3.121</t>
    <phoneticPr fontId="8" type="noConversion"/>
  </si>
  <si>
    <t>5.8 (32bit)</t>
  </si>
  <si>
    <t>stoneser#1</t>
    <phoneticPr fontId="8" type="noConversion"/>
  </si>
  <si>
    <t>203.252.5.15</t>
    <phoneticPr fontId="8" type="noConversion"/>
  </si>
  <si>
    <t>4.4 (32bit)</t>
  </si>
  <si>
    <t>5.0.41</t>
    <phoneticPr fontId="8" type="noConversion"/>
  </si>
  <si>
    <t>2.2.4</t>
    <phoneticPr fontId="8" type="noConversion"/>
  </si>
  <si>
    <t>choldns#1</t>
    <phoneticPr fontId="8" type="noConversion"/>
  </si>
  <si>
    <t>4.5 (32bit)</t>
  </si>
  <si>
    <t>choldns#2</t>
    <phoneticPr fontId="8" type="noConversion"/>
  </si>
  <si>
    <t>board_db</t>
    <phoneticPr fontId="8" type="noConversion"/>
  </si>
  <si>
    <t>210.120.128.134</t>
    <phoneticPr fontId="8" type="noConversion"/>
  </si>
  <si>
    <t>203.252.3.186</t>
    <phoneticPr fontId="8" type="noConversion"/>
  </si>
  <si>
    <t>2.2.21</t>
    <phoneticPr fontId="8" type="noConversion"/>
  </si>
  <si>
    <t>5.5.34</t>
    <phoneticPr fontId="8" type="noConversion"/>
  </si>
  <si>
    <t>210.120.247.53</t>
    <phoneticPr fontId="8" type="noConversion"/>
  </si>
  <si>
    <t>천리안 운영 - 로그분석</t>
    <phoneticPr fontId="70" type="noConversion"/>
  </si>
  <si>
    <t>5.2 (32bit)</t>
  </si>
  <si>
    <t>210.120.247.36</t>
    <phoneticPr fontId="8" type="noConversion"/>
  </si>
  <si>
    <t>5.1.29</t>
    <phoneticPr fontId="8" type="noConversion"/>
  </si>
  <si>
    <t>2.2.10</t>
    <phoneticPr fontId="8" type="noConversion"/>
  </si>
  <si>
    <t>5.5.27</t>
    <phoneticPr fontId="8" type="noConversion"/>
  </si>
  <si>
    <t>informix</t>
    <phoneticPr fontId="8" type="noConversion"/>
  </si>
  <si>
    <t>11.50.UC5</t>
  </si>
  <si>
    <t>DBcommon</t>
    <phoneticPr fontId="8" type="noConversion"/>
  </si>
  <si>
    <t>5.0.82</t>
    <phoneticPr fontId="8" type="noConversion"/>
  </si>
  <si>
    <t>164.124.141.156</t>
    <phoneticPr fontId="8" type="noConversion"/>
  </si>
  <si>
    <t>2.2.11</t>
    <phoneticPr fontId="8" type="noConversion"/>
  </si>
  <si>
    <t>userftp</t>
    <phoneticPr fontId="8" type="noConversion"/>
  </si>
  <si>
    <t>164.124.141.165</t>
    <phoneticPr fontId="8" type="noConversion"/>
  </si>
  <si>
    <t>5.0.45</t>
    <phoneticPr fontId="8" type="noConversion"/>
  </si>
  <si>
    <t>5.2 (32bit)</t>
    <phoneticPr fontId="8" type="noConversion"/>
  </si>
  <si>
    <t>203.252.1.181</t>
    <phoneticPr fontId="8" type="noConversion"/>
  </si>
  <si>
    <t>203.252.1.171</t>
    <phoneticPr fontId="8" type="noConversion"/>
  </si>
  <si>
    <t>203.252.3.235</t>
    <phoneticPr fontId="8" type="noConversion"/>
  </si>
  <si>
    <t>5.5. (32bit)</t>
    <phoneticPr fontId="8" type="noConversion"/>
  </si>
  <si>
    <t>mailhub1</t>
    <phoneticPr fontId="8" type="noConversion"/>
  </si>
  <si>
    <t>A18-02-01</t>
    <phoneticPr fontId="69" type="noConversion"/>
  </si>
  <si>
    <t>3.3 (32bit)</t>
    <phoneticPr fontId="8" type="noConversion"/>
  </si>
  <si>
    <t>9.2.0</t>
    <phoneticPr fontId="8" type="noConversion"/>
  </si>
  <si>
    <t>203.252.1.115</t>
    <phoneticPr fontId="8" type="noConversion"/>
  </si>
  <si>
    <t>A18-02-02</t>
    <phoneticPr fontId="69" type="noConversion"/>
  </si>
  <si>
    <t>203.252.1.139</t>
    <phoneticPr fontId="8" type="noConversion"/>
  </si>
  <si>
    <t>A18-02-03</t>
    <phoneticPr fontId="69" type="noConversion"/>
  </si>
  <si>
    <t>4.1 (32bit)</t>
    <phoneticPr fontId="8" type="noConversion"/>
  </si>
  <si>
    <t>mailsnd1</t>
    <phoneticPr fontId="8" type="noConversion"/>
  </si>
  <si>
    <t>A18-03-01</t>
    <phoneticPr fontId="69" type="noConversion"/>
  </si>
  <si>
    <t>A18-03-02</t>
    <phoneticPr fontId="69" type="noConversion"/>
  </si>
  <si>
    <t>203.252.1.120</t>
    <phoneticPr fontId="8" type="noConversion"/>
  </si>
  <si>
    <t>A18-03-03</t>
    <phoneticPr fontId="69" type="noConversion"/>
  </si>
  <si>
    <t>mailgw4</t>
    <phoneticPr fontId="8" type="noConversion"/>
  </si>
  <si>
    <t>A18-03-04</t>
    <phoneticPr fontId="69" type="noConversion"/>
  </si>
  <si>
    <t>1.3.33</t>
    <phoneticPr fontId="8" type="noConversion"/>
  </si>
  <si>
    <t>A18-03-05</t>
    <phoneticPr fontId="69" type="noConversion"/>
  </si>
  <si>
    <t>A18-03-06</t>
    <phoneticPr fontId="69" type="noConversion"/>
  </si>
  <si>
    <t>4.1.15</t>
    <phoneticPr fontId="8" type="noConversion"/>
  </si>
  <si>
    <t>203.252.1.126</t>
    <phoneticPr fontId="8" type="noConversion"/>
  </si>
  <si>
    <t>A18-04-02</t>
    <phoneticPr fontId="69" type="noConversion"/>
  </si>
  <si>
    <t>203.252.1.127</t>
    <phoneticPr fontId="8" type="noConversion"/>
  </si>
  <si>
    <t>A18-04-03</t>
    <phoneticPr fontId="69" type="noConversion"/>
  </si>
  <si>
    <t>A18-04-04</t>
    <phoneticPr fontId="69" type="noConversion"/>
  </si>
  <si>
    <t>203.252.1.129</t>
    <phoneticPr fontId="8" type="noConversion"/>
  </si>
  <si>
    <t>A18-04-05</t>
    <phoneticPr fontId="69" type="noConversion"/>
  </si>
  <si>
    <t>A18-04-06</t>
    <phoneticPr fontId="69" type="noConversion"/>
  </si>
  <si>
    <t>A18-04-07</t>
    <phoneticPr fontId="69" type="noConversion"/>
  </si>
  <si>
    <t>203.252.1.132</t>
    <phoneticPr fontId="8" type="noConversion"/>
  </si>
  <si>
    <t>A18-04-08</t>
    <phoneticPr fontId="69" type="noConversion"/>
  </si>
  <si>
    <t>A18-04-09</t>
    <phoneticPr fontId="69" type="noConversion"/>
  </si>
  <si>
    <t>203.252.1.135</t>
    <phoneticPr fontId="8" type="noConversion"/>
  </si>
  <si>
    <t>A18-05-01</t>
    <phoneticPr fontId="69" type="noConversion"/>
  </si>
  <si>
    <t>A18-05-02</t>
    <phoneticPr fontId="69" type="noConversion"/>
  </si>
  <si>
    <t>A18-05-03</t>
    <phoneticPr fontId="69" type="noConversion"/>
  </si>
  <si>
    <t>A18-05-04</t>
    <phoneticPr fontId="69" type="noConversion"/>
  </si>
  <si>
    <t>A18-05-05</t>
    <phoneticPr fontId="69" type="noConversion"/>
  </si>
  <si>
    <t>A18-05-06</t>
    <phoneticPr fontId="69" type="noConversion"/>
  </si>
  <si>
    <t>A18-05-07</t>
    <phoneticPr fontId="69" type="noConversion"/>
  </si>
  <si>
    <t>A18-06-01</t>
    <phoneticPr fontId="69" type="noConversion"/>
  </si>
  <si>
    <t>A18-06-02</t>
    <phoneticPr fontId="69" type="noConversion"/>
  </si>
  <si>
    <t>A18-06-03</t>
    <phoneticPr fontId="69" type="noConversion"/>
  </si>
  <si>
    <t>bigmail1</t>
    <phoneticPr fontId="8" type="noConversion"/>
  </si>
  <si>
    <t>203.252.1.136</t>
    <phoneticPr fontId="8" type="noConversion"/>
  </si>
  <si>
    <t>A18-06-04</t>
    <phoneticPr fontId="8" type="noConversion"/>
  </si>
  <si>
    <t>A18-06-05</t>
    <phoneticPr fontId="69" type="noConversion"/>
  </si>
  <si>
    <t>mmail1</t>
    <phoneticPr fontId="8" type="noConversion"/>
  </si>
  <si>
    <t>2.2.3</t>
    <phoneticPr fontId="8" type="noConversion"/>
  </si>
  <si>
    <t>203.252.1.156</t>
    <phoneticPr fontId="8" type="noConversion"/>
  </si>
  <si>
    <t>A18-06-08</t>
    <phoneticPr fontId="8" type="noConversion"/>
  </si>
  <si>
    <t>5.3 (32bit)</t>
  </si>
  <si>
    <t>5.0.91</t>
    <phoneticPr fontId="8" type="noConversion"/>
  </si>
  <si>
    <t>203.252.1.157</t>
    <phoneticPr fontId="8" type="noConversion"/>
  </si>
  <si>
    <t>mailmms30</t>
    <phoneticPr fontId="8" type="noConversion"/>
  </si>
  <si>
    <t>203.252.1.161</t>
    <phoneticPr fontId="8" type="noConversion"/>
  </si>
  <si>
    <t>203.252.1.163</t>
    <phoneticPr fontId="8" type="noConversion"/>
  </si>
  <si>
    <t>mailmms35</t>
    <phoneticPr fontId="8" type="noConversion"/>
  </si>
  <si>
    <t>203.252.1.164</t>
    <phoneticPr fontId="8" type="noConversion"/>
  </si>
  <si>
    <t>1.3.42</t>
    <phoneticPr fontId="8" type="noConversion"/>
  </si>
  <si>
    <t>redhat</t>
    <phoneticPr fontId="8" type="noConversion"/>
  </si>
  <si>
    <t>8 (32bit)</t>
    <phoneticPr fontId="8" type="noConversion"/>
  </si>
  <si>
    <t>203.252.5.201</t>
    <phoneticPr fontId="8" type="noConversion"/>
  </si>
  <si>
    <t>4.0.20</t>
    <phoneticPr fontId="8" type="noConversion"/>
  </si>
  <si>
    <t>mini</t>
    <phoneticPr fontId="8" type="noConversion"/>
  </si>
  <si>
    <t>2.2.14</t>
    <phoneticPr fontId="8" type="noConversion"/>
  </si>
  <si>
    <t>resin</t>
    <phoneticPr fontId="8" type="noConversion"/>
  </si>
  <si>
    <t>3.1.9</t>
    <phoneticPr fontId="8" type="noConversion"/>
  </si>
  <si>
    <t>203.252.3.166</t>
    <phoneticPr fontId="8" type="noConversion"/>
  </si>
  <si>
    <t>A20-06-03</t>
    <phoneticPr fontId="8" type="noConversion"/>
  </si>
  <si>
    <t>2.0 (32bit)</t>
    <phoneticPr fontId="8" type="noConversion"/>
  </si>
  <si>
    <t>A20-07-03</t>
    <phoneticPr fontId="8" type="noConversion"/>
  </si>
  <si>
    <t>2.2.26</t>
    <phoneticPr fontId="8" type="noConversion"/>
  </si>
  <si>
    <t>A20-07-04</t>
    <phoneticPr fontId="8" type="noConversion"/>
  </si>
  <si>
    <t>A20-07-05</t>
    <phoneticPr fontId="8" type="noConversion"/>
  </si>
  <si>
    <t>groupware-office</t>
    <phoneticPr fontId="8" type="noConversion"/>
  </si>
  <si>
    <t>203.252.5.52</t>
    <phoneticPr fontId="8" type="noConversion"/>
  </si>
  <si>
    <t>A20-07-06</t>
    <phoneticPr fontId="8" type="noConversion"/>
  </si>
  <si>
    <t>windows</t>
    <phoneticPr fontId="8" type="noConversion"/>
  </si>
  <si>
    <t>2003 R2 (32bit)</t>
    <phoneticPr fontId="8" type="noConversion"/>
  </si>
  <si>
    <t>203.252.5.51</t>
    <phoneticPr fontId="8" type="noConversion"/>
  </si>
  <si>
    <t>5.0.33</t>
    <phoneticPr fontId="8" type="noConversion"/>
  </si>
  <si>
    <t>2.2.8 / 2.2.17</t>
    <phoneticPr fontId="8" type="noConversion"/>
  </si>
  <si>
    <t>6.0.29</t>
    <phoneticPr fontId="8" type="noConversion"/>
  </si>
  <si>
    <t>10.2.0</t>
    <phoneticPr fontId="8" type="noConversion"/>
  </si>
  <si>
    <t>websphere</t>
    <phoneticPr fontId="8" type="noConversion"/>
  </si>
  <si>
    <t>A20-08-01</t>
    <phoneticPr fontId="8" type="noConversion"/>
  </si>
  <si>
    <t>4.0.23</t>
    <phoneticPr fontId="8" type="noConversion"/>
  </si>
  <si>
    <t>1.3.26</t>
    <phoneticPr fontId="8" type="noConversion"/>
  </si>
  <si>
    <t>210.120.247.40</t>
    <phoneticPr fontId="8" type="noConversion"/>
  </si>
  <si>
    <t>3.23.58</t>
    <phoneticPr fontId="8" type="noConversion"/>
  </si>
  <si>
    <t>2.0.48</t>
    <phoneticPr fontId="8" type="noConversion"/>
  </si>
  <si>
    <t>cholsms</t>
    <phoneticPr fontId="8" type="noConversion"/>
  </si>
  <si>
    <t>newAGT1</t>
    <phoneticPr fontId="8" type="noConversion"/>
  </si>
  <si>
    <t>2.2.8</t>
    <phoneticPr fontId="8" type="noConversion"/>
  </si>
  <si>
    <t>tdata2</t>
    <phoneticPr fontId="8" type="noConversion"/>
  </si>
  <si>
    <t>210.120.247.37</t>
    <phoneticPr fontId="8" type="noConversion"/>
  </si>
  <si>
    <t>210.120.247.34</t>
    <phoneticPr fontId="8" type="noConversion"/>
  </si>
  <si>
    <t>210.120.247.112</t>
    <phoneticPr fontId="8" type="noConversion"/>
  </si>
  <si>
    <t>6.4 (64bit)</t>
    <phoneticPr fontId="8" type="noConversion"/>
  </si>
  <si>
    <t>5.5.35</t>
    <phoneticPr fontId="8" type="noConversion"/>
  </si>
  <si>
    <t>Centos</t>
    <phoneticPr fontId="8" type="noConversion"/>
  </si>
  <si>
    <t>apache</t>
    <phoneticPr fontId="8" type="noConversion"/>
  </si>
  <si>
    <t>user1</t>
    <phoneticPr fontId="8" type="noConversion"/>
  </si>
  <si>
    <t>164.124.141.152</t>
    <phoneticPr fontId="8" type="noConversion"/>
  </si>
  <si>
    <t>RHEL</t>
    <phoneticPr fontId="8" type="noConversion"/>
  </si>
  <si>
    <t>2.2.4</t>
    <phoneticPr fontId="8" type="noConversion"/>
  </si>
  <si>
    <t>user2</t>
    <phoneticPr fontId="8" type="noConversion"/>
  </si>
  <si>
    <t>164.124.141.153</t>
    <phoneticPr fontId="8" type="noConversion"/>
  </si>
  <si>
    <t>5.5.22</t>
    <phoneticPr fontId="8" type="noConversion"/>
  </si>
  <si>
    <t>7.0.26.0</t>
    <phoneticPr fontId="8" type="noConversion"/>
  </si>
  <si>
    <t>diskpot-user1-new</t>
    <phoneticPr fontId="8" type="noConversion"/>
  </si>
  <si>
    <t>164.124.141.172</t>
    <phoneticPr fontId="8" type="noConversion"/>
  </si>
  <si>
    <t>A20-01-01</t>
    <phoneticPr fontId="8" type="noConversion"/>
  </si>
  <si>
    <t>5.8 (32bit)</t>
    <phoneticPr fontId="8" type="noConversion"/>
  </si>
  <si>
    <t>1.3.42</t>
    <phoneticPr fontId="8" type="noConversion"/>
  </si>
  <si>
    <t>Hostname</t>
    <phoneticPr fontId="69" type="noConversion"/>
  </si>
  <si>
    <t>IP</t>
    <phoneticPr fontId="69" type="noConversion"/>
  </si>
  <si>
    <t>물리적 위치
(rack number)</t>
    <phoneticPr fontId="69" type="noConversion"/>
  </si>
  <si>
    <t>OS</t>
    <phoneticPr fontId="69" type="noConversion"/>
  </si>
  <si>
    <t>WAS</t>
    <phoneticPr fontId="69" type="noConversion"/>
  </si>
  <si>
    <t>장비번호</t>
    <phoneticPr fontId="8" type="noConversion"/>
  </si>
  <si>
    <t>자산번호
(경영지원)</t>
    <phoneticPr fontId="8" type="noConversion"/>
  </si>
  <si>
    <t>Serial</t>
    <phoneticPr fontId="8" type="noConversion"/>
  </si>
  <si>
    <t>특이사항</t>
    <phoneticPr fontId="8" type="noConversion"/>
  </si>
  <si>
    <t>3T</t>
    <phoneticPr fontId="8" type="noConversion"/>
  </si>
  <si>
    <t>I/O rate</t>
    <phoneticPr fontId="8" type="noConversion"/>
  </si>
  <si>
    <t>취득가</t>
    <phoneticPr fontId="8" type="noConversion"/>
  </si>
  <si>
    <t>210.120.247.139</t>
    <phoneticPr fontId="8" type="noConversion"/>
  </si>
  <si>
    <t>cluster-mariadb</t>
    <phoneticPr fontId="8" type="noConversion"/>
  </si>
  <si>
    <t>iptv-db1</t>
    <phoneticPr fontId="8" type="noConversion"/>
  </si>
  <si>
    <t>203.252.5.65</t>
    <phoneticPr fontId="8" type="noConversion"/>
  </si>
  <si>
    <t>cluster-oracle</t>
    <phoneticPr fontId="8" type="noConversion"/>
  </si>
  <si>
    <t>210.120.247.138</t>
    <phoneticPr fontId="8" type="noConversion"/>
  </si>
  <si>
    <t>cluster-slave</t>
    <phoneticPr fontId="8" type="noConversion"/>
  </si>
  <si>
    <t>210.120.247.140</t>
    <phoneticPr fontId="8" type="noConversion"/>
  </si>
  <si>
    <t>cluster-backup</t>
    <phoneticPr fontId="8" type="noConversion"/>
  </si>
  <si>
    <t>A18-02-04</t>
    <phoneticPr fontId="8" type="noConversion"/>
  </si>
  <si>
    <t>분산DB</t>
    <phoneticPr fontId="8" type="noConversion"/>
  </si>
  <si>
    <t>5.0.3</t>
    <phoneticPr fontId="8" type="noConversion"/>
  </si>
  <si>
    <t>ntwins</t>
    <phoneticPr fontId="70" type="noConversion"/>
  </si>
  <si>
    <t>203.252.3.107</t>
    <phoneticPr fontId="70" type="noConversion"/>
  </si>
  <si>
    <t>천리안 PPP - 로그저장서버</t>
    <phoneticPr fontId="70" type="noConversion"/>
  </si>
  <si>
    <t>가상화</t>
    <phoneticPr fontId="69" type="noConversion"/>
  </si>
  <si>
    <t>RHEL</t>
    <phoneticPr fontId="8" type="noConversion"/>
  </si>
  <si>
    <t>3.8 (32bit)</t>
    <phoneticPr fontId="8" type="noConversion"/>
  </si>
  <si>
    <t>informix</t>
    <phoneticPr fontId="8" type="noConversion"/>
  </si>
  <si>
    <t>10.00.UC4</t>
    <phoneticPr fontId="8" type="noConversion"/>
  </si>
  <si>
    <t>login-check</t>
  </si>
  <si>
    <t>203.252.3.171</t>
  </si>
  <si>
    <t>천리안 인프라 - 로그인체크</t>
    <phoneticPr fontId="70" type="noConversion"/>
  </si>
  <si>
    <t>Centos</t>
    <phoneticPr fontId="8" type="noConversion"/>
  </si>
  <si>
    <t>5.8 (32bit)</t>
    <phoneticPr fontId="8" type="noConversion"/>
  </si>
  <si>
    <t>mysql</t>
    <phoneticPr fontId="8" type="noConversion"/>
  </si>
  <si>
    <t>4.0.24</t>
    <phoneticPr fontId="8" type="noConversion"/>
  </si>
  <si>
    <t>addr</t>
  </si>
  <si>
    <t>203.252.5.33</t>
  </si>
  <si>
    <t>천리안 주소록 - 웹서버</t>
    <phoneticPr fontId="70" type="noConversion"/>
  </si>
  <si>
    <t>apache</t>
    <phoneticPr fontId="8" type="noConversion"/>
  </si>
  <si>
    <t>2.2.25</t>
    <phoneticPr fontId="8" type="noConversion"/>
  </si>
  <si>
    <t>medialog-asset</t>
  </si>
  <si>
    <t>미디어로그 전사 - 자산관리시스템</t>
    <phoneticPr fontId="70" type="noConversion"/>
  </si>
  <si>
    <t>windows</t>
    <phoneticPr fontId="8" type="noConversion"/>
  </si>
  <si>
    <t>2008 R2 (64bit)</t>
    <phoneticPr fontId="8" type="noConversion"/>
  </si>
  <si>
    <t>5.5.25</t>
    <phoneticPr fontId="8" type="noConversion"/>
  </si>
  <si>
    <t>tomcat</t>
    <phoneticPr fontId="8" type="noConversion"/>
  </si>
  <si>
    <t>7.0.29</t>
    <phoneticPr fontId="8" type="noConversion"/>
  </si>
  <si>
    <t>help</t>
  </si>
  <si>
    <t>203.252.5.121</t>
  </si>
  <si>
    <t>천리안 인프라 - 고객센터 웹서버</t>
    <phoneticPr fontId="70" type="noConversion"/>
  </si>
  <si>
    <t>5.2 (32bit)</t>
    <phoneticPr fontId="8" type="noConversion"/>
  </si>
  <si>
    <t>2.2.15</t>
    <phoneticPr fontId="8" type="noConversion"/>
  </si>
  <si>
    <t>5.5.28</t>
    <phoneticPr fontId="8" type="noConversion"/>
  </si>
  <si>
    <t>PMS-medialog</t>
  </si>
  <si>
    <t>203.252.5.143</t>
  </si>
  <si>
    <t>미디어로그 전사 - PMS 서버</t>
    <phoneticPr fontId="70" type="noConversion"/>
  </si>
  <si>
    <t>가상화</t>
    <phoneticPr fontId="69" type="noConversion"/>
  </si>
  <si>
    <t>6.0.37</t>
  </si>
  <si>
    <t>people</t>
  </si>
  <si>
    <t>천리안 검색 - 웹서버</t>
    <phoneticPr fontId="70" type="noConversion"/>
  </si>
  <si>
    <t>5.0.77</t>
    <phoneticPr fontId="8" type="noConversion"/>
  </si>
  <si>
    <t>Image-04</t>
  </si>
  <si>
    <t>203.252.5.170</t>
  </si>
  <si>
    <t>천리안 인프라 - 공통이미지 웹서버</t>
    <phoneticPr fontId="70" type="noConversion"/>
  </si>
  <si>
    <t>nginx</t>
    <phoneticPr fontId="8" type="noConversion"/>
  </si>
  <si>
    <t>1.4.2</t>
    <phoneticPr fontId="8" type="noConversion"/>
  </si>
  <si>
    <t>Image-05</t>
  </si>
  <si>
    <t>203.252.5.171</t>
  </si>
  <si>
    <t>Image-06</t>
  </si>
  <si>
    <t>203.252.5.172</t>
  </si>
  <si>
    <t>DISKPOT-vstorage</t>
  </si>
  <si>
    <t>203.252.5.203</t>
  </si>
  <si>
    <t>천리안 디스크팟 - 데몬서버</t>
    <phoneticPr fontId="70" type="noConversion"/>
  </si>
  <si>
    <t>DISKPOT-dlistner</t>
  </si>
  <si>
    <t>203.252.5.204</t>
  </si>
  <si>
    <t>Image-01</t>
  </si>
  <si>
    <t>210.120.128.15</t>
  </si>
  <si>
    <t>Image-02</t>
  </si>
  <si>
    <t>210.120.128.16</t>
  </si>
  <si>
    <t>Image-03</t>
  </si>
  <si>
    <t>210.120.128.17</t>
  </si>
  <si>
    <t>천리안 인프라 - DB서버</t>
    <phoneticPr fontId="8" type="noConversion"/>
  </si>
  <si>
    <t>가상화</t>
    <phoneticPr fontId="8" type="noConversion"/>
  </si>
  <si>
    <t>linkportal</t>
  </si>
  <si>
    <t>210.120.128.41</t>
  </si>
  <si>
    <t>천리안 - 웹서버</t>
    <phoneticPr fontId="70" type="noConversion"/>
  </si>
  <si>
    <t>5.0.96</t>
    <phoneticPr fontId="8" type="noConversion"/>
  </si>
  <si>
    <t>천리안 인프라 - 메인 어드민서버</t>
    <phoneticPr fontId="70" type="noConversion"/>
  </si>
  <si>
    <t>5.1.58</t>
    <phoneticPr fontId="8" type="noConversion"/>
  </si>
  <si>
    <t>apple</t>
  </si>
  <si>
    <t>210.120.128.50</t>
  </si>
  <si>
    <t>천리안 블로그 - 웹서버</t>
    <phoneticPr fontId="70" type="noConversion"/>
  </si>
  <si>
    <t>2.2.19</t>
    <phoneticPr fontId="8" type="noConversion"/>
  </si>
  <si>
    <t>천리안 인프라 - 웹서버</t>
    <phoneticPr fontId="70" type="noConversion"/>
  </si>
  <si>
    <t>wowlinux</t>
    <phoneticPr fontId="8" type="noConversion"/>
  </si>
  <si>
    <t>7.3 (32bit)</t>
    <phoneticPr fontId="8" type="noConversion"/>
  </si>
  <si>
    <t>천리안 메신저 - DB서버</t>
    <phoneticPr fontId="70" type="noConversion"/>
  </si>
  <si>
    <t>4.2 (32bit)</t>
    <phoneticPr fontId="8" type="noConversion"/>
  </si>
  <si>
    <t>4.0.26</t>
    <phoneticPr fontId="8" type="noConversion"/>
  </si>
  <si>
    <t>filelink-web</t>
  </si>
  <si>
    <t>천리안 파일링크  - 웹서버</t>
    <phoneticPr fontId="70" type="noConversion"/>
  </si>
  <si>
    <t>1.3.36</t>
    <phoneticPr fontId="8" type="noConversion"/>
  </si>
  <si>
    <t>filelink-db</t>
  </si>
  <si>
    <t>천리안 파일링크 - DB서버</t>
    <phoneticPr fontId="70" type="noConversion"/>
  </si>
  <si>
    <t>5.0.22</t>
    <phoneticPr fontId="8" type="noConversion"/>
  </si>
  <si>
    <t>analog1</t>
  </si>
  <si>
    <t>6.2 (32bit)</t>
    <phoneticPr fontId="8" type="noConversion"/>
  </si>
  <si>
    <t>8.1.5</t>
    <phoneticPr fontId="8" type="noConversion"/>
  </si>
  <si>
    <t>1.3.27</t>
    <phoneticPr fontId="8" type="noConversion"/>
  </si>
  <si>
    <t>nclubFTP</t>
    <phoneticPr fontId="70" type="noConversion"/>
  </si>
  <si>
    <t>210.120.128.78</t>
    <phoneticPr fontId="70" type="noConversion"/>
  </si>
  <si>
    <t>천리안 클럽 - 사용자데이터저장서버</t>
    <phoneticPr fontId="70" type="noConversion"/>
  </si>
  <si>
    <t>천리안 검색 - 데몬서버</t>
    <phoneticPr fontId="70" type="noConversion"/>
  </si>
  <si>
    <t>newsFTP</t>
  </si>
  <si>
    <t>210.120.128.86</t>
  </si>
  <si>
    <t>천리안 뉴스 - 데이터업로드서버</t>
    <phoneticPr fontId="70" type="noConversion"/>
  </si>
  <si>
    <t>천리안 메신저 - 웹/데몬서버</t>
    <phoneticPr fontId="70" type="noConversion"/>
  </si>
  <si>
    <t>천리안 쪽지 - 웹/DB서버</t>
    <phoneticPr fontId="70" type="noConversion"/>
  </si>
  <si>
    <t>2.2.9</t>
    <phoneticPr fontId="8" type="noConversion"/>
  </si>
  <si>
    <t>4.1.31</t>
    <phoneticPr fontId="8" type="noConversion"/>
  </si>
  <si>
    <t>OPERA</t>
  </si>
  <si>
    <t>210.120.128.92</t>
  </si>
  <si>
    <t>천리안 운영 - 웹서버</t>
    <phoneticPr fontId="70" type="noConversion"/>
  </si>
  <si>
    <t>5.5.32</t>
    <phoneticPr fontId="8" type="noConversion"/>
  </si>
  <si>
    <t>analyzer</t>
  </si>
  <si>
    <t>210.120.128.115</t>
  </si>
  <si>
    <t>vcenter</t>
    <phoneticPr fontId="69" type="noConversion"/>
  </si>
  <si>
    <t>210.120.247.74</t>
    <phoneticPr fontId="69" type="noConversion"/>
  </si>
  <si>
    <t>가상화 관리용</t>
    <phoneticPr fontId="69" type="noConversion"/>
  </si>
  <si>
    <t>2008 R2 (64bit)</t>
    <phoneticPr fontId="8" type="noConversion"/>
  </si>
  <si>
    <t>IIS</t>
    <phoneticPr fontId="8" type="noConversion"/>
  </si>
  <si>
    <t>NewsEnter-SVN</t>
  </si>
  <si>
    <t>천리안 운영 - 소스저장서버(SVN)</t>
    <phoneticPr fontId="70" type="noConversion"/>
  </si>
  <si>
    <t>6.2 (64bit)</t>
    <phoneticPr fontId="8" type="noConversion"/>
  </si>
  <si>
    <t>5.1.61</t>
    <phoneticPr fontId="8" type="noConversion"/>
  </si>
  <si>
    <t>2.2.22</t>
    <phoneticPr fontId="8" type="noConversion"/>
  </si>
  <si>
    <t>gmokjang</t>
  </si>
  <si>
    <t>천리안 게임 - 웹/DB서버</t>
    <phoneticPr fontId="70" type="noConversion"/>
  </si>
  <si>
    <t>6.0.36</t>
    <phoneticPr fontId="8" type="noConversion"/>
  </si>
  <si>
    <t>wcommon</t>
  </si>
  <si>
    <t>천리안 게임 - 웹서버</t>
    <phoneticPr fontId="70" type="noConversion"/>
  </si>
  <si>
    <t>2003 (32bit)</t>
    <phoneticPr fontId="8" type="noConversion"/>
  </si>
  <si>
    <t>medialog-CP</t>
  </si>
  <si>
    <t>210.120.247.128</t>
  </si>
  <si>
    <t>미디어로그 전사 - 웹/DB서버</t>
    <phoneticPr fontId="70" type="noConversion"/>
  </si>
  <si>
    <t>mariadb</t>
    <phoneticPr fontId="8" type="noConversion"/>
  </si>
  <si>
    <t>10.0.11</t>
    <phoneticPr fontId="8" type="noConversion"/>
  </si>
  <si>
    <t>MVNO-APP-01</t>
    <phoneticPr fontId="8" type="noConversion"/>
  </si>
  <si>
    <t>MVNO-APP-02</t>
    <phoneticPr fontId="8" type="noConversion"/>
  </si>
  <si>
    <t>MVNO-APP-03</t>
    <phoneticPr fontId="8" type="noConversion"/>
  </si>
  <si>
    <t>164.124.141.30</t>
    <phoneticPr fontId="8" type="noConversion"/>
  </si>
  <si>
    <t>164.124.141.31</t>
    <phoneticPr fontId="8" type="noConversion"/>
  </si>
  <si>
    <t>A16-04-03</t>
    <phoneticPr fontId="8" type="noConversion"/>
  </si>
  <si>
    <t>A16-04-02</t>
    <phoneticPr fontId="8" type="noConversion"/>
  </si>
  <si>
    <t>A16-04-04</t>
    <phoneticPr fontId="8" type="noConversion"/>
  </si>
  <si>
    <t>192.168.1.30</t>
    <phoneticPr fontId="8" type="noConversion"/>
  </si>
  <si>
    <t>192.168.1.31</t>
    <phoneticPr fontId="8" type="noConversion"/>
  </si>
  <si>
    <t>192.168.1.32</t>
    <phoneticPr fontId="8" type="noConversion"/>
  </si>
  <si>
    <t>OS버전</t>
    <phoneticPr fontId="8" type="noConversion"/>
  </si>
  <si>
    <t>DB</t>
    <phoneticPr fontId="69" type="noConversion"/>
  </si>
  <si>
    <t>DB버전</t>
    <phoneticPr fontId="8" type="noConversion"/>
  </si>
  <si>
    <t>WEB</t>
    <phoneticPr fontId="69" type="noConversion"/>
  </si>
  <si>
    <t>WEB버전</t>
    <phoneticPr fontId="8" type="noConversion"/>
  </si>
  <si>
    <t>WAS버전</t>
    <phoneticPr fontId="8" type="noConversion"/>
  </si>
  <si>
    <t>A20-02-04</t>
    <phoneticPr fontId="8" type="noConversion"/>
  </si>
  <si>
    <t>별도보관장비</t>
    <phoneticPr fontId="8" type="noConversion"/>
  </si>
  <si>
    <t>DL570 G3</t>
    <phoneticPr fontId="8" type="noConversion"/>
  </si>
  <si>
    <t>DL380 G4</t>
    <phoneticPr fontId="8" type="noConversion"/>
  </si>
  <si>
    <t>* PC 장비</t>
    <phoneticPr fontId="8" type="noConversion"/>
  </si>
  <si>
    <t>* LG U+ (데이콤) 리스장비</t>
    <phoneticPr fontId="8" type="noConversion"/>
  </si>
  <si>
    <t>* VMWARE (가상화) Guest 장비</t>
    <phoneticPr fontId="8" type="noConversion"/>
  </si>
  <si>
    <t>none</t>
    <phoneticPr fontId="8" type="noConversion"/>
  </si>
  <si>
    <t>moviepot-dev</t>
    <phoneticPr fontId="8" type="noConversion"/>
  </si>
  <si>
    <t>203.252.5.55</t>
    <phoneticPr fontId="8" type="noConversion"/>
  </si>
  <si>
    <t>유휴</t>
    <phoneticPr fontId="8" type="noConversion"/>
  </si>
  <si>
    <t>DEV</t>
    <phoneticPr fontId="8" type="noConversion"/>
  </si>
  <si>
    <t>무비팟 개발</t>
    <phoneticPr fontId="8" type="noConversion"/>
  </si>
  <si>
    <t>유지-1/4분기 내 유휴</t>
    <phoneticPr fontId="8" type="noConversion"/>
  </si>
  <si>
    <t>moviepot-alpha</t>
    <phoneticPr fontId="8" type="noConversion"/>
  </si>
  <si>
    <t>203.252.5.56</t>
    <phoneticPr fontId="8" type="noConversion"/>
  </si>
  <si>
    <t>무비팟 알파테스트</t>
    <phoneticPr fontId="8" type="noConversion"/>
  </si>
  <si>
    <t>kisa-rbl</t>
    <phoneticPr fontId="8" type="noConversion"/>
  </si>
  <si>
    <t>2015 유지보수 유지</t>
  </si>
  <si>
    <t>1기서비스</t>
    <phoneticPr fontId="8" type="noConversion"/>
  </si>
  <si>
    <t>mvno-comic-file-02</t>
    <phoneticPr fontId="8" type="noConversion"/>
  </si>
  <si>
    <t>A16-04-07</t>
    <phoneticPr fontId="8" type="noConversion"/>
  </si>
  <si>
    <t>164.124.141.42</t>
    <phoneticPr fontId="8" type="noConversion"/>
  </si>
  <si>
    <t>mvno-comic-file-01</t>
    <phoneticPr fontId="8" type="noConversion"/>
  </si>
  <si>
    <t>164.124.141.41</t>
    <phoneticPr fontId="8" type="noConversion"/>
  </si>
  <si>
    <t>A16-04-06</t>
    <phoneticPr fontId="8" type="noConversion"/>
  </si>
  <si>
    <t>MVNO</t>
    <phoneticPr fontId="8" type="noConversion"/>
  </si>
  <si>
    <t>만화</t>
    <phoneticPr fontId="8" type="noConversion"/>
  </si>
  <si>
    <t>mvno-personal-db</t>
    <phoneticPr fontId="8" type="noConversion"/>
  </si>
  <si>
    <t>164.124.141.38</t>
    <phoneticPr fontId="8" type="noConversion"/>
  </si>
  <si>
    <t>A16-04-05</t>
    <phoneticPr fontId="8" type="noConversion"/>
  </si>
  <si>
    <t>개인화</t>
    <phoneticPr fontId="8" type="noConversion"/>
  </si>
  <si>
    <t>DB</t>
    <phoneticPr fontId="8" type="noConversion"/>
  </si>
  <si>
    <t>mvno-comic-file-04</t>
    <phoneticPr fontId="8" type="noConversion"/>
  </si>
  <si>
    <t>164.124.141.44</t>
    <phoneticPr fontId="8" type="noConversion"/>
  </si>
  <si>
    <t>A16-04-09</t>
    <phoneticPr fontId="8" type="noConversion"/>
  </si>
  <si>
    <t>mvno-comic-file-03</t>
    <phoneticPr fontId="8" type="noConversion"/>
  </si>
  <si>
    <t>164.124.141.43</t>
    <phoneticPr fontId="8" type="noConversion"/>
  </si>
  <si>
    <t>A16-04-08</t>
    <phoneticPr fontId="8" type="noConversion"/>
  </si>
  <si>
    <t>유휴</t>
    <phoneticPr fontId="8" type="noConversion"/>
  </si>
  <si>
    <t>유지보수예정
(2015년)</t>
    <phoneticPr fontId="8" type="noConversion"/>
  </si>
  <si>
    <t>2015.02 유지보수 신규</t>
    <phoneticPr fontId="8" type="noConversion"/>
  </si>
  <si>
    <t>유지보수여부
(2015년)</t>
    <phoneticPr fontId="8" type="noConversion"/>
  </si>
  <si>
    <t>유지보수
(2015)</t>
    <phoneticPr fontId="8" type="noConversion"/>
  </si>
  <si>
    <t>유지보수
(2014)</t>
    <phoneticPr fontId="8" type="noConversion"/>
  </si>
  <si>
    <t>유지보수여부
(2015년)</t>
    <phoneticPr fontId="8" type="noConversion"/>
  </si>
  <si>
    <t>상암9층</t>
    <phoneticPr fontId="8" type="noConversion"/>
  </si>
  <si>
    <t>유지보수여부
(2015년)</t>
    <phoneticPr fontId="8" type="noConversion"/>
  </si>
  <si>
    <t>Centos</t>
    <phoneticPr fontId="8" type="noConversion"/>
  </si>
  <si>
    <t>6.3(64bit)</t>
    <phoneticPr fontId="8" type="noConversion"/>
  </si>
  <si>
    <t>n/a</t>
    <phoneticPr fontId="8" type="noConversion"/>
  </si>
  <si>
    <t>apache</t>
    <phoneticPr fontId="8" type="noConversion"/>
  </si>
  <si>
    <t>2.2.27</t>
    <phoneticPr fontId="8" type="noConversion"/>
  </si>
  <si>
    <t>HDTV 월드컵</t>
    <phoneticPr fontId="8" type="noConversion"/>
  </si>
  <si>
    <t>RS300 S7</t>
    <phoneticPr fontId="8" type="noConversion"/>
  </si>
  <si>
    <t>Fujitsu</t>
    <phoneticPr fontId="8" type="noConversion"/>
  </si>
  <si>
    <t>6core-2.4GHz</t>
    <phoneticPr fontId="8" type="noConversion"/>
  </si>
  <si>
    <t>2014 유지보수 유지</t>
    <phoneticPr fontId="8" type="noConversion"/>
  </si>
  <si>
    <t>기본 warranty</t>
    <phoneticPr fontId="8" type="noConversion"/>
  </si>
  <si>
    <t>이격지
(안양 외)</t>
    <phoneticPr fontId="8" type="noConversion"/>
  </si>
  <si>
    <t>표기요망</t>
    <phoneticPr fontId="8" type="noConversion"/>
  </si>
  <si>
    <t>유휴</t>
    <phoneticPr fontId="8" type="noConversion"/>
  </si>
  <si>
    <t>riverbed-L4-01</t>
    <phoneticPr fontId="8" type="noConversion"/>
  </si>
  <si>
    <t>164.124.141.51</t>
    <phoneticPr fontId="8" type="noConversion"/>
  </si>
  <si>
    <t>A16-03-05</t>
    <phoneticPr fontId="8" type="noConversion"/>
  </si>
  <si>
    <t>Centos</t>
    <phoneticPr fontId="8" type="noConversion"/>
  </si>
  <si>
    <t>6.5 (64bit)</t>
    <phoneticPr fontId="8" type="noConversion"/>
  </si>
  <si>
    <t>MVNO</t>
    <phoneticPr fontId="8" type="noConversion"/>
  </si>
  <si>
    <t>L4</t>
    <phoneticPr fontId="8" type="noConversion"/>
  </si>
  <si>
    <t>riverbed-L4-02</t>
    <phoneticPr fontId="8" type="noConversion"/>
  </si>
  <si>
    <t>164.124.141.52</t>
    <phoneticPr fontId="8" type="noConversion"/>
  </si>
  <si>
    <t>A16-03-06</t>
    <phoneticPr fontId="8" type="noConversion"/>
  </si>
  <si>
    <t>n/a</t>
    <phoneticPr fontId="8" type="noConversion"/>
  </si>
  <si>
    <t>안양5층</t>
    <phoneticPr fontId="8" type="noConversion"/>
  </si>
  <si>
    <t>register-dev</t>
    <phoneticPr fontId="8" type="noConversion"/>
  </si>
  <si>
    <t>y-gw-dev</t>
    <phoneticPr fontId="8" type="noConversion"/>
  </si>
  <si>
    <t>chol-Encryption</t>
    <phoneticPr fontId="8" type="noConversion"/>
  </si>
  <si>
    <t>sbill2-dev</t>
    <phoneticPr fontId="8" type="noConversion"/>
  </si>
  <si>
    <t>203.252.3.173</t>
  </si>
  <si>
    <t>203.252.3.174</t>
  </si>
  <si>
    <t>203.252.3.175</t>
  </si>
  <si>
    <t>203.252.3.176</t>
  </si>
  <si>
    <t>racktable_centos_yujin_test_server</t>
    <phoneticPr fontId="8" type="noConversion"/>
  </si>
  <si>
    <t>203.252.5.141</t>
    <phoneticPr fontId="8" type="noConversion"/>
  </si>
  <si>
    <t>help-dev</t>
    <phoneticPr fontId="8" type="noConversion"/>
  </si>
  <si>
    <t>203.252..5.57</t>
    <phoneticPr fontId="8" type="noConversion"/>
  </si>
  <si>
    <t>203.252.5.59</t>
    <phoneticPr fontId="8" type="noConversion"/>
  </si>
  <si>
    <t>XPEenology</t>
    <phoneticPr fontId="8" type="noConversion"/>
  </si>
  <si>
    <t>가상화</t>
    <phoneticPr fontId="8" type="noConversion"/>
  </si>
  <si>
    <t>ZenLB-v3</t>
    <phoneticPr fontId="8" type="noConversion"/>
  </si>
  <si>
    <t>203.252.5.130</t>
    <phoneticPr fontId="8" type="noConversion"/>
  </si>
  <si>
    <t>W-Project</t>
    <phoneticPr fontId="8" type="noConversion"/>
  </si>
  <si>
    <t>medialog-SVN</t>
    <phoneticPr fontId="8" type="noConversion"/>
  </si>
  <si>
    <t>medialog-DEV</t>
    <phoneticPr fontId="8" type="noConversion"/>
  </si>
  <si>
    <t>kms-conversions</t>
    <phoneticPr fontId="8" type="noConversion"/>
  </si>
  <si>
    <t>203.252.5.175</t>
    <phoneticPr fontId="8" type="noConversion"/>
  </si>
  <si>
    <t>203.252.5.176</t>
  </si>
  <si>
    <t>203.252.5.177</t>
  </si>
  <si>
    <t>203.252.5.179</t>
    <phoneticPr fontId="8" type="noConversion"/>
  </si>
  <si>
    <t>Image-PoundLB</t>
    <phoneticPr fontId="8" type="noConversion"/>
  </si>
  <si>
    <t>210.120.128.20</t>
    <phoneticPr fontId="8" type="noConversion"/>
  </si>
  <si>
    <t>srch-dev</t>
    <phoneticPr fontId="8" type="noConversion"/>
  </si>
  <si>
    <t>210.120.128.76</t>
    <phoneticPr fontId="8" type="noConversion"/>
  </si>
  <si>
    <t>sitedaemon</t>
    <phoneticPr fontId="8" type="noConversion"/>
  </si>
  <si>
    <t>210.120.128.111</t>
    <phoneticPr fontId="8" type="noConversion"/>
  </si>
  <si>
    <t>srchman</t>
    <phoneticPr fontId="8" type="noConversion"/>
  </si>
  <si>
    <t>210.120.128.95</t>
    <phoneticPr fontId="8" type="noConversion"/>
  </si>
  <si>
    <t>ad-trans2</t>
    <phoneticPr fontId="8" type="noConversion"/>
  </si>
  <si>
    <t>210.120.247.41</t>
    <phoneticPr fontId="8" type="noConversion"/>
  </si>
  <si>
    <t>Enpop_Gostop</t>
    <phoneticPr fontId="8" type="noConversion"/>
  </si>
  <si>
    <t>UpdateSvr</t>
    <phoneticPr fontId="8" type="noConversion"/>
  </si>
  <si>
    <t>210.120.247.81</t>
    <phoneticPr fontId="8" type="noConversion"/>
  </si>
  <si>
    <t>210.120.247.82</t>
    <phoneticPr fontId="8" type="noConversion"/>
  </si>
  <si>
    <t>uflix-jboss-1</t>
    <phoneticPr fontId="8" type="noConversion"/>
  </si>
  <si>
    <t>uflix-jboss-2</t>
    <phoneticPr fontId="8" type="noConversion"/>
  </si>
  <si>
    <t>210.120.247.97</t>
    <phoneticPr fontId="8" type="noConversion"/>
  </si>
  <si>
    <t>210.120.247.98</t>
    <phoneticPr fontId="8" type="noConversion"/>
  </si>
  <si>
    <t>medialog-CP-DEV</t>
    <phoneticPr fontId="8" type="noConversion"/>
  </si>
  <si>
    <t>chol-comic-loganalyzer</t>
    <phoneticPr fontId="8" type="noConversion"/>
  </si>
  <si>
    <t>210.120.247.129</t>
    <phoneticPr fontId="8" type="noConversion"/>
  </si>
  <si>
    <t>210.120.247.135</t>
    <phoneticPr fontId="8" type="noConversion"/>
  </si>
  <si>
    <t>210.120.247.136</t>
    <phoneticPr fontId="8" type="noConversion"/>
  </si>
  <si>
    <t>dev-ui-comic-mvno</t>
    <phoneticPr fontId="8" type="noConversion"/>
  </si>
  <si>
    <t>dev-img-comic-mvno</t>
    <phoneticPr fontId="8" type="noConversion"/>
  </si>
  <si>
    <t>dev-member-mvno</t>
    <phoneticPr fontId="8" type="noConversion"/>
  </si>
  <si>
    <t>dev-search-mvno</t>
    <phoneticPr fontId="8" type="noConversion"/>
  </si>
  <si>
    <t>dev-cms-comic-mvno</t>
    <phoneticPr fontId="8" type="noConversion"/>
  </si>
  <si>
    <t>dev-filemgr-comic-mvno</t>
    <phoneticPr fontId="8" type="noConversion"/>
  </si>
  <si>
    <t>dev-ci-mvno</t>
    <phoneticPr fontId="8" type="noConversion"/>
  </si>
  <si>
    <t>dev-file-comic-mvno</t>
    <phoneticPr fontId="8" type="noConversion"/>
  </si>
  <si>
    <t>MVNO-personalization</t>
    <phoneticPr fontId="8" type="noConversion"/>
  </si>
  <si>
    <t>comic-img-02</t>
    <phoneticPr fontId="8" type="noConversion"/>
  </si>
  <si>
    <t>comic-cms</t>
    <phoneticPr fontId="8" type="noConversion"/>
  </si>
  <si>
    <t>comic-img-01</t>
    <phoneticPr fontId="8" type="noConversion"/>
  </si>
  <si>
    <t>FW-DB-mvno</t>
    <phoneticPr fontId="8" type="noConversion"/>
  </si>
  <si>
    <t>dev-memberDB-mvno</t>
    <phoneticPr fontId="8" type="noConversion"/>
  </si>
  <si>
    <t>dev-comicDB-mvno</t>
    <phoneticPr fontId="8" type="noConversion"/>
  </si>
  <si>
    <t>164.124.141.20</t>
    <phoneticPr fontId="8" type="noConversion"/>
  </si>
  <si>
    <t>164.124.141.21</t>
  </si>
  <si>
    <t>164.124.141.22</t>
  </si>
  <si>
    <t>164.124.141.23</t>
  </si>
  <si>
    <t>164.124.141.24</t>
  </si>
  <si>
    <t>164.124.141.25</t>
  </si>
  <si>
    <t>164.124.141.26</t>
  </si>
  <si>
    <t>164.124.141.27</t>
  </si>
  <si>
    <t>164.124.141.28</t>
  </si>
  <si>
    <t>164.124.141.29</t>
  </si>
  <si>
    <t>164.124.141.39</t>
    <phoneticPr fontId="8" type="noConversion"/>
  </si>
  <si>
    <t>164.124.141.47</t>
  </si>
  <si>
    <t>164.124.141.48</t>
  </si>
  <si>
    <t>164.124.141.46</t>
    <phoneticPr fontId="8" type="noConversion"/>
  </si>
  <si>
    <t>접속방법</t>
    <phoneticPr fontId="8" type="noConversion"/>
  </si>
  <si>
    <t>gateman</t>
  </si>
  <si>
    <t>DBsafer</t>
    <phoneticPr fontId="8" type="noConversion"/>
  </si>
  <si>
    <t>gateman</t>
    <phoneticPr fontId="8" type="noConversion"/>
  </si>
  <si>
    <t>DBsafer</t>
    <phoneticPr fontId="8" type="noConversion"/>
  </si>
  <si>
    <t>이관일자</t>
    <phoneticPr fontId="8" type="noConversion"/>
  </si>
  <si>
    <t>2015.01.06</t>
    <phoneticPr fontId="8" type="noConversion"/>
  </si>
  <si>
    <t>210.120.247.143</t>
    <phoneticPr fontId="8" type="noConversion"/>
  </si>
  <si>
    <t>203.252.3.32</t>
    <phoneticPr fontId="8" type="noConversion"/>
  </si>
  <si>
    <t>203.252.3.63</t>
    <phoneticPr fontId="8" type="noConversion"/>
  </si>
  <si>
    <t>mvno-adm</t>
    <phoneticPr fontId="8" type="noConversion"/>
  </si>
  <si>
    <t>유지보수 제외</t>
    <phoneticPr fontId="8" type="noConversion"/>
  </si>
  <si>
    <t>newAGT2-standby</t>
    <phoneticPr fontId="8" type="noConversion"/>
  </si>
  <si>
    <t>2015 유지보수 신규</t>
    <phoneticPr fontId="8" type="noConversion"/>
  </si>
  <si>
    <t>2015 유지보수 제외</t>
    <phoneticPr fontId="8" type="noConversion"/>
  </si>
  <si>
    <t>MVNO</t>
    <phoneticPr fontId="8" type="noConversion"/>
  </si>
  <si>
    <t>DMI-12-AA-00044</t>
    <phoneticPr fontId="8" type="noConversion"/>
  </si>
  <si>
    <t>164.124.141.74</t>
    <phoneticPr fontId="8" type="noConversion"/>
  </si>
  <si>
    <t>164.124.141.73</t>
    <phoneticPr fontId="8" type="noConversion"/>
  </si>
  <si>
    <t>164.124.141.72</t>
    <phoneticPr fontId="8" type="noConversion"/>
  </si>
  <si>
    <t>164.124.141.71</t>
    <phoneticPr fontId="8" type="noConversion"/>
  </si>
  <si>
    <t>webnews-그룹웨어 메일DR용</t>
    <phoneticPr fontId="8" type="noConversion"/>
  </si>
  <si>
    <t>203.252.3.104</t>
    <phoneticPr fontId="8" type="noConversion"/>
  </si>
  <si>
    <t>nlogin-dev</t>
    <phoneticPr fontId="8" type="noConversion"/>
  </si>
  <si>
    <t>urlmanager-new</t>
    <phoneticPr fontId="8" type="noConversion"/>
  </si>
  <si>
    <t>210.120.128.51</t>
    <phoneticPr fontId="8" type="noConversion"/>
  </si>
  <si>
    <t>VMwareDR</t>
    <phoneticPr fontId="8" type="noConversion"/>
  </si>
  <si>
    <t>210.120.247.110</t>
    <phoneticPr fontId="8" type="noConversion"/>
  </si>
  <si>
    <t>2factor-sms</t>
    <phoneticPr fontId="8" type="noConversion"/>
  </si>
  <si>
    <t>comic-db</t>
    <phoneticPr fontId="8" type="noConversion"/>
  </si>
  <si>
    <t>mvno-memberdb</t>
    <phoneticPr fontId="8" type="noConversion"/>
  </si>
  <si>
    <t>comic-db-galera</t>
    <phoneticPr fontId="8" type="noConversion"/>
  </si>
  <si>
    <t>comic-ui-01</t>
    <phoneticPr fontId="8" type="noConversion"/>
  </si>
  <si>
    <t>comic-ui-02</t>
    <phoneticPr fontId="8" type="noConversion"/>
  </si>
  <si>
    <t>comic-member-01</t>
    <phoneticPr fontId="8" type="noConversion"/>
  </si>
  <si>
    <t>comic-member-02</t>
    <phoneticPr fontId="8" type="noConversion"/>
  </si>
  <si>
    <t>comic-search</t>
    <phoneticPr fontId="8" type="noConversion"/>
  </si>
  <si>
    <t>164.124.141.61</t>
    <phoneticPr fontId="8" type="noConversion"/>
  </si>
  <si>
    <t>164.124.141.62</t>
  </si>
  <si>
    <t>164.124.141.63</t>
  </si>
  <si>
    <t>164.124.141.64</t>
  </si>
  <si>
    <t>164.124.141.65</t>
  </si>
  <si>
    <t>comic-filemgr</t>
    <phoneticPr fontId="8" type="noConversion"/>
  </si>
  <si>
    <t>164.124.141.45</t>
    <phoneticPr fontId="8" type="noConversion"/>
  </si>
  <si>
    <t>192.168.200.49</t>
    <phoneticPr fontId="8" type="noConversion"/>
  </si>
  <si>
    <t>192.168.200.29</t>
    <phoneticPr fontId="8" type="noConversion"/>
  </si>
  <si>
    <t>192.168.200.50</t>
  </si>
  <si>
    <t>192.168.200.51</t>
  </si>
  <si>
    <t>privacy_backup</t>
    <phoneticPr fontId="8" type="noConversion"/>
  </si>
  <si>
    <t>dev-privacy-api</t>
    <phoneticPr fontId="8" type="noConversion"/>
  </si>
  <si>
    <t>dev-privacy_db</t>
    <phoneticPr fontId="8" type="noConversion"/>
  </si>
  <si>
    <t>dev-privacy-web</t>
    <phoneticPr fontId="8" type="noConversion"/>
  </si>
  <si>
    <t>privacy-api-02</t>
    <phoneticPr fontId="8" type="noConversion"/>
  </si>
  <si>
    <t>privacy-api-01</t>
    <phoneticPr fontId="8" type="noConversion"/>
  </si>
  <si>
    <t>164.124.141.78</t>
    <phoneticPr fontId="8" type="noConversion"/>
  </si>
  <si>
    <t>164.124.141.77</t>
    <phoneticPr fontId="8" type="noConversion"/>
  </si>
  <si>
    <t>privacy-web</t>
    <phoneticPr fontId="8" type="noConversion"/>
  </si>
  <si>
    <t>privacy-db</t>
    <phoneticPr fontId="8" type="noConversion"/>
  </si>
  <si>
    <t>164.124.141.75</t>
    <phoneticPr fontId="8" type="noConversion"/>
  </si>
  <si>
    <t>164.124.141.76</t>
    <phoneticPr fontId="8" type="noConversion"/>
  </si>
  <si>
    <t>203.252.15.146</t>
    <phoneticPr fontId="8" type="noConversion"/>
  </si>
  <si>
    <t>12-MCCS-002</t>
    <phoneticPr fontId="70" type="noConversion"/>
  </si>
  <si>
    <t>12-MCCS-003</t>
  </si>
  <si>
    <t>12-MCCS-004</t>
  </si>
  <si>
    <t>12-MCCS-005</t>
  </si>
  <si>
    <t>12-MCCS-006</t>
  </si>
  <si>
    <t>12-MCCS-007</t>
  </si>
  <si>
    <t>12-MCCS-008</t>
  </si>
  <si>
    <t>12-MCCS-009</t>
  </si>
  <si>
    <t>12-MCCS-010</t>
  </si>
  <si>
    <t>12-MCCS-011</t>
  </si>
  <si>
    <t>12-MCCS-012</t>
  </si>
  <si>
    <t>12-MCCS-013</t>
  </si>
  <si>
    <t>12-MCCS-014</t>
  </si>
  <si>
    <t>12-MCCS-015</t>
  </si>
  <si>
    <t>12-MCCS-016</t>
  </si>
  <si>
    <t>12-MCCS-017</t>
  </si>
  <si>
    <t>12-MCCS-018</t>
  </si>
  <si>
    <t>12-MCCS-019</t>
  </si>
  <si>
    <t>12-MCCS-020</t>
  </si>
  <si>
    <t>12-MCCS-024</t>
  </si>
  <si>
    <t>12-MCCS-025</t>
  </si>
  <si>
    <t>12-MCCS-026</t>
  </si>
  <si>
    <t>12-MCCS-027</t>
  </si>
  <si>
    <t>12-MCCS-028</t>
  </si>
  <si>
    <t>12-MCCS-029</t>
  </si>
  <si>
    <t>12-MCCS-030</t>
  </si>
  <si>
    <t>12-MCCS-031</t>
  </si>
  <si>
    <t>12-MCCS-032</t>
  </si>
  <si>
    <t>12-MCCS-033</t>
  </si>
  <si>
    <t>12-MCCS-034</t>
  </si>
  <si>
    <t>12-MCCS-040</t>
  </si>
  <si>
    <t>12-MCCS-041</t>
  </si>
  <si>
    <t>12-MCCS-042</t>
  </si>
  <si>
    <t>12-MCCS-043</t>
  </si>
  <si>
    <t>12-MCCS-044</t>
    <phoneticPr fontId="70" type="noConversion"/>
  </si>
  <si>
    <t>12-MCCS-045</t>
  </si>
  <si>
    <t>12-MCCS-046</t>
  </si>
  <si>
    <t>12-MCCS-047</t>
  </si>
  <si>
    <t>12-MCCS-048</t>
  </si>
  <si>
    <t>12-MCCS-049</t>
  </si>
  <si>
    <t>12-MCCS-050</t>
  </si>
  <si>
    <t>DMI-13-BA-00001</t>
    <phoneticPr fontId="8" type="noConversion"/>
  </si>
  <si>
    <t>13-MCSD-001</t>
    <phoneticPr fontId="8" type="noConversion"/>
  </si>
  <si>
    <t>없음</t>
    <phoneticPr fontId="8" type="noConversion"/>
  </si>
  <si>
    <t>Uniwide</t>
    <phoneticPr fontId="8" type="noConversion"/>
  </si>
  <si>
    <t>SA424</t>
    <phoneticPr fontId="8" type="noConversion"/>
  </si>
  <si>
    <t>A16-09-01</t>
    <phoneticPr fontId="8" type="noConversion"/>
  </si>
  <si>
    <t>서버스토리지</t>
    <phoneticPr fontId="8" type="noConversion"/>
  </si>
  <si>
    <t>무비팟백업-01</t>
    <phoneticPr fontId="8" type="noConversion"/>
  </si>
  <si>
    <t>무비팟백업</t>
    <phoneticPr fontId="8" type="noConversion"/>
  </si>
  <si>
    <t>내부서비스</t>
    <phoneticPr fontId="8" type="noConversion"/>
  </si>
  <si>
    <t>groupware-mail
(MVNO-front-02)</t>
    <phoneticPr fontId="8" type="noConversion"/>
  </si>
  <si>
    <t>DL380 G7</t>
    <phoneticPr fontId="8" type="noConversion"/>
  </si>
  <si>
    <t>MVNO-APP-04</t>
    <phoneticPr fontId="8" type="noConversion"/>
  </si>
  <si>
    <t>164.124.141.33</t>
    <phoneticPr fontId="8" type="noConversion"/>
  </si>
  <si>
    <t>164.124.141.32</t>
    <phoneticPr fontId="8" type="noConversion"/>
  </si>
  <si>
    <t>A16-04-05</t>
    <phoneticPr fontId="8" type="noConversion"/>
  </si>
  <si>
    <t>MVNO</t>
    <phoneticPr fontId="8" type="noConversion"/>
  </si>
  <si>
    <t>OSS사업팀</t>
    <phoneticPr fontId="8" type="noConversion"/>
  </si>
  <si>
    <t>어플리케이션사업팀</t>
    <phoneticPr fontId="8" type="noConversion"/>
  </si>
  <si>
    <t>MVNO사업지원팀</t>
    <phoneticPr fontId="8" type="noConversion"/>
  </si>
  <si>
    <t>클라우드개발사업팀</t>
    <phoneticPr fontId="8" type="noConversion"/>
  </si>
  <si>
    <t>미디어기술팀</t>
    <phoneticPr fontId="8" type="noConversion"/>
  </si>
  <si>
    <t>모바일기획팀</t>
    <phoneticPr fontId="8" type="noConversion"/>
  </si>
  <si>
    <t>mailmms0-new</t>
    <phoneticPr fontId="8" type="noConversion"/>
  </si>
  <si>
    <t>203.252.1.193</t>
    <phoneticPr fontId="8" type="noConversion"/>
  </si>
  <si>
    <t>메일</t>
    <phoneticPr fontId="8" type="noConversion"/>
  </si>
  <si>
    <t>사내 파일서버</t>
    <phoneticPr fontId="8" type="noConversion"/>
  </si>
  <si>
    <t>내부서비스(상암)</t>
    <phoneticPr fontId="8" type="noConversion"/>
  </si>
  <si>
    <t>사내 가상화 (IBM-33)</t>
    <phoneticPr fontId="8" type="noConversion"/>
  </si>
  <si>
    <t>내부서비스</t>
    <phoneticPr fontId="8" type="noConversion"/>
  </si>
  <si>
    <t>MVNO-front-01 (3네트웍 가상화예비)</t>
    <phoneticPr fontId="8" type="noConversion"/>
  </si>
  <si>
    <t>moviepot-upload (128네트웍 가상화예비0</t>
    <phoneticPr fontId="8" type="noConversion"/>
  </si>
  <si>
    <t>HDTV-worldcup-web4 (5네트웍 가상화)</t>
    <phoneticPr fontId="8" type="noConversion"/>
  </si>
  <si>
    <t>HDTV-worldcup-web3 (5네트웍 가상화)</t>
    <phoneticPr fontId="8" type="noConversion"/>
  </si>
  <si>
    <t>HDTV-worldcup-web2 (5네트웍 가상화)</t>
    <phoneticPr fontId="8" type="noConversion"/>
  </si>
  <si>
    <t>moviepot-Bfile-11</t>
    <phoneticPr fontId="8" type="noConversion"/>
  </si>
  <si>
    <t>유휴</t>
    <phoneticPr fontId="8" type="noConversion"/>
  </si>
  <si>
    <t>10-MCCS-024</t>
    <phoneticPr fontId="55" type="noConversion"/>
  </si>
  <si>
    <t>groupware-mail</t>
    <phoneticPr fontId="8" type="noConversion"/>
  </si>
  <si>
    <t>210.120.247.100</t>
    <phoneticPr fontId="8" type="noConversion"/>
  </si>
  <si>
    <t>DMI-15-AA-00001</t>
    <phoneticPr fontId="8" type="noConversion"/>
  </si>
  <si>
    <t>신규장비 구매/입고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</si>
</sst>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#,##0_);[Red]\(#,##0\)"/>
    <numFmt numFmtId="179" formatCode="#,##0.00_ "/>
    <numFmt numFmtId="180" formatCode="_-&quot;₩&quot;* #,##0_-;&quot;₩&quot;&quot;₩&quot;&quot;₩&quot;\-&quot;₩&quot;* #,##0_-;_-&quot;₩&quot;* &quot;-&quot;_-;_-@_-"/>
    <numFmt numFmtId="181" formatCode="_(&quot;$&quot;* #,##0.00_);_(&quot;$&quot;* \(#,##0.00\);_(&quot;$&quot;* &quot;-&quot;??_);_(@_)"/>
    <numFmt numFmtId="182" formatCode="0.0_ "/>
  </numFmts>
  <fonts count="74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Helv"/>
      <family val="2"/>
    </font>
    <font>
      <u/>
      <sz val="11"/>
      <color indexed="12"/>
      <name val="돋움"/>
      <family val="3"/>
      <charset val="129"/>
    </font>
    <font>
      <sz val="10"/>
      <name val="Arial"/>
      <family val="2"/>
    </font>
    <font>
      <b/>
      <sz val="12"/>
      <name val="Arial"/>
      <family val="2"/>
    </font>
    <font>
      <sz val="10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sz val="10"/>
      <name val="굴림체"/>
      <family val="3"/>
      <charset val="129"/>
    </font>
    <font>
      <sz val="10"/>
      <color indexed="8"/>
      <name val="돋움"/>
      <family val="3"/>
      <charset val="129"/>
    </font>
    <font>
      <sz val="10"/>
      <color indexed="8"/>
      <name val="굴림"/>
      <family val="3"/>
      <charset val="129"/>
    </font>
    <font>
      <sz val="10"/>
      <color indexed="10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10"/>
      <name val="돋움"/>
      <family val="3"/>
      <charset val="129"/>
    </font>
    <font>
      <sz val="11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1"/>
      <name val="맑은 고딕"/>
      <family val="3"/>
      <charset val="129"/>
    </font>
    <font>
      <sz val="12"/>
      <name val="바탕체"/>
      <family val="1"/>
      <charset val="129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2"/>
      <name val="뼻뮝"/>
      <family val="3"/>
      <charset val="129"/>
    </font>
    <font>
      <sz val="12"/>
      <name val="¹UAAA¼"/>
      <family val="1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sz val="11"/>
      <name val="굴림"/>
      <family val="3"/>
      <charset val="129"/>
    </font>
    <font>
      <sz val="11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1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1"/>
      <name val="돋움"/>
      <family val="3"/>
      <charset val="129"/>
    </font>
    <font>
      <sz val="10"/>
      <color indexed="8"/>
      <name val="돋움"/>
      <family val="3"/>
      <charset val="129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돋움"/>
      <family val="3"/>
      <charset val="129"/>
    </font>
    <font>
      <sz val="10"/>
      <color indexed="8"/>
      <name val="맑은 고딕"/>
      <family val="3"/>
      <charset val="129"/>
    </font>
    <font>
      <u/>
      <sz val="11"/>
      <color indexed="39"/>
      <name val="맑은 고딕"/>
      <family val="3"/>
      <charset val="129"/>
    </font>
    <font>
      <sz val="10"/>
      <color indexed="10"/>
      <name val="굴림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10"/>
      <name val="맑은 고딕"/>
      <family val="3"/>
      <charset val="129"/>
    </font>
    <font>
      <sz val="10"/>
      <color indexed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B743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4506668294322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249">
    <xf numFmtId="0" fontId="0" fillId="0" borderId="0">
      <alignment vertical="center"/>
    </xf>
    <xf numFmtId="0" fontId="28" fillId="0" borderId="0"/>
    <xf numFmtId="0" fontId="5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28" fillId="0" borderId="0"/>
    <xf numFmtId="0" fontId="5" fillId="0" borderId="0"/>
    <xf numFmtId="0" fontId="3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32" fillId="0" borderId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28" fillId="0" borderId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5" fillId="0" borderId="0"/>
    <xf numFmtId="0" fontId="33" fillId="0" borderId="0" applyFill="0" applyBorder="0" applyProtection="0">
      <alignment horizontal="centerContinuous" vertical="center"/>
    </xf>
    <xf numFmtId="0" fontId="34" fillId="2" borderId="0" applyFill="0" applyBorder="0" applyProtection="0">
      <alignment horizontal="center" vertical="center"/>
    </xf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30" fillId="2" borderId="0" applyFill="0" applyBorder="0" applyProtection="0">
      <alignment horizontal="right"/>
    </xf>
    <xf numFmtId="10" fontId="30" fillId="0" borderId="0" applyFill="0" applyBorder="0" applyProtection="0">
      <alignment horizontal="right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1" fillId="0" borderId="0"/>
    <xf numFmtId="41" fontId="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5" fillId="0" borderId="0"/>
    <xf numFmtId="176" fontId="25" fillId="0" borderId="0" applyFont="0" applyFill="0" applyBorder="0" applyAlignment="0" applyProtection="0"/>
    <xf numFmtId="179" fontId="30" fillId="2" borderId="0" applyFill="0" applyBorder="0" applyProtection="0">
      <alignment horizontal="right"/>
    </xf>
    <xf numFmtId="177" fontId="25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57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5" fillId="0" borderId="0"/>
    <xf numFmtId="0" fontId="2" fillId="0" borderId="0"/>
    <xf numFmtId="0" fontId="36" fillId="0" borderId="0"/>
    <xf numFmtId="0" fontId="2" fillId="0" borderId="0"/>
    <xf numFmtId="0" fontId="38" fillId="0" borderId="0"/>
    <xf numFmtId="0" fontId="2" fillId="0" borderId="0"/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57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5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25" fillId="0" borderId="0"/>
    <xf numFmtId="0" fontId="19" fillId="0" borderId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41" fillId="0" borderId="0">
      <alignment vertical="center"/>
    </xf>
    <xf numFmtId="0" fontId="13" fillId="0" borderId="0">
      <alignment vertical="center"/>
    </xf>
    <xf numFmtId="0" fontId="45" fillId="0" borderId="0">
      <alignment vertical="center"/>
    </xf>
    <xf numFmtId="0" fontId="13" fillId="0" borderId="0">
      <alignment vertical="center"/>
    </xf>
    <xf numFmtId="0" fontId="25" fillId="0" borderId="0">
      <alignment vertical="center"/>
    </xf>
    <xf numFmtId="0" fontId="57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5" fillId="0" borderId="0"/>
    <xf numFmtId="0" fontId="2" fillId="0" borderId="0"/>
    <xf numFmtId="0" fontId="36" fillId="0" borderId="0"/>
    <xf numFmtId="0" fontId="2" fillId="0" borderId="0"/>
    <xf numFmtId="0" fontId="38" fillId="0" borderId="0"/>
    <xf numFmtId="0" fontId="2" fillId="0" borderId="0"/>
    <xf numFmtId="0" fontId="58" fillId="0" borderId="0">
      <alignment vertical="center"/>
    </xf>
    <xf numFmtId="0" fontId="58" fillId="0" borderId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36" fillId="0" borderId="0"/>
    <xf numFmtId="0" fontId="2" fillId="0" borderId="0"/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5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57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5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5" fillId="0" borderId="0"/>
    <xf numFmtId="0" fontId="2" fillId="0" borderId="0"/>
    <xf numFmtId="0" fontId="36" fillId="0" borderId="0"/>
    <xf numFmtId="0" fontId="2" fillId="0" borderId="0"/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5" fillId="0" borderId="0"/>
    <xf numFmtId="0" fontId="2" fillId="0" borderId="0"/>
    <xf numFmtId="0" fontId="36" fillId="0" borderId="0"/>
    <xf numFmtId="0" fontId="2" fillId="0" borderId="0"/>
    <xf numFmtId="0" fontId="38" fillId="0" borderId="0"/>
    <xf numFmtId="0" fontId="2" fillId="0" borderId="0"/>
    <xf numFmtId="0" fontId="44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5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5" fillId="0" borderId="0"/>
    <xf numFmtId="0" fontId="2" fillId="0" borderId="0"/>
    <xf numFmtId="0" fontId="36" fillId="0" borderId="0"/>
    <xf numFmtId="0" fontId="2" fillId="0" borderId="0"/>
    <xf numFmtId="0" fontId="38" fillId="0" borderId="0"/>
    <xf numFmtId="0" fontId="2" fillId="0" borderId="0"/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</cellStyleXfs>
  <cellXfs count="973">
    <xf numFmtId="0" fontId="0" fillId="0" borderId="0" xfId="0">
      <alignment vertical="center"/>
    </xf>
    <xf numFmtId="0" fontId="0" fillId="0" borderId="0" xfId="0" applyBorder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1229" applyFont="1" applyBorder="1" applyAlignment="1">
      <alignment horizontal="center" vertical="center"/>
    </xf>
    <xf numFmtId="0" fontId="7" fillId="0" borderId="0" xfId="1229" applyFont="1" applyBorder="1" applyAlignment="1">
      <alignment horizontal="center" vertical="center"/>
    </xf>
    <xf numFmtId="0" fontId="2" fillId="0" borderId="0" xfId="1229" applyFont="1" applyBorder="1" applyAlignment="1">
      <alignment horizontal="center" vertical="center"/>
    </xf>
    <xf numFmtId="0" fontId="11" fillId="0" borderId="3" xfId="1228" applyFont="1" applyFill="1" applyBorder="1" applyAlignment="1">
      <alignment horizontal="center" vertical="center"/>
    </xf>
    <xf numFmtId="0" fontId="11" fillId="0" borderId="3" xfId="1229" applyFont="1" applyFill="1" applyBorder="1" applyAlignment="1">
      <alignment horizontal="center" vertical="center"/>
    </xf>
    <xf numFmtId="0" fontId="11" fillId="3" borderId="3" xfId="1228" applyFont="1" applyFill="1" applyBorder="1" applyAlignment="1">
      <alignment horizontal="center" vertical="center"/>
    </xf>
    <xf numFmtId="14" fontId="11" fillId="3" borderId="3" xfId="1228" applyNumberFormat="1" applyFont="1" applyFill="1" applyBorder="1" applyAlignment="1">
      <alignment horizontal="center" vertical="center"/>
    </xf>
    <xf numFmtId="0" fontId="11" fillId="0" borderId="3" xfId="1229" applyFont="1" applyBorder="1" applyAlignment="1">
      <alignment horizontal="center" vertical="center"/>
    </xf>
    <xf numFmtId="0" fontId="11" fillId="0" borderId="3" xfId="1229" applyFont="1" applyFill="1" applyBorder="1" applyAlignment="1">
      <alignment horizontal="center" vertical="center" shrinkToFit="1"/>
    </xf>
    <xf numFmtId="14" fontId="11" fillId="0" borderId="3" xfId="1229" applyNumberFormat="1" applyFont="1" applyFill="1" applyBorder="1" applyAlignment="1">
      <alignment horizontal="center" vertical="center"/>
    </xf>
    <xf numFmtId="3" fontId="11" fillId="0" borderId="3" xfId="1235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3" xfId="1229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3" fontId="11" fillId="2" borderId="3" xfId="1235" applyNumberFormat="1" applyFont="1" applyFill="1" applyBorder="1" applyAlignment="1">
      <alignment horizontal="center" vertical="center"/>
    </xf>
    <xf numFmtId="0" fontId="11" fillId="2" borderId="3" xfId="1229" applyFont="1" applyFill="1" applyBorder="1" applyAlignment="1">
      <alignment horizontal="center" vertical="center" shrinkToFit="1"/>
    </xf>
    <xf numFmtId="0" fontId="11" fillId="2" borderId="3" xfId="1228" applyFont="1" applyFill="1" applyBorder="1" applyAlignment="1">
      <alignment horizontal="center" vertical="center"/>
    </xf>
    <xf numFmtId="14" fontId="11" fillId="2" borderId="3" xfId="1228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5" borderId="3" xfId="1229" applyFont="1" applyFill="1" applyBorder="1" applyAlignment="1">
      <alignment horizontal="center" vertical="center"/>
    </xf>
    <xf numFmtId="0" fontId="10" fillId="5" borderId="3" xfId="1229" applyFont="1" applyFill="1" applyBorder="1" applyAlignment="1">
      <alignment horizontal="center" vertical="center"/>
    </xf>
    <xf numFmtId="3" fontId="9" fillId="5" borderId="3" xfId="1229" applyNumberFormat="1" applyFont="1" applyFill="1" applyBorder="1" applyAlignment="1">
      <alignment horizontal="center" vertical="center"/>
    </xf>
    <xf numFmtId="0" fontId="7" fillId="5" borderId="3" xfId="1229" applyFont="1" applyFill="1" applyBorder="1" applyAlignment="1">
      <alignment horizontal="center" vertical="center"/>
    </xf>
    <xf numFmtId="0" fontId="7" fillId="5" borderId="3" xfId="1229" applyFont="1" applyFill="1" applyBorder="1" applyAlignment="1">
      <alignment horizontal="center" vertical="center" wrapText="1"/>
    </xf>
    <xf numFmtId="0" fontId="9" fillId="5" borderId="3" xfId="1229" applyFont="1" applyFill="1" applyBorder="1" applyAlignment="1">
      <alignment horizontal="center" vertical="center" wrapText="1"/>
    </xf>
    <xf numFmtId="14" fontId="9" fillId="5" borderId="3" xfId="1229" applyNumberFormat="1" applyFont="1" applyFill="1" applyBorder="1" applyAlignment="1">
      <alignment horizontal="center" vertical="center"/>
    </xf>
    <xf numFmtId="0" fontId="11" fillId="2" borderId="3" xfId="1229" applyFont="1" applyFill="1" applyBorder="1" applyAlignment="1">
      <alignment horizontal="center" vertical="center"/>
    </xf>
    <xf numFmtId="0" fontId="14" fillId="2" borderId="3" xfId="1228" applyFont="1" applyFill="1" applyBorder="1" applyAlignment="1">
      <alignment horizontal="center" vertical="center" wrapText="1"/>
    </xf>
    <xf numFmtId="0" fontId="7" fillId="2" borderId="3" xfId="1229" applyFont="1" applyFill="1" applyBorder="1" applyAlignment="1">
      <alignment horizontal="center" vertical="center"/>
    </xf>
    <xf numFmtId="0" fontId="14" fillId="2" borderId="3" xfId="1229" applyFont="1" applyFill="1" applyBorder="1" applyAlignment="1">
      <alignment horizontal="center" vertical="center"/>
    </xf>
    <xf numFmtId="0" fontId="14" fillId="2" borderId="3" xfId="1229" applyFont="1" applyFill="1" applyBorder="1" applyAlignment="1">
      <alignment horizontal="center" vertical="center" shrinkToFit="1"/>
    </xf>
    <xf numFmtId="0" fontId="11" fillId="6" borderId="3" xfId="0" applyFont="1" applyFill="1" applyBorder="1" applyAlignment="1">
      <alignment horizontal="center" vertical="center"/>
    </xf>
    <xf numFmtId="0" fontId="11" fillId="6" borderId="3" xfId="1229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8" fillId="0" borderId="0" xfId="0" applyFont="1">
      <alignment vertical="center"/>
    </xf>
    <xf numFmtId="14" fontId="11" fillId="2" borderId="3" xfId="1229" applyNumberFormat="1" applyFont="1" applyFill="1" applyBorder="1" applyAlignment="1">
      <alignment horizontal="center" vertical="center"/>
    </xf>
    <xf numFmtId="14" fontId="7" fillId="2" borderId="3" xfId="1229" applyNumberFormat="1" applyFont="1" applyFill="1" applyBorder="1" applyAlignment="1">
      <alignment horizontal="center" vertical="center"/>
    </xf>
    <xf numFmtId="14" fontId="7" fillId="2" borderId="3" xfId="1228" applyNumberFormat="1" applyFont="1" applyFill="1" applyBorder="1" applyAlignment="1">
      <alignment horizontal="center" vertical="center"/>
    </xf>
    <xf numFmtId="0" fontId="7" fillId="2" borderId="3" xfId="1228" applyFont="1" applyFill="1" applyBorder="1" applyAlignment="1">
      <alignment horizontal="center" vertical="center"/>
    </xf>
    <xf numFmtId="14" fontId="11" fillId="2" borderId="3" xfId="1233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14" fillId="2" borderId="3" xfId="1228" applyNumberFormat="1" applyFont="1" applyFill="1" applyBorder="1" applyAlignment="1">
      <alignment horizontal="center" vertical="center"/>
    </xf>
    <xf numFmtId="14" fontId="14" fillId="2" borderId="3" xfId="1229" applyNumberFormat="1" applyFont="1" applyFill="1" applyBorder="1" applyAlignment="1">
      <alignment horizontal="center" vertical="center"/>
    </xf>
    <xf numFmtId="0" fontId="14" fillId="2" borderId="3" xfId="1228" applyFont="1" applyFill="1" applyBorder="1" applyAlignment="1">
      <alignment horizontal="center" vertical="center"/>
    </xf>
    <xf numFmtId="0" fontId="10" fillId="2" borderId="3" xfId="1228" applyFont="1" applyFill="1" applyBorder="1" applyAlignment="1">
      <alignment horizontal="center" vertical="center"/>
    </xf>
    <xf numFmtId="0" fontId="15" fillId="2" borderId="3" xfId="1228" applyFont="1" applyFill="1" applyBorder="1" applyAlignment="1">
      <alignment horizontal="center" vertical="center"/>
    </xf>
    <xf numFmtId="0" fontId="13" fillId="2" borderId="3" xfId="1228" applyFont="1" applyFill="1" applyBorder="1" applyAlignment="1">
      <alignment horizontal="center" vertical="center" wrapText="1"/>
    </xf>
    <xf numFmtId="0" fontId="11" fillId="2" borderId="3" xfId="1235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8" borderId="3" xfId="1229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1229" applyFont="1" applyBorder="1" applyAlignment="1">
      <alignment horizontal="center" vertical="center"/>
    </xf>
    <xf numFmtId="0" fontId="20" fillId="0" borderId="0" xfId="0" applyFont="1" applyBorder="1">
      <alignment vertical="center"/>
    </xf>
    <xf numFmtId="0" fontId="21" fillId="9" borderId="3" xfId="1229" applyFont="1" applyFill="1" applyBorder="1" applyAlignment="1">
      <alignment horizontal="center" vertical="center"/>
    </xf>
    <xf numFmtId="0" fontId="21" fillId="9" borderId="3" xfId="1228" applyFont="1" applyFill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/>
    </xf>
    <xf numFmtId="3" fontId="21" fillId="9" borderId="3" xfId="1229" applyNumberFormat="1" applyFont="1" applyFill="1" applyBorder="1" applyAlignment="1">
      <alignment horizontal="center" vertical="center"/>
    </xf>
    <xf numFmtId="0" fontId="20" fillId="9" borderId="3" xfId="1229" applyFont="1" applyFill="1" applyBorder="1" applyAlignment="1">
      <alignment horizontal="center" vertical="center"/>
    </xf>
    <xf numFmtId="0" fontId="20" fillId="9" borderId="3" xfId="1229" applyFont="1" applyFill="1" applyBorder="1" applyAlignment="1">
      <alignment horizontal="center" vertical="center" wrapText="1"/>
    </xf>
    <xf numFmtId="0" fontId="21" fillId="9" borderId="3" xfId="1229" applyFont="1" applyFill="1" applyBorder="1" applyAlignment="1">
      <alignment horizontal="center" vertical="center" wrapText="1"/>
    </xf>
    <xf numFmtId="14" fontId="21" fillId="9" borderId="3" xfId="1229" applyNumberFormat="1" applyFont="1" applyFill="1" applyBorder="1" applyAlignment="1">
      <alignment horizontal="center" vertical="center"/>
    </xf>
    <xf numFmtId="0" fontId="20" fillId="4" borderId="3" xfId="1229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2" fillId="4" borderId="3" xfId="1228" applyFont="1" applyFill="1" applyBorder="1" applyAlignment="1">
      <alignment horizontal="center" vertical="center" wrapText="1"/>
    </xf>
    <xf numFmtId="0" fontId="20" fillId="4" borderId="3" xfId="1228" applyFont="1" applyFill="1" applyBorder="1" applyAlignment="1">
      <alignment horizontal="center" vertical="center"/>
    </xf>
    <xf numFmtId="14" fontId="20" fillId="4" borderId="3" xfId="1228" applyNumberFormat="1" applyFont="1" applyFill="1" applyBorder="1" applyAlignment="1">
      <alignment horizontal="center" vertical="center"/>
    </xf>
    <xf numFmtId="3" fontId="22" fillId="4" borderId="3" xfId="1228" applyNumberFormat="1" applyFont="1" applyFill="1" applyBorder="1" applyAlignment="1">
      <alignment horizontal="center" vertical="center" wrapText="1"/>
    </xf>
    <xf numFmtId="0" fontId="20" fillId="4" borderId="0" xfId="0" applyFont="1" applyFill="1" applyAlignment="1">
      <alignment horizontal="center" vertical="center"/>
    </xf>
    <xf numFmtId="0" fontId="20" fillId="4" borderId="0" xfId="0" applyFont="1" applyFill="1">
      <alignment vertical="center"/>
    </xf>
    <xf numFmtId="0" fontId="22" fillId="4" borderId="3" xfId="1229" applyFont="1" applyFill="1" applyBorder="1" applyAlignment="1">
      <alignment horizontal="center" vertical="center"/>
    </xf>
    <xf numFmtId="0" fontId="22" fillId="4" borderId="3" xfId="1228" applyFont="1" applyFill="1" applyBorder="1" applyAlignment="1">
      <alignment horizontal="center" vertical="center"/>
    </xf>
    <xf numFmtId="14" fontId="22" fillId="4" borderId="3" xfId="1228" applyNumberFormat="1" applyFont="1" applyFill="1" applyBorder="1" applyAlignment="1">
      <alignment horizontal="center" vertical="center"/>
    </xf>
    <xf numFmtId="178" fontId="22" fillId="4" borderId="3" xfId="1228" applyNumberFormat="1" applyFont="1" applyFill="1" applyBorder="1" applyAlignment="1">
      <alignment horizontal="center" vertical="center"/>
    </xf>
    <xf numFmtId="14" fontId="20" fillId="4" borderId="3" xfId="1229" applyNumberFormat="1" applyFont="1" applyFill="1" applyBorder="1" applyAlignment="1">
      <alignment horizontal="center" vertical="center"/>
    </xf>
    <xf numFmtId="178" fontId="20" fillId="4" borderId="3" xfId="1228" applyNumberFormat="1" applyFont="1" applyFill="1" applyBorder="1" applyAlignment="1">
      <alignment horizontal="center" vertical="center"/>
    </xf>
    <xf numFmtId="0" fontId="22" fillId="4" borderId="3" xfId="1229" applyFont="1" applyFill="1" applyBorder="1" applyAlignment="1">
      <alignment horizontal="center" vertical="center" shrinkToFit="1"/>
    </xf>
    <xf numFmtId="3" fontId="22" fillId="4" borderId="3" xfId="1229" applyNumberFormat="1" applyFont="1" applyFill="1" applyBorder="1" applyAlignment="1">
      <alignment horizontal="center" vertical="center"/>
    </xf>
    <xf numFmtId="0" fontId="20" fillId="4" borderId="3" xfId="1229" applyFont="1" applyFill="1" applyBorder="1" applyAlignment="1">
      <alignment horizontal="center" vertical="center" shrinkToFit="1"/>
    </xf>
    <xf numFmtId="14" fontId="22" fillId="4" borderId="3" xfId="1229" applyNumberFormat="1" applyFont="1" applyFill="1" applyBorder="1" applyAlignment="1">
      <alignment horizontal="center" vertical="center"/>
    </xf>
    <xf numFmtId="3" fontId="20" fillId="4" borderId="3" xfId="1235" applyNumberFormat="1" applyFont="1" applyFill="1" applyBorder="1" applyAlignment="1">
      <alignment horizontal="center" vertical="center"/>
    </xf>
    <xf numFmtId="0" fontId="20" fillId="4" borderId="3" xfId="1235" applyFont="1" applyFill="1" applyBorder="1" applyAlignment="1">
      <alignment horizontal="center" vertical="center"/>
    </xf>
    <xf numFmtId="0" fontId="20" fillId="3" borderId="3" xfId="1233" applyFont="1" applyFill="1" applyBorder="1" applyAlignment="1">
      <alignment horizontal="center" vertical="center"/>
    </xf>
    <xf numFmtId="0" fontId="20" fillId="3" borderId="3" xfId="1229" applyFont="1" applyFill="1" applyBorder="1" applyAlignment="1">
      <alignment horizontal="center" vertical="center"/>
    </xf>
    <xf numFmtId="0" fontId="20" fillId="3" borderId="3" xfId="1233" applyNumberFormat="1" applyFont="1" applyFill="1" applyBorder="1" applyAlignment="1">
      <alignment horizontal="center" vertical="center"/>
    </xf>
    <xf numFmtId="3" fontId="20" fillId="3" borderId="3" xfId="1233" applyNumberFormat="1" applyFont="1" applyFill="1" applyBorder="1" applyAlignment="1">
      <alignment horizontal="center" vertical="center"/>
    </xf>
    <xf numFmtId="14" fontId="20" fillId="3" borderId="3" xfId="1233" applyNumberFormat="1" applyFont="1" applyFill="1" applyBorder="1" applyAlignment="1">
      <alignment horizontal="center" vertical="center"/>
    </xf>
    <xf numFmtId="3" fontId="20" fillId="3" borderId="3" xfId="1233" applyNumberFormat="1" applyFont="1" applyFill="1" applyBorder="1">
      <alignment vertical="center"/>
    </xf>
    <xf numFmtId="0" fontId="20" fillId="10" borderId="3" xfId="0" applyFont="1" applyFill="1" applyBorder="1" applyAlignment="1">
      <alignment horizontal="center" vertical="center"/>
    </xf>
    <xf numFmtId="0" fontId="21" fillId="3" borderId="3" xfId="1229" applyFont="1" applyFill="1" applyBorder="1" applyAlignment="1">
      <alignment horizontal="center" vertical="center"/>
    </xf>
    <xf numFmtId="0" fontId="20" fillId="0" borderId="0" xfId="1233" applyFont="1" applyFill="1">
      <alignment vertical="center"/>
    </xf>
    <xf numFmtId="0" fontId="23" fillId="11" borderId="3" xfId="1233" applyFont="1" applyFill="1" applyBorder="1" applyAlignment="1">
      <alignment horizontal="center" vertical="center"/>
    </xf>
    <xf numFmtId="0" fontId="23" fillId="11" borderId="3" xfId="1233" applyFont="1" applyFill="1" applyBorder="1" applyAlignment="1">
      <alignment horizontal="center" vertical="center" wrapText="1"/>
    </xf>
    <xf numFmtId="3" fontId="23" fillId="11" borderId="3" xfId="1233" applyNumberFormat="1" applyFont="1" applyFill="1" applyBorder="1" applyAlignment="1">
      <alignment horizontal="center" vertical="center"/>
    </xf>
    <xf numFmtId="14" fontId="23" fillId="11" borderId="3" xfId="1233" applyNumberFormat="1" applyFont="1" applyFill="1" applyBorder="1" applyAlignment="1">
      <alignment horizontal="center" vertical="center" wrapText="1"/>
    </xf>
    <xf numFmtId="3" fontId="23" fillId="11" borderId="3" xfId="1233" applyNumberFormat="1" applyFont="1" applyFill="1" applyBorder="1" applyAlignment="1">
      <alignment horizontal="center" vertical="center" wrapText="1"/>
    </xf>
    <xf numFmtId="14" fontId="23" fillId="11" borderId="3" xfId="1233" applyNumberFormat="1" applyFont="1" applyFill="1" applyBorder="1" applyAlignment="1">
      <alignment horizontal="center" vertical="center"/>
    </xf>
    <xf numFmtId="0" fontId="23" fillId="11" borderId="3" xfId="1228" applyFont="1" applyFill="1" applyBorder="1" applyAlignment="1">
      <alignment horizontal="center" vertical="center"/>
    </xf>
    <xf numFmtId="0" fontId="23" fillId="11" borderId="3" xfId="1229" applyFont="1" applyFill="1" applyBorder="1" applyAlignment="1">
      <alignment horizontal="center" vertical="center"/>
    </xf>
    <xf numFmtId="0" fontId="23" fillId="11" borderId="3" xfId="1229" applyFont="1" applyFill="1" applyBorder="1" applyAlignment="1">
      <alignment horizontal="center" vertical="center" wrapText="1"/>
    </xf>
    <xf numFmtId="0" fontId="23" fillId="0" borderId="0" xfId="1233" applyFont="1" applyFill="1" applyAlignment="1">
      <alignment horizontal="center" vertical="center"/>
    </xf>
    <xf numFmtId="3" fontId="24" fillId="0" borderId="3" xfId="1233" applyNumberFormat="1" applyFont="1" applyFill="1" applyBorder="1" applyAlignment="1">
      <alignment horizontal="center" vertical="center"/>
    </xf>
    <xf numFmtId="0" fontId="24" fillId="0" borderId="0" xfId="1233" applyFont="1" applyFill="1">
      <alignment vertical="center"/>
    </xf>
    <xf numFmtId="0" fontId="24" fillId="0" borderId="3" xfId="1233" applyFont="1" applyFill="1" applyBorder="1" applyAlignment="1">
      <alignment horizontal="center" vertical="center"/>
    </xf>
    <xf numFmtId="0" fontId="24" fillId="0" borderId="3" xfId="1229" applyFont="1" applyFill="1" applyBorder="1" applyAlignment="1">
      <alignment horizontal="center" vertical="center"/>
    </xf>
    <xf numFmtId="0" fontId="24" fillId="0" borderId="3" xfId="1233" applyNumberFormat="1" applyFont="1" applyFill="1" applyBorder="1" applyAlignment="1">
      <alignment horizontal="center" vertical="center"/>
    </xf>
    <xf numFmtId="14" fontId="24" fillId="0" borderId="3" xfId="1233" applyNumberFormat="1" applyFont="1" applyFill="1" applyBorder="1" applyAlignment="1">
      <alignment horizontal="center" vertical="center"/>
    </xf>
    <xf numFmtId="3" fontId="24" fillId="0" borderId="3" xfId="1233" applyNumberFormat="1" applyFont="1" applyFill="1" applyBorder="1">
      <alignment vertical="center"/>
    </xf>
    <xf numFmtId="0" fontId="23" fillId="0" borderId="3" xfId="1229" applyFont="1" applyFill="1" applyBorder="1" applyAlignment="1">
      <alignment horizontal="center" vertical="center"/>
    </xf>
    <xf numFmtId="0" fontId="24" fillId="0" borderId="3" xfId="1229" applyFont="1" applyBorder="1" applyAlignment="1">
      <alignment horizontal="center" vertical="center"/>
    </xf>
    <xf numFmtId="0" fontId="23" fillId="0" borderId="3" xfId="1229" applyFont="1" applyBorder="1" applyAlignment="1">
      <alignment horizontal="center" vertical="center"/>
    </xf>
    <xf numFmtId="0" fontId="23" fillId="0" borderId="3" xfId="1233" applyFont="1" applyFill="1" applyBorder="1">
      <alignment vertical="center"/>
    </xf>
    <xf numFmtId="0" fontId="23" fillId="0" borderId="3" xfId="1233" applyFont="1" applyFill="1" applyBorder="1" applyAlignment="1">
      <alignment horizontal="center" vertical="center"/>
    </xf>
    <xf numFmtId="3" fontId="23" fillId="0" borderId="3" xfId="1233" applyNumberFormat="1" applyFont="1" applyFill="1" applyBorder="1" applyAlignment="1">
      <alignment horizontal="center" vertical="center"/>
    </xf>
    <xf numFmtId="3" fontId="23" fillId="0" borderId="3" xfId="1233" applyNumberFormat="1" applyFont="1" applyFill="1" applyBorder="1">
      <alignment vertical="center"/>
    </xf>
    <xf numFmtId="3" fontId="23" fillId="12" borderId="3" xfId="1233" applyNumberFormat="1" applyFont="1" applyFill="1" applyBorder="1">
      <alignment vertical="center"/>
    </xf>
    <xf numFmtId="0" fontId="23" fillId="0" borderId="4" xfId="1233" applyFont="1" applyFill="1" applyBorder="1" applyAlignment="1">
      <alignment horizontal="center" vertical="center"/>
    </xf>
    <xf numFmtId="0" fontId="23" fillId="0" borderId="0" xfId="1233" applyFont="1" applyFill="1">
      <alignment vertical="center"/>
    </xf>
    <xf numFmtId="0" fontId="24" fillId="0" borderId="0" xfId="1233" applyFont="1" applyFill="1" applyAlignment="1">
      <alignment horizontal="center" vertical="center"/>
    </xf>
    <xf numFmtId="0" fontId="23" fillId="11" borderId="3" xfId="1234" applyFont="1" applyFill="1" applyBorder="1" applyAlignment="1">
      <alignment horizontal="center" vertical="center"/>
    </xf>
    <xf numFmtId="0" fontId="24" fillId="0" borderId="5" xfId="1233" applyFont="1" applyFill="1" applyBorder="1" applyAlignment="1">
      <alignment horizontal="center" vertical="center"/>
    </xf>
    <xf numFmtId="0" fontId="23" fillId="0" borderId="0" xfId="1233" applyFont="1" applyFill="1" applyBorder="1">
      <alignment vertical="center"/>
    </xf>
    <xf numFmtId="0" fontId="23" fillId="0" borderId="0" xfId="1233" applyFont="1" applyFill="1" applyBorder="1" applyAlignment="1">
      <alignment horizontal="center" vertical="center"/>
    </xf>
    <xf numFmtId="3" fontId="23" fillId="0" borderId="0" xfId="1233" applyNumberFormat="1" applyFont="1" applyFill="1" applyBorder="1" applyAlignment="1">
      <alignment horizontal="center" vertical="center"/>
    </xf>
    <xf numFmtId="3" fontId="23" fillId="0" borderId="0" xfId="1233" applyNumberFormat="1" applyFont="1" applyFill="1" applyBorder="1">
      <alignment vertical="center"/>
    </xf>
    <xf numFmtId="0" fontId="23" fillId="0" borderId="6" xfId="1233" applyFont="1" applyFill="1" applyBorder="1" applyAlignment="1">
      <alignment horizontal="center" vertical="center"/>
    </xf>
    <xf numFmtId="0" fontId="24" fillId="0" borderId="6" xfId="1233" applyFont="1" applyFill="1" applyBorder="1" applyAlignment="1">
      <alignment horizontal="center" vertical="center"/>
    </xf>
    <xf numFmtId="0" fontId="23" fillId="0" borderId="0" xfId="1234" applyFont="1">
      <alignment vertical="center"/>
    </xf>
    <xf numFmtId="0" fontId="23" fillId="0" borderId="0" xfId="1234" applyFont="1" applyAlignment="1">
      <alignment horizontal="center" vertical="center"/>
    </xf>
    <xf numFmtId="14" fontId="24" fillId="0" borderId="0" xfId="1233" applyNumberFormat="1" applyFont="1" applyFill="1" applyAlignment="1">
      <alignment horizontal="center" vertical="center"/>
    </xf>
    <xf numFmtId="0" fontId="23" fillId="0" borderId="0" xfId="1228" applyFont="1">
      <alignment vertical="center"/>
    </xf>
    <xf numFmtId="0" fontId="24" fillId="0" borderId="0" xfId="1228" applyFont="1" applyAlignment="1">
      <alignment horizontal="center" vertical="center"/>
    </xf>
    <xf numFmtId="0" fontId="24" fillId="0" borderId="3" xfId="1228" applyFont="1" applyFill="1" applyBorder="1" applyAlignment="1">
      <alignment horizontal="center" vertical="center"/>
    </xf>
    <xf numFmtId="0" fontId="24" fillId="0" borderId="3" xfId="1228" applyFont="1" applyBorder="1" applyAlignment="1">
      <alignment horizontal="center" vertical="center"/>
    </xf>
    <xf numFmtId="14" fontId="24" fillId="0" borderId="3" xfId="1228" applyNumberFormat="1" applyFont="1" applyBorder="1" applyAlignment="1">
      <alignment horizontal="center" vertical="center"/>
    </xf>
    <xf numFmtId="0" fontId="24" fillId="0" borderId="0" xfId="1228" applyFont="1">
      <alignment vertical="center"/>
    </xf>
    <xf numFmtId="3" fontId="24" fillId="0" borderId="3" xfId="1228" applyNumberFormat="1" applyFont="1" applyFill="1" applyBorder="1" applyAlignment="1">
      <alignment vertical="center"/>
    </xf>
    <xf numFmtId="14" fontId="24" fillId="0" borderId="3" xfId="1228" applyNumberFormat="1" applyFont="1" applyFill="1" applyBorder="1" applyAlignment="1">
      <alignment horizontal="center" vertical="center"/>
    </xf>
    <xf numFmtId="0" fontId="24" fillId="0" borderId="0" xfId="1228" applyFont="1" applyFill="1">
      <alignment vertical="center"/>
    </xf>
    <xf numFmtId="0" fontId="24" fillId="0" borderId="0" xfId="1228" applyFont="1" applyFill="1" applyAlignment="1">
      <alignment horizontal="center" vertical="center"/>
    </xf>
    <xf numFmtId="0" fontId="23" fillId="8" borderId="3" xfId="1229" applyFont="1" applyFill="1" applyBorder="1" applyAlignment="1">
      <alignment horizontal="center" vertical="center"/>
    </xf>
    <xf numFmtId="0" fontId="24" fillId="8" borderId="3" xfId="1229" applyFont="1" applyFill="1" applyBorder="1" applyAlignment="1">
      <alignment horizontal="center" vertical="center"/>
    </xf>
    <xf numFmtId="0" fontId="23" fillId="13" borderId="3" xfId="1228" applyFont="1" applyFill="1" applyBorder="1" applyAlignment="1">
      <alignment horizontal="center" vertical="center"/>
    </xf>
    <xf numFmtId="0" fontId="23" fillId="13" borderId="3" xfId="1228" applyFont="1" applyFill="1" applyBorder="1" applyAlignment="1">
      <alignment horizontal="center" vertical="center" wrapText="1"/>
    </xf>
    <xf numFmtId="0" fontId="23" fillId="13" borderId="3" xfId="1229" applyFont="1" applyFill="1" applyBorder="1" applyAlignment="1">
      <alignment horizontal="center" vertical="center"/>
    </xf>
    <xf numFmtId="0" fontId="23" fillId="13" borderId="3" xfId="1229" applyFont="1" applyFill="1" applyBorder="1" applyAlignment="1">
      <alignment horizontal="center" vertical="center" wrapText="1"/>
    </xf>
    <xf numFmtId="41" fontId="14" fillId="2" borderId="3" xfId="55" applyFont="1" applyFill="1" applyBorder="1" applyAlignment="1">
      <alignment horizontal="center" vertical="center" wrapText="1"/>
    </xf>
    <xf numFmtId="0" fontId="11" fillId="6" borderId="3" xfId="1229" applyFont="1" applyFill="1" applyBorder="1" applyAlignment="1">
      <alignment horizontal="center" vertical="center"/>
    </xf>
    <xf numFmtId="0" fontId="11" fillId="14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left" vertical="center"/>
    </xf>
    <xf numFmtId="14" fontId="11" fillId="14" borderId="3" xfId="1228" applyNumberFormat="1" applyFont="1" applyFill="1" applyBorder="1" applyAlignment="1">
      <alignment horizontal="center" vertical="center"/>
    </xf>
    <xf numFmtId="0" fontId="11" fillId="14" borderId="3" xfId="1228" applyFont="1" applyFill="1" applyBorder="1" applyAlignment="1">
      <alignment horizontal="center" vertical="center"/>
    </xf>
    <xf numFmtId="0" fontId="14" fillId="14" borderId="3" xfId="1229" applyFont="1" applyFill="1" applyBorder="1" applyAlignment="1">
      <alignment horizontal="center" vertical="center" shrinkToFit="1"/>
    </xf>
    <xf numFmtId="3" fontId="14" fillId="14" borderId="3" xfId="1229" applyNumberFormat="1" applyFont="1" applyFill="1" applyBorder="1" applyAlignment="1">
      <alignment horizontal="center" vertical="center"/>
    </xf>
    <xf numFmtId="0" fontId="11" fillId="0" borderId="3" xfId="1233" applyFont="1" applyFill="1" applyBorder="1" applyAlignment="1">
      <alignment horizontal="center" vertical="center"/>
    </xf>
    <xf numFmtId="3" fontId="11" fillId="0" borderId="7" xfId="1233" applyNumberFormat="1" applyFont="1" applyFill="1" applyBorder="1" applyAlignment="1">
      <alignment horizontal="center" vertical="center"/>
    </xf>
    <xf numFmtId="0" fontId="10" fillId="0" borderId="3" xfId="1229" applyFont="1" applyBorder="1" applyAlignment="1">
      <alignment horizontal="center" vertical="center"/>
    </xf>
    <xf numFmtId="0" fontId="10" fillId="0" borderId="3" xfId="1229" applyFont="1" applyFill="1" applyBorder="1" applyAlignment="1">
      <alignment horizontal="center" vertical="center"/>
    </xf>
    <xf numFmtId="3" fontId="11" fillId="0" borderId="3" xfId="1233" applyNumberFormat="1" applyFont="1" applyFill="1" applyBorder="1" applyAlignment="1">
      <alignment horizontal="center" vertical="center"/>
    </xf>
    <xf numFmtId="0" fontId="10" fillId="15" borderId="3" xfId="1229" applyFont="1" applyFill="1" applyBorder="1" applyAlignment="1">
      <alignment horizontal="center" vertical="center"/>
    </xf>
    <xf numFmtId="0" fontId="11" fillId="15" borderId="3" xfId="1229" applyFont="1" applyFill="1" applyBorder="1" applyAlignment="1">
      <alignment horizontal="center" vertical="center"/>
    </xf>
    <xf numFmtId="0" fontId="11" fillId="15" borderId="3" xfId="1233" applyFont="1" applyFill="1" applyBorder="1" applyAlignment="1">
      <alignment horizontal="center" vertical="center"/>
    </xf>
    <xf numFmtId="0" fontId="10" fillId="0" borderId="0" xfId="1233" applyFont="1" applyFill="1" applyAlignment="1">
      <alignment horizontal="center" vertical="center"/>
    </xf>
    <xf numFmtId="0" fontId="10" fillId="11" borderId="3" xfId="1229" applyFont="1" applyFill="1" applyBorder="1" applyAlignment="1">
      <alignment horizontal="center" vertical="center" wrapText="1"/>
    </xf>
    <xf numFmtId="0" fontId="10" fillId="11" borderId="3" xfId="1229" applyFont="1" applyFill="1" applyBorder="1" applyAlignment="1">
      <alignment horizontal="center" vertical="center"/>
    </xf>
    <xf numFmtId="0" fontId="10" fillId="11" borderId="3" xfId="1228" applyFont="1" applyFill="1" applyBorder="1" applyAlignment="1">
      <alignment horizontal="center" vertical="center"/>
    </xf>
    <xf numFmtId="14" fontId="10" fillId="11" borderId="3" xfId="1233" applyNumberFormat="1" applyFont="1" applyFill="1" applyBorder="1" applyAlignment="1">
      <alignment horizontal="center" vertical="center"/>
    </xf>
    <xf numFmtId="3" fontId="10" fillId="11" borderId="3" xfId="1233" applyNumberFormat="1" applyFont="1" applyFill="1" applyBorder="1" applyAlignment="1">
      <alignment horizontal="center" vertical="center" wrapText="1"/>
    </xf>
    <xf numFmtId="14" fontId="10" fillId="11" borderId="3" xfId="1233" applyNumberFormat="1" applyFont="1" applyFill="1" applyBorder="1" applyAlignment="1">
      <alignment horizontal="center" vertical="center" wrapText="1"/>
    </xf>
    <xf numFmtId="3" fontId="10" fillId="11" borderId="3" xfId="1233" applyNumberFormat="1" applyFont="1" applyFill="1" applyBorder="1" applyAlignment="1">
      <alignment horizontal="center" vertical="center"/>
    </xf>
    <xf numFmtId="0" fontId="10" fillId="11" borderId="3" xfId="1233" applyFont="1" applyFill="1" applyBorder="1" applyAlignment="1">
      <alignment horizontal="center" vertical="center" wrapText="1"/>
    </xf>
    <xf numFmtId="0" fontId="10" fillId="11" borderId="3" xfId="1233" applyFont="1" applyFill="1" applyBorder="1" applyAlignment="1">
      <alignment horizontal="center" vertical="center"/>
    </xf>
    <xf numFmtId="0" fontId="11" fillId="0" borderId="0" xfId="1233" applyFont="1" applyFill="1" applyAlignment="1">
      <alignment horizontal="center" vertical="center"/>
    </xf>
    <xf numFmtId="0" fontId="11" fillId="0" borderId="0" xfId="1233" applyFont="1" applyFill="1">
      <alignment vertical="center"/>
    </xf>
    <xf numFmtId="0" fontId="10" fillId="0" borderId="0" xfId="1228" applyFont="1" applyAlignment="1">
      <alignment horizontal="center" vertical="center"/>
    </xf>
    <xf numFmtId="0" fontId="10" fillId="0" borderId="0" xfId="1228" applyFont="1">
      <alignment vertical="center"/>
    </xf>
    <xf numFmtId="0" fontId="35" fillId="5" borderId="3" xfId="0" applyFont="1" applyFill="1" applyBorder="1" applyAlignment="1">
      <alignment horizontal="center" vertical="center"/>
    </xf>
    <xf numFmtId="0" fontId="14" fillId="2" borderId="3" xfId="329" applyFont="1" applyFill="1" applyBorder="1" applyAlignment="1" applyProtection="1">
      <alignment horizontal="center" vertical="center"/>
      <protection locked="0"/>
    </xf>
    <xf numFmtId="0" fontId="11" fillId="16" borderId="3" xfId="0" applyFont="1" applyFill="1" applyBorder="1" applyAlignment="1">
      <alignment horizontal="center" vertical="center"/>
    </xf>
    <xf numFmtId="0" fontId="24" fillId="3" borderId="3" xfId="1228" applyFont="1" applyFill="1" applyBorder="1" applyAlignment="1">
      <alignment horizontal="center" vertical="center"/>
    </xf>
    <xf numFmtId="14" fontId="24" fillId="3" borderId="3" xfId="1228" applyNumberFormat="1" applyFont="1" applyFill="1" applyBorder="1" applyAlignment="1">
      <alignment horizontal="center" vertical="center"/>
    </xf>
    <xf numFmtId="14" fontId="24" fillId="3" borderId="3" xfId="1229" applyNumberFormat="1" applyFont="1" applyFill="1" applyBorder="1" applyAlignment="1">
      <alignment horizontal="center" vertical="center"/>
    </xf>
    <xf numFmtId="3" fontId="24" fillId="3" borderId="3" xfId="1228" applyNumberFormat="1" applyFont="1" applyFill="1" applyBorder="1" applyAlignment="1">
      <alignment vertical="center"/>
    </xf>
    <xf numFmtId="0" fontId="23" fillId="3" borderId="3" xfId="1229" applyFont="1" applyFill="1" applyBorder="1" applyAlignment="1">
      <alignment horizontal="center" vertical="center"/>
    </xf>
    <xf numFmtId="0" fontId="24" fillId="3" borderId="3" xfId="1229" applyFont="1" applyFill="1" applyBorder="1" applyAlignment="1">
      <alignment horizontal="center" vertical="center"/>
    </xf>
    <xf numFmtId="0" fontId="24" fillId="2" borderId="3" xfId="1228" applyFont="1" applyFill="1" applyBorder="1" applyAlignment="1">
      <alignment horizontal="center" vertical="center"/>
    </xf>
    <xf numFmtId="14" fontId="24" fillId="2" borderId="3" xfId="1228" applyNumberFormat="1" applyFont="1" applyFill="1" applyBorder="1" applyAlignment="1">
      <alignment horizontal="center" vertical="center"/>
    </xf>
    <xf numFmtId="3" fontId="24" fillId="2" borderId="3" xfId="1228" applyNumberFormat="1" applyFont="1" applyFill="1" applyBorder="1" applyAlignment="1">
      <alignment horizontal="center" vertical="center"/>
    </xf>
    <xf numFmtId="3" fontId="24" fillId="8" borderId="3" xfId="1228" applyNumberFormat="1" applyFont="1" applyFill="1" applyBorder="1" applyAlignment="1">
      <alignment horizontal="center" vertical="center"/>
    </xf>
    <xf numFmtId="3" fontId="24" fillId="0" borderId="3" xfId="1228" applyNumberFormat="1" applyFont="1" applyBorder="1" applyAlignment="1">
      <alignment horizontal="center" vertical="center"/>
    </xf>
    <xf numFmtId="3" fontId="24" fillId="3" borderId="3" xfId="1228" applyNumberFormat="1" applyFont="1" applyFill="1" applyBorder="1" applyAlignment="1">
      <alignment horizontal="center" vertical="center"/>
    </xf>
    <xf numFmtId="3" fontId="24" fillId="0" borderId="3" xfId="1228" applyNumberFormat="1" applyFont="1" applyFill="1" applyBorder="1" applyAlignment="1">
      <alignment horizontal="center" vertical="center"/>
    </xf>
    <xf numFmtId="0" fontId="24" fillId="2" borderId="3" xfId="1229" applyFont="1" applyFill="1" applyBorder="1" applyAlignment="1">
      <alignment horizontal="center" vertical="center"/>
    </xf>
    <xf numFmtId="0" fontId="11" fillId="2" borderId="0" xfId="0" applyFont="1" applyFill="1">
      <alignment vertical="center"/>
    </xf>
    <xf numFmtId="3" fontId="14" fillId="2" borderId="3" xfId="1229" applyNumberFormat="1" applyFont="1" applyFill="1" applyBorder="1" applyAlignment="1">
      <alignment horizontal="center" vertical="center"/>
    </xf>
    <xf numFmtId="0" fontId="14" fillId="3" borderId="3" xfId="1229" applyFont="1" applyFill="1" applyBorder="1" applyAlignment="1">
      <alignment horizontal="center" vertical="center"/>
    </xf>
    <xf numFmtId="0" fontId="14" fillId="3" borderId="3" xfId="1228" applyFont="1" applyFill="1" applyBorder="1" applyAlignment="1">
      <alignment horizontal="center" vertical="center" wrapText="1"/>
    </xf>
    <xf numFmtId="0" fontId="46" fillId="0" borderId="3" xfId="508" applyFont="1" applyBorder="1" applyAlignment="1">
      <alignment horizontal="center" vertical="center"/>
    </xf>
    <xf numFmtId="0" fontId="49" fillId="0" borderId="0" xfId="1228" applyFont="1">
      <alignment vertical="center"/>
    </xf>
    <xf numFmtId="0" fontId="50" fillId="0" borderId="0" xfId="1228" applyFont="1" applyAlignment="1">
      <alignment horizontal="center" vertical="center"/>
    </xf>
    <xf numFmtId="0" fontId="49" fillId="13" borderId="3" xfId="1228" applyFont="1" applyFill="1" applyBorder="1" applyAlignment="1">
      <alignment horizontal="center" vertical="center" wrapText="1"/>
    </xf>
    <xf numFmtId="0" fontId="50" fillId="8" borderId="3" xfId="0" applyFont="1" applyFill="1" applyBorder="1" applyAlignment="1">
      <alignment horizontal="center" vertical="center"/>
    </xf>
    <xf numFmtId="0" fontId="50" fillId="6" borderId="3" xfId="0" applyFont="1" applyFill="1" applyBorder="1" applyAlignment="1">
      <alignment horizontal="center" vertical="center"/>
    </xf>
    <xf numFmtId="0" fontId="50" fillId="3" borderId="3" xfId="0" applyFont="1" applyFill="1" applyBorder="1" applyAlignment="1">
      <alignment horizontal="center" vertical="center"/>
    </xf>
    <xf numFmtId="0" fontId="50" fillId="0" borderId="0" xfId="1228" applyFont="1">
      <alignment vertical="center"/>
    </xf>
    <xf numFmtId="14" fontId="51" fillId="2" borderId="3" xfId="1228" applyNumberFormat="1" applyFont="1" applyFill="1" applyBorder="1" applyAlignment="1">
      <alignment horizontal="center" vertical="center"/>
    </xf>
    <xf numFmtId="0" fontId="23" fillId="0" borderId="4" xfId="1229" applyFont="1" applyFill="1" applyBorder="1" applyAlignment="1">
      <alignment horizontal="center" vertical="center"/>
    </xf>
    <xf numFmtId="0" fontId="24" fillId="0" borderId="3" xfId="1229" applyFont="1" applyFill="1" applyBorder="1" applyAlignment="1">
      <alignment vertical="center"/>
    </xf>
    <xf numFmtId="0" fontId="24" fillId="0" borderId="3" xfId="1233" applyFont="1" applyFill="1" applyBorder="1" applyAlignment="1">
      <alignment vertical="center"/>
    </xf>
    <xf numFmtId="0" fontId="9" fillId="5" borderId="3" xfId="1228" applyFont="1" applyFill="1" applyBorder="1" applyAlignment="1">
      <alignment horizontal="center" vertical="center"/>
    </xf>
    <xf numFmtId="3" fontId="50" fillId="0" borderId="3" xfId="1235" applyNumberFormat="1" applyFont="1" applyFill="1" applyBorder="1" applyAlignment="1">
      <alignment horizontal="center" vertical="center"/>
    </xf>
    <xf numFmtId="0" fontId="11" fillId="8" borderId="3" xfId="1233" applyFont="1" applyFill="1" applyBorder="1" applyAlignment="1">
      <alignment horizontal="center" vertical="center"/>
    </xf>
    <xf numFmtId="0" fontId="11" fillId="8" borderId="3" xfId="1233" applyNumberFormat="1" applyFont="1" applyFill="1" applyBorder="1" applyAlignment="1">
      <alignment horizontal="center" vertical="center"/>
    </xf>
    <xf numFmtId="0" fontId="48" fillId="2" borderId="3" xfId="1229" applyFont="1" applyFill="1" applyBorder="1" applyAlignment="1">
      <alignment horizontal="center" vertical="center"/>
    </xf>
    <xf numFmtId="0" fontId="48" fillId="0" borderId="3" xfId="1229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4" fontId="24" fillId="6" borderId="3" xfId="1228" applyNumberFormat="1" applyFont="1" applyFill="1" applyBorder="1" applyAlignment="1">
      <alignment horizontal="center" vertical="center"/>
    </xf>
    <xf numFmtId="0" fontId="49" fillId="11" borderId="3" xfId="1233" applyFont="1" applyFill="1" applyBorder="1" applyAlignment="1">
      <alignment horizontal="center" vertical="center"/>
    </xf>
    <xf numFmtId="0" fontId="50" fillId="8" borderId="3" xfId="1233" applyFont="1" applyFill="1" applyBorder="1" applyAlignment="1">
      <alignment horizontal="center" vertical="center"/>
    </xf>
    <xf numFmtId="14" fontId="52" fillId="2" borderId="3" xfId="1228" applyNumberFormat="1" applyFont="1" applyFill="1" applyBorder="1" applyAlignment="1">
      <alignment horizontal="center" vertical="center"/>
    </xf>
    <xf numFmtId="14" fontId="53" fillId="2" borderId="3" xfId="1228" applyNumberFormat="1" applyFont="1" applyFill="1" applyBorder="1" applyAlignment="1">
      <alignment horizontal="center" vertical="center"/>
    </xf>
    <xf numFmtId="0" fontId="24" fillId="0" borderId="3" xfId="1228" applyFont="1" applyBorder="1">
      <alignment vertical="center"/>
    </xf>
    <xf numFmtId="0" fontId="14" fillId="8" borderId="3" xfId="1229" applyFont="1" applyFill="1" applyBorder="1" applyAlignment="1">
      <alignment horizontal="center" vertical="center" shrinkToFit="1"/>
    </xf>
    <xf numFmtId="3" fontId="14" fillId="8" borderId="3" xfId="1229" applyNumberFormat="1" applyFont="1" applyFill="1" applyBorder="1" applyAlignment="1">
      <alignment horizontal="center" vertical="center"/>
    </xf>
    <xf numFmtId="0" fontId="11" fillId="8" borderId="3" xfId="1228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14" fontId="11" fillId="8" borderId="3" xfId="1228" applyNumberFormat="1" applyFont="1" applyFill="1" applyBorder="1" applyAlignment="1">
      <alignment horizontal="center" vertical="center"/>
    </xf>
    <xf numFmtId="0" fontId="11" fillId="8" borderId="3" xfId="337" applyFont="1" applyFill="1" applyBorder="1" applyAlignment="1">
      <alignment horizontal="center" vertical="center"/>
    </xf>
    <xf numFmtId="0" fontId="11" fillId="16" borderId="3" xfId="1233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0" xfId="0" applyFont="1">
      <alignment vertical="center"/>
    </xf>
    <xf numFmtId="0" fontId="27" fillId="0" borderId="0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0" fontId="27" fillId="8" borderId="9" xfId="0" applyFont="1" applyFill="1" applyBorder="1" applyAlignment="1">
      <alignment horizontal="center" vertical="center"/>
    </xf>
    <xf numFmtId="0" fontId="27" fillId="8" borderId="10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9" fontId="27" fillId="0" borderId="13" xfId="48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9" fontId="27" fillId="0" borderId="15" xfId="48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9" fontId="27" fillId="0" borderId="19" xfId="48" applyFont="1" applyFill="1" applyBorder="1" applyAlignment="1">
      <alignment horizontal="center" vertical="center"/>
    </xf>
    <xf numFmtId="9" fontId="27" fillId="0" borderId="19" xfId="48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9" fontId="27" fillId="0" borderId="16" xfId="48" applyFont="1" applyBorder="1" applyAlignment="1">
      <alignment horizontal="center" vertical="center"/>
    </xf>
    <xf numFmtId="0" fontId="27" fillId="17" borderId="4" xfId="0" applyFont="1" applyFill="1" applyBorder="1" applyAlignment="1">
      <alignment horizontal="center" vertical="center"/>
    </xf>
    <xf numFmtId="0" fontId="27" fillId="17" borderId="3" xfId="0" applyFont="1" applyFill="1" applyBorder="1" applyAlignment="1">
      <alignment horizontal="center" vertical="center"/>
    </xf>
    <xf numFmtId="0" fontId="27" fillId="17" borderId="16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9" fontId="27" fillId="0" borderId="22" xfId="48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9" fontId="27" fillId="0" borderId="10" xfId="48" applyFont="1" applyBorder="1" applyAlignment="1">
      <alignment horizontal="center" vertical="center"/>
    </xf>
    <xf numFmtId="0" fontId="27" fillId="8" borderId="23" xfId="0" applyFont="1" applyFill="1" applyBorder="1" applyAlignment="1">
      <alignment horizontal="center" vertical="center"/>
    </xf>
    <xf numFmtId="0" fontId="27" fillId="8" borderId="14" xfId="0" applyFont="1" applyFill="1" applyBorder="1" applyAlignment="1">
      <alignment horizontal="center" vertical="center"/>
    </xf>
    <xf numFmtId="9" fontId="27" fillId="8" borderId="24" xfId="48" applyFont="1" applyFill="1" applyBorder="1" applyAlignment="1">
      <alignment horizontal="center" vertical="center"/>
    </xf>
    <xf numFmtId="9" fontId="27" fillId="8" borderId="15" xfId="48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9" fontId="27" fillId="8" borderId="26" xfId="48" applyFont="1" applyFill="1" applyBorder="1" applyAlignment="1">
      <alignment horizontal="center" vertical="center"/>
    </xf>
    <xf numFmtId="0" fontId="27" fillId="8" borderId="27" xfId="0" applyFont="1" applyFill="1" applyBorder="1" applyAlignment="1">
      <alignment horizontal="center" vertical="center"/>
    </xf>
    <xf numFmtId="0" fontId="43" fillId="8" borderId="8" xfId="0" applyFont="1" applyFill="1" applyBorder="1" applyAlignment="1">
      <alignment horizontal="center" vertical="center"/>
    </xf>
    <xf numFmtId="9" fontId="27" fillId="8" borderId="9" xfId="48" applyFont="1" applyFill="1" applyBorder="1" applyAlignment="1">
      <alignment horizontal="center" vertical="center"/>
    </xf>
    <xf numFmtId="9" fontId="27" fillId="8" borderId="10" xfId="48" applyFont="1" applyFill="1" applyBorder="1" applyAlignment="1">
      <alignment horizontal="center" vertical="center"/>
    </xf>
    <xf numFmtId="0" fontId="43" fillId="8" borderId="28" xfId="0" applyFont="1" applyFill="1" applyBorder="1" applyAlignment="1">
      <alignment horizontal="center" vertical="center"/>
    </xf>
    <xf numFmtId="0" fontId="43" fillId="8" borderId="29" xfId="0" applyFont="1" applyFill="1" applyBorder="1" applyAlignment="1">
      <alignment horizontal="center" vertical="center"/>
    </xf>
    <xf numFmtId="0" fontId="27" fillId="17" borderId="13" xfId="0" applyFont="1" applyFill="1" applyBorder="1" applyAlignment="1">
      <alignment horizontal="center" vertical="center"/>
    </xf>
    <xf numFmtId="9" fontId="27" fillId="17" borderId="26" xfId="48" applyFont="1" applyFill="1" applyBorder="1" applyAlignment="1">
      <alignment horizontal="center" vertical="center"/>
    </xf>
    <xf numFmtId="0" fontId="27" fillId="7" borderId="30" xfId="0" applyFont="1" applyFill="1" applyBorder="1">
      <alignment vertical="center"/>
    </xf>
    <xf numFmtId="0" fontId="27" fillId="7" borderId="33" xfId="0" applyFont="1" applyFill="1" applyBorder="1">
      <alignment vertical="center"/>
    </xf>
    <xf numFmtId="0" fontId="27" fillId="0" borderId="34" xfId="0" applyFont="1" applyBorder="1">
      <alignment vertical="center"/>
    </xf>
    <xf numFmtId="0" fontId="27" fillId="0" borderId="35" xfId="0" applyFont="1" applyBorder="1">
      <alignment vertical="center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9" fontId="27" fillId="0" borderId="16" xfId="0" applyNumberFormat="1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9" fontId="27" fillId="0" borderId="10" xfId="0" applyNumberFormat="1" applyFont="1" applyBorder="1" applyAlignment="1">
      <alignment horizontal="center" vertical="center"/>
    </xf>
    <xf numFmtId="0" fontId="27" fillId="8" borderId="39" xfId="0" applyFont="1" applyFill="1" applyBorder="1" applyAlignment="1">
      <alignment horizontal="center" vertical="center"/>
    </xf>
    <xf numFmtId="0" fontId="43" fillId="8" borderId="40" xfId="0" applyFont="1" applyFill="1" applyBorder="1" applyAlignment="1">
      <alignment horizontal="center" vertical="center"/>
    </xf>
    <xf numFmtId="9" fontId="27" fillId="8" borderId="41" xfId="0" applyNumberFormat="1" applyFont="1" applyFill="1" applyBorder="1" applyAlignment="1">
      <alignment horizontal="center" vertical="center"/>
    </xf>
    <xf numFmtId="0" fontId="27" fillId="0" borderId="0" xfId="0" applyFont="1" applyBorder="1">
      <alignment vertical="center"/>
    </xf>
    <xf numFmtId="0" fontId="24" fillId="0" borderId="0" xfId="0" applyFont="1" applyFill="1" applyBorder="1" applyAlignment="1">
      <alignment horizontal="center" vertical="center"/>
    </xf>
    <xf numFmtId="0" fontId="54" fillId="0" borderId="0" xfId="0" applyFont="1">
      <alignment vertical="center"/>
    </xf>
    <xf numFmtId="0" fontId="24" fillId="17" borderId="17" xfId="0" applyFont="1" applyFill="1" applyBorder="1" applyAlignment="1">
      <alignment vertical="center"/>
    </xf>
    <xf numFmtId="0" fontId="24" fillId="0" borderId="17" xfId="0" applyFont="1" applyFill="1" applyBorder="1" applyAlignment="1">
      <alignment vertical="center"/>
    </xf>
    <xf numFmtId="0" fontId="24" fillId="0" borderId="3" xfId="0" applyFont="1" applyFill="1" applyBorder="1" applyAlignment="1">
      <alignment vertical="center"/>
    </xf>
    <xf numFmtId="0" fontId="27" fillId="0" borderId="3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9" fontId="27" fillId="0" borderId="26" xfId="48" applyFont="1" applyFill="1" applyBorder="1" applyAlignment="1">
      <alignment horizontal="center" vertical="center"/>
    </xf>
    <xf numFmtId="0" fontId="24" fillId="17" borderId="11" xfId="0" applyFont="1" applyFill="1" applyBorder="1" applyAlignment="1">
      <alignment vertical="center"/>
    </xf>
    <xf numFmtId="0" fontId="24" fillId="17" borderId="4" xfId="0" applyFont="1" applyFill="1" applyBorder="1" applyAlignment="1">
      <alignment vertical="center"/>
    </xf>
    <xf numFmtId="0" fontId="27" fillId="17" borderId="42" xfId="0" applyFont="1" applyFill="1" applyBorder="1" applyAlignment="1">
      <alignment horizontal="center" vertical="center"/>
    </xf>
    <xf numFmtId="0" fontId="27" fillId="17" borderId="15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7" fillId="17" borderId="26" xfId="0" applyFont="1" applyFill="1" applyBorder="1" applyAlignment="1">
      <alignment horizontal="center" vertical="center"/>
    </xf>
    <xf numFmtId="0" fontId="27" fillId="17" borderId="8" xfId="0" applyFont="1" applyFill="1" applyBorder="1" applyAlignment="1">
      <alignment horizontal="center" vertical="center"/>
    </xf>
    <xf numFmtId="0" fontId="27" fillId="17" borderId="29" xfId="0" applyFont="1" applyFill="1" applyBorder="1">
      <alignment vertical="center"/>
    </xf>
    <xf numFmtId="0" fontId="43" fillId="17" borderId="29" xfId="0" applyFont="1" applyFill="1" applyBorder="1">
      <alignment vertical="center"/>
    </xf>
    <xf numFmtId="0" fontId="43" fillId="17" borderId="10" xfId="0" applyFont="1" applyFill="1" applyBorder="1">
      <alignment vertical="center"/>
    </xf>
    <xf numFmtId="0" fontId="27" fillId="0" borderId="43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9" fontId="27" fillId="0" borderId="26" xfId="0" applyNumberFormat="1" applyFont="1" applyBorder="1" applyAlignment="1">
      <alignment horizontal="center" vertical="center"/>
    </xf>
    <xf numFmtId="0" fontId="27" fillId="2" borderId="44" xfId="0" applyFont="1" applyFill="1" applyBorder="1" applyAlignment="1">
      <alignment horizontal="center" vertical="center"/>
    </xf>
    <xf numFmtId="0" fontId="43" fillId="8" borderId="45" xfId="0" applyFont="1" applyFill="1" applyBorder="1" applyAlignment="1">
      <alignment horizontal="center" vertical="center"/>
    </xf>
    <xf numFmtId="0" fontId="43" fillId="8" borderId="46" xfId="0" applyFont="1" applyFill="1" applyBorder="1" applyAlignment="1">
      <alignment horizontal="center" vertical="center"/>
    </xf>
    <xf numFmtId="0" fontId="43" fillId="8" borderId="47" xfId="0" applyFont="1" applyFill="1" applyBorder="1" applyAlignment="1">
      <alignment horizontal="center" vertical="center"/>
    </xf>
    <xf numFmtId="0" fontId="14" fillId="2" borderId="37" xfId="1229" applyFont="1" applyFill="1" applyBorder="1" applyAlignment="1">
      <alignment horizontal="center" vertical="center" shrinkToFit="1"/>
    </xf>
    <xf numFmtId="0" fontId="11" fillId="2" borderId="37" xfId="1229" applyFont="1" applyFill="1" applyBorder="1" applyAlignment="1">
      <alignment horizontal="center" vertical="center" shrinkToFit="1"/>
    </xf>
    <xf numFmtId="3" fontId="11" fillId="0" borderId="37" xfId="1235" applyNumberFormat="1" applyFont="1" applyFill="1" applyBorder="1" applyAlignment="1">
      <alignment horizontal="center" vertical="center"/>
    </xf>
    <xf numFmtId="0" fontId="11" fillId="8" borderId="3" xfId="1229" applyFont="1" applyFill="1" applyBorder="1" applyAlignment="1">
      <alignment horizontal="center" vertical="center" shrinkToFit="1"/>
    </xf>
    <xf numFmtId="3" fontId="11" fillId="8" borderId="3" xfId="1229" applyNumberFormat="1" applyFont="1" applyFill="1" applyBorder="1" applyAlignment="1">
      <alignment horizontal="center" vertical="center"/>
    </xf>
    <xf numFmtId="0" fontId="48" fillId="8" borderId="3" xfId="0" applyFont="1" applyFill="1" applyBorder="1" applyAlignment="1">
      <alignment horizontal="center" vertical="center"/>
    </xf>
    <xf numFmtId="0" fontId="11" fillId="8" borderId="3" xfId="666" applyFont="1" applyFill="1" applyBorder="1" applyAlignment="1">
      <alignment horizontal="center" vertical="center"/>
    </xf>
    <xf numFmtId="0" fontId="14" fillId="8" borderId="3" xfId="337" applyFont="1" applyFill="1" applyBorder="1" applyAlignment="1" applyProtection="1">
      <alignment horizontal="center" vertical="center"/>
      <protection locked="0"/>
    </xf>
    <xf numFmtId="0" fontId="11" fillId="8" borderId="3" xfId="339" applyFont="1" applyFill="1" applyBorder="1" applyAlignment="1">
      <alignment horizontal="center" vertical="center"/>
    </xf>
    <xf numFmtId="0" fontId="11" fillId="8" borderId="3" xfId="1232" applyFont="1" applyFill="1" applyBorder="1" applyAlignment="1">
      <alignment horizontal="center" vertical="center"/>
    </xf>
    <xf numFmtId="3" fontId="11" fillId="15" borderId="3" xfId="1233" applyNumberFormat="1" applyFont="1" applyFill="1" applyBorder="1" applyAlignment="1">
      <alignment horizontal="center" vertical="center"/>
    </xf>
    <xf numFmtId="3" fontId="11" fillId="3" borderId="7" xfId="1233" applyNumberFormat="1" applyFont="1" applyFill="1" applyBorder="1" applyAlignment="1">
      <alignment horizontal="center" vertical="center"/>
    </xf>
    <xf numFmtId="0" fontId="11" fillId="8" borderId="3" xfId="1231" applyFont="1" applyFill="1" applyBorder="1" applyAlignment="1">
      <alignment horizontal="center" vertical="center" shrinkToFit="1"/>
    </xf>
    <xf numFmtId="3" fontId="11" fillId="8" borderId="3" xfId="1233" applyNumberFormat="1" applyFont="1" applyFill="1" applyBorder="1" applyAlignment="1">
      <alignment horizontal="center" vertical="center"/>
    </xf>
    <xf numFmtId="14" fontId="11" fillId="8" borderId="3" xfId="1233" applyNumberFormat="1" applyFont="1" applyFill="1" applyBorder="1" applyAlignment="1">
      <alignment horizontal="center" vertical="center"/>
    </xf>
    <xf numFmtId="3" fontId="11" fillId="8" borderId="3" xfId="1233" applyNumberFormat="1" applyFont="1" applyFill="1" applyBorder="1">
      <alignment vertical="center"/>
    </xf>
    <xf numFmtId="3" fontId="11" fillId="15" borderId="3" xfId="1233" applyNumberFormat="1" applyFont="1" applyFill="1" applyBorder="1">
      <alignment vertical="center"/>
    </xf>
    <xf numFmtId="14" fontId="11" fillId="15" borderId="3" xfId="1233" applyNumberFormat="1" applyFont="1" applyFill="1" applyBorder="1" applyAlignment="1">
      <alignment horizontal="center" vertical="center"/>
    </xf>
    <xf numFmtId="0" fontId="11" fillId="15" borderId="3" xfId="1233" applyNumberFormat="1" applyFont="1" applyFill="1" applyBorder="1" applyAlignment="1">
      <alignment horizontal="center" vertical="center"/>
    </xf>
    <xf numFmtId="0" fontId="24" fillId="8" borderId="3" xfId="1228" applyFont="1" applyFill="1" applyBorder="1" applyAlignment="1">
      <alignment horizontal="center" vertical="center"/>
    </xf>
    <xf numFmtId="14" fontId="24" fillId="8" borderId="3" xfId="1228" applyNumberFormat="1" applyFont="1" applyFill="1" applyBorder="1" applyAlignment="1">
      <alignment horizontal="center" vertical="center"/>
    </xf>
    <xf numFmtId="3" fontId="24" fillId="8" borderId="3" xfId="1228" applyNumberFormat="1" applyFont="1" applyFill="1" applyBorder="1" applyAlignment="1">
      <alignment vertical="center"/>
    </xf>
    <xf numFmtId="0" fontId="11" fillId="19" borderId="3" xfId="0" applyFont="1" applyFill="1" applyBorder="1" applyAlignment="1">
      <alignment horizontal="center" vertical="center"/>
    </xf>
    <xf numFmtId="3" fontId="11" fillId="19" borderId="3" xfId="1235" applyNumberFormat="1" applyFont="1" applyFill="1" applyBorder="1" applyAlignment="1">
      <alignment horizontal="center" vertical="center"/>
    </xf>
    <xf numFmtId="0" fontId="11" fillId="19" borderId="3" xfId="1233" applyFont="1" applyFill="1" applyBorder="1" applyAlignment="1">
      <alignment horizontal="center" vertical="center"/>
    </xf>
    <xf numFmtId="3" fontId="11" fillId="19" borderId="3" xfId="1229" applyNumberFormat="1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60" fillId="6" borderId="3" xfId="0" applyFont="1" applyFill="1" applyBorder="1" applyAlignment="1">
      <alignment horizontal="center" vertical="center"/>
    </xf>
    <xf numFmtId="0" fontId="60" fillId="20" borderId="3" xfId="0" applyFont="1" applyFill="1" applyBorder="1" applyAlignment="1">
      <alignment horizontal="center" vertical="center"/>
    </xf>
    <xf numFmtId="3" fontId="60" fillId="0" borderId="3" xfId="1235" applyNumberFormat="1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3" fontId="27" fillId="17" borderId="3" xfId="0" applyNumberFormat="1" applyFont="1" applyFill="1" applyBorder="1" applyAlignment="1">
      <alignment horizontal="center" vertical="center"/>
    </xf>
    <xf numFmtId="41" fontId="14" fillId="0" borderId="3" xfId="55" applyFont="1" applyFill="1" applyBorder="1" applyAlignment="1">
      <alignment horizontal="center" vertical="center" wrapText="1"/>
    </xf>
    <xf numFmtId="0" fontId="11" fillId="23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0" borderId="0" xfId="1229" applyFont="1" applyFill="1" applyBorder="1" applyAlignment="1">
      <alignment horizontal="center" vertical="center"/>
    </xf>
    <xf numFmtId="0" fontId="7" fillId="0" borderId="0" xfId="1229" applyFont="1" applyFill="1" applyBorder="1" applyAlignment="1">
      <alignment horizontal="center" vertical="center"/>
    </xf>
    <xf numFmtId="0" fontId="2" fillId="0" borderId="0" xfId="1229" applyFont="1" applyFill="1" applyBorder="1" applyAlignment="1">
      <alignment horizontal="center" vertical="center"/>
    </xf>
    <xf numFmtId="0" fontId="11" fillId="24" borderId="3" xfId="1233" applyFont="1" applyFill="1" applyBorder="1" applyAlignment="1">
      <alignment horizontal="center" vertical="center"/>
    </xf>
    <xf numFmtId="0" fontId="27" fillId="18" borderId="48" xfId="0" applyFont="1" applyFill="1" applyBorder="1" applyAlignment="1">
      <alignment horizontal="left" vertical="center"/>
    </xf>
    <xf numFmtId="0" fontId="27" fillId="18" borderId="49" xfId="0" applyFont="1" applyFill="1" applyBorder="1" applyAlignment="1">
      <alignment horizontal="left" vertical="center"/>
    </xf>
    <xf numFmtId="0" fontId="27" fillId="18" borderId="50" xfId="0" applyFont="1" applyFill="1" applyBorder="1" applyAlignment="1">
      <alignment horizontal="left" vertical="center"/>
    </xf>
    <xf numFmtId="0" fontId="27" fillId="18" borderId="51" xfId="0" applyFont="1" applyFill="1" applyBorder="1" applyAlignment="1">
      <alignment horizontal="left" vertical="center"/>
    </xf>
    <xf numFmtId="0" fontId="27" fillId="18" borderId="52" xfId="0" applyFont="1" applyFill="1" applyBorder="1" applyAlignment="1">
      <alignment horizontal="left" vertical="center"/>
    </xf>
    <xf numFmtId="0" fontId="27" fillId="18" borderId="53" xfId="0" applyFont="1" applyFill="1" applyBorder="1" applyAlignment="1">
      <alignment horizontal="left" vertical="center"/>
    </xf>
    <xf numFmtId="0" fontId="27" fillId="0" borderId="39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9" fontId="27" fillId="0" borderId="41" xfId="0" applyNumberFormat="1" applyFont="1" applyBorder="1" applyAlignment="1">
      <alignment horizontal="center" vertical="center"/>
    </xf>
    <xf numFmtId="0" fontId="61" fillId="0" borderId="3" xfId="0" applyFont="1" applyBorder="1" applyAlignment="1">
      <alignment horizontal="center" vertical="center"/>
    </xf>
    <xf numFmtId="0" fontId="60" fillId="2" borderId="3" xfId="0" applyFont="1" applyFill="1" applyBorder="1" applyAlignment="1">
      <alignment horizontal="center" vertical="center"/>
    </xf>
    <xf numFmtId="0" fontId="60" fillId="0" borderId="3" xfId="0" applyFont="1" applyBorder="1" applyAlignment="1">
      <alignment horizontal="center" vertical="center"/>
    </xf>
    <xf numFmtId="0" fontId="62" fillId="5" borderId="3" xfId="1229" applyFont="1" applyFill="1" applyBorder="1" applyAlignment="1">
      <alignment horizontal="center" vertical="center"/>
    </xf>
    <xf numFmtId="0" fontId="62" fillId="5" borderId="3" xfId="1229" applyFont="1" applyFill="1" applyBorder="1" applyAlignment="1">
      <alignment horizontal="center" vertical="center" wrapText="1"/>
    </xf>
    <xf numFmtId="0" fontId="61" fillId="5" borderId="3" xfId="0" applyFont="1" applyFill="1" applyBorder="1" applyAlignment="1">
      <alignment horizontal="center" vertical="center"/>
    </xf>
    <xf numFmtId="0" fontId="62" fillId="5" borderId="3" xfId="1228" applyFont="1" applyFill="1" applyBorder="1" applyAlignment="1">
      <alignment horizontal="center" vertical="center"/>
    </xf>
    <xf numFmtId="0" fontId="60" fillId="6" borderId="3" xfId="1229" applyFont="1" applyFill="1" applyBorder="1" applyAlignment="1">
      <alignment horizontal="center" vertical="center"/>
    </xf>
    <xf numFmtId="0" fontId="60" fillId="0" borderId="3" xfId="337" applyFont="1" applyFill="1" applyBorder="1" applyAlignment="1">
      <alignment horizontal="center" vertical="center"/>
    </xf>
    <xf numFmtId="0" fontId="60" fillId="2" borderId="3" xfId="1228" applyFont="1" applyFill="1" applyBorder="1" applyAlignment="1">
      <alignment horizontal="center" vertical="center"/>
    </xf>
    <xf numFmtId="14" fontId="60" fillId="2" borderId="3" xfId="1228" applyNumberFormat="1" applyFont="1" applyFill="1" applyBorder="1" applyAlignment="1">
      <alignment horizontal="center" vertical="center"/>
    </xf>
    <xf numFmtId="0" fontId="60" fillId="2" borderId="3" xfId="337" applyFont="1" applyFill="1" applyBorder="1" applyAlignment="1">
      <alignment horizontal="center" vertical="center"/>
    </xf>
    <xf numFmtId="0" fontId="60" fillId="8" borderId="3" xfId="1229" applyFont="1" applyFill="1" applyBorder="1" applyAlignment="1">
      <alignment horizontal="center" vertical="center"/>
    </xf>
    <xf numFmtId="0" fontId="60" fillId="19" borderId="3" xfId="0" applyFont="1" applyFill="1" applyBorder="1" applyAlignment="1">
      <alignment horizontal="center" vertical="center"/>
    </xf>
    <xf numFmtId="0" fontId="60" fillId="19" borderId="3" xfId="1229" applyFont="1" applyFill="1" applyBorder="1" applyAlignment="1">
      <alignment horizontal="center" vertical="center" shrinkToFit="1"/>
    </xf>
    <xf numFmtId="0" fontId="60" fillId="19" borderId="3" xfId="337" applyFont="1" applyFill="1" applyBorder="1" applyAlignment="1">
      <alignment horizontal="center" vertical="center"/>
    </xf>
    <xf numFmtId="3" fontId="60" fillId="19" borderId="3" xfId="1229" applyNumberFormat="1" applyFont="1" applyFill="1" applyBorder="1" applyAlignment="1">
      <alignment horizontal="center" vertical="center"/>
    </xf>
    <xf numFmtId="0" fontId="60" fillId="2" borderId="3" xfId="1229" applyFont="1" applyFill="1" applyBorder="1" applyAlignment="1">
      <alignment horizontal="center" vertical="center"/>
    </xf>
    <xf numFmtId="0" fontId="60" fillId="2" borderId="3" xfId="1229" applyFont="1" applyFill="1" applyBorder="1" applyAlignment="1">
      <alignment horizontal="center" vertical="center" shrinkToFit="1"/>
    </xf>
    <xf numFmtId="3" fontId="60" fillId="19" borderId="3" xfId="1235" applyNumberFormat="1" applyFont="1" applyFill="1" applyBorder="1" applyAlignment="1">
      <alignment horizontal="center" vertical="center"/>
    </xf>
    <xf numFmtId="0" fontId="63" fillId="2" borderId="3" xfId="337" applyFont="1" applyFill="1" applyBorder="1" applyAlignment="1">
      <alignment horizontal="center" vertical="center"/>
    </xf>
    <xf numFmtId="0" fontId="60" fillId="2" borderId="3" xfId="1235" applyFont="1" applyFill="1" applyBorder="1" applyAlignment="1">
      <alignment horizontal="center" vertical="center"/>
    </xf>
    <xf numFmtId="3" fontId="60" fillId="2" borderId="3" xfId="1235" applyNumberFormat="1" applyFont="1" applyFill="1" applyBorder="1" applyAlignment="1">
      <alignment horizontal="center" vertical="center"/>
    </xf>
    <xf numFmtId="0" fontId="60" fillId="2" borderId="3" xfId="666" applyFont="1" applyFill="1" applyBorder="1" applyAlignment="1">
      <alignment horizontal="center" vertical="center"/>
    </xf>
    <xf numFmtId="0" fontId="60" fillId="26" borderId="3" xfId="0" applyFont="1" applyFill="1" applyBorder="1" applyAlignment="1">
      <alignment horizontal="center" vertical="center"/>
    </xf>
    <xf numFmtId="0" fontId="60" fillId="0" borderId="3" xfId="1229" applyFont="1" applyBorder="1" applyAlignment="1">
      <alignment horizontal="center" vertical="center"/>
    </xf>
    <xf numFmtId="0" fontId="62" fillId="0" borderId="0" xfId="1228" applyFont="1" applyAlignment="1">
      <alignment horizontal="center" vertical="center"/>
    </xf>
    <xf numFmtId="0" fontId="60" fillId="0" borderId="0" xfId="1233" applyFont="1" applyFill="1">
      <alignment vertical="center"/>
    </xf>
    <xf numFmtId="0" fontId="60" fillId="0" borderId="0" xfId="1233" applyFont="1" applyFill="1" applyAlignment="1">
      <alignment horizontal="center" vertical="center"/>
    </xf>
    <xf numFmtId="0" fontId="62" fillId="11" borderId="3" xfId="1233" applyFont="1" applyFill="1" applyBorder="1" applyAlignment="1">
      <alignment horizontal="center" vertical="center"/>
    </xf>
    <xf numFmtId="0" fontId="62" fillId="11" borderId="3" xfId="1233" applyFont="1" applyFill="1" applyBorder="1" applyAlignment="1">
      <alignment horizontal="center" vertical="center" wrapText="1"/>
    </xf>
    <xf numFmtId="0" fontId="60" fillId="8" borderId="3" xfId="1233" applyFont="1" applyFill="1" applyBorder="1" applyAlignment="1">
      <alignment horizontal="center" vertical="center"/>
    </xf>
    <xf numFmtId="0" fontId="60" fillId="0" borderId="3" xfId="1233" applyFont="1" applyFill="1" applyBorder="1" applyAlignment="1">
      <alignment horizontal="center" vertical="center"/>
    </xf>
    <xf numFmtId="0" fontId="63" fillId="2" borderId="3" xfId="1233" applyFont="1" applyFill="1" applyBorder="1" applyAlignment="1">
      <alignment horizontal="center" vertical="center"/>
    </xf>
    <xf numFmtId="0" fontId="63" fillId="2" borderId="3" xfId="1229" applyFont="1" applyFill="1" applyBorder="1" applyAlignment="1">
      <alignment horizontal="center" vertical="center"/>
    </xf>
    <xf numFmtId="0" fontId="63" fillId="0" borderId="3" xfId="1233" applyFont="1" applyFill="1" applyBorder="1" applyAlignment="1">
      <alignment horizontal="center" vertical="center"/>
    </xf>
    <xf numFmtId="0" fontId="63" fillId="0" borderId="3" xfId="1229" applyFont="1" applyFill="1" applyBorder="1" applyAlignment="1">
      <alignment horizontal="center" vertical="center"/>
    </xf>
    <xf numFmtId="0" fontId="60" fillId="0" borderId="3" xfId="1233" applyFont="1" applyFill="1" applyBorder="1">
      <alignment vertical="center"/>
    </xf>
    <xf numFmtId="0" fontId="62" fillId="11" borderId="7" xfId="1233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60" fillId="28" borderId="3" xfId="1229" applyFont="1" applyFill="1" applyBorder="1" applyAlignment="1">
      <alignment horizontal="center" vertical="center"/>
    </xf>
    <xf numFmtId="0" fontId="60" fillId="28" borderId="3" xfId="1228" applyFont="1" applyFill="1" applyBorder="1" applyAlignment="1">
      <alignment horizontal="center" vertical="center"/>
    </xf>
    <xf numFmtId="0" fontId="60" fillId="28" borderId="3" xfId="0" applyFont="1" applyFill="1" applyBorder="1" applyAlignment="1">
      <alignment horizontal="center" vertical="center"/>
    </xf>
    <xf numFmtId="0" fontId="60" fillId="28" borderId="3" xfId="337" applyFont="1" applyFill="1" applyBorder="1" applyAlignment="1">
      <alignment horizontal="center" vertical="center"/>
    </xf>
    <xf numFmtId="14" fontId="60" fillId="28" borderId="3" xfId="1228" applyNumberFormat="1" applyFont="1" applyFill="1" applyBorder="1" applyAlignment="1">
      <alignment horizontal="center" vertical="center"/>
    </xf>
    <xf numFmtId="14" fontId="11" fillId="28" borderId="3" xfId="1228" applyNumberFormat="1" applyFont="1" applyFill="1" applyBorder="1" applyAlignment="1">
      <alignment horizontal="center" vertical="center"/>
    </xf>
    <xf numFmtId="0" fontId="11" fillId="28" borderId="3" xfId="0" applyFont="1" applyFill="1" applyBorder="1" applyAlignment="1">
      <alignment horizontal="center" vertical="center"/>
    </xf>
    <xf numFmtId="0" fontId="60" fillId="28" borderId="3" xfId="339" applyFont="1" applyFill="1" applyBorder="1" applyAlignment="1">
      <alignment horizontal="center" vertical="center"/>
    </xf>
    <xf numFmtId="0" fontId="60" fillId="28" borderId="3" xfId="666" applyFont="1" applyFill="1" applyBorder="1" applyAlignment="1">
      <alignment horizontal="center" vertical="center"/>
    </xf>
    <xf numFmtId="0" fontId="63" fillId="28" borderId="3" xfId="1229" applyFont="1" applyFill="1" applyBorder="1" applyAlignment="1">
      <alignment horizontal="center" vertical="center" shrinkToFit="1"/>
    </xf>
    <xf numFmtId="0" fontId="60" fillId="28" borderId="0" xfId="0" applyFont="1" applyFill="1" applyBorder="1" applyAlignment="1">
      <alignment horizontal="center" vertical="center"/>
    </xf>
    <xf numFmtId="3" fontId="63" fillId="28" borderId="3" xfId="1229" applyNumberFormat="1" applyFont="1" applyFill="1" applyBorder="1" applyAlignment="1">
      <alignment horizontal="center" vertical="center"/>
    </xf>
    <xf numFmtId="3" fontId="14" fillId="28" borderId="3" xfId="1229" applyNumberFormat="1" applyFont="1" applyFill="1" applyBorder="1" applyAlignment="1">
      <alignment horizontal="center" vertical="center"/>
    </xf>
    <xf numFmtId="49" fontId="63" fillId="28" borderId="3" xfId="1229" applyNumberFormat="1" applyFont="1" applyFill="1" applyBorder="1" applyAlignment="1">
      <alignment horizontal="center" vertical="center" shrinkToFit="1"/>
    </xf>
    <xf numFmtId="0" fontId="60" fillId="28" borderId="3" xfId="1229" applyFont="1" applyFill="1" applyBorder="1" applyAlignment="1">
      <alignment horizontal="center" vertical="center" shrinkToFit="1"/>
    </xf>
    <xf numFmtId="0" fontId="63" fillId="28" borderId="3" xfId="337" applyFont="1" applyFill="1" applyBorder="1" applyAlignment="1" applyProtection="1">
      <alignment horizontal="center" vertical="center"/>
      <protection locked="0"/>
    </xf>
    <xf numFmtId="3" fontId="60" fillId="28" borderId="3" xfId="1229" applyNumberFormat="1" applyFont="1" applyFill="1" applyBorder="1" applyAlignment="1">
      <alignment horizontal="center" vertical="center"/>
    </xf>
    <xf numFmtId="3" fontId="11" fillId="28" borderId="3" xfId="1229" applyNumberFormat="1" applyFont="1" applyFill="1" applyBorder="1" applyAlignment="1">
      <alignment horizontal="center" vertical="center"/>
    </xf>
    <xf numFmtId="0" fontId="11" fillId="28" borderId="3" xfId="1229" applyFont="1" applyFill="1" applyBorder="1" applyAlignment="1">
      <alignment horizontal="center" vertical="center" shrinkToFit="1"/>
    </xf>
    <xf numFmtId="3" fontId="60" fillId="28" borderId="3" xfId="1235" applyNumberFormat="1" applyFont="1" applyFill="1" applyBorder="1" applyAlignment="1">
      <alignment horizontal="center" vertical="center"/>
    </xf>
    <xf numFmtId="3" fontId="11" fillId="28" borderId="3" xfId="1235" applyNumberFormat="1" applyFont="1" applyFill="1" applyBorder="1" applyAlignment="1">
      <alignment horizontal="center" vertical="center"/>
    </xf>
    <xf numFmtId="0" fontId="24" fillId="26" borderId="20" xfId="0" applyFont="1" applyFill="1" applyBorder="1" applyAlignment="1">
      <alignment vertical="center"/>
    </xf>
    <xf numFmtId="0" fontId="24" fillId="26" borderId="7" xfId="0" applyFont="1" applyFill="1" applyBorder="1" applyAlignment="1">
      <alignment vertical="center"/>
    </xf>
    <xf numFmtId="0" fontId="27" fillId="26" borderId="3" xfId="0" applyFont="1" applyFill="1" applyBorder="1" applyAlignment="1">
      <alignment horizontal="center" vertical="center"/>
    </xf>
    <xf numFmtId="0" fontId="27" fillId="26" borderId="13" xfId="0" applyFont="1" applyFill="1" applyBorder="1" applyAlignment="1">
      <alignment horizontal="center" vertical="center"/>
    </xf>
    <xf numFmtId="9" fontId="27" fillId="26" borderId="26" xfId="48" applyFont="1" applyFill="1" applyBorder="1" applyAlignment="1">
      <alignment horizontal="center" vertical="center"/>
    </xf>
    <xf numFmtId="0" fontId="60" fillId="29" borderId="3" xfId="1229" applyFont="1" applyFill="1" applyBorder="1" applyAlignment="1">
      <alignment horizontal="center" vertical="center"/>
    </xf>
    <xf numFmtId="0" fontId="64" fillId="29" borderId="3" xfId="0" applyFont="1" applyFill="1" applyBorder="1" applyAlignment="1">
      <alignment horizontal="center" vertical="center" wrapText="1"/>
    </xf>
    <xf numFmtId="0" fontId="60" fillId="29" borderId="37" xfId="1229" applyFont="1" applyFill="1" applyBorder="1" applyAlignment="1">
      <alignment horizontal="center" vertical="center"/>
    </xf>
    <xf numFmtId="0" fontId="11" fillId="29" borderId="3" xfId="1229" applyFont="1" applyFill="1" applyBorder="1" applyAlignment="1">
      <alignment horizontal="center" vertical="center"/>
    </xf>
    <xf numFmtId="0" fontId="14" fillId="29" borderId="3" xfId="329" applyFont="1" applyFill="1" applyBorder="1" applyAlignment="1" applyProtection="1">
      <alignment horizontal="center" vertical="center"/>
      <protection locked="0"/>
    </xf>
    <xf numFmtId="0" fontId="11" fillId="29" borderId="3" xfId="1233" applyNumberFormat="1" applyFont="1" applyFill="1" applyBorder="1" applyAlignment="1">
      <alignment horizontal="center" vertical="center"/>
    </xf>
    <xf numFmtId="3" fontId="11" fillId="29" borderId="3" xfId="1233" applyNumberFormat="1" applyFont="1" applyFill="1" applyBorder="1" applyAlignment="1">
      <alignment horizontal="center" vertical="center"/>
    </xf>
    <xf numFmtId="14" fontId="11" fillId="29" borderId="3" xfId="1233" applyNumberFormat="1" applyFont="1" applyFill="1" applyBorder="1" applyAlignment="1">
      <alignment horizontal="center" vertical="center"/>
    </xf>
    <xf numFmtId="3" fontId="11" fillId="29" borderId="3" xfId="1233" applyNumberFormat="1" applyFont="1" applyFill="1" applyBorder="1">
      <alignment vertical="center"/>
    </xf>
    <xf numFmtId="0" fontId="64" fillId="29" borderId="61" xfId="0" applyFont="1" applyFill="1" applyBorder="1" applyAlignment="1">
      <alignment horizontal="center" vertical="center" wrapText="1"/>
    </xf>
    <xf numFmtId="0" fontId="11" fillId="29" borderId="3" xfId="329" applyFont="1" applyFill="1" applyBorder="1" applyAlignment="1" applyProtection="1">
      <alignment horizontal="center" vertical="center"/>
      <protection locked="0"/>
    </xf>
    <xf numFmtId="0" fontId="64" fillId="29" borderId="60" xfId="0" applyFont="1" applyFill="1" applyBorder="1" applyAlignment="1">
      <alignment horizontal="center" vertical="center" wrapText="1"/>
    </xf>
    <xf numFmtId="0" fontId="14" fillId="29" borderId="4" xfId="329" applyFont="1" applyFill="1" applyBorder="1" applyAlignment="1" applyProtection="1">
      <alignment horizontal="center" vertical="center"/>
      <protection locked="0"/>
    </xf>
    <xf numFmtId="0" fontId="11" fillId="29" borderId="4" xfId="1233" applyNumberFormat="1" applyFont="1" applyFill="1" applyBorder="1" applyAlignment="1">
      <alignment horizontal="center" vertical="center"/>
    </xf>
    <xf numFmtId="3" fontId="11" fillId="29" borderId="4" xfId="1233" applyNumberFormat="1" applyFont="1" applyFill="1" applyBorder="1" applyAlignment="1">
      <alignment horizontal="center" vertical="center"/>
    </xf>
    <xf numFmtId="14" fontId="11" fillId="29" borderId="4" xfId="1233" applyNumberFormat="1" applyFont="1" applyFill="1" applyBorder="1" applyAlignment="1">
      <alignment horizontal="center" vertical="center"/>
    </xf>
    <xf numFmtId="14" fontId="11" fillId="29" borderId="4" xfId="1229" applyNumberFormat="1" applyFont="1" applyFill="1" applyBorder="1" applyAlignment="1">
      <alignment horizontal="center" vertical="center"/>
    </xf>
    <xf numFmtId="3" fontId="11" fillId="29" borderId="4" xfId="1233" applyNumberFormat="1" applyFont="1" applyFill="1" applyBorder="1">
      <alignment vertical="center"/>
    </xf>
    <xf numFmtId="14" fontId="11" fillId="29" borderId="3" xfId="1229" applyNumberFormat="1" applyFont="1" applyFill="1" applyBorder="1" applyAlignment="1">
      <alignment horizontal="center" vertical="center"/>
    </xf>
    <xf numFmtId="0" fontId="14" fillId="29" borderId="7" xfId="329" applyFont="1" applyFill="1" applyBorder="1" applyAlignment="1" applyProtection="1">
      <alignment horizontal="center" vertical="center"/>
      <protection locked="0"/>
    </xf>
    <xf numFmtId="0" fontId="11" fillId="29" borderId="7" xfId="1233" applyNumberFormat="1" applyFont="1" applyFill="1" applyBorder="1" applyAlignment="1">
      <alignment horizontal="center" vertical="center"/>
    </xf>
    <xf numFmtId="3" fontId="11" fillId="29" borderId="7" xfId="1233" applyNumberFormat="1" applyFont="1" applyFill="1" applyBorder="1" applyAlignment="1">
      <alignment horizontal="center" vertical="center"/>
    </xf>
    <xf numFmtId="14" fontId="11" fillId="29" borderId="7" xfId="1233" applyNumberFormat="1" applyFont="1" applyFill="1" applyBorder="1" applyAlignment="1">
      <alignment horizontal="center" vertical="center"/>
    </xf>
    <xf numFmtId="14" fontId="11" fillId="29" borderId="7" xfId="1229" applyNumberFormat="1" applyFont="1" applyFill="1" applyBorder="1" applyAlignment="1">
      <alignment horizontal="center" vertical="center"/>
    </xf>
    <xf numFmtId="3" fontId="11" fillId="29" borderId="7" xfId="1233" applyNumberFormat="1" applyFont="1" applyFill="1" applyBorder="1">
      <alignment vertical="center"/>
    </xf>
    <xf numFmtId="0" fontId="11" fillId="29" borderId="4" xfId="1230" applyFont="1" applyFill="1" applyBorder="1" applyAlignment="1">
      <alignment horizontal="center" vertical="center" shrinkToFit="1"/>
    </xf>
    <xf numFmtId="0" fontId="11" fillId="29" borderId="3" xfId="1230" applyFont="1" applyFill="1" applyBorder="1" applyAlignment="1">
      <alignment horizontal="center" vertical="center" shrinkToFit="1"/>
    </xf>
    <xf numFmtId="0" fontId="27" fillId="26" borderId="16" xfId="0" applyFont="1" applyFill="1" applyBorder="1" applyAlignment="1">
      <alignment horizontal="center" vertical="center"/>
    </xf>
    <xf numFmtId="0" fontId="27" fillId="17" borderId="54" xfId="0" applyFont="1" applyFill="1" applyBorder="1" applyAlignment="1">
      <alignment horizontal="center" vertical="center"/>
    </xf>
    <xf numFmtId="0" fontId="27" fillId="17" borderId="55" xfId="0" applyFont="1" applyFill="1" applyBorder="1">
      <alignment vertical="center"/>
    </xf>
    <xf numFmtId="0" fontId="43" fillId="17" borderId="55" xfId="0" applyFont="1" applyFill="1" applyBorder="1">
      <alignment vertical="center"/>
    </xf>
    <xf numFmtId="0" fontId="43" fillId="17" borderId="41" xfId="0" applyFont="1" applyFill="1" applyBorder="1">
      <alignment vertical="center"/>
    </xf>
    <xf numFmtId="0" fontId="23" fillId="0" borderId="0" xfId="1234" applyFont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14" fontId="65" fillId="2" borderId="3" xfId="1228" applyNumberFormat="1" applyFont="1" applyFill="1" applyBorder="1" applyAlignment="1">
      <alignment horizontal="center" vertical="center"/>
    </xf>
    <xf numFmtId="41" fontId="65" fillId="2" borderId="3" xfId="1228" applyNumberFormat="1" applyFont="1" applyFill="1" applyBorder="1" applyAlignment="1">
      <alignment horizontal="center" vertical="center"/>
    </xf>
    <xf numFmtId="14" fontId="66" fillId="0" borderId="3" xfId="1228" applyNumberFormat="1" applyFont="1" applyFill="1" applyBorder="1" applyAlignment="1">
      <alignment horizontal="center" vertical="center"/>
    </xf>
    <xf numFmtId="41" fontId="66" fillId="0" borderId="3" xfId="1228" applyNumberFormat="1" applyFont="1" applyFill="1" applyBorder="1" applyAlignment="1">
      <alignment horizontal="center" vertical="center"/>
    </xf>
    <xf numFmtId="14" fontId="60" fillId="0" borderId="3" xfId="1229" applyNumberFormat="1" applyFont="1" applyFill="1" applyBorder="1" applyAlignment="1">
      <alignment horizontal="center" vertical="center"/>
    </xf>
    <xf numFmtId="14" fontId="65" fillId="0" borderId="3" xfId="1228" applyNumberFormat="1" applyFont="1" applyFill="1" applyBorder="1" applyAlignment="1">
      <alignment horizontal="center" vertical="center"/>
    </xf>
    <xf numFmtId="41" fontId="65" fillId="0" borderId="3" xfId="1228" applyNumberFormat="1" applyFont="1" applyFill="1" applyBorder="1" applyAlignment="1">
      <alignment horizontal="center" vertical="center"/>
    </xf>
    <xf numFmtId="14" fontId="59" fillId="2" borderId="3" xfId="1228" applyNumberFormat="1" applyFont="1" applyFill="1" applyBorder="1" applyAlignment="1">
      <alignment horizontal="center" vertical="center"/>
    </xf>
    <xf numFmtId="41" fontId="59" fillId="2" borderId="3" xfId="1228" applyNumberFormat="1" applyFont="1" applyFill="1" applyBorder="1" applyAlignment="1">
      <alignment horizontal="center" vertical="center"/>
    </xf>
    <xf numFmtId="14" fontId="65" fillId="2" borderId="19" xfId="1228" applyNumberFormat="1" applyFont="1" applyFill="1" applyBorder="1" applyAlignment="1">
      <alignment horizontal="center" vertical="center"/>
    </xf>
    <xf numFmtId="41" fontId="64" fillId="0" borderId="3" xfId="326" applyNumberFormat="1" applyFont="1" applyBorder="1" applyAlignment="1">
      <alignment horizontal="center" vertical="center"/>
    </xf>
    <xf numFmtId="41" fontId="59" fillId="0" borderId="3" xfId="326" applyNumberFormat="1" applyFont="1" applyBorder="1" applyAlignment="1">
      <alignment horizontal="center" vertical="center"/>
    </xf>
    <xf numFmtId="3" fontId="60" fillId="0" borderId="3" xfId="1229" applyNumberFormat="1" applyFont="1" applyFill="1" applyBorder="1" applyAlignment="1">
      <alignment horizontal="right" vertical="center"/>
    </xf>
    <xf numFmtId="0" fontId="23" fillId="0" borderId="0" xfId="1228" applyFont="1" applyAlignment="1">
      <alignment horizontal="right" vertical="center"/>
    </xf>
    <xf numFmtId="0" fontId="24" fillId="0" borderId="0" xfId="1228" applyFont="1" applyAlignment="1">
      <alignment horizontal="right" vertical="center"/>
    </xf>
    <xf numFmtId="3" fontId="24" fillId="2" borderId="3" xfId="1228" applyNumberFormat="1" applyFont="1" applyFill="1" applyBorder="1" applyAlignment="1">
      <alignment horizontal="right" vertical="center"/>
    </xf>
    <xf numFmtId="3" fontId="24" fillId="0" borderId="3" xfId="1228" applyNumberFormat="1" applyFont="1" applyBorder="1" applyAlignment="1">
      <alignment horizontal="right" vertical="center"/>
    </xf>
    <xf numFmtId="3" fontId="24" fillId="0" borderId="3" xfId="1228" applyNumberFormat="1" applyFont="1" applyFill="1" applyBorder="1" applyAlignment="1">
      <alignment horizontal="right" vertical="center"/>
    </xf>
    <xf numFmtId="41" fontId="52" fillId="2" borderId="3" xfId="1228" applyNumberFormat="1" applyFont="1" applyFill="1" applyBorder="1" applyAlignment="1">
      <alignment horizontal="right" vertical="center"/>
    </xf>
    <xf numFmtId="41" fontId="51" fillId="0" borderId="3" xfId="1228" applyNumberFormat="1" applyFont="1" applyFill="1" applyBorder="1" applyAlignment="1">
      <alignment horizontal="right" vertical="center"/>
    </xf>
    <xf numFmtId="0" fontId="27" fillId="26" borderId="34" xfId="0" applyFont="1" applyFill="1" applyBorder="1">
      <alignment vertical="center"/>
    </xf>
    <xf numFmtId="0" fontId="24" fillId="17" borderId="5" xfId="0" applyFont="1" applyFill="1" applyBorder="1" applyAlignment="1">
      <alignment vertical="center"/>
    </xf>
    <xf numFmtId="0" fontId="24" fillId="17" borderId="37" xfId="0" applyFont="1" applyFill="1" applyBorder="1" applyAlignment="1">
      <alignment vertical="center"/>
    </xf>
    <xf numFmtId="0" fontId="24" fillId="0" borderId="3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Fill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60" fillId="31" borderId="3" xfId="0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0" fillId="30" borderId="3" xfId="0" applyFont="1" applyFill="1" applyBorder="1" applyAlignment="1">
      <alignment horizontal="center" vertical="center"/>
    </xf>
    <xf numFmtId="0" fontId="60" fillId="32" borderId="3" xfId="0" applyFont="1" applyFill="1" applyBorder="1" applyAlignment="1">
      <alignment horizontal="center" vertical="center"/>
    </xf>
    <xf numFmtId="0" fontId="61" fillId="0" borderId="0" xfId="1229" applyFont="1" applyBorder="1" applyAlignment="1">
      <alignment horizontal="center" vertical="center"/>
    </xf>
    <xf numFmtId="0" fontId="60" fillId="30" borderId="3" xfId="861" applyFont="1" applyFill="1" applyBorder="1" applyAlignment="1">
      <alignment horizontal="center" vertical="center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3" xfId="329" applyFont="1" applyFill="1" applyBorder="1" applyAlignment="1">
      <alignment horizontal="center" vertical="center"/>
    </xf>
    <xf numFmtId="0" fontId="63" fillId="31" borderId="3" xfId="336" applyFont="1" applyFill="1" applyBorder="1" applyAlignment="1">
      <alignment horizontal="center" vertical="center"/>
    </xf>
    <xf numFmtId="0" fontId="27" fillId="0" borderId="3" xfId="0" applyFont="1" applyBorder="1">
      <alignment vertical="center"/>
    </xf>
    <xf numFmtId="0" fontId="27" fillId="0" borderId="14" xfId="0" applyFont="1" applyBorder="1">
      <alignment vertical="center"/>
    </xf>
    <xf numFmtId="0" fontId="24" fillId="0" borderId="42" xfId="0" applyFont="1" applyFill="1" applyBorder="1" applyAlignment="1">
      <alignment horizontal="center" vertical="center"/>
    </xf>
    <xf numFmtId="0" fontId="27" fillId="0" borderId="42" xfId="0" applyFont="1" applyBorder="1">
      <alignment vertical="center"/>
    </xf>
    <xf numFmtId="0" fontId="27" fillId="0" borderId="15" xfId="0" applyFont="1" applyBorder="1">
      <alignment vertical="center"/>
    </xf>
    <xf numFmtId="0" fontId="27" fillId="0" borderId="18" xfId="0" applyFont="1" applyBorder="1">
      <alignment vertical="center"/>
    </xf>
    <xf numFmtId="0" fontId="27" fillId="0" borderId="16" xfId="0" applyFont="1" applyBorder="1">
      <alignment vertical="center"/>
    </xf>
    <xf numFmtId="0" fontId="27" fillId="33" borderId="8" xfId="0" applyFont="1" applyFill="1" applyBorder="1">
      <alignment vertical="center"/>
    </xf>
    <xf numFmtId="0" fontId="24" fillId="33" borderId="29" xfId="0" applyFont="1" applyFill="1" applyBorder="1" applyAlignment="1">
      <alignment horizontal="center" vertical="center"/>
    </xf>
    <xf numFmtId="0" fontId="27" fillId="33" borderId="29" xfId="0" applyFont="1" applyFill="1" applyBorder="1">
      <alignment vertical="center"/>
    </xf>
    <xf numFmtId="0" fontId="27" fillId="33" borderId="10" xfId="0" applyFont="1" applyFill="1" applyBorder="1">
      <alignment vertical="center"/>
    </xf>
    <xf numFmtId="0" fontId="11" fillId="29" borderId="7" xfId="1233" applyFont="1" applyFill="1" applyBorder="1" applyAlignment="1">
      <alignment horizontal="center" vertical="center"/>
    </xf>
    <xf numFmtId="0" fontId="11" fillId="29" borderId="4" xfId="1233" applyFont="1" applyFill="1" applyBorder="1" applyAlignment="1">
      <alignment horizontal="center" vertical="center"/>
    </xf>
    <xf numFmtId="0" fontId="11" fillId="29" borderId="3" xfId="1233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vertical="center"/>
    </xf>
    <xf numFmtId="0" fontId="27" fillId="7" borderId="18" xfId="0" applyFont="1" applyFill="1" applyBorder="1">
      <alignment vertical="center"/>
    </xf>
    <xf numFmtId="41" fontId="51" fillId="21" borderId="3" xfId="1228" applyNumberFormat="1" applyFont="1" applyFill="1" applyBorder="1" applyAlignment="1">
      <alignment horizontal="right" vertical="center"/>
    </xf>
    <xf numFmtId="14" fontId="51" fillId="21" borderId="3" xfId="1228" applyNumberFormat="1" applyFont="1" applyFill="1" applyBorder="1" applyAlignment="1">
      <alignment horizontal="center" vertical="center"/>
    </xf>
    <xf numFmtId="0" fontId="46" fillId="21" borderId="3" xfId="508" applyFont="1" applyFill="1" applyBorder="1" applyAlignment="1">
      <alignment horizontal="center" vertical="center"/>
    </xf>
    <xf numFmtId="3" fontId="24" fillId="21" borderId="3" xfId="1228" quotePrefix="1" applyNumberFormat="1" applyFont="1" applyFill="1" applyBorder="1" applyAlignment="1">
      <alignment horizontal="center" vertical="center"/>
    </xf>
    <xf numFmtId="14" fontId="24" fillId="21" borderId="3" xfId="1229" applyNumberFormat="1" applyFont="1" applyFill="1" applyBorder="1" applyAlignment="1">
      <alignment horizontal="center" vertical="center"/>
    </xf>
    <xf numFmtId="3" fontId="24" fillId="21" borderId="3" xfId="1228" applyNumberFormat="1" applyFont="1" applyFill="1" applyBorder="1" applyAlignment="1">
      <alignment horizontal="center" vertical="center"/>
    </xf>
    <xf numFmtId="3" fontId="24" fillId="21" borderId="3" xfId="1228" applyNumberFormat="1" applyFont="1" applyFill="1" applyBorder="1" applyAlignment="1">
      <alignment horizontal="right" vertical="center"/>
    </xf>
    <xf numFmtId="14" fontId="24" fillId="21" borderId="3" xfId="1228" applyNumberFormat="1" applyFont="1" applyFill="1" applyBorder="1" applyAlignment="1">
      <alignment horizontal="center" vertical="center"/>
    </xf>
    <xf numFmtId="0" fontId="24" fillId="21" borderId="3" xfId="1228" applyFont="1" applyFill="1" applyBorder="1" applyAlignment="1">
      <alignment horizontal="center" vertical="center"/>
    </xf>
    <xf numFmtId="0" fontId="24" fillId="21" borderId="3" xfId="1229" applyFont="1" applyFill="1" applyBorder="1" applyAlignment="1">
      <alignment horizontal="center" vertical="center"/>
    </xf>
    <xf numFmtId="3" fontId="11" fillId="21" borderId="7" xfId="1233" applyNumberFormat="1" applyFont="1" applyFill="1" applyBorder="1" applyAlignment="1">
      <alignment horizontal="center" vertical="center"/>
    </xf>
    <xf numFmtId="0" fontId="60" fillId="21" borderId="3" xfId="1233" applyFont="1" applyFill="1" applyBorder="1" applyAlignment="1">
      <alignment horizontal="center" vertical="center"/>
    </xf>
    <xf numFmtId="0" fontId="11" fillId="21" borderId="3" xfId="1229" applyFont="1" applyFill="1" applyBorder="1" applyAlignment="1">
      <alignment horizontal="center" vertical="center"/>
    </xf>
    <xf numFmtId="0" fontId="60" fillId="21" borderId="3" xfId="1229" applyFont="1" applyFill="1" applyBorder="1" applyAlignment="1">
      <alignment horizontal="center" vertical="center"/>
    </xf>
    <xf numFmtId="0" fontId="60" fillId="21" borderId="3" xfId="0" applyFont="1" applyFill="1" applyBorder="1" applyAlignment="1">
      <alignment horizontal="center" vertical="center"/>
    </xf>
    <xf numFmtId="0" fontId="66" fillId="19" borderId="3" xfId="0" applyFont="1" applyFill="1" applyBorder="1" applyAlignment="1">
      <alignment horizontal="center" vertical="center"/>
    </xf>
    <xf numFmtId="0" fontId="59" fillId="28" borderId="3" xfId="586" applyFont="1" applyFill="1" applyBorder="1" applyAlignment="1">
      <alignment horizontal="center" vertical="center"/>
    </xf>
    <xf numFmtId="0" fontId="60" fillId="0" borderId="3" xfId="1229" applyFont="1" applyFill="1" applyBorder="1" applyAlignment="1">
      <alignment horizontal="center" vertical="center"/>
    </xf>
    <xf numFmtId="0" fontId="60" fillId="0" borderId="3" xfId="0" applyFont="1" applyFill="1" applyBorder="1" applyAlignment="1">
      <alignment horizontal="center" vertical="center"/>
    </xf>
    <xf numFmtId="41" fontId="24" fillId="0" borderId="3" xfId="1228" applyNumberFormat="1" applyFont="1" applyFill="1" applyBorder="1" applyAlignment="1">
      <alignment horizontal="center" vertical="center"/>
    </xf>
    <xf numFmtId="41" fontId="24" fillId="2" borderId="3" xfId="1228" applyNumberFormat="1" applyFont="1" applyFill="1" applyBorder="1" applyAlignment="1">
      <alignment horizontal="center" vertical="center"/>
    </xf>
    <xf numFmtId="0" fontId="46" fillId="34" borderId="3" xfId="508" applyFont="1" applyFill="1" applyBorder="1" applyAlignment="1">
      <alignment horizontal="center" vertical="center"/>
    </xf>
    <xf numFmtId="0" fontId="24" fillId="26" borderId="3" xfId="1228" applyFont="1" applyFill="1" applyBorder="1" applyAlignment="1">
      <alignment horizontal="center" vertical="center"/>
    </xf>
    <xf numFmtId="41" fontId="67" fillId="0" borderId="37" xfId="326" applyNumberFormat="1" applyFont="1" applyFill="1" applyBorder="1" applyAlignment="1">
      <alignment horizontal="center" vertical="center"/>
    </xf>
    <xf numFmtId="41" fontId="67" fillId="0" borderId="37" xfId="326" applyNumberFormat="1" applyFont="1" applyBorder="1" applyAlignment="1">
      <alignment horizontal="center" vertical="center"/>
    </xf>
    <xf numFmtId="3" fontId="60" fillId="21" borderId="3" xfId="1235" applyNumberFormat="1" applyFont="1" applyFill="1" applyBorder="1" applyAlignment="1">
      <alignment horizontal="center" vertical="center"/>
    </xf>
    <xf numFmtId="3" fontId="11" fillId="21" borderId="3" xfId="1235" applyNumberFormat="1" applyFont="1" applyFill="1" applyBorder="1" applyAlignment="1">
      <alignment horizontal="center" vertical="center"/>
    </xf>
    <xf numFmtId="0" fontId="66" fillId="21" borderId="3" xfId="0" applyFont="1" applyFill="1" applyBorder="1" applyAlignment="1">
      <alignment horizontal="center" vertical="center"/>
    </xf>
    <xf numFmtId="3" fontId="60" fillId="21" borderId="3" xfId="1235" applyNumberFormat="1" applyFont="1" applyFill="1" applyBorder="1" applyAlignment="1">
      <alignment horizontal="center" vertical="center" wrapText="1"/>
    </xf>
    <xf numFmtId="0" fontId="60" fillId="21" borderId="3" xfId="1229" applyFont="1" applyFill="1" applyBorder="1" applyAlignment="1">
      <alignment horizontal="center" vertical="center" shrinkToFit="1"/>
    </xf>
    <xf numFmtId="0" fontId="60" fillId="21" borderId="3" xfId="337" applyFont="1" applyFill="1" applyBorder="1" applyAlignment="1">
      <alignment horizontal="center" vertical="center"/>
    </xf>
    <xf numFmtId="0" fontId="66" fillId="21" borderId="3" xfId="1229" applyFont="1" applyFill="1" applyBorder="1" applyAlignment="1">
      <alignment horizontal="center" vertical="center" shrinkToFit="1"/>
    </xf>
    <xf numFmtId="0" fontId="66" fillId="21" borderId="3" xfId="337" applyFont="1" applyFill="1" applyBorder="1" applyAlignment="1">
      <alignment horizontal="center" vertical="center"/>
    </xf>
    <xf numFmtId="3" fontId="66" fillId="21" borderId="3" xfId="1235" applyNumberFormat="1" applyFont="1" applyFill="1" applyBorder="1" applyAlignment="1">
      <alignment horizontal="center" vertical="center" wrapText="1"/>
    </xf>
    <xf numFmtId="0" fontId="60" fillId="35" borderId="3" xfId="0" applyFont="1" applyFill="1" applyBorder="1" applyAlignment="1">
      <alignment horizontal="center" vertical="center"/>
    </xf>
    <xf numFmtId="3" fontId="60" fillId="35" borderId="3" xfId="1235" applyNumberFormat="1" applyFont="1" applyFill="1" applyBorder="1" applyAlignment="1">
      <alignment horizontal="center" vertical="center"/>
    </xf>
    <xf numFmtId="0" fontId="60" fillId="25" borderId="3" xfId="1228" applyFont="1" applyFill="1" applyBorder="1" applyAlignment="1">
      <alignment horizontal="center" vertical="center"/>
    </xf>
    <xf numFmtId="14" fontId="60" fillId="25" borderId="3" xfId="1228" applyNumberFormat="1" applyFont="1" applyFill="1" applyBorder="1" applyAlignment="1">
      <alignment horizontal="center" vertical="center"/>
    </xf>
    <xf numFmtId="3" fontId="60" fillId="25" borderId="3" xfId="1229" applyNumberFormat="1" applyFont="1" applyFill="1" applyBorder="1" applyAlignment="1">
      <alignment horizontal="center" vertical="center"/>
    </xf>
    <xf numFmtId="0" fontId="63" fillId="25" borderId="3" xfId="337" applyFont="1" applyFill="1" applyBorder="1" applyAlignment="1" applyProtection="1">
      <alignment horizontal="center" vertical="center"/>
      <protection locked="0"/>
    </xf>
    <xf numFmtId="0" fontId="60" fillId="0" borderId="4" xfId="1233" applyFont="1" applyFill="1" applyBorder="1" applyAlignment="1">
      <alignment horizontal="center" vertical="center"/>
    </xf>
    <xf numFmtId="0" fontId="62" fillId="0" borderId="0" xfId="1228" applyFont="1" applyAlignment="1">
      <alignment horizontal="left" vertical="center"/>
    </xf>
    <xf numFmtId="0" fontId="61" fillId="0" borderId="3" xfId="0" applyFont="1" applyBorder="1">
      <alignment vertical="center"/>
    </xf>
    <xf numFmtId="0" fontId="61" fillId="26" borderId="3" xfId="0" applyFont="1" applyFill="1" applyBorder="1" applyAlignment="1">
      <alignment horizontal="center" vertical="center"/>
    </xf>
    <xf numFmtId="0" fontId="68" fillId="26" borderId="3" xfId="0" applyFont="1" applyFill="1" applyBorder="1">
      <alignment vertical="center"/>
    </xf>
    <xf numFmtId="0" fontId="62" fillId="0" borderId="0" xfId="1228" applyFont="1">
      <alignment vertical="center"/>
    </xf>
    <xf numFmtId="14" fontId="60" fillId="0" borderId="0" xfId="1233" applyNumberFormat="1" applyFont="1" applyFill="1" applyAlignment="1">
      <alignment horizontal="center" vertical="center"/>
    </xf>
    <xf numFmtId="3" fontId="62" fillId="11" borderId="3" xfId="1233" applyNumberFormat="1" applyFont="1" applyFill="1" applyBorder="1" applyAlignment="1">
      <alignment horizontal="center" vertical="center"/>
    </xf>
    <xf numFmtId="14" fontId="62" fillId="11" borderId="3" xfId="1233" applyNumberFormat="1" applyFont="1" applyFill="1" applyBorder="1" applyAlignment="1">
      <alignment horizontal="center" vertical="center" wrapText="1"/>
    </xf>
    <xf numFmtId="3" fontId="62" fillId="11" borderId="3" xfId="1233" applyNumberFormat="1" applyFont="1" applyFill="1" applyBorder="1" applyAlignment="1">
      <alignment horizontal="center" vertical="center" wrapText="1"/>
    </xf>
    <xf numFmtId="14" fontId="62" fillId="11" borderId="3" xfId="1233" applyNumberFormat="1" applyFont="1" applyFill="1" applyBorder="1" applyAlignment="1">
      <alignment horizontal="center" vertical="center"/>
    </xf>
    <xf numFmtId="0" fontId="60" fillId="0" borderId="3" xfId="1233" applyNumberFormat="1" applyFont="1" applyFill="1" applyBorder="1" applyAlignment="1">
      <alignment horizontal="center" vertical="center"/>
    </xf>
    <xf numFmtId="3" fontId="60" fillId="0" borderId="3" xfId="1233" applyNumberFormat="1" applyFont="1" applyFill="1" applyBorder="1" applyAlignment="1">
      <alignment horizontal="center" vertical="center"/>
    </xf>
    <xf numFmtId="14" fontId="60" fillId="0" borderId="3" xfId="1233" applyNumberFormat="1" applyFont="1" applyFill="1" applyBorder="1" applyAlignment="1">
      <alignment horizontal="center" vertical="center"/>
    </xf>
    <xf numFmtId="3" fontId="60" fillId="0" borderId="3" xfId="1233" applyNumberFormat="1" applyFont="1" applyFill="1" applyBorder="1">
      <alignment vertical="center"/>
    </xf>
    <xf numFmtId="0" fontId="60" fillId="7" borderId="3" xfId="0" applyFont="1" applyFill="1" applyBorder="1" applyAlignment="1">
      <alignment horizontal="center" vertical="center"/>
    </xf>
    <xf numFmtId="0" fontId="60" fillId="21" borderId="3" xfId="1233" applyFont="1" applyFill="1" applyBorder="1" applyAlignment="1">
      <alignment vertical="center"/>
    </xf>
    <xf numFmtId="0" fontId="60" fillId="21" borderId="7" xfId="1233" applyFont="1" applyFill="1" applyBorder="1" applyAlignment="1">
      <alignment horizontal="center" vertical="center"/>
    </xf>
    <xf numFmtId="0" fontId="63" fillId="21" borderId="34" xfId="329" applyFont="1" applyFill="1" applyBorder="1" applyAlignment="1" applyProtection="1">
      <alignment horizontal="center" vertical="center"/>
      <protection locked="0"/>
    </xf>
    <xf numFmtId="0" fontId="60" fillId="21" borderId="7" xfId="1233" applyNumberFormat="1" applyFont="1" applyFill="1" applyBorder="1" applyAlignment="1">
      <alignment horizontal="center" vertical="center"/>
    </xf>
    <xf numFmtId="3" fontId="60" fillId="21" borderId="7" xfId="1233" applyNumberFormat="1" applyFont="1" applyFill="1" applyBorder="1" applyAlignment="1">
      <alignment horizontal="center" vertical="center"/>
    </xf>
    <xf numFmtId="14" fontId="60" fillId="21" borderId="7" xfId="1233" applyNumberFormat="1" applyFont="1" applyFill="1" applyBorder="1" applyAlignment="1">
      <alignment horizontal="center" vertical="center"/>
    </xf>
    <xf numFmtId="3" fontId="60" fillId="21" borderId="7" xfId="1233" applyNumberFormat="1" applyFont="1" applyFill="1" applyBorder="1">
      <alignment vertical="center"/>
    </xf>
    <xf numFmtId="0" fontId="63" fillId="21" borderId="3" xfId="329" applyFont="1" applyFill="1" applyBorder="1" applyAlignment="1" applyProtection="1">
      <alignment horizontal="center" vertical="center"/>
      <protection locked="0"/>
    </xf>
    <xf numFmtId="0" fontId="60" fillId="21" borderId="3" xfId="1233" applyNumberFormat="1" applyFont="1" applyFill="1" applyBorder="1" applyAlignment="1">
      <alignment horizontal="center" vertical="center"/>
    </xf>
    <xf numFmtId="3" fontId="60" fillId="21" borderId="3" xfId="1233" applyNumberFormat="1" applyFont="1" applyFill="1" applyBorder="1" applyAlignment="1">
      <alignment horizontal="center" vertical="center"/>
    </xf>
    <xf numFmtId="14" fontId="60" fillId="21" borderId="3" xfId="1233" applyNumberFormat="1" applyFont="1" applyFill="1" applyBorder="1" applyAlignment="1">
      <alignment horizontal="center" vertical="center"/>
    </xf>
    <xf numFmtId="3" fontId="60" fillId="21" borderId="3" xfId="1233" applyNumberFormat="1" applyFont="1" applyFill="1" applyBorder="1">
      <alignment vertical="center"/>
    </xf>
    <xf numFmtId="0" fontId="60" fillId="7" borderId="37" xfId="0" applyFont="1" applyFill="1" applyBorder="1" applyAlignment="1">
      <alignment horizontal="center" vertical="center"/>
    </xf>
    <xf numFmtId="0" fontId="63" fillId="0" borderId="4" xfId="329" applyFont="1" applyFill="1" applyBorder="1" applyAlignment="1" applyProtection="1">
      <alignment horizontal="center" vertical="center"/>
      <protection locked="0"/>
    </xf>
    <xf numFmtId="0" fontId="60" fillId="0" borderId="4" xfId="1233" applyNumberFormat="1" applyFont="1" applyFill="1" applyBorder="1" applyAlignment="1">
      <alignment horizontal="center" vertical="center"/>
    </xf>
    <xf numFmtId="3" fontId="60" fillId="0" borderId="4" xfId="1233" applyNumberFormat="1" applyFont="1" applyFill="1" applyBorder="1" applyAlignment="1">
      <alignment horizontal="center" vertical="center"/>
    </xf>
    <xf numFmtId="14" fontId="60" fillId="0" borderId="4" xfId="1233" applyNumberFormat="1" applyFont="1" applyFill="1" applyBorder="1" applyAlignment="1">
      <alignment horizontal="center" vertical="center"/>
    </xf>
    <xf numFmtId="14" fontId="60" fillId="0" borderId="4" xfId="1229" applyNumberFormat="1" applyFont="1" applyFill="1" applyBorder="1" applyAlignment="1">
      <alignment horizontal="center" vertical="center"/>
    </xf>
    <xf numFmtId="3" fontId="60" fillId="0" borderId="4" xfId="1233" applyNumberFormat="1" applyFont="1" applyFill="1" applyBorder="1">
      <alignment vertical="center"/>
    </xf>
    <xf numFmtId="0" fontId="63" fillId="0" borderId="3" xfId="329" applyFont="1" applyFill="1" applyBorder="1" applyAlignment="1" applyProtection="1">
      <alignment horizontal="center" vertical="center"/>
      <protection locked="0"/>
    </xf>
    <xf numFmtId="0" fontId="60" fillId="0" borderId="3" xfId="1230" applyFont="1" applyFill="1" applyBorder="1" applyAlignment="1">
      <alignment horizontal="center" vertical="center" shrinkToFit="1"/>
    </xf>
    <xf numFmtId="0" fontId="60" fillId="0" borderId="7" xfId="1233" applyFont="1" applyFill="1" applyBorder="1" applyAlignment="1">
      <alignment horizontal="center" vertical="center"/>
    </xf>
    <xf numFmtId="0" fontId="63" fillId="0" borderId="7" xfId="329" applyFont="1" applyFill="1" applyBorder="1" applyAlignment="1" applyProtection="1">
      <alignment horizontal="center" vertical="center"/>
      <protection locked="0"/>
    </xf>
    <xf numFmtId="0" fontId="60" fillId="0" borderId="7" xfId="1233" applyNumberFormat="1" applyFont="1" applyFill="1" applyBorder="1" applyAlignment="1">
      <alignment horizontal="center" vertical="center"/>
    </xf>
    <xf numFmtId="3" fontId="60" fillId="0" borderId="7" xfId="1233" applyNumberFormat="1" applyFont="1" applyFill="1" applyBorder="1" applyAlignment="1">
      <alignment horizontal="center" vertical="center"/>
    </xf>
    <xf numFmtId="14" fontId="60" fillId="0" borderId="7" xfId="1233" applyNumberFormat="1" applyFont="1" applyFill="1" applyBorder="1" applyAlignment="1">
      <alignment horizontal="center" vertical="center"/>
    </xf>
    <xf numFmtId="3" fontId="60" fillId="0" borderId="7" xfId="1233" applyNumberFormat="1" applyFont="1" applyFill="1" applyBorder="1">
      <alignment vertical="center"/>
    </xf>
    <xf numFmtId="0" fontId="60" fillId="21" borderId="19" xfId="1233" applyFont="1" applyFill="1" applyBorder="1" applyAlignment="1">
      <alignment horizontal="center" vertical="center"/>
    </xf>
    <xf numFmtId="0" fontId="60" fillId="21" borderId="4" xfId="1233" applyFont="1" applyFill="1" applyBorder="1" applyAlignment="1">
      <alignment horizontal="center" vertical="center"/>
    </xf>
    <xf numFmtId="0" fontId="63" fillId="21" borderId="4" xfId="329" applyFont="1" applyFill="1" applyBorder="1" applyAlignment="1" applyProtection="1">
      <alignment horizontal="center" vertical="center"/>
      <protection locked="0"/>
    </xf>
    <xf numFmtId="0" fontId="60" fillId="21" borderId="4" xfId="1233" applyNumberFormat="1" applyFont="1" applyFill="1" applyBorder="1" applyAlignment="1">
      <alignment horizontal="center" vertical="center"/>
    </xf>
    <xf numFmtId="3" fontId="60" fillId="21" borderId="4" xfId="1233" applyNumberFormat="1" applyFont="1" applyFill="1" applyBorder="1" applyAlignment="1">
      <alignment horizontal="center" vertical="center"/>
    </xf>
    <xf numFmtId="14" fontId="60" fillId="21" borderId="4" xfId="1233" applyNumberFormat="1" applyFont="1" applyFill="1" applyBorder="1" applyAlignment="1">
      <alignment horizontal="center" vertical="center"/>
    </xf>
    <xf numFmtId="3" fontId="60" fillId="21" borderId="4" xfId="1233" applyNumberFormat="1" applyFont="1" applyFill="1" applyBorder="1">
      <alignment vertical="center"/>
    </xf>
    <xf numFmtId="0" fontId="60" fillId="27" borderId="3" xfId="1229" applyFont="1" applyFill="1" applyBorder="1" applyAlignment="1">
      <alignment horizontal="center" vertical="center"/>
    </xf>
    <xf numFmtId="0" fontId="60" fillId="8" borderId="3" xfId="1233" applyNumberFormat="1" applyFont="1" applyFill="1" applyBorder="1" applyAlignment="1">
      <alignment horizontal="center" vertical="center"/>
    </xf>
    <xf numFmtId="0" fontId="60" fillId="0" borderId="3" xfId="329" applyFont="1" applyFill="1" applyBorder="1" applyAlignment="1" applyProtection="1">
      <alignment horizontal="center" vertical="center"/>
      <protection locked="0"/>
    </xf>
    <xf numFmtId="41" fontId="60" fillId="0" borderId="37" xfId="326" applyNumberFormat="1" applyFont="1" applyFill="1" applyBorder="1" applyAlignment="1">
      <alignment horizontal="right" vertical="center"/>
    </xf>
    <xf numFmtId="0" fontId="60" fillId="2" borderId="3" xfId="1233" applyFont="1" applyFill="1" applyBorder="1" applyAlignment="1">
      <alignment horizontal="center" vertical="center"/>
    </xf>
    <xf numFmtId="14" fontId="60" fillId="2" borderId="3" xfId="1233" applyNumberFormat="1" applyFont="1" applyFill="1" applyBorder="1" applyAlignment="1">
      <alignment horizontal="center" vertical="center"/>
    </xf>
    <xf numFmtId="14" fontId="66" fillId="2" borderId="3" xfId="1233" applyNumberFormat="1" applyFont="1" applyFill="1" applyBorder="1" applyAlignment="1">
      <alignment horizontal="center" vertical="center"/>
    </xf>
    <xf numFmtId="0" fontId="66" fillId="2" borderId="3" xfId="1233" applyFont="1" applyFill="1" applyBorder="1">
      <alignment vertical="center"/>
    </xf>
    <xf numFmtId="3" fontId="60" fillId="2" borderId="3" xfId="1233" applyNumberFormat="1" applyFont="1" applyFill="1" applyBorder="1">
      <alignment vertical="center"/>
    </xf>
    <xf numFmtId="0" fontId="62" fillId="11" borderId="3" xfId="1229" applyFont="1" applyFill="1" applyBorder="1" applyAlignment="1">
      <alignment horizontal="center" vertical="center" wrapText="1"/>
    </xf>
    <xf numFmtId="0" fontId="60" fillId="15" borderId="3" xfId="1229" applyFont="1" applyFill="1" applyBorder="1" applyAlignment="1">
      <alignment horizontal="center" vertical="center"/>
    </xf>
    <xf numFmtId="3" fontId="24" fillId="26" borderId="3" xfId="1228" applyNumberFormat="1" applyFont="1" applyFill="1" applyBorder="1" applyAlignment="1">
      <alignment horizontal="center" vertical="center"/>
    </xf>
    <xf numFmtId="0" fontId="60" fillId="26" borderId="3" xfId="1235" applyFont="1" applyFill="1" applyBorder="1" applyAlignment="1">
      <alignment horizontal="center" vertical="center"/>
    </xf>
    <xf numFmtId="3" fontId="60" fillId="26" borderId="3" xfId="1235" applyNumberFormat="1" applyFont="1" applyFill="1" applyBorder="1" applyAlignment="1">
      <alignment horizontal="center" vertical="center"/>
    </xf>
    <xf numFmtId="0" fontId="60" fillId="0" borderId="3" xfId="1233" applyFont="1" applyFill="1" applyBorder="1" applyAlignment="1">
      <alignment horizontal="center" vertical="center"/>
    </xf>
    <xf numFmtId="0" fontId="11" fillId="32" borderId="3" xfId="0" applyFont="1" applyFill="1" applyBorder="1" applyAlignment="1">
      <alignment horizontal="center" vertical="center"/>
    </xf>
    <xf numFmtId="0" fontId="60" fillId="20" borderId="37" xfId="0" applyFont="1" applyFill="1" applyBorder="1" applyAlignment="1">
      <alignment horizontal="center" vertical="center"/>
    </xf>
    <xf numFmtId="0" fontId="24" fillId="36" borderId="3" xfId="1228" applyFont="1" applyFill="1" applyBorder="1" applyAlignment="1">
      <alignment horizontal="center" vertical="center"/>
    </xf>
    <xf numFmtId="3" fontId="24" fillId="5" borderId="3" xfId="1235" applyNumberFormat="1" applyFont="1" applyFill="1" applyBorder="1" applyAlignment="1">
      <alignment horizontal="center" vertical="center"/>
    </xf>
    <xf numFmtId="0" fontId="24" fillId="36" borderId="3" xfId="1229" applyFont="1" applyFill="1" applyBorder="1" applyAlignment="1">
      <alignment horizontal="center" vertical="center"/>
    </xf>
    <xf numFmtId="14" fontId="24" fillId="36" borderId="3" xfId="1228" applyNumberFormat="1" applyFont="1" applyFill="1" applyBorder="1" applyAlignment="1">
      <alignment horizontal="center" vertical="center"/>
    </xf>
    <xf numFmtId="3" fontId="24" fillId="36" borderId="3" xfId="1228" applyNumberFormat="1" applyFont="1" applyFill="1" applyBorder="1" applyAlignment="1">
      <alignment horizontal="right" vertical="center"/>
    </xf>
    <xf numFmtId="3" fontId="24" fillId="36" borderId="3" xfId="1228" applyNumberFormat="1" applyFont="1" applyFill="1" applyBorder="1" applyAlignment="1">
      <alignment horizontal="center" vertical="center"/>
    </xf>
    <xf numFmtId="3" fontId="24" fillId="36" borderId="3" xfId="1228" quotePrefix="1" applyNumberFormat="1" applyFont="1" applyFill="1" applyBorder="1" applyAlignment="1">
      <alignment horizontal="center" vertical="center"/>
    </xf>
    <xf numFmtId="3" fontId="24" fillId="34" borderId="3" xfId="1228" applyNumberFormat="1" applyFont="1" applyFill="1" applyBorder="1" applyAlignment="1">
      <alignment horizontal="center" vertical="center"/>
    </xf>
    <xf numFmtId="0" fontId="66" fillId="0" borderId="3" xfId="1229" applyFont="1" applyFill="1" applyBorder="1" applyAlignment="1">
      <alignment horizontal="center" vertical="center"/>
    </xf>
    <xf numFmtId="0" fontId="60" fillId="34" borderId="3" xfId="0" applyFont="1" applyFill="1" applyBorder="1" applyAlignment="1">
      <alignment horizontal="center" vertical="center"/>
    </xf>
    <xf numFmtId="14" fontId="60" fillId="32" borderId="3" xfId="1228" applyNumberFormat="1" applyFont="1" applyFill="1" applyBorder="1" applyAlignment="1">
      <alignment horizontal="center" vertical="center"/>
    </xf>
    <xf numFmtId="0" fontId="60" fillId="32" borderId="3" xfId="0" applyFont="1" applyFill="1" applyBorder="1" applyAlignment="1">
      <alignment horizontal="center" vertical="center" wrapText="1"/>
    </xf>
    <xf numFmtId="0" fontId="60" fillId="34" borderId="3" xfId="1228" applyFont="1" applyFill="1" applyBorder="1" applyAlignment="1">
      <alignment horizontal="center" vertical="center"/>
    </xf>
    <xf numFmtId="14" fontId="60" fillId="34" borderId="3" xfId="1228" applyNumberFormat="1" applyFont="1" applyFill="1" applyBorder="1" applyAlignment="1">
      <alignment horizontal="center" vertical="center"/>
    </xf>
    <xf numFmtId="0" fontId="63" fillId="34" borderId="3" xfId="1229" applyFont="1" applyFill="1" applyBorder="1" applyAlignment="1">
      <alignment horizontal="center" vertical="center" shrinkToFit="1"/>
    </xf>
    <xf numFmtId="3" fontId="63" fillId="34" borderId="3" xfId="1229" applyNumberFormat="1" applyFont="1" applyFill="1" applyBorder="1" applyAlignment="1">
      <alignment horizontal="center" vertical="center"/>
    </xf>
    <xf numFmtId="0" fontId="60" fillId="34" borderId="3" xfId="1229" applyFont="1" applyFill="1" applyBorder="1" applyAlignment="1">
      <alignment horizontal="center" vertical="center" shrinkToFit="1"/>
    </xf>
    <xf numFmtId="3" fontId="60" fillId="34" borderId="3" xfId="1229" applyNumberFormat="1" applyFont="1" applyFill="1" applyBorder="1" applyAlignment="1">
      <alignment horizontal="center" vertical="center"/>
    </xf>
    <xf numFmtId="3" fontId="60" fillId="34" borderId="3" xfId="1235" applyNumberFormat="1" applyFont="1" applyFill="1" applyBorder="1" applyAlignment="1">
      <alignment horizontal="center" vertical="center"/>
    </xf>
    <xf numFmtId="0" fontId="63" fillId="26" borderId="3" xfId="339" applyFont="1" applyFill="1" applyBorder="1" applyAlignment="1">
      <alignment horizontal="center" vertical="center"/>
    </xf>
    <xf numFmtId="0" fontId="60" fillId="26" borderId="3" xfId="1229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37" borderId="3" xfId="0" applyFont="1" applyFill="1" applyBorder="1" applyAlignment="1">
      <alignment horizontal="center" vertical="center"/>
    </xf>
    <xf numFmtId="0" fontId="27" fillId="37" borderId="16" xfId="0" applyFont="1" applyFill="1" applyBorder="1" applyAlignment="1">
      <alignment horizontal="center" vertical="center"/>
    </xf>
    <xf numFmtId="0" fontId="24" fillId="37" borderId="17" xfId="0" applyFont="1" applyFill="1" applyBorder="1" applyAlignment="1">
      <alignment vertical="center"/>
    </xf>
    <xf numFmtId="0" fontId="24" fillId="37" borderId="3" xfId="0" applyFont="1" applyFill="1" applyBorder="1" applyAlignment="1">
      <alignment vertical="center"/>
    </xf>
    <xf numFmtId="0" fontId="27" fillId="37" borderId="13" xfId="0" applyFont="1" applyFill="1" applyBorder="1" applyAlignment="1">
      <alignment horizontal="center" vertical="center"/>
    </xf>
    <xf numFmtId="9" fontId="27" fillId="37" borderId="26" xfId="48" applyFont="1" applyFill="1" applyBorder="1" applyAlignment="1">
      <alignment horizontal="center" vertical="center"/>
    </xf>
    <xf numFmtId="0" fontId="27" fillId="38" borderId="3" xfId="0" applyFont="1" applyFill="1" applyBorder="1" applyAlignment="1">
      <alignment horizontal="center" vertical="center"/>
    </xf>
    <xf numFmtId="0" fontId="27" fillId="38" borderId="16" xfId="0" applyFont="1" applyFill="1" applyBorder="1" applyAlignment="1">
      <alignment horizontal="center" vertical="center"/>
    </xf>
    <xf numFmtId="0" fontId="24" fillId="38" borderId="17" xfId="0" applyFont="1" applyFill="1" applyBorder="1" applyAlignment="1">
      <alignment vertical="center"/>
    </xf>
    <xf numFmtId="0" fontId="24" fillId="38" borderId="3" xfId="0" applyFont="1" applyFill="1" applyBorder="1" applyAlignment="1">
      <alignment vertical="center"/>
    </xf>
    <xf numFmtId="0" fontId="27" fillId="38" borderId="13" xfId="0" applyFont="1" applyFill="1" applyBorder="1" applyAlignment="1">
      <alignment horizontal="center" vertical="center"/>
    </xf>
    <xf numFmtId="9" fontId="27" fillId="38" borderId="26" xfId="48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0" fillId="5" borderId="3" xfId="0" applyFont="1" applyFill="1" applyBorder="1" applyAlignment="1">
      <alignment horizontal="center" vertical="center"/>
    </xf>
    <xf numFmtId="0" fontId="60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0" fillId="34" borderId="3" xfId="1233" applyFont="1" applyFill="1" applyBorder="1" applyAlignment="1">
      <alignment horizontal="center" vertical="center"/>
    </xf>
    <xf numFmtId="3" fontId="15" fillId="2" borderId="3" xfId="1235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0" fillId="26" borderId="3" xfId="1229" applyFont="1" applyFill="1" applyBorder="1" applyAlignment="1">
      <alignment horizontal="center" vertical="center" shrinkToFit="1"/>
    </xf>
    <xf numFmtId="0" fontId="60" fillId="26" borderId="3" xfId="337" applyFont="1" applyFill="1" applyBorder="1" applyAlignment="1">
      <alignment horizontal="center" vertical="center"/>
    </xf>
    <xf numFmtId="0" fontId="60" fillId="26" borderId="3" xfId="0" applyFont="1" applyFill="1" applyBorder="1" applyAlignment="1">
      <alignment horizontal="center" vertical="center" wrapText="1"/>
    </xf>
    <xf numFmtId="0" fontId="60" fillId="26" borderId="3" xfId="1231" applyFont="1" applyFill="1" applyBorder="1" applyAlignment="1">
      <alignment horizontal="center" vertical="center" shrinkToFit="1"/>
    </xf>
    <xf numFmtId="0" fontId="60" fillId="26" borderId="3" xfId="1228" applyFont="1" applyFill="1" applyBorder="1" applyAlignment="1">
      <alignment horizontal="center" vertical="center"/>
    </xf>
    <xf numFmtId="0" fontId="27" fillId="7" borderId="54" xfId="0" applyFont="1" applyFill="1" applyBorder="1">
      <alignment vertical="center"/>
    </xf>
    <xf numFmtId="0" fontId="27" fillId="0" borderId="29" xfId="0" applyFont="1" applyBorder="1">
      <alignment vertical="center"/>
    </xf>
    <xf numFmtId="0" fontId="27" fillId="0" borderId="10" xfId="0" applyFont="1" applyBorder="1">
      <alignment vertical="center"/>
    </xf>
    <xf numFmtId="0" fontId="63" fillId="21" borderId="7" xfId="329" applyFont="1" applyFill="1" applyBorder="1" applyAlignment="1" applyProtection="1">
      <alignment horizontal="center" vertical="center"/>
      <protection locked="0"/>
    </xf>
    <xf numFmtId="41" fontId="63" fillId="2" borderId="3" xfId="55" applyFont="1" applyFill="1" applyBorder="1" applyAlignment="1">
      <alignment horizontal="center" vertical="center" wrapText="1"/>
    </xf>
    <xf numFmtId="0" fontId="60" fillId="0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2" fillId="2" borderId="3" xfId="1228" applyFont="1" applyFill="1" applyBorder="1" applyAlignment="1">
      <alignment horizontal="center" vertical="center"/>
    </xf>
    <xf numFmtId="0" fontId="60" fillId="23" borderId="3" xfId="0" applyFont="1" applyFill="1" applyBorder="1" applyAlignment="1">
      <alignment horizontal="center" vertical="center"/>
    </xf>
    <xf numFmtId="41" fontId="63" fillId="0" borderId="3" xfId="55" applyFont="1" applyFill="1" applyBorder="1" applyAlignment="1">
      <alignment horizontal="center" vertical="center" wrapText="1"/>
    </xf>
    <xf numFmtId="0" fontId="63" fillId="2" borderId="3" xfId="1229" applyFont="1" applyFill="1" applyBorder="1" applyAlignment="1">
      <alignment horizontal="center" vertical="center" shrinkToFit="1"/>
    </xf>
    <xf numFmtId="0" fontId="63" fillId="2" borderId="3" xfId="1228" applyFont="1" applyFill="1" applyBorder="1" applyAlignment="1">
      <alignment horizontal="center" vertical="center"/>
    </xf>
    <xf numFmtId="14" fontId="63" fillId="2" borderId="3" xfId="1229" applyNumberFormat="1" applyFont="1" applyFill="1" applyBorder="1" applyAlignment="1">
      <alignment horizontal="center" vertical="center"/>
    </xf>
    <xf numFmtId="14" fontId="60" fillId="2" borderId="3" xfId="1229" applyNumberFormat="1" applyFont="1" applyFill="1" applyBorder="1" applyAlignment="1">
      <alignment horizontal="center" vertical="center"/>
    </xf>
    <xf numFmtId="0" fontId="65" fillId="2" borderId="3" xfId="1229" applyFont="1" applyFill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3" fontId="60" fillId="22" borderId="3" xfId="1235" applyNumberFormat="1" applyFont="1" applyFill="1" applyBorder="1" applyAlignment="1">
      <alignment horizontal="center" vertical="center"/>
    </xf>
    <xf numFmtId="3" fontId="65" fillId="22" borderId="3" xfId="1235" applyNumberFormat="1" applyFont="1" applyFill="1" applyBorder="1" applyAlignment="1">
      <alignment horizontal="center" vertical="center"/>
    </xf>
    <xf numFmtId="0" fontId="60" fillId="22" borderId="3" xfId="1228" applyFont="1" applyFill="1" applyBorder="1" applyAlignment="1">
      <alignment horizontal="center" vertical="center"/>
    </xf>
    <xf numFmtId="14" fontId="60" fillId="22" borderId="3" xfId="1229" applyNumberFormat="1" applyFont="1" applyFill="1" applyBorder="1" applyAlignment="1">
      <alignment horizontal="center" vertical="center"/>
    </xf>
    <xf numFmtId="41" fontId="63" fillId="22" borderId="3" xfId="55" applyFont="1" applyFill="1" applyBorder="1" applyAlignment="1">
      <alignment horizontal="center" vertical="center" wrapText="1"/>
    </xf>
    <xf numFmtId="0" fontId="60" fillId="22" borderId="0" xfId="0" applyFont="1" applyFill="1" applyAlignment="1">
      <alignment horizontal="center" vertical="center"/>
    </xf>
    <xf numFmtId="0" fontId="65" fillId="0" borderId="3" xfId="1229" applyFont="1" applyFill="1" applyBorder="1" applyAlignment="1">
      <alignment horizontal="center" vertical="center"/>
    </xf>
    <xf numFmtId="3" fontId="65" fillId="2" borderId="3" xfId="1235" applyNumberFormat="1" applyFont="1" applyFill="1" applyBorder="1" applyAlignment="1">
      <alignment horizontal="center" vertical="center"/>
    </xf>
    <xf numFmtId="3" fontId="65" fillId="0" borderId="3" xfId="1235" applyNumberFormat="1" applyFont="1" applyFill="1" applyBorder="1" applyAlignment="1">
      <alignment horizontal="center" vertical="center"/>
    </xf>
    <xf numFmtId="0" fontId="66" fillId="0" borderId="0" xfId="0" applyFont="1" applyFill="1" applyAlignment="1">
      <alignment horizontal="center" vertical="center"/>
    </xf>
    <xf numFmtId="0" fontId="63" fillId="0" borderId="3" xfId="0" applyFont="1" applyBorder="1" applyAlignment="1">
      <alignment horizontal="center" vertical="center"/>
    </xf>
    <xf numFmtId="0" fontId="59" fillId="34" borderId="3" xfId="586" applyFont="1" applyFill="1" applyBorder="1" applyAlignment="1">
      <alignment horizontal="center" vertical="center"/>
    </xf>
    <xf numFmtId="0" fontId="59" fillId="25" borderId="3" xfId="0" applyFont="1" applyFill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59" fillId="25" borderId="3" xfId="390" applyFont="1" applyFill="1" applyBorder="1" applyAlignment="1">
      <alignment horizontal="center" vertical="center"/>
    </xf>
    <xf numFmtId="0" fontId="60" fillId="22" borderId="3" xfId="0" applyFont="1" applyFill="1" applyBorder="1" applyAlignment="1">
      <alignment horizontal="center" vertical="center"/>
    </xf>
    <xf numFmtId="0" fontId="59" fillId="26" borderId="3" xfId="0" applyFont="1" applyFill="1" applyBorder="1" applyAlignment="1">
      <alignment horizontal="center" vertical="center"/>
    </xf>
    <xf numFmtId="0" fontId="64" fillId="0" borderId="62" xfId="0" applyFont="1" applyBorder="1" applyAlignment="1">
      <alignment horizontal="center" vertical="center" wrapText="1"/>
    </xf>
    <xf numFmtId="0" fontId="64" fillId="21" borderId="62" xfId="0" applyFont="1" applyFill="1" applyBorder="1" applyAlignment="1">
      <alignment horizontal="center" vertical="center" wrapText="1"/>
    </xf>
    <xf numFmtId="0" fontId="60" fillId="21" borderId="19" xfId="0" applyFont="1" applyFill="1" applyBorder="1" applyAlignment="1">
      <alignment horizontal="center" vertical="center"/>
    </xf>
    <xf numFmtId="0" fontId="60" fillId="0" borderId="19" xfId="0" applyFont="1" applyFill="1" applyBorder="1" applyAlignment="1">
      <alignment horizontal="center" vertical="center"/>
    </xf>
    <xf numFmtId="0" fontId="60" fillId="0" borderId="19" xfId="0" applyFont="1" applyBorder="1" applyAlignment="1">
      <alignment horizontal="center" vertical="center"/>
    </xf>
    <xf numFmtId="0" fontId="64" fillId="27" borderId="62" xfId="0" applyFont="1" applyFill="1" applyBorder="1" applyAlignment="1">
      <alignment horizontal="center" vertical="center" wrapText="1"/>
    </xf>
    <xf numFmtId="0" fontId="64" fillId="0" borderId="3" xfId="0" applyFont="1" applyBorder="1" applyAlignment="1">
      <alignment horizontal="center" vertical="center" wrapText="1"/>
    </xf>
    <xf numFmtId="0" fontId="64" fillId="21" borderId="3" xfId="0" applyFont="1" applyFill="1" applyBorder="1" applyAlignment="1">
      <alignment horizontal="center" vertical="center" wrapText="1"/>
    </xf>
    <xf numFmtId="0" fontId="64" fillId="27" borderId="3" xfId="0" applyFont="1" applyFill="1" applyBorder="1" applyAlignment="1">
      <alignment horizontal="center" vertical="center" wrapText="1"/>
    </xf>
    <xf numFmtId="0" fontId="60" fillId="6" borderId="3" xfId="0" applyFont="1" applyFill="1" applyBorder="1" applyAlignment="1">
      <alignment horizontal="center" vertical="center"/>
    </xf>
    <xf numFmtId="3" fontId="60" fillId="0" borderId="3" xfId="1235" applyNumberFormat="1" applyFont="1" applyFill="1" applyBorder="1" applyAlignment="1">
      <alignment horizontal="center" vertical="center"/>
    </xf>
    <xf numFmtId="0" fontId="60" fillId="0" borderId="3" xfId="0" applyFont="1" applyFill="1" applyBorder="1" applyAlignment="1">
      <alignment horizontal="center" vertical="center"/>
    </xf>
    <xf numFmtId="0" fontId="60" fillId="0" borderId="3" xfId="0" applyFont="1" applyBorder="1" applyAlignment="1">
      <alignment horizontal="center" vertical="center"/>
    </xf>
    <xf numFmtId="0" fontId="60" fillId="0" borderId="3" xfId="1228" applyFont="1" applyFill="1" applyBorder="1" applyAlignment="1">
      <alignment horizontal="center" vertical="center"/>
    </xf>
    <xf numFmtId="0" fontId="60" fillId="0" borderId="3" xfId="337" applyFont="1" applyFill="1" applyBorder="1" applyAlignment="1">
      <alignment horizontal="center" vertical="center"/>
    </xf>
    <xf numFmtId="0" fontId="60" fillId="0" borderId="3" xfId="339" applyFont="1" applyFill="1" applyBorder="1" applyAlignment="1">
      <alignment horizontal="center" vertical="center"/>
    </xf>
    <xf numFmtId="0" fontId="60" fillId="0" borderId="3" xfId="491" applyFont="1" applyFill="1" applyBorder="1" applyAlignment="1">
      <alignment horizontal="center" vertical="center"/>
    </xf>
    <xf numFmtId="0" fontId="60" fillId="19" borderId="3" xfId="0" applyFont="1" applyFill="1" applyBorder="1" applyAlignment="1">
      <alignment horizontal="center" vertical="center"/>
    </xf>
    <xf numFmtId="0" fontId="60" fillId="0" borderId="3" xfId="0" applyFont="1" applyFill="1" applyBorder="1" applyAlignment="1">
      <alignment horizontal="center" vertical="center" wrapText="1"/>
    </xf>
    <xf numFmtId="0" fontId="60" fillId="25" borderId="3" xfId="0" applyFont="1" applyFill="1" applyBorder="1" applyAlignment="1">
      <alignment horizontal="center" vertical="center"/>
    </xf>
    <xf numFmtId="0" fontId="60" fillId="25" borderId="3" xfId="1229" applyFont="1" applyFill="1" applyBorder="1" applyAlignment="1">
      <alignment horizontal="center" vertical="center" shrinkToFit="1"/>
    </xf>
    <xf numFmtId="0" fontId="60" fillId="25" borderId="3" xfId="337" applyFont="1" applyFill="1" applyBorder="1" applyAlignment="1">
      <alignment horizontal="center" vertical="center"/>
    </xf>
    <xf numFmtId="3" fontId="60" fillId="25" borderId="3" xfId="1235" applyNumberFormat="1" applyFont="1" applyFill="1" applyBorder="1" applyAlignment="1">
      <alignment horizontal="center" vertical="center"/>
    </xf>
    <xf numFmtId="0" fontId="60" fillId="0" borderId="3" xfId="1231" applyFont="1" applyFill="1" applyBorder="1" applyAlignment="1">
      <alignment horizontal="center" vertical="center" shrinkToFit="1"/>
    </xf>
    <xf numFmtId="0" fontId="60" fillId="0" borderId="3" xfId="495" applyFont="1" applyFill="1" applyBorder="1" applyAlignment="1">
      <alignment horizontal="center" vertical="center"/>
    </xf>
    <xf numFmtId="0" fontId="60" fillId="0" borderId="3" xfId="1235" applyFont="1" applyFill="1" applyBorder="1" applyAlignment="1">
      <alignment horizontal="center" vertical="center"/>
    </xf>
    <xf numFmtId="0" fontId="63" fillId="0" borderId="3" xfId="339" applyFont="1" applyFill="1" applyBorder="1" applyAlignment="1">
      <alignment horizontal="center" vertical="center"/>
    </xf>
    <xf numFmtId="0" fontId="60" fillId="0" borderId="3" xfId="1229" applyFont="1" applyBorder="1" applyAlignment="1">
      <alignment horizontal="center" vertical="center"/>
    </xf>
    <xf numFmtId="0" fontId="63" fillId="25" borderId="3" xfId="339" applyFont="1" applyFill="1" applyBorder="1" applyAlignment="1">
      <alignment horizontal="center" vertical="center"/>
    </xf>
    <xf numFmtId="0" fontId="60" fillId="25" borderId="3" xfId="1229" applyFont="1" applyFill="1" applyBorder="1" applyAlignment="1">
      <alignment horizontal="center" vertical="center"/>
    </xf>
    <xf numFmtId="0" fontId="62" fillId="0" borderId="0" xfId="1228" applyFont="1" applyAlignment="1">
      <alignment horizontal="center" vertical="center"/>
    </xf>
    <xf numFmtId="0" fontId="60" fillId="0" borderId="0" xfId="1233" applyFont="1" applyFill="1" applyAlignment="1">
      <alignment horizontal="center" vertical="center"/>
    </xf>
    <xf numFmtId="0" fontId="60" fillId="0" borderId="3" xfId="1233" applyFont="1" applyFill="1" applyBorder="1" applyAlignment="1">
      <alignment horizontal="center" vertical="center"/>
    </xf>
    <xf numFmtId="0" fontId="63" fillId="2" borderId="3" xfId="1229" applyFont="1" applyFill="1" applyBorder="1" applyAlignment="1">
      <alignment horizontal="center" vertical="center"/>
    </xf>
    <xf numFmtId="0" fontId="62" fillId="11" borderId="7" xfId="1233" applyFont="1" applyFill="1" applyBorder="1" applyAlignment="1">
      <alignment horizontal="center" vertical="center" wrapText="1"/>
    </xf>
    <xf numFmtId="0" fontId="60" fillId="28" borderId="3" xfId="0" applyFont="1" applyFill="1" applyBorder="1" applyAlignment="1">
      <alignment horizontal="center" vertical="center"/>
    </xf>
    <xf numFmtId="14" fontId="65" fillId="2" borderId="3" xfId="1228" applyNumberFormat="1" applyFont="1" applyFill="1" applyBorder="1" applyAlignment="1">
      <alignment horizontal="center" vertical="center"/>
    </xf>
    <xf numFmtId="41" fontId="65" fillId="2" borderId="3" xfId="1228" applyNumberFormat="1" applyFont="1" applyFill="1" applyBorder="1" applyAlignment="1">
      <alignment horizontal="center" vertical="center"/>
    </xf>
    <xf numFmtId="14" fontId="60" fillId="0" borderId="3" xfId="1229" applyNumberFormat="1" applyFont="1" applyFill="1" applyBorder="1" applyAlignment="1">
      <alignment horizontal="center" vertical="center"/>
    </xf>
    <xf numFmtId="41" fontId="64" fillId="0" borderId="3" xfId="326" applyNumberFormat="1" applyFont="1" applyBorder="1" applyAlignment="1">
      <alignment horizontal="center" vertical="center"/>
    </xf>
    <xf numFmtId="0" fontId="60" fillId="21" borderId="3" xfId="1233" applyFont="1" applyFill="1" applyBorder="1" applyAlignment="1">
      <alignment horizontal="center" vertical="center"/>
    </xf>
    <xf numFmtId="0" fontId="60" fillId="21" borderId="3" xfId="1229" applyFont="1" applyFill="1" applyBorder="1" applyAlignment="1">
      <alignment horizontal="center" vertical="center"/>
    </xf>
    <xf numFmtId="0" fontId="60" fillId="21" borderId="3" xfId="0" applyFont="1" applyFill="1" applyBorder="1" applyAlignment="1">
      <alignment horizontal="center" vertical="center"/>
    </xf>
    <xf numFmtId="0" fontId="60" fillId="0" borderId="3" xfId="1229" applyFont="1" applyFill="1" applyBorder="1" applyAlignment="1">
      <alignment horizontal="center" vertical="center"/>
    </xf>
    <xf numFmtId="14" fontId="60" fillId="0" borderId="3" xfId="1228" applyNumberFormat="1" applyFont="1" applyFill="1" applyBorder="1" applyAlignment="1">
      <alignment horizontal="center" vertical="center"/>
    </xf>
    <xf numFmtId="0" fontId="60" fillId="0" borderId="3" xfId="1229" applyFont="1" applyFill="1" applyBorder="1" applyAlignment="1">
      <alignment horizontal="center" vertical="center" shrinkToFit="1"/>
    </xf>
    <xf numFmtId="3" fontId="60" fillId="21" borderId="3" xfId="1235" applyNumberFormat="1" applyFont="1" applyFill="1" applyBorder="1" applyAlignment="1">
      <alignment horizontal="center" vertical="center"/>
    </xf>
    <xf numFmtId="0" fontId="60" fillId="21" borderId="3" xfId="337" applyFont="1" applyFill="1" applyBorder="1" applyAlignment="1">
      <alignment horizontal="center" vertical="center"/>
    </xf>
    <xf numFmtId="0" fontId="60" fillId="25" borderId="3" xfId="1231" applyFont="1" applyFill="1" applyBorder="1" applyAlignment="1">
      <alignment horizontal="center" vertical="center" shrinkToFit="1"/>
    </xf>
    <xf numFmtId="0" fontId="60" fillId="25" borderId="3" xfId="1235" applyFont="1" applyFill="1" applyBorder="1" applyAlignment="1">
      <alignment horizontal="center" vertical="center"/>
    </xf>
    <xf numFmtId="0" fontId="66" fillId="0" borderId="3" xfId="0" applyFont="1" applyFill="1" applyBorder="1" applyAlignment="1">
      <alignment horizontal="center" vertical="center"/>
    </xf>
    <xf numFmtId="14" fontId="60" fillId="2" borderId="3" xfId="1233" applyNumberFormat="1" applyFont="1" applyFill="1" applyBorder="1" applyAlignment="1">
      <alignment horizontal="center" vertical="center"/>
    </xf>
    <xf numFmtId="0" fontId="60" fillId="34" borderId="3" xfId="0" applyFont="1" applyFill="1" applyBorder="1" applyAlignment="1">
      <alignment horizontal="center" vertical="center"/>
    </xf>
    <xf numFmtId="0" fontId="60" fillId="34" borderId="3" xfId="337" applyFont="1" applyFill="1" applyBorder="1" applyAlignment="1">
      <alignment horizontal="center" vertical="center"/>
    </xf>
    <xf numFmtId="0" fontId="60" fillId="34" borderId="3" xfId="339" applyFont="1" applyFill="1" applyBorder="1" applyAlignment="1">
      <alignment horizontal="center" vertical="center"/>
    </xf>
    <xf numFmtId="0" fontId="60" fillId="34" borderId="3" xfId="491" applyFont="1" applyFill="1" applyBorder="1" applyAlignment="1">
      <alignment horizontal="center" vertical="center"/>
    </xf>
    <xf numFmtId="0" fontId="60" fillId="34" borderId="3" xfId="1231" applyFont="1" applyFill="1" applyBorder="1" applyAlignment="1">
      <alignment horizontal="center" vertical="center" shrinkToFit="1"/>
    </xf>
    <xf numFmtId="3" fontId="60" fillId="34" borderId="3" xfId="1235" applyNumberFormat="1" applyFont="1" applyFill="1" applyBorder="1" applyAlignment="1">
      <alignment horizontal="center" vertical="center"/>
    </xf>
    <xf numFmtId="0" fontId="66" fillId="25" borderId="3" xfId="0" applyFont="1" applyFill="1" applyBorder="1" applyAlignment="1">
      <alignment horizontal="center" vertical="center"/>
    </xf>
    <xf numFmtId="3" fontId="66" fillId="0" borderId="3" xfId="1235" applyNumberFormat="1" applyFont="1" applyFill="1" applyBorder="1" applyAlignment="1">
      <alignment horizontal="center" vertical="center"/>
    </xf>
    <xf numFmtId="0" fontId="60" fillId="0" borderId="19" xfId="1233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63" fillId="2" borderId="3" xfId="55" applyNumberFormat="1" applyFont="1" applyFill="1" applyBorder="1" applyAlignment="1">
      <alignment horizontal="center" vertical="center" wrapText="1"/>
    </xf>
    <xf numFmtId="0" fontId="59" fillId="0" borderId="3" xfId="0" applyFont="1" applyBorder="1" applyAlignment="1">
      <alignment horizontal="center"/>
    </xf>
    <xf numFmtId="182" fontId="59" fillId="0" borderId="3" xfId="0" applyNumberFormat="1" applyFont="1" applyBorder="1" applyAlignment="1">
      <alignment horizontal="center"/>
    </xf>
    <xf numFmtId="0" fontId="59" fillId="0" borderId="3" xfId="0" applyFont="1" applyFill="1" applyBorder="1" applyAlignment="1">
      <alignment horizontal="center"/>
    </xf>
    <xf numFmtId="49" fontId="59" fillId="0" borderId="3" xfId="329" applyNumberFormat="1" applyFont="1" applyFill="1" applyBorder="1" applyAlignment="1">
      <alignment horizontal="center" vertical="center"/>
    </xf>
    <xf numFmtId="182" fontId="59" fillId="0" borderId="3" xfId="0" applyNumberFormat="1" applyFont="1" applyFill="1" applyBorder="1" applyAlignment="1">
      <alignment horizontal="center"/>
    </xf>
    <xf numFmtId="0" fontId="59" fillId="0" borderId="3" xfId="0" quotePrefix="1" applyFont="1" applyFill="1" applyBorder="1" applyAlignment="1">
      <alignment horizontal="center" vertical="center"/>
    </xf>
    <xf numFmtId="0" fontId="59" fillId="0" borderId="3" xfId="0" applyFont="1" applyFill="1" applyBorder="1" applyAlignment="1">
      <alignment horizontal="center" vertical="center"/>
    </xf>
    <xf numFmtId="182" fontId="59" fillId="0" borderId="3" xfId="0" applyNumberFormat="1" applyFont="1" applyFill="1" applyBorder="1" applyAlignment="1">
      <alignment horizontal="center" vertical="center"/>
    </xf>
    <xf numFmtId="182" fontId="66" fillId="0" borderId="3" xfId="0" applyNumberFormat="1" applyFont="1" applyFill="1" applyBorder="1" applyAlignment="1">
      <alignment horizontal="center" vertical="center"/>
    </xf>
    <xf numFmtId="0" fontId="63" fillId="31" borderId="3" xfId="337" applyFont="1" applyFill="1" applyBorder="1" applyAlignment="1">
      <alignment horizontal="center" vertical="center"/>
    </xf>
    <xf numFmtId="0" fontId="60" fillId="31" borderId="3" xfId="337" applyFont="1" applyFill="1" applyBorder="1" applyAlignment="1">
      <alignment horizontal="center" vertical="center"/>
    </xf>
    <xf numFmtId="0" fontId="60" fillId="30" borderId="3" xfId="337" applyFont="1" applyFill="1" applyBorder="1" applyAlignment="1">
      <alignment horizontal="center" vertical="center"/>
    </xf>
    <xf numFmtId="182" fontId="59" fillId="34" borderId="3" xfId="0" applyNumberFormat="1" applyFont="1" applyFill="1" applyBorder="1" applyAlignment="1">
      <alignment horizontal="center"/>
    </xf>
    <xf numFmtId="0" fontId="66" fillId="0" borderId="0" xfId="0" applyFont="1" applyAlignment="1">
      <alignment horizontal="center" vertical="center"/>
    </xf>
    <xf numFmtId="3" fontId="60" fillId="0" borderId="3" xfId="1229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63" fillId="25" borderId="3" xfId="0" applyFont="1" applyFill="1" applyBorder="1" applyAlignment="1">
      <alignment horizontal="center" vertical="center"/>
    </xf>
    <xf numFmtId="14" fontId="60" fillId="25" borderId="3" xfId="1229" applyNumberFormat="1" applyFont="1" applyFill="1" applyBorder="1" applyAlignment="1">
      <alignment horizontal="center" vertical="center"/>
    </xf>
    <xf numFmtId="0" fontId="60" fillId="25" borderId="0" xfId="0" applyFont="1" applyFill="1" applyAlignment="1">
      <alignment horizontal="center" vertical="center"/>
    </xf>
    <xf numFmtId="0" fontId="11" fillId="25" borderId="0" xfId="0" applyFont="1" applyFill="1" applyAlignment="1">
      <alignment horizontal="center" vertical="center"/>
    </xf>
    <xf numFmtId="0" fontId="60" fillId="25" borderId="3" xfId="861" applyFont="1" applyFill="1" applyBorder="1" applyAlignment="1">
      <alignment horizontal="center" vertical="center"/>
    </xf>
    <xf numFmtId="0" fontId="59" fillId="25" borderId="3" xfId="0" applyFont="1" applyFill="1" applyBorder="1" applyAlignment="1">
      <alignment horizontal="center"/>
    </xf>
    <xf numFmtId="182" fontId="59" fillId="25" borderId="3" xfId="0" applyNumberFormat="1" applyFont="1" applyFill="1" applyBorder="1" applyAlignment="1">
      <alignment horizontal="center"/>
    </xf>
    <xf numFmtId="0" fontId="11" fillId="25" borderId="3" xfId="0" applyFont="1" applyFill="1" applyBorder="1" applyAlignment="1">
      <alignment horizontal="center" vertical="center"/>
    </xf>
    <xf numFmtId="0" fontId="0" fillId="25" borderId="3" xfId="0" applyFill="1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60" fillId="34" borderId="3" xfId="1229" applyFont="1" applyFill="1" applyBorder="1" applyAlignment="1">
      <alignment horizontal="center" vertical="center"/>
    </xf>
    <xf numFmtId="0" fontId="59" fillId="34" borderId="3" xfId="0" applyFont="1" applyFill="1" applyBorder="1" applyAlignment="1">
      <alignment horizontal="center"/>
    </xf>
    <xf numFmtId="0" fontId="59" fillId="30" borderId="3" xfId="0" applyFont="1" applyFill="1" applyBorder="1" applyAlignment="1">
      <alignment horizontal="center"/>
    </xf>
    <xf numFmtId="182" fontId="59" fillId="30" borderId="3" xfId="0" applyNumberFormat="1" applyFont="1" applyFill="1" applyBorder="1" applyAlignment="1">
      <alignment horizontal="center"/>
    </xf>
    <xf numFmtId="0" fontId="59" fillId="21" borderId="3" xfId="0" applyFont="1" applyFill="1" applyBorder="1" applyAlignment="1">
      <alignment horizontal="center"/>
    </xf>
    <xf numFmtId="182" fontId="59" fillId="21" borderId="3" xfId="0" applyNumberFormat="1" applyFont="1" applyFill="1" applyBorder="1" applyAlignment="1">
      <alignment horizontal="center"/>
    </xf>
    <xf numFmtId="0" fontId="59" fillId="31" borderId="3" xfId="0" applyFont="1" applyFill="1" applyBorder="1" applyAlignment="1">
      <alignment horizontal="center"/>
    </xf>
    <xf numFmtId="182" fontId="59" fillId="31" borderId="3" xfId="0" applyNumberFormat="1" applyFont="1" applyFill="1" applyBorder="1" applyAlignment="1">
      <alignment horizontal="center"/>
    </xf>
    <xf numFmtId="0" fontId="60" fillId="21" borderId="3" xfId="0" applyFont="1" applyFill="1" applyBorder="1" applyAlignment="1">
      <alignment horizontal="center" vertical="center" wrapText="1"/>
    </xf>
    <xf numFmtId="0" fontId="59" fillId="21" borderId="3" xfId="0" applyFont="1" applyFill="1" applyBorder="1" applyAlignment="1">
      <alignment horizontal="center" vertical="center"/>
    </xf>
    <xf numFmtId="49" fontId="59" fillId="21" borderId="3" xfId="329" applyNumberFormat="1" applyFont="1" applyFill="1" applyBorder="1" applyAlignment="1">
      <alignment horizontal="center" vertical="center"/>
    </xf>
    <xf numFmtId="3" fontId="60" fillId="38" borderId="3" xfId="1235" applyNumberFormat="1" applyFont="1" applyFill="1" applyBorder="1" applyAlignment="1">
      <alignment horizontal="center" vertical="center"/>
    </xf>
    <xf numFmtId="0" fontId="60" fillId="38" borderId="3" xfId="0" applyFont="1" applyFill="1" applyBorder="1" applyAlignment="1">
      <alignment horizontal="center" vertical="center"/>
    </xf>
    <xf numFmtId="0" fontId="71" fillId="39" borderId="3" xfId="0" applyFont="1" applyFill="1" applyBorder="1" applyAlignment="1">
      <alignment horizontal="center" vertical="center"/>
    </xf>
    <xf numFmtId="0" fontId="71" fillId="39" borderId="3" xfId="0" applyFont="1" applyFill="1" applyBorder="1" applyAlignment="1">
      <alignment horizontal="center" vertical="center" wrapText="1"/>
    </xf>
    <xf numFmtId="0" fontId="72" fillId="39" borderId="3" xfId="0" applyFont="1" applyFill="1" applyBorder="1" applyAlignment="1">
      <alignment horizontal="center" vertical="center"/>
    </xf>
    <xf numFmtId="0" fontId="62" fillId="39" borderId="3" xfId="1229" applyFont="1" applyFill="1" applyBorder="1" applyAlignment="1">
      <alignment horizontal="center" vertical="center"/>
    </xf>
    <xf numFmtId="0" fontId="62" fillId="39" borderId="3" xfId="1229" applyFont="1" applyFill="1" applyBorder="1" applyAlignment="1">
      <alignment horizontal="center" vertical="center" wrapText="1"/>
    </xf>
    <xf numFmtId="0" fontId="60" fillId="25" borderId="3" xfId="1229" applyFont="1" applyFill="1" applyBorder="1" applyAlignment="1">
      <alignment horizontal="left" vertical="center"/>
    </xf>
    <xf numFmtId="0" fontId="60" fillId="25" borderId="3" xfId="0" applyFont="1" applyFill="1" applyBorder="1" applyAlignment="1">
      <alignment horizontal="left" vertical="center"/>
    </xf>
    <xf numFmtId="0" fontId="11" fillId="0" borderId="3" xfId="0" applyFont="1" applyBorder="1">
      <alignment vertical="center"/>
    </xf>
    <xf numFmtId="0" fontId="60" fillId="36" borderId="3" xfId="0" applyFont="1" applyFill="1" applyBorder="1" applyAlignment="1">
      <alignment horizontal="center" vertical="center"/>
    </xf>
    <xf numFmtId="0" fontId="24" fillId="26" borderId="17" xfId="0" applyFont="1" applyFill="1" applyBorder="1" applyAlignment="1">
      <alignment vertical="center"/>
    </xf>
    <xf numFmtId="0" fontId="73" fillId="0" borderId="3" xfId="123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9" fillId="26" borderId="3" xfId="0" applyFont="1" applyFill="1" applyBorder="1" applyAlignment="1">
      <alignment horizontal="center"/>
    </xf>
    <xf numFmtId="182" fontId="59" fillId="26" borderId="3" xfId="0" applyNumberFormat="1" applyFont="1" applyFill="1" applyBorder="1" applyAlignment="1">
      <alignment horizontal="center"/>
    </xf>
    <xf numFmtId="0" fontId="60" fillId="26" borderId="3" xfId="1229" applyFont="1" applyFill="1" applyBorder="1" applyAlignment="1">
      <alignment horizontal="center" vertical="center" wrapText="1"/>
    </xf>
    <xf numFmtId="14" fontId="60" fillId="26" borderId="3" xfId="1228" applyNumberFormat="1" applyFont="1" applyFill="1" applyBorder="1" applyAlignment="1">
      <alignment horizontal="center" vertical="center"/>
    </xf>
    <xf numFmtId="0" fontId="60" fillId="40" borderId="3" xfId="0" applyFont="1" applyFill="1" applyBorder="1" applyAlignment="1">
      <alignment horizontal="center" vertical="center"/>
    </xf>
    <xf numFmtId="0" fontId="59" fillId="40" borderId="3" xfId="0" applyFont="1" applyFill="1" applyBorder="1" applyAlignment="1">
      <alignment horizontal="center" vertical="center"/>
    </xf>
    <xf numFmtId="0" fontId="60" fillId="0" borderId="3" xfId="0" quotePrefix="1" applyFont="1" applyFill="1" applyBorder="1" applyAlignment="1">
      <alignment horizontal="center" vertical="center"/>
    </xf>
    <xf numFmtId="0" fontId="27" fillId="25" borderId="3" xfId="0" applyFont="1" applyFill="1" applyBorder="1" applyAlignment="1">
      <alignment horizontal="center" vertical="center"/>
    </xf>
    <xf numFmtId="0" fontId="27" fillId="2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66" fillId="7" borderId="3" xfId="0" applyFont="1" applyFill="1" applyBorder="1" applyAlignment="1">
      <alignment horizontal="center" vertical="center"/>
    </xf>
    <xf numFmtId="0" fontId="66" fillId="7" borderId="3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0" fillId="0" borderId="3" xfId="1233" applyFont="1" applyFill="1" applyBorder="1" applyAlignment="1">
      <alignment horizontal="center" vertical="center"/>
    </xf>
    <xf numFmtId="0" fontId="59" fillId="0" borderId="60" xfId="0" applyFont="1" applyBorder="1" applyAlignment="1">
      <alignment horizontal="center" vertical="center" wrapText="1"/>
    </xf>
    <xf numFmtId="0" fontId="59" fillId="0" borderId="67" xfId="0" applyFont="1" applyBorder="1" applyAlignment="1">
      <alignment horizontal="center" vertical="center" wrapText="1"/>
    </xf>
    <xf numFmtId="0" fontId="66" fillId="34" borderId="3" xfId="0" applyFont="1" applyFill="1" applyBorder="1" applyAlignment="1">
      <alignment horizontal="center" vertical="center"/>
    </xf>
    <xf numFmtId="49" fontId="59" fillId="34" borderId="3" xfId="329" applyNumberFormat="1" applyFont="1" applyFill="1" applyBorder="1" applyAlignment="1">
      <alignment horizontal="center" vertical="center"/>
    </xf>
    <xf numFmtId="0" fontId="59" fillId="0" borderId="60" xfId="0" applyFont="1" applyFill="1" applyBorder="1" applyAlignment="1">
      <alignment horizontal="center" vertical="center" wrapText="1"/>
    </xf>
    <xf numFmtId="0" fontId="24" fillId="37" borderId="20" xfId="0" applyFont="1" applyFill="1" applyBorder="1" applyAlignment="1">
      <alignment horizontal="center" vertical="center"/>
    </xf>
    <xf numFmtId="0" fontId="24" fillId="37" borderId="6" xfId="0" applyFont="1" applyFill="1" applyBorder="1" applyAlignment="1">
      <alignment horizontal="center" vertical="center"/>
    </xf>
    <xf numFmtId="0" fontId="24" fillId="17" borderId="48" xfId="0" applyFont="1" applyFill="1" applyBorder="1" applyAlignment="1">
      <alignment horizontal="center" vertical="center"/>
    </xf>
    <xf numFmtId="0" fontId="24" fillId="17" borderId="58" xfId="0" applyFont="1" applyFill="1" applyBorder="1" applyAlignment="1">
      <alignment horizontal="center" vertical="center"/>
    </xf>
    <xf numFmtId="0" fontId="24" fillId="17" borderId="20" xfId="0" applyFont="1" applyFill="1" applyBorder="1" applyAlignment="1">
      <alignment horizontal="center" vertical="center"/>
    </xf>
    <xf numFmtId="0" fontId="24" fillId="17" borderId="5" xfId="0" applyFont="1" applyFill="1" applyBorder="1" applyAlignment="1">
      <alignment horizontal="center" vertical="center"/>
    </xf>
    <xf numFmtId="0" fontId="24" fillId="17" borderId="18" xfId="0" applyFont="1" applyFill="1" applyBorder="1" applyAlignment="1">
      <alignment horizontal="center" vertical="center"/>
    </xf>
    <xf numFmtId="0" fontId="24" fillId="17" borderId="3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24" fillId="2" borderId="37" xfId="0" applyFont="1" applyFill="1" applyBorder="1" applyAlignment="1">
      <alignment horizontal="center" vertical="center"/>
    </xf>
    <xf numFmtId="0" fontId="24" fillId="37" borderId="5" xfId="0" applyFont="1" applyFill="1" applyBorder="1" applyAlignment="1">
      <alignment horizontal="center" vertical="center"/>
    </xf>
    <xf numFmtId="0" fontId="24" fillId="37" borderId="17" xfId="0" applyFont="1" applyFill="1" applyBorder="1" applyAlignment="1">
      <alignment horizontal="center" vertical="center"/>
    </xf>
    <xf numFmtId="0" fontId="24" fillId="37" borderId="37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24" fillId="0" borderId="37" xfId="0" applyFont="1" applyFill="1" applyBorder="1" applyAlignment="1">
      <alignment horizontal="center" vertical="center"/>
    </xf>
    <xf numFmtId="0" fontId="24" fillId="38" borderId="17" xfId="0" applyFont="1" applyFill="1" applyBorder="1" applyAlignment="1">
      <alignment horizontal="center" vertical="center"/>
    </xf>
    <xf numFmtId="0" fontId="24" fillId="38" borderId="37" xfId="0" applyFont="1" applyFill="1" applyBorder="1" applyAlignment="1">
      <alignment horizontal="center" vertical="center"/>
    </xf>
    <xf numFmtId="0" fontId="27" fillId="18" borderId="57" xfId="0" applyFont="1" applyFill="1" applyBorder="1" applyAlignment="1">
      <alignment horizontal="left" vertical="center"/>
    </xf>
    <xf numFmtId="0" fontId="27" fillId="18" borderId="1" xfId="0" applyFont="1" applyFill="1" applyBorder="1" applyAlignment="1">
      <alignment horizontal="left" vertical="center"/>
    </xf>
    <xf numFmtId="0" fontId="27" fillId="18" borderId="47" xfId="0" applyFont="1" applyFill="1" applyBorder="1" applyAlignment="1">
      <alignment horizontal="left" vertical="center"/>
    </xf>
    <xf numFmtId="0" fontId="27" fillId="8" borderId="14" xfId="0" applyFont="1" applyFill="1" applyBorder="1" applyAlignment="1">
      <alignment horizontal="center" vertical="center"/>
    </xf>
    <xf numFmtId="0" fontId="27" fillId="8" borderId="15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7" fillId="8" borderId="42" xfId="0" applyFont="1" applyFill="1" applyBorder="1" applyAlignment="1">
      <alignment horizontal="center" vertical="center"/>
    </xf>
    <xf numFmtId="0" fontId="27" fillId="8" borderId="29" xfId="0" applyFont="1" applyFill="1" applyBorder="1" applyAlignment="1">
      <alignment horizontal="center" vertical="center"/>
    </xf>
    <xf numFmtId="0" fontId="27" fillId="8" borderId="9" xfId="0" applyFont="1" applyFill="1" applyBorder="1" applyAlignment="1">
      <alignment horizontal="center" vertical="center"/>
    </xf>
    <xf numFmtId="0" fontId="27" fillId="8" borderId="44" xfId="0" applyFont="1" applyFill="1" applyBorder="1" applyAlignment="1">
      <alignment horizontal="center" vertical="center"/>
    </xf>
    <xf numFmtId="0" fontId="27" fillId="8" borderId="38" xfId="0" applyFont="1" applyFill="1" applyBorder="1" applyAlignment="1">
      <alignment horizontal="center" vertical="center"/>
    </xf>
    <xf numFmtId="0" fontId="27" fillId="8" borderId="10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0" fontId="27" fillId="8" borderId="23" xfId="0" applyFont="1" applyFill="1" applyBorder="1" applyAlignment="1">
      <alignment horizontal="center" vertical="center"/>
    </xf>
    <xf numFmtId="0" fontId="27" fillId="8" borderId="27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27" fillId="8" borderId="56" xfId="0" applyFont="1" applyFill="1" applyBorder="1" applyAlignment="1">
      <alignment horizontal="center" vertical="center"/>
    </xf>
    <xf numFmtId="0" fontId="27" fillId="8" borderId="28" xfId="0" applyFont="1" applyFill="1" applyBorder="1" applyAlignment="1">
      <alignment horizontal="center" vertical="center"/>
    </xf>
    <xf numFmtId="0" fontId="27" fillId="8" borderId="1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7" fillId="8" borderId="32" xfId="0" applyFont="1" applyFill="1" applyBorder="1" applyAlignment="1">
      <alignment horizontal="center" vertical="center"/>
    </xf>
    <xf numFmtId="0" fontId="27" fillId="8" borderId="35" xfId="0" applyFont="1" applyFill="1" applyBorder="1" applyAlignment="1">
      <alignment horizontal="center" vertical="center"/>
    </xf>
    <xf numFmtId="0" fontId="27" fillId="8" borderId="42" xfId="0" applyFont="1" applyFill="1" applyBorder="1" applyAlignment="1">
      <alignment horizontal="center" vertical="center" wrapText="1"/>
    </xf>
    <xf numFmtId="0" fontId="27" fillId="8" borderId="7" xfId="0" applyFont="1" applyFill="1" applyBorder="1" applyAlignment="1">
      <alignment horizontal="center" vertical="center"/>
    </xf>
    <xf numFmtId="0" fontId="27" fillId="18" borderId="48" xfId="0" applyFont="1" applyFill="1" applyBorder="1" applyAlignment="1">
      <alignment horizontal="left" vertical="center"/>
    </xf>
    <xf numFmtId="0" fontId="27" fillId="18" borderId="49" xfId="0" applyFont="1" applyFill="1" applyBorder="1" applyAlignment="1">
      <alignment horizontal="left" vertical="center"/>
    </xf>
    <xf numFmtId="0" fontId="27" fillId="18" borderId="50" xfId="0" applyFont="1" applyFill="1" applyBorder="1" applyAlignment="1">
      <alignment horizontal="left" vertical="center"/>
    </xf>
    <xf numFmtId="0" fontId="27" fillId="18" borderId="51" xfId="0" applyFont="1" applyFill="1" applyBorder="1" applyAlignment="1">
      <alignment horizontal="left" vertical="center"/>
    </xf>
    <xf numFmtId="0" fontId="27" fillId="18" borderId="52" xfId="0" applyFont="1" applyFill="1" applyBorder="1" applyAlignment="1">
      <alignment horizontal="left" vertical="center"/>
    </xf>
    <xf numFmtId="0" fontId="27" fillId="18" borderId="53" xfId="0" applyFont="1" applyFill="1" applyBorder="1" applyAlignment="1">
      <alignment horizontal="left" vertical="center"/>
    </xf>
    <xf numFmtId="0" fontId="27" fillId="8" borderId="30" xfId="0" applyFont="1" applyFill="1" applyBorder="1" applyAlignment="1">
      <alignment horizontal="center" vertical="center"/>
    </xf>
    <xf numFmtId="0" fontId="27" fillId="8" borderId="33" xfId="0" applyFont="1" applyFill="1" applyBorder="1" applyAlignment="1">
      <alignment horizontal="center" vertical="center"/>
    </xf>
    <xf numFmtId="0" fontId="27" fillId="8" borderId="31" xfId="0" applyFont="1" applyFill="1" applyBorder="1" applyAlignment="1">
      <alignment horizontal="center" vertical="center"/>
    </xf>
    <xf numFmtId="0" fontId="27" fillId="8" borderId="34" xfId="0" applyFont="1" applyFill="1" applyBorder="1" applyAlignment="1">
      <alignment horizontal="center" vertical="center"/>
    </xf>
    <xf numFmtId="0" fontId="27" fillId="8" borderId="31" xfId="0" applyFont="1" applyFill="1" applyBorder="1" applyAlignment="1">
      <alignment horizontal="center" vertical="center" wrapText="1"/>
    </xf>
    <xf numFmtId="0" fontId="27" fillId="8" borderId="34" xfId="0" applyFont="1" applyFill="1" applyBorder="1" applyAlignment="1">
      <alignment horizontal="center" vertical="center" wrapText="1"/>
    </xf>
    <xf numFmtId="0" fontId="27" fillId="8" borderId="41" xfId="0" applyFont="1" applyFill="1" applyBorder="1" applyAlignment="1">
      <alignment horizontal="center" vertical="center"/>
    </xf>
    <xf numFmtId="0" fontId="24" fillId="8" borderId="8" xfId="0" applyFont="1" applyFill="1" applyBorder="1" applyAlignment="1">
      <alignment horizontal="center" vertical="center"/>
    </xf>
    <xf numFmtId="0" fontId="24" fillId="33" borderId="29" xfId="0" applyFont="1" applyFill="1" applyBorder="1" applyAlignment="1">
      <alignment horizontal="center" vertical="center"/>
    </xf>
    <xf numFmtId="0" fontId="27" fillId="8" borderId="54" xfId="0" applyFont="1" applyFill="1" applyBorder="1" applyAlignment="1">
      <alignment horizontal="center" vertical="center"/>
    </xf>
    <xf numFmtId="0" fontId="27" fillId="8" borderId="55" xfId="0" applyFont="1" applyFill="1" applyBorder="1" applyAlignment="1">
      <alignment horizontal="center" vertical="center"/>
    </xf>
    <xf numFmtId="0" fontId="24" fillId="26" borderId="65" xfId="0" applyFont="1" applyFill="1" applyBorder="1" applyAlignment="1">
      <alignment horizontal="center" vertical="center" wrapText="1"/>
    </xf>
    <xf numFmtId="0" fontId="24" fillId="26" borderId="66" xfId="0" applyFont="1" applyFill="1" applyBorder="1" applyAlignment="1">
      <alignment horizontal="center" vertical="center"/>
    </xf>
    <xf numFmtId="0" fontId="24" fillId="26" borderId="43" xfId="0" applyFont="1" applyFill="1" applyBorder="1" applyAlignment="1">
      <alignment horizontal="center" vertical="center"/>
    </xf>
    <xf numFmtId="0" fontId="60" fillId="0" borderId="7" xfId="1229" applyFont="1" applyFill="1" applyBorder="1" applyAlignment="1">
      <alignment horizontal="center" vertical="center"/>
    </xf>
    <xf numFmtId="0" fontId="60" fillId="0" borderId="34" xfId="1229" applyFont="1" applyFill="1" applyBorder="1" applyAlignment="1">
      <alignment horizontal="center" vertical="center"/>
    </xf>
    <xf numFmtId="0" fontId="60" fillId="0" borderId="4" xfId="1229" applyFont="1" applyFill="1" applyBorder="1" applyAlignment="1">
      <alignment horizontal="center" vertical="center"/>
    </xf>
    <xf numFmtId="0" fontId="60" fillId="0" borderId="7" xfId="1233" applyFont="1" applyFill="1" applyBorder="1" applyAlignment="1">
      <alignment horizontal="center" vertical="center"/>
    </xf>
    <xf numFmtId="0" fontId="60" fillId="0" borderId="34" xfId="1233" applyFont="1" applyFill="1" applyBorder="1" applyAlignment="1">
      <alignment horizontal="center" vertical="center"/>
    </xf>
    <xf numFmtId="0" fontId="60" fillId="0" borderId="4" xfId="1233" applyFont="1" applyFill="1" applyBorder="1" applyAlignment="1">
      <alignment horizontal="center" vertical="center"/>
    </xf>
    <xf numFmtId="3" fontId="60" fillId="0" borderId="7" xfId="1233" applyNumberFormat="1" applyFont="1" applyFill="1" applyBorder="1" applyAlignment="1">
      <alignment horizontal="right" vertical="center"/>
    </xf>
    <xf numFmtId="3" fontId="60" fillId="0" borderId="34" xfId="1233" applyNumberFormat="1" applyFont="1" applyFill="1" applyBorder="1" applyAlignment="1">
      <alignment horizontal="right" vertical="center"/>
    </xf>
    <xf numFmtId="3" fontId="60" fillId="0" borderId="4" xfId="1233" applyNumberFormat="1" applyFont="1" applyFill="1" applyBorder="1" applyAlignment="1">
      <alignment horizontal="right" vertical="center"/>
    </xf>
    <xf numFmtId="0" fontId="62" fillId="0" borderId="0" xfId="1228" applyFont="1" applyAlignment="1">
      <alignment horizontal="left" vertical="center"/>
    </xf>
    <xf numFmtId="0" fontId="60" fillId="0" borderId="19" xfId="1233" applyFont="1" applyFill="1" applyBorder="1" applyAlignment="1">
      <alignment horizontal="center" vertical="center"/>
    </xf>
    <xf numFmtId="0" fontId="60" fillId="0" borderId="3" xfId="1233" applyFont="1" applyFill="1" applyBorder="1" applyAlignment="1">
      <alignment horizontal="center" vertical="center"/>
    </xf>
    <xf numFmtId="0" fontId="64" fillId="0" borderId="63" xfId="0" applyFont="1" applyBorder="1" applyAlignment="1">
      <alignment horizontal="center" vertical="center" wrapText="1"/>
    </xf>
    <xf numFmtId="0" fontId="64" fillId="0" borderId="59" xfId="0" applyFont="1" applyBorder="1" applyAlignment="1">
      <alignment horizontal="center" vertical="center" wrapText="1"/>
    </xf>
    <xf numFmtId="0" fontId="64" fillId="0" borderId="64" xfId="0" applyFont="1" applyBorder="1" applyAlignment="1">
      <alignment horizontal="center" vertical="center" wrapText="1"/>
    </xf>
    <xf numFmtId="0" fontId="60" fillId="21" borderId="22" xfId="1233" applyFont="1" applyFill="1" applyBorder="1" applyAlignment="1">
      <alignment horizontal="center" vertical="center"/>
    </xf>
    <xf numFmtId="0" fontId="60" fillId="21" borderId="59" xfId="1233" applyFont="1" applyFill="1" applyBorder="1" applyAlignment="1">
      <alignment horizontal="center" vertical="center"/>
    </xf>
    <xf numFmtId="0" fontId="60" fillId="21" borderId="13" xfId="1233" applyFont="1" applyFill="1" applyBorder="1" applyAlignment="1">
      <alignment horizontal="center" vertical="center"/>
    </xf>
    <xf numFmtId="0" fontId="60" fillId="0" borderId="7" xfId="1229" applyFont="1" applyBorder="1" applyAlignment="1">
      <alignment horizontal="center" vertical="center"/>
    </xf>
    <xf numFmtId="0" fontId="60" fillId="0" borderId="4" xfId="1229" applyFont="1" applyBorder="1" applyAlignment="1">
      <alignment horizontal="center" vertical="center"/>
    </xf>
    <xf numFmtId="0" fontId="60" fillId="21" borderId="7" xfId="1229" applyFont="1" applyFill="1" applyBorder="1" applyAlignment="1">
      <alignment horizontal="center" vertical="center"/>
    </xf>
    <xf numFmtId="0" fontId="60" fillId="21" borderId="34" xfId="1229" applyFont="1" applyFill="1" applyBorder="1" applyAlignment="1">
      <alignment horizontal="center" vertical="center"/>
    </xf>
    <xf numFmtId="0" fontId="60" fillId="21" borderId="4" xfId="1229" applyFont="1" applyFill="1" applyBorder="1" applyAlignment="1">
      <alignment horizontal="center" vertical="center"/>
    </xf>
    <xf numFmtId="0" fontId="60" fillId="0" borderId="7" xfId="1229" applyFont="1" applyFill="1" applyBorder="1" applyAlignment="1">
      <alignment horizontal="center" vertical="center" wrapText="1"/>
    </xf>
    <xf numFmtId="0" fontId="64" fillId="0" borderId="3" xfId="0" applyFont="1" applyBorder="1" applyAlignment="1">
      <alignment horizontal="center" vertical="center" wrapText="1"/>
    </xf>
    <xf numFmtId="0" fontId="60" fillId="0" borderId="63" xfId="1233" applyFont="1" applyFill="1" applyBorder="1" applyAlignment="1">
      <alignment horizontal="center" vertical="center"/>
    </xf>
    <xf numFmtId="0" fontId="60" fillId="0" borderId="13" xfId="1233" applyFont="1" applyFill="1" applyBorder="1" applyAlignment="1">
      <alignment horizontal="center" vertical="center"/>
    </xf>
    <xf numFmtId="0" fontId="63" fillId="2" borderId="7" xfId="1229" applyFont="1" applyFill="1" applyBorder="1" applyAlignment="1">
      <alignment horizontal="center" vertical="center"/>
    </xf>
    <xf numFmtId="0" fontId="63" fillId="2" borderId="34" xfId="1229" applyFont="1" applyFill="1" applyBorder="1" applyAlignment="1">
      <alignment horizontal="center" vertical="center"/>
    </xf>
    <xf numFmtId="0" fontId="63" fillId="2" borderId="4" xfId="1229" applyFont="1" applyFill="1" applyBorder="1" applyAlignment="1">
      <alignment horizontal="center" vertical="center"/>
    </xf>
    <xf numFmtId="0" fontId="24" fillId="0" borderId="7" xfId="1229" applyFont="1" applyFill="1" applyBorder="1" applyAlignment="1">
      <alignment horizontal="center" vertical="center"/>
    </xf>
    <xf numFmtId="0" fontId="24" fillId="0" borderId="34" xfId="1229" applyFont="1" applyFill="1" applyBorder="1" applyAlignment="1">
      <alignment horizontal="center" vertical="center"/>
    </xf>
    <xf numFmtId="0" fontId="24" fillId="0" borderId="4" xfId="1229" applyFont="1" applyFill="1" applyBorder="1" applyAlignment="1">
      <alignment horizontal="center" vertical="center"/>
    </xf>
    <xf numFmtId="0" fontId="23" fillId="0" borderId="0" xfId="1234" applyFont="1" applyAlignment="1">
      <alignment horizontal="left" vertical="center"/>
    </xf>
    <xf numFmtId="0" fontId="24" fillId="0" borderId="7" xfId="1233" applyFont="1" applyFill="1" applyBorder="1" applyAlignment="1">
      <alignment horizontal="center" vertical="center"/>
    </xf>
    <xf numFmtId="0" fontId="24" fillId="0" borderId="34" xfId="1233" applyFont="1" applyFill="1" applyBorder="1" applyAlignment="1">
      <alignment horizontal="center" vertical="center"/>
    </xf>
    <xf numFmtId="0" fontId="24" fillId="0" borderId="4" xfId="1233" applyFont="1" applyFill="1" applyBorder="1" applyAlignment="1">
      <alignment horizontal="center" vertical="center"/>
    </xf>
    <xf numFmtId="0" fontId="46" fillId="0" borderId="7" xfId="508" applyFont="1" applyBorder="1" applyAlignment="1">
      <alignment horizontal="center" vertical="center"/>
    </xf>
    <xf numFmtId="0" fontId="46" fillId="0" borderId="34" xfId="508" applyFont="1" applyBorder="1" applyAlignment="1">
      <alignment horizontal="center" vertical="center"/>
    </xf>
    <xf numFmtId="0" fontId="46" fillId="0" borderId="4" xfId="508" applyFont="1" applyBorder="1" applyAlignment="1">
      <alignment horizontal="center" vertical="center"/>
    </xf>
    <xf numFmtId="0" fontId="11" fillId="8" borderId="7" xfId="1233" applyFont="1" applyFill="1" applyBorder="1" applyAlignment="1">
      <alignment horizontal="center" vertical="center"/>
    </xf>
    <xf numFmtId="0" fontId="11" fillId="8" borderId="34" xfId="1233" applyFont="1" applyFill="1" applyBorder="1" applyAlignment="1">
      <alignment horizontal="center" vertical="center"/>
    </xf>
    <xf numFmtId="0" fontId="11" fillId="8" borderId="4" xfId="1233" applyFont="1" applyFill="1" applyBorder="1" applyAlignment="1">
      <alignment horizontal="center" vertical="center"/>
    </xf>
    <xf numFmtId="0" fontId="60" fillId="29" borderId="7" xfId="1229" applyFont="1" applyFill="1" applyBorder="1" applyAlignment="1">
      <alignment horizontal="center" vertical="center"/>
    </xf>
    <xf numFmtId="0" fontId="60" fillId="29" borderId="34" xfId="1229" applyFont="1" applyFill="1" applyBorder="1" applyAlignment="1">
      <alignment horizontal="center" vertical="center"/>
    </xf>
    <xf numFmtId="0" fontId="60" fillId="29" borderId="4" xfId="1229" applyFont="1" applyFill="1" applyBorder="1" applyAlignment="1">
      <alignment horizontal="center" vertical="center"/>
    </xf>
    <xf numFmtId="0" fontId="11" fillId="29" borderId="7" xfId="1233" applyFont="1" applyFill="1" applyBorder="1" applyAlignment="1">
      <alignment horizontal="center" vertical="center"/>
    </xf>
    <xf numFmtId="0" fontId="11" fillId="29" borderId="34" xfId="1233" applyFont="1" applyFill="1" applyBorder="1" applyAlignment="1">
      <alignment horizontal="center" vertical="center"/>
    </xf>
    <xf numFmtId="0" fontId="11" fillId="29" borderId="4" xfId="1233" applyFont="1" applyFill="1" applyBorder="1" applyAlignment="1">
      <alignment horizontal="center" vertical="center"/>
    </xf>
    <xf numFmtId="0" fontId="11" fillId="29" borderId="3" xfId="1233" applyFont="1" applyFill="1" applyBorder="1" applyAlignment="1">
      <alignment horizontal="center" vertical="center"/>
    </xf>
  </cellXfs>
  <cellStyles count="1249">
    <cellStyle name="??&amp;O?&amp;H?_x0008_??_x0007__x0001__x0001_" xfId="1"/>
    <cellStyle name="_051115_견적서(DRM)_LGTelecom" xfId="2"/>
    <cellStyle name="_Book1" xfId="3"/>
    <cellStyle name="_BP_정산담당자(1)" xfId="4"/>
    <cellStyle name="_IST_HW_020529_01_오일뱅크(570RACK)" xfId="5"/>
    <cellStyle name="_NAS(프로웨어스토리지)04-1001" xfId="6"/>
    <cellStyle name="_고우넷(SR1400-2400JR2-SRSH4)05-0113" xfId="7"/>
    <cellStyle name="_넥스텔라인(TT1055TP)04-1208" xfId="8"/>
    <cellStyle name="_다음소프트(TT1366BR2)04-1027" xfId="9"/>
    <cellStyle name="_데이터 매출구조 매핑_05" xfId="10"/>
    <cellStyle name="_데이터 매출구조 매핑_0617(2월 정산기준)" xfId="11"/>
    <cellStyle name="_레이텔레콤(SR1325TP)04-1108" xfId="12"/>
    <cellStyle name="_삼오ENC(SR2400)04-1014" xfId="13"/>
    <cellStyle name="_시큐리티맵(SR2300WV2)05-0103" xfId="14"/>
    <cellStyle name="_아이플러스TV(TT1270BR2)04-1207" xfId="15"/>
    <cellStyle name="_엑소젠(TT1270BR2)04-1103" xfId="16"/>
    <cellStyle name="_엔터맥스(TT1270-1366BR2)05-0110" xfId="17"/>
    <cellStyle name="_엠비즈네트웍스(SR2300)04-0713" xfId="18"/>
    <cellStyle name="_오렌지플러스(TT1270SHG2)04-1108" xfId="19"/>
    <cellStyle name="_옥션(SR1325-SR2300)04-0722" xfId="20"/>
    <cellStyle name="_웰러스(SR1400-2400JR2-SRSH4)05-0222" xfId="21"/>
    <cellStyle name="_위즈위드(SR2400JR2)05-0314" xfId="22"/>
    <cellStyle name="_인트로21(TT1055TP)04-1111" xfId="23"/>
    <cellStyle name="_정보이용료_서비스별_정산구조 v0(1).7" xfId="24"/>
    <cellStyle name="_큐마인드(TT1366BR2)04-1221" xfId="25"/>
    <cellStyle name="_테르텐 호스팅 가격 new" xfId="26"/>
    <cellStyle name="_통화료실적_EDW_091116" xfId="27"/>
    <cellStyle name="_한일칼라(SR2300WV2-DL380)05-0117" xfId="28"/>
    <cellStyle name="AeE­ [0]_0123" xfId="29"/>
    <cellStyle name="AeE­_0123" xfId="30"/>
    <cellStyle name="AÞ¸¶ [0]_0123" xfId="31"/>
    <cellStyle name="AÞ¸¶_0123" xfId="32"/>
    <cellStyle name="C￥AØ_¿μ¾÷CoE² " xfId="33"/>
    <cellStyle name="Comma [0]_ SG&amp;A Bridge " xfId="34"/>
    <cellStyle name="Comma_ SG&amp;A Bridge " xfId="35"/>
    <cellStyle name="Currency [0]_ " xfId="36"/>
    <cellStyle name="Currency_ SG&amp;A Bridge " xfId="37"/>
    <cellStyle name="Currency1" xfId="38"/>
    <cellStyle name="Header1" xfId="39"/>
    <cellStyle name="Header2" xfId="40"/>
    <cellStyle name="Normal_ SG&amp;A Bridge " xfId="41"/>
    <cellStyle name="title [1]" xfId="42"/>
    <cellStyle name="title [2]" xfId="43"/>
    <cellStyle name="똿뗦먛귟 [0.00]_PRODUCT DETAIL Q1" xfId="44"/>
    <cellStyle name="똿뗦먛귟_PRODUCT DETAIL Q1" xfId="45"/>
    <cellStyle name="믅됞 [0.00]_PRODUCT DETAIL Q1" xfId="46"/>
    <cellStyle name="믅됞_PRODUCT DETAIL Q1" xfId="47"/>
    <cellStyle name="백분율" xfId="48" builtinId="5"/>
    <cellStyle name="백분율 [0]" xfId="49"/>
    <cellStyle name="백분율 [2]" xfId="50"/>
    <cellStyle name="백분율 2" xfId="51"/>
    <cellStyle name="백분율 3" xfId="52"/>
    <cellStyle name="백분율 4" xfId="53"/>
    <cellStyle name="뷭?_BOOKSHIP" xfId="54"/>
    <cellStyle name="쉼표 [0]" xfId="55" builtinId="6"/>
    <cellStyle name="쉼표 [0] 10" xfId="56"/>
    <cellStyle name="쉼표 [0] 10 2" xfId="57"/>
    <cellStyle name="쉼표 [0] 100" xfId="58"/>
    <cellStyle name="쉼표 [0] 100 2" xfId="59"/>
    <cellStyle name="쉼표 [0] 101" xfId="60"/>
    <cellStyle name="쉼표 [0] 101 2" xfId="61"/>
    <cellStyle name="쉼표 [0] 102" xfId="62"/>
    <cellStyle name="쉼표 [0] 102 2" xfId="63"/>
    <cellStyle name="쉼표 [0] 103" xfId="64"/>
    <cellStyle name="쉼표 [0] 103 2" xfId="65"/>
    <cellStyle name="쉼표 [0] 104" xfId="66"/>
    <cellStyle name="쉼표 [0] 104 2" xfId="67"/>
    <cellStyle name="쉼표 [0] 105" xfId="68"/>
    <cellStyle name="쉼표 [0] 105 2" xfId="69"/>
    <cellStyle name="쉼표 [0] 106" xfId="70"/>
    <cellStyle name="쉼표 [0] 106 2" xfId="71"/>
    <cellStyle name="쉼표 [0] 107" xfId="72"/>
    <cellStyle name="쉼표 [0] 107 2" xfId="73"/>
    <cellStyle name="쉼표 [0] 108" xfId="74"/>
    <cellStyle name="쉼표 [0] 108 2" xfId="75"/>
    <cellStyle name="쉼표 [0] 109" xfId="76"/>
    <cellStyle name="쉼표 [0] 109 2" xfId="77"/>
    <cellStyle name="쉼표 [0] 11" xfId="78"/>
    <cellStyle name="쉼표 [0] 11 2" xfId="79"/>
    <cellStyle name="쉼표 [0] 110" xfId="80"/>
    <cellStyle name="쉼표 [0] 110 2" xfId="81"/>
    <cellStyle name="쉼표 [0] 111" xfId="82"/>
    <cellStyle name="쉼표 [0] 111 2" xfId="83"/>
    <cellStyle name="쉼표 [0] 112" xfId="84"/>
    <cellStyle name="쉼표 [0] 112 2" xfId="85"/>
    <cellStyle name="쉼표 [0] 113" xfId="86"/>
    <cellStyle name="쉼표 [0] 113 2" xfId="87"/>
    <cellStyle name="쉼표 [0] 114" xfId="88"/>
    <cellStyle name="쉼표 [0] 114 2" xfId="89"/>
    <cellStyle name="쉼표 [0] 115" xfId="90"/>
    <cellStyle name="쉼표 [0] 115 2" xfId="91"/>
    <cellStyle name="쉼표 [0] 116" xfId="92"/>
    <cellStyle name="쉼표 [0] 116 2" xfId="93"/>
    <cellStyle name="쉼표 [0] 117" xfId="94"/>
    <cellStyle name="쉼표 [0] 117 2" xfId="95"/>
    <cellStyle name="쉼표 [0] 118" xfId="96"/>
    <cellStyle name="쉼표 [0] 118 2" xfId="97"/>
    <cellStyle name="쉼표 [0] 119" xfId="98"/>
    <cellStyle name="쉼표 [0] 119 2" xfId="99"/>
    <cellStyle name="쉼표 [0] 12" xfId="100"/>
    <cellStyle name="쉼표 [0] 12 2" xfId="101"/>
    <cellStyle name="쉼표 [0] 120" xfId="102"/>
    <cellStyle name="쉼표 [0] 120 2" xfId="103"/>
    <cellStyle name="쉼표 [0] 121" xfId="104"/>
    <cellStyle name="쉼표 [0] 121 2" xfId="105"/>
    <cellStyle name="쉼표 [0] 122" xfId="106"/>
    <cellStyle name="쉼표 [0] 122 2" xfId="107"/>
    <cellStyle name="쉼표 [0] 123" xfId="108"/>
    <cellStyle name="쉼표 [0] 123 2" xfId="109"/>
    <cellStyle name="쉼표 [0] 124" xfId="110"/>
    <cellStyle name="쉼표 [0] 124 2" xfId="111"/>
    <cellStyle name="쉼표 [0] 125" xfId="112"/>
    <cellStyle name="쉼표 [0] 125 2" xfId="113"/>
    <cellStyle name="쉼표 [0] 126" xfId="114"/>
    <cellStyle name="쉼표 [0] 127" xfId="115"/>
    <cellStyle name="쉼표 [0] 13" xfId="116"/>
    <cellStyle name="쉼표 [0] 13 2" xfId="117"/>
    <cellStyle name="쉼표 [0] 14" xfId="118"/>
    <cellStyle name="쉼표 [0] 14 2" xfId="119"/>
    <cellStyle name="쉼표 [0] 15" xfId="120"/>
    <cellStyle name="쉼표 [0] 15 2" xfId="121"/>
    <cellStyle name="쉼표 [0] 16" xfId="122"/>
    <cellStyle name="쉼표 [0] 16 2" xfId="123"/>
    <cellStyle name="쉼표 [0] 17" xfId="124"/>
    <cellStyle name="쉼표 [0] 17 2" xfId="125"/>
    <cellStyle name="쉼표 [0] 18" xfId="126"/>
    <cellStyle name="쉼표 [0] 18 2" xfId="127"/>
    <cellStyle name="쉼표 [0] 19" xfId="128"/>
    <cellStyle name="쉼표 [0] 19 2" xfId="129"/>
    <cellStyle name="쉼표 [0] 2" xfId="130"/>
    <cellStyle name="쉼표 [0] 2 2" xfId="131"/>
    <cellStyle name="쉼표 [0] 2 2 2" xfId="132"/>
    <cellStyle name="쉼표 [0] 2 2 2 2" xfId="133"/>
    <cellStyle name="쉼표 [0] 2 2 3" xfId="134"/>
    <cellStyle name="쉼표 [0] 2 3" xfId="135"/>
    <cellStyle name="쉼표 [0] 2 3 2" xfId="136"/>
    <cellStyle name="쉼표 [0] 2 4" xfId="137"/>
    <cellStyle name="쉼표 [0] 2 4 2" xfId="138"/>
    <cellStyle name="쉼표 [0] 2 5" xfId="139"/>
    <cellStyle name="쉼표 [0] 2 5 2" xfId="140"/>
    <cellStyle name="쉼표 [0] 2 6" xfId="141"/>
    <cellStyle name="쉼표 [0] 2 6 2" xfId="142"/>
    <cellStyle name="쉼표 [0] 2 7" xfId="143"/>
    <cellStyle name="쉼표 [0] 20" xfId="144"/>
    <cellStyle name="쉼표 [0] 20 2" xfId="145"/>
    <cellStyle name="쉼표 [0] 21" xfId="146"/>
    <cellStyle name="쉼표 [0] 21 2" xfId="147"/>
    <cellStyle name="쉼표 [0] 22" xfId="148"/>
    <cellStyle name="쉼표 [0] 22 2" xfId="149"/>
    <cellStyle name="쉼표 [0] 23" xfId="150"/>
    <cellStyle name="쉼표 [0] 23 2" xfId="151"/>
    <cellStyle name="쉼표 [0] 24" xfId="152"/>
    <cellStyle name="쉼표 [0] 24 2" xfId="153"/>
    <cellStyle name="쉼표 [0] 25" xfId="154"/>
    <cellStyle name="쉼표 [0] 25 2" xfId="155"/>
    <cellStyle name="쉼표 [0] 26" xfId="156"/>
    <cellStyle name="쉼표 [0] 26 2" xfId="157"/>
    <cellStyle name="쉼표 [0] 27" xfId="158"/>
    <cellStyle name="쉼표 [0] 27 2" xfId="159"/>
    <cellStyle name="쉼표 [0] 28" xfId="160"/>
    <cellStyle name="쉼표 [0] 28 2" xfId="161"/>
    <cellStyle name="쉼표 [0] 29" xfId="162"/>
    <cellStyle name="쉼표 [0] 29 2" xfId="163"/>
    <cellStyle name="쉼표 [0] 3" xfId="164"/>
    <cellStyle name="쉼표 [0] 3 2" xfId="165"/>
    <cellStyle name="쉼표 [0] 30" xfId="166"/>
    <cellStyle name="쉼표 [0] 30 2" xfId="167"/>
    <cellStyle name="쉼표 [0] 31" xfId="168"/>
    <cellStyle name="쉼표 [0] 31 2" xfId="169"/>
    <cellStyle name="쉼표 [0] 32" xfId="170"/>
    <cellStyle name="쉼표 [0] 32 2" xfId="171"/>
    <cellStyle name="쉼표 [0] 33" xfId="172"/>
    <cellStyle name="쉼표 [0] 33 2" xfId="173"/>
    <cellStyle name="쉼표 [0] 34" xfId="174"/>
    <cellStyle name="쉼표 [0] 34 2" xfId="175"/>
    <cellStyle name="쉼표 [0] 35" xfId="176"/>
    <cellStyle name="쉼표 [0] 35 2" xfId="177"/>
    <cellStyle name="쉼표 [0] 36" xfId="178"/>
    <cellStyle name="쉼표 [0] 36 2" xfId="179"/>
    <cellStyle name="쉼표 [0] 37" xfId="180"/>
    <cellStyle name="쉼표 [0] 37 2" xfId="181"/>
    <cellStyle name="쉼표 [0] 38" xfId="182"/>
    <cellStyle name="쉼표 [0] 38 2" xfId="183"/>
    <cellStyle name="쉼표 [0] 39" xfId="184"/>
    <cellStyle name="쉼표 [0] 39 2" xfId="185"/>
    <cellStyle name="쉼표 [0] 4" xfId="186"/>
    <cellStyle name="쉼표 [0] 4 2" xfId="187"/>
    <cellStyle name="쉼표 [0] 4 2 2" xfId="188"/>
    <cellStyle name="쉼표 [0] 4 3" xfId="189"/>
    <cellStyle name="쉼표 [0] 40" xfId="190"/>
    <cellStyle name="쉼표 [0] 40 2" xfId="191"/>
    <cellStyle name="쉼표 [0] 41" xfId="192"/>
    <cellStyle name="쉼표 [0] 41 2" xfId="193"/>
    <cellStyle name="쉼표 [0] 42" xfId="194"/>
    <cellStyle name="쉼표 [0] 42 2" xfId="195"/>
    <cellStyle name="쉼표 [0] 43" xfId="196"/>
    <cellStyle name="쉼표 [0] 43 2" xfId="197"/>
    <cellStyle name="쉼표 [0] 44" xfId="198"/>
    <cellStyle name="쉼표 [0] 44 2" xfId="199"/>
    <cellStyle name="쉼표 [0] 45" xfId="200"/>
    <cellStyle name="쉼표 [0] 45 2" xfId="201"/>
    <cellStyle name="쉼표 [0] 46" xfId="202"/>
    <cellStyle name="쉼표 [0] 46 2" xfId="203"/>
    <cellStyle name="쉼표 [0] 47" xfId="204"/>
    <cellStyle name="쉼표 [0] 47 2" xfId="205"/>
    <cellStyle name="쉼표 [0] 48" xfId="206"/>
    <cellStyle name="쉼표 [0] 48 2" xfId="207"/>
    <cellStyle name="쉼표 [0] 49" xfId="208"/>
    <cellStyle name="쉼표 [0] 49 2" xfId="209"/>
    <cellStyle name="쉼표 [0] 5" xfId="210"/>
    <cellStyle name="쉼표 [0] 5 2" xfId="211"/>
    <cellStyle name="쉼표 [0] 50" xfId="212"/>
    <cellStyle name="쉼표 [0] 50 2" xfId="213"/>
    <cellStyle name="쉼표 [0] 51" xfId="214"/>
    <cellStyle name="쉼표 [0] 51 2" xfId="215"/>
    <cellStyle name="쉼표 [0] 52" xfId="216"/>
    <cellStyle name="쉼표 [0] 52 2" xfId="217"/>
    <cellStyle name="쉼표 [0] 53" xfId="218"/>
    <cellStyle name="쉼표 [0] 53 2" xfId="219"/>
    <cellStyle name="쉼표 [0] 54" xfId="220"/>
    <cellStyle name="쉼표 [0] 54 2" xfId="221"/>
    <cellStyle name="쉼표 [0] 55" xfId="222"/>
    <cellStyle name="쉼표 [0] 55 2" xfId="223"/>
    <cellStyle name="쉼표 [0] 56" xfId="224"/>
    <cellStyle name="쉼표 [0] 56 2" xfId="225"/>
    <cellStyle name="쉼표 [0] 57" xfId="226"/>
    <cellStyle name="쉼표 [0] 57 2" xfId="227"/>
    <cellStyle name="쉼표 [0] 58" xfId="228"/>
    <cellStyle name="쉼표 [0] 58 2" xfId="229"/>
    <cellStyle name="쉼표 [0] 59" xfId="230"/>
    <cellStyle name="쉼표 [0] 59 2" xfId="231"/>
    <cellStyle name="쉼표 [0] 6" xfId="232"/>
    <cellStyle name="쉼표 [0] 6 2" xfId="233"/>
    <cellStyle name="쉼표 [0] 60" xfId="234"/>
    <cellStyle name="쉼표 [0] 60 2" xfId="235"/>
    <cellStyle name="쉼표 [0] 61" xfId="236"/>
    <cellStyle name="쉼표 [0] 61 2" xfId="237"/>
    <cellStyle name="쉼표 [0] 62" xfId="238"/>
    <cellStyle name="쉼표 [0] 62 2" xfId="239"/>
    <cellStyle name="쉼표 [0] 63" xfId="240"/>
    <cellStyle name="쉼표 [0] 63 2" xfId="241"/>
    <cellStyle name="쉼표 [0] 64" xfId="242"/>
    <cellStyle name="쉼표 [0] 64 2" xfId="243"/>
    <cellStyle name="쉼표 [0] 65" xfId="244"/>
    <cellStyle name="쉼표 [0] 65 2" xfId="245"/>
    <cellStyle name="쉼표 [0] 66" xfId="246"/>
    <cellStyle name="쉼표 [0] 66 2" xfId="247"/>
    <cellStyle name="쉼표 [0] 67" xfId="248"/>
    <cellStyle name="쉼표 [0] 67 2" xfId="249"/>
    <cellStyle name="쉼표 [0] 68" xfId="250"/>
    <cellStyle name="쉼표 [0] 68 2" xfId="251"/>
    <cellStyle name="쉼표 [0] 69" xfId="252"/>
    <cellStyle name="쉼표 [0] 69 2" xfId="253"/>
    <cellStyle name="쉼표 [0] 7" xfId="254"/>
    <cellStyle name="쉼표 [0] 7 2" xfId="255"/>
    <cellStyle name="쉼표 [0] 70" xfId="256"/>
    <cellStyle name="쉼표 [0] 70 2" xfId="257"/>
    <cellStyle name="쉼표 [0] 71" xfId="258"/>
    <cellStyle name="쉼표 [0] 71 2" xfId="259"/>
    <cellStyle name="쉼표 [0] 72" xfId="260"/>
    <cellStyle name="쉼표 [0] 72 2" xfId="261"/>
    <cellStyle name="쉼표 [0] 73" xfId="262"/>
    <cellStyle name="쉼표 [0] 73 2" xfId="263"/>
    <cellStyle name="쉼표 [0] 74" xfId="264"/>
    <cellStyle name="쉼표 [0] 74 2" xfId="265"/>
    <cellStyle name="쉼표 [0] 75" xfId="266"/>
    <cellStyle name="쉼표 [0] 75 2" xfId="267"/>
    <cellStyle name="쉼표 [0] 76" xfId="268"/>
    <cellStyle name="쉼표 [0] 76 2" xfId="269"/>
    <cellStyle name="쉼표 [0] 77" xfId="270"/>
    <cellStyle name="쉼표 [0] 77 2" xfId="271"/>
    <cellStyle name="쉼표 [0] 78" xfId="272"/>
    <cellStyle name="쉼표 [0] 78 2" xfId="273"/>
    <cellStyle name="쉼표 [0] 79" xfId="274"/>
    <cellStyle name="쉼표 [0] 79 2" xfId="275"/>
    <cellStyle name="쉼표 [0] 8" xfId="276"/>
    <cellStyle name="쉼표 [0] 8 2" xfId="277"/>
    <cellStyle name="쉼표 [0] 80" xfId="278"/>
    <cellStyle name="쉼표 [0] 80 2" xfId="279"/>
    <cellStyle name="쉼표 [0] 81" xfId="280"/>
    <cellStyle name="쉼표 [0] 81 2" xfId="281"/>
    <cellStyle name="쉼표 [0] 82" xfId="282"/>
    <cellStyle name="쉼표 [0] 82 2" xfId="283"/>
    <cellStyle name="쉼표 [0] 83" xfId="284"/>
    <cellStyle name="쉼표 [0] 83 2" xfId="285"/>
    <cellStyle name="쉼표 [0] 84" xfId="286"/>
    <cellStyle name="쉼표 [0] 84 2" xfId="287"/>
    <cellStyle name="쉼표 [0] 85" xfId="288"/>
    <cellStyle name="쉼표 [0] 85 2" xfId="289"/>
    <cellStyle name="쉼표 [0] 86" xfId="290"/>
    <cellStyle name="쉼표 [0] 86 2" xfId="291"/>
    <cellStyle name="쉼표 [0] 87" xfId="292"/>
    <cellStyle name="쉼표 [0] 87 2" xfId="293"/>
    <cellStyle name="쉼표 [0] 88" xfId="294"/>
    <cellStyle name="쉼표 [0] 88 2" xfId="295"/>
    <cellStyle name="쉼표 [0] 89" xfId="296"/>
    <cellStyle name="쉼표 [0] 89 2" xfId="297"/>
    <cellStyle name="쉼표 [0] 9" xfId="298"/>
    <cellStyle name="쉼표 [0] 9 2" xfId="299"/>
    <cellStyle name="쉼표 [0] 90" xfId="300"/>
    <cellStyle name="쉼표 [0] 90 2" xfId="301"/>
    <cellStyle name="쉼표 [0] 91" xfId="302"/>
    <cellStyle name="쉼표 [0] 91 2" xfId="303"/>
    <cellStyle name="쉼표 [0] 92" xfId="304"/>
    <cellStyle name="쉼표 [0] 92 2" xfId="305"/>
    <cellStyle name="쉼표 [0] 93" xfId="306"/>
    <cellStyle name="쉼표 [0] 93 2" xfId="307"/>
    <cellStyle name="쉼표 [0] 94" xfId="308"/>
    <cellStyle name="쉼표 [0] 94 2" xfId="309"/>
    <cellStyle name="쉼표 [0] 95" xfId="310"/>
    <cellStyle name="쉼표 [0] 95 2" xfId="311"/>
    <cellStyle name="쉼표 [0] 96" xfId="312"/>
    <cellStyle name="쉼표 [0] 96 2" xfId="313"/>
    <cellStyle name="쉼표 [0] 97" xfId="314"/>
    <cellStyle name="쉼표 [0] 97 2" xfId="315"/>
    <cellStyle name="쉼표 [0] 98" xfId="316"/>
    <cellStyle name="쉼표 [0] 98 2" xfId="317"/>
    <cellStyle name="쉼표 [0] 99" xfId="318"/>
    <cellStyle name="쉼표 [0] 99 2" xfId="319"/>
    <cellStyle name="스타일 1" xfId="320"/>
    <cellStyle name="스타일 1 2" xfId="321"/>
    <cellStyle name="스타일 1 3" xfId="322"/>
    <cellStyle name="콤마 [0]_~0021290" xfId="323"/>
    <cellStyle name="콤마 [2]" xfId="324"/>
    <cellStyle name="콤마_~0021290" xfId="325"/>
    <cellStyle name="통화 [0]" xfId="326" builtinId="7"/>
    <cellStyle name="통화 [0] 2" xfId="327"/>
    <cellStyle name="통화 [0] 3" xfId="328"/>
    <cellStyle name="표준" xfId="0" builtinId="0"/>
    <cellStyle name="표준 10" xfId="329"/>
    <cellStyle name="표준 10 2" xfId="330"/>
    <cellStyle name="표준 10 2 2" xfId="331"/>
    <cellStyle name="표준 10 3" xfId="332"/>
    <cellStyle name="표준 10 3 2" xfId="333"/>
    <cellStyle name="표준 10 4" xfId="334"/>
    <cellStyle name="표준 10 4 2" xfId="335"/>
    <cellStyle name="표준 10 5" xfId="336"/>
    <cellStyle name="표준 10 5 2" xfId="337"/>
    <cellStyle name="표준 10 6" xfId="338"/>
    <cellStyle name="표준 10 6 2" xfId="339"/>
    <cellStyle name="표준 100" xfId="340"/>
    <cellStyle name="표준 100 2" xfId="341"/>
    <cellStyle name="표준 100 2 2" xfId="342"/>
    <cellStyle name="표준 100 3" xfId="343"/>
    <cellStyle name="표준 100 3 2" xfId="344"/>
    <cellStyle name="표준 100 4" xfId="345"/>
    <cellStyle name="표준 101" xfId="346"/>
    <cellStyle name="표준 101 2" xfId="347"/>
    <cellStyle name="표준 101 2 2" xfId="348"/>
    <cellStyle name="표준 101 3" xfId="349"/>
    <cellStyle name="표준 101 3 2" xfId="350"/>
    <cellStyle name="표준 101 4" xfId="351"/>
    <cellStyle name="표준 102" xfId="352"/>
    <cellStyle name="표준 102 2" xfId="353"/>
    <cellStyle name="표준 102 2 2" xfId="354"/>
    <cellStyle name="표준 102 3" xfId="355"/>
    <cellStyle name="표준 102 3 2" xfId="356"/>
    <cellStyle name="표준 102 4" xfId="357"/>
    <cellStyle name="표준 103" xfId="358"/>
    <cellStyle name="표준 103 2" xfId="359"/>
    <cellStyle name="표준 103 2 2" xfId="360"/>
    <cellStyle name="표준 103 3" xfId="361"/>
    <cellStyle name="표준 103 3 2" xfId="362"/>
    <cellStyle name="표준 103 4" xfId="363"/>
    <cellStyle name="표준 104" xfId="364"/>
    <cellStyle name="표준 104 2" xfId="365"/>
    <cellStyle name="표준 104 2 2" xfId="366"/>
    <cellStyle name="표준 104 3" xfId="367"/>
    <cellStyle name="표준 104 3 2" xfId="368"/>
    <cellStyle name="표준 104 4" xfId="369"/>
    <cellStyle name="표준 105" xfId="370"/>
    <cellStyle name="표준 105 2" xfId="371"/>
    <cellStyle name="표준 105 2 2" xfId="372"/>
    <cellStyle name="표준 105 3" xfId="373"/>
    <cellStyle name="표준 105 3 2" xfId="374"/>
    <cellStyle name="표준 105 4" xfId="375"/>
    <cellStyle name="표준 106" xfId="376"/>
    <cellStyle name="표준 106 2" xfId="377"/>
    <cellStyle name="표준 106 2 2" xfId="378"/>
    <cellStyle name="표준 106 3" xfId="379"/>
    <cellStyle name="표준 106 3 2" xfId="380"/>
    <cellStyle name="표준 106 4" xfId="381"/>
    <cellStyle name="표준 107" xfId="382"/>
    <cellStyle name="표준 107 2" xfId="383"/>
    <cellStyle name="표준 107 2 2" xfId="384"/>
    <cellStyle name="표준 107 3" xfId="385"/>
    <cellStyle name="표준 107 3 2" xfId="386"/>
    <cellStyle name="표준 107 4" xfId="387"/>
    <cellStyle name="표준 108" xfId="388"/>
    <cellStyle name="표준 108 2" xfId="389"/>
    <cellStyle name="표준 108 2 2" xfId="390"/>
    <cellStyle name="표준 108 3" xfId="391"/>
    <cellStyle name="표준 109" xfId="392"/>
    <cellStyle name="표준 109 2" xfId="393"/>
    <cellStyle name="표준 109 2 2" xfId="394"/>
    <cellStyle name="표준 109 3" xfId="395"/>
    <cellStyle name="표준 109 3 2" xfId="396"/>
    <cellStyle name="표준 109 4" xfId="397"/>
    <cellStyle name="표준 11" xfId="398"/>
    <cellStyle name="표준 11 2" xfId="399"/>
    <cellStyle name="표준 11 2 2" xfId="400"/>
    <cellStyle name="표준 11 3" xfId="401"/>
    <cellStyle name="표준 11 3 2" xfId="402"/>
    <cellStyle name="표준 11 4" xfId="403"/>
    <cellStyle name="표준 11 4 2" xfId="404"/>
    <cellStyle name="표준 11 5" xfId="405"/>
    <cellStyle name="표준 11 5 2" xfId="406"/>
    <cellStyle name="표준 11 6" xfId="407"/>
    <cellStyle name="표준 11 6 2" xfId="408"/>
    <cellStyle name="표준 11 7" xfId="409"/>
    <cellStyle name="표준 110" xfId="410"/>
    <cellStyle name="표준 110 2" xfId="411"/>
    <cellStyle name="표준 110 2 2" xfId="412"/>
    <cellStyle name="표준 110 3" xfId="413"/>
    <cellStyle name="표준 110 3 2" xfId="414"/>
    <cellStyle name="표준 110 4" xfId="415"/>
    <cellStyle name="표준 111" xfId="416"/>
    <cellStyle name="표준 111 2" xfId="417"/>
    <cellStyle name="표준 111 2 2" xfId="418"/>
    <cellStyle name="표준 111 3" xfId="419"/>
    <cellStyle name="표준 111 3 2" xfId="420"/>
    <cellStyle name="표준 111 4" xfId="421"/>
    <cellStyle name="표준 112" xfId="422"/>
    <cellStyle name="표준 112 2" xfId="423"/>
    <cellStyle name="표준 112 2 2" xfId="424"/>
    <cellStyle name="표준 112 3" xfId="425"/>
    <cellStyle name="표준 112 3 2" xfId="426"/>
    <cellStyle name="표준 112 4" xfId="427"/>
    <cellStyle name="표준 113" xfId="428"/>
    <cellStyle name="표준 113 2" xfId="429"/>
    <cellStyle name="표준 113 2 2" xfId="430"/>
    <cellStyle name="표준 113 3" xfId="431"/>
    <cellStyle name="표준 113 3 2" xfId="432"/>
    <cellStyle name="표준 113 4" xfId="433"/>
    <cellStyle name="표준 114" xfId="434"/>
    <cellStyle name="표준 114 2" xfId="435"/>
    <cellStyle name="표준 114 2 2" xfId="436"/>
    <cellStyle name="표준 114 3" xfId="437"/>
    <cellStyle name="표준 114 3 2" xfId="438"/>
    <cellStyle name="표준 114 4" xfId="439"/>
    <cellStyle name="표준 115" xfId="440"/>
    <cellStyle name="표준 115 2" xfId="441"/>
    <cellStyle name="표준 115 2 2" xfId="442"/>
    <cellStyle name="표준 115 3" xfId="443"/>
    <cellStyle name="표준 115 3 2" xfId="444"/>
    <cellStyle name="표준 115 4" xfId="445"/>
    <cellStyle name="표준 116" xfId="446"/>
    <cellStyle name="표준 116 2" xfId="447"/>
    <cellStyle name="표준 116 2 2" xfId="448"/>
    <cellStyle name="표준 116 3" xfId="449"/>
    <cellStyle name="표준 116 3 2" xfId="450"/>
    <cellStyle name="표준 116 4" xfId="451"/>
    <cellStyle name="표준 117" xfId="452"/>
    <cellStyle name="표준 117 2" xfId="453"/>
    <cellStyle name="표준 117 2 2" xfId="454"/>
    <cellStyle name="표준 117 3" xfId="455"/>
    <cellStyle name="표준 117 3 2" xfId="456"/>
    <cellStyle name="표준 117 4" xfId="457"/>
    <cellStyle name="표준 118" xfId="458"/>
    <cellStyle name="표준 118 2" xfId="459"/>
    <cellStyle name="표준 119" xfId="460"/>
    <cellStyle name="표준 119 2" xfId="461"/>
    <cellStyle name="표준 119 2 2" xfId="462"/>
    <cellStyle name="표준 119 3" xfId="463"/>
    <cellStyle name="표준 119 3 2" xfId="464"/>
    <cellStyle name="표준 119 4" xfId="465"/>
    <cellStyle name="표준 12" xfId="466"/>
    <cellStyle name="표준 12 2" xfId="467"/>
    <cellStyle name="표준 12 2 2" xfId="468"/>
    <cellStyle name="표준 12 3" xfId="469"/>
    <cellStyle name="표준 12 3 2" xfId="470"/>
    <cellStyle name="표준 12 4" xfId="471"/>
    <cellStyle name="표준 12 4 2" xfId="472"/>
    <cellStyle name="표준 12 5" xfId="473"/>
    <cellStyle name="표준 12 5 2" xfId="474"/>
    <cellStyle name="표준 12 6" xfId="475"/>
    <cellStyle name="표준 12 6 2" xfId="476"/>
    <cellStyle name="표준 12 7" xfId="477"/>
    <cellStyle name="표준 120" xfId="478"/>
    <cellStyle name="표준 120 2" xfId="479"/>
    <cellStyle name="표준 121" xfId="480"/>
    <cellStyle name="표준 121 2" xfId="481"/>
    <cellStyle name="표준 122" xfId="482"/>
    <cellStyle name="표준 123" xfId="483"/>
    <cellStyle name="표준 123 2" xfId="484"/>
    <cellStyle name="표준 124" xfId="485"/>
    <cellStyle name="표준 125" xfId="486"/>
    <cellStyle name="표준 125 2" xfId="487"/>
    <cellStyle name="표준 126" xfId="488"/>
    <cellStyle name="표준 126 2" xfId="489"/>
    <cellStyle name="표준 127" xfId="490"/>
    <cellStyle name="표준 127 2" xfId="491"/>
    <cellStyle name="표준 128" xfId="492"/>
    <cellStyle name="표준 128 2" xfId="493"/>
    <cellStyle name="표준 129" xfId="494"/>
    <cellStyle name="표준 129 2" xfId="495"/>
    <cellStyle name="표준 13" xfId="496"/>
    <cellStyle name="표준 13 2" xfId="497"/>
    <cellStyle name="표준 13 2 2" xfId="498"/>
    <cellStyle name="표준 13 3" xfId="499"/>
    <cellStyle name="표준 13 3 2" xfId="500"/>
    <cellStyle name="표준 13 4" xfId="501"/>
    <cellStyle name="표준 13 4 2" xfId="502"/>
    <cellStyle name="표준 13 5" xfId="503"/>
    <cellStyle name="표준 13 5 2" xfId="504"/>
    <cellStyle name="표준 13 6" xfId="505"/>
    <cellStyle name="표준 13 6 2" xfId="506"/>
    <cellStyle name="표준 13 7" xfId="507"/>
    <cellStyle name="표준 130" xfId="508"/>
    <cellStyle name="표준 131" xfId="509"/>
    <cellStyle name="표준 131 2" xfId="510"/>
    <cellStyle name="표준 132" xfId="511"/>
    <cellStyle name="표준 133" xfId="512"/>
    <cellStyle name="표준 134" xfId="513"/>
    <cellStyle name="표준 14" xfId="514"/>
    <cellStyle name="표준 14 2" xfId="515"/>
    <cellStyle name="표준 14 2 2" xfId="516"/>
    <cellStyle name="표준 14 3" xfId="517"/>
    <cellStyle name="표준 14 3 2" xfId="518"/>
    <cellStyle name="표준 14 4" xfId="519"/>
    <cellStyle name="표준 14 4 2" xfId="520"/>
    <cellStyle name="표준 14 5" xfId="521"/>
    <cellStyle name="표준 14 5 2" xfId="522"/>
    <cellStyle name="표준 14 6" xfId="523"/>
    <cellStyle name="표준 14 6 2" xfId="524"/>
    <cellStyle name="표준 14 7" xfId="525"/>
    <cellStyle name="표준 15" xfId="526"/>
    <cellStyle name="표준 15 2" xfId="527"/>
    <cellStyle name="표준 15 2 2" xfId="528"/>
    <cellStyle name="표준 15 3" xfId="529"/>
    <cellStyle name="표준 15 3 2" xfId="530"/>
    <cellStyle name="표준 15 4" xfId="531"/>
    <cellStyle name="표준 15 4 2" xfId="532"/>
    <cellStyle name="표준 15 5" xfId="533"/>
    <cellStyle name="표준 15 5 2" xfId="534"/>
    <cellStyle name="표준 15 6" xfId="535"/>
    <cellStyle name="표준 15 6 2" xfId="536"/>
    <cellStyle name="표준 15 7" xfId="537"/>
    <cellStyle name="표준 16" xfId="538"/>
    <cellStyle name="표준 16 2" xfId="539"/>
    <cellStyle name="표준 16 2 2" xfId="540"/>
    <cellStyle name="표준 16 3" xfId="541"/>
    <cellStyle name="표준 16 3 2" xfId="542"/>
    <cellStyle name="표준 16 4" xfId="543"/>
    <cellStyle name="표준 16 4 2" xfId="544"/>
    <cellStyle name="표준 16 5" xfId="545"/>
    <cellStyle name="표준 16 5 2" xfId="546"/>
    <cellStyle name="표준 16 6" xfId="547"/>
    <cellStyle name="표준 16 6 2" xfId="548"/>
    <cellStyle name="표준 16 7" xfId="549"/>
    <cellStyle name="표준 17" xfId="550"/>
    <cellStyle name="표준 17 2" xfId="551"/>
    <cellStyle name="표준 17 2 2" xfId="552"/>
    <cellStyle name="표준 17 3" xfId="553"/>
    <cellStyle name="표준 17 3 2" xfId="554"/>
    <cellStyle name="표준 17 4" xfId="555"/>
    <cellStyle name="표준 17 4 2" xfId="556"/>
    <cellStyle name="표준 17 5" xfId="557"/>
    <cellStyle name="표준 17 5 2" xfId="558"/>
    <cellStyle name="표준 17 6" xfId="559"/>
    <cellStyle name="표준 17 6 2" xfId="560"/>
    <cellStyle name="표준 17 7" xfId="561"/>
    <cellStyle name="표준 18" xfId="562"/>
    <cellStyle name="표준 18 2" xfId="563"/>
    <cellStyle name="표준 18 2 2" xfId="564"/>
    <cellStyle name="표준 18 3" xfId="565"/>
    <cellStyle name="표준 18 3 2" xfId="566"/>
    <cellStyle name="표준 18 4" xfId="567"/>
    <cellStyle name="표준 18 4 2" xfId="568"/>
    <cellStyle name="표준 18 5" xfId="569"/>
    <cellStyle name="표준 18 5 2" xfId="570"/>
    <cellStyle name="표준 18 6" xfId="571"/>
    <cellStyle name="표준 18 6 2" xfId="572"/>
    <cellStyle name="표준 18 7" xfId="573"/>
    <cellStyle name="표준 19" xfId="574"/>
    <cellStyle name="표준 19 2" xfId="575"/>
    <cellStyle name="표준 19 2 2" xfId="576"/>
    <cellStyle name="표준 19 3" xfId="577"/>
    <cellStyle name="표준 19 3 2" xfId="578"/>
    <cellStyle name="표준 19 4" xfId="579"/>
    <cellStyle name="표준 19 4 2" xfId="580"/>
    <cellStyle name="표준 19 5" xfId="581"/>
    <cellStyle name="표준 19 5 2" xfId="582"/>
    <cellStyle name="표준 19 6" xfId="583"/>
    <cellStyle name="표준 19 6 2" xfId="584"/>
    <cellStyle name="표준 19 7" xfId="585"/>
    <cellStyle name="표준 2" xfId="586"/>
    <cellStyle name="표준 2 10" xfId="587"/>
    <cellStyle name="표준 2 10 2" xfId="588"/>
    <cellStyle name="표준 2 2" xfId="589"/>
    <cellStyle name="표준 2 2 2" xfId="590"/>
    <cellStyle name="표준 2 2 2 2" xfId="591"/>
    <cellStyle name="표준 2 2 2 2 2" xfId="592"/>
    <cellStyle name="표준 2 2 2 2 2 2" xfId="593"/>
    <cellStyle name="표준 2 2 2 2 3" xfId="594"/>
    <cellStyle name="표준 2 2 2 3" xfId="595"/>
    <cellStyle name="표준 2 2 2 3 2" xfId="596"/>
    <cellStyle name="표준 2 2 2 4" xfId="597"/>
    <cellStyle name="표준 2 2 2 4 2" xfId="598"/>
    <cellStyle name="표준 2 2 2 5" xfId="599"/>
    <cellStyle name="표준 2 2 3" xfId="600"/>
    <cellStyle name="표준 2 2 3 2" xfId="601"/>
    <cellStyle name="표준 2 2 3 2 2" xfId="602"/>
    <cellStyle name="표준 2 2 3 3" xfId="603"/>
    <cellStyle name="표준 2 2 4" xfId="604"/>
    <cellStyle name="표준 2 2 4 2" xfId="605"/>
    <cellStyle name="표준 2 2 5" xfId="606"/>
    <cellStyle name="표준 2 2 5 2" xfId="607"/>
    <cellStyle name="표준 2 2 6" xfId="608"/>
    <cellStyle name="표준 2 2 7" xfId="609"/>
    <cellStyle name="표준 2 2 7 2" xfId="610"/>
    <cellStyle name="표준 2 2 8" xfId="611"/>
    <cellStyle name="표준 2 2 8 2" xfId="612"/>
    <cellStyle name="표준 2 3" xfId="613"/>
    <cellStyle name="표준 2 3 2" xfId="614"/>
    <cellStyle name="표준 2 3 3" xfId="615"/>
    <cellStyle name="표준 2 3 3 2" xfId="616"/>
    <cellStyle name="표준 2 3 4" xfId="617"/>
    <cellStyle name="표준 2 3 4 2" xfId="618"/>
    <cellStyle name="표준 2 3 5" xfId="619"/>
    <cellStyle name="표준 2 4" xfId="620"/>
    <cellStyle name="표준 2 4 2" xfId="621"/>
    <cellStyle name="표준 2 4 2 2" xfId="622"/>
    <cellStyle name="표준 2 4 3" xfId="623"/>
    <cellStyle name="표준 2 5" xfId="624"/>
    <cellStyle name="표준 2 5 2" xfId="625"/>
    <cellStyle name="표준 2 6" xfId="626"/>
    <cellStyle name="표준 2 6 2" xfId="627"/>
    <cellStyle name="표준 2 7" xfId="628"/>
    <cellStyle name="표준 2 7 2" xfId="629"/>
    <cellStyle name="표준 2 8" xfId="630"/>
    <cellStyle name="표준 2 8 2" xfId="631"/>
    <cellStyle name="표준 2 9" xfId="632"/>
    <cellStyle name="표준 2 9 2" xfId="633"/>
    <cellStyle name="표준 20" xfId="634"/>
    <cellStyle name="표준 20 2" xfId="635"/>
    <cellStyle name="표준 20 2 2" xfId="636"/>
    <cellStyle name="표준 20 3" xfId="637"/>
    <cellStyle name="표준 20 3 2" xfId="638"/>
    <cellStyle name="표준 20 4" xfId="639"/>
    <cellStyle name="표준 20 4 2" xfId="640"/>
    <cellStyle name="표준 20 5" xfId="641"/>
    <cellStyle name="표준 20 5 2" xfId="642"/>
    <cellStyle name="표준 20 6" xfId="643"/>
    <cellStyle name="표준 20 6 2" xfId="644"/>
    <cellStyle name="표준 20 7" xfId="645"/>
    <cellStyle name="표준 21" xfId="646"/>
    <cellStyle name="표준 21 2" xfId="647"/>
    <cellStyle name="표준 21 2 2" xfId="648"/>
    <cellStyle name="표준 21 3" xfId="649"/>
    <cellStyle name="표준 21 3 2" xfId="650"/>
    <cellStyle name="표준 21 4" xfId="651"/>
    <cellStyle name="표준 21 4 2" xfId="652"/>
    <cellStyle name="표준 21 5" xfId="653"/>
    <cellStyle name="표준 21 5 2" xfId="654"/>
    <cellStyle name="표준 21 6" xfId="655"/>
    <cellStyle name="표준 21 6 2" xfId="656"/>
    <cellStyle name="표준 21 7" xfId="657"/>
    <cellStyle name="표준 22" xfId="658"/>
    <cellStyle name="표준 22 2" xfId="659"/>
    <cellStyle name="표준 22 2 2" xfId="660"/>
    <cellStyle name="표준 22 3" xfId="661"/>
    <cellStyle name="표준 22 3 2" xfId="662"/>
    <cellStyle name="표준 22 4" xfId="663"/>
    <cellStyle name="표준 22 4 2" xfId="664"/>
    <cellStyle name="표준 22 5" xfId="665"/>
    <cellStyle name="표준 22 5 2" xfId="666"/>
    <cellStyle name="표준 22 6" xfId="667"/>
    <cellStyle name="표준 22 6 2" xfId="668"/>
    <cellStyle name="표준 22 7" xfId="669"/>
    <cellStyle name="표준 23" xfId="670"/>
    <cellStyle name="표준 23 2" xfId="671"/>
    <cellStyle name="표준 23 2 2" xfId="672"/>
    <cellStyle name="표준 23 3" xfId="673"/>
    <cellStyle name="표준 23 3 2" xfId="674"/>
    <cellStyle name="표준 23 4" xfId="675"/>
    <cellStyle name="표준 23 4 2" xfId="676"/>
    <cellStyle name="표준 23 5" xfId="677"/>
    <cellStyle name="표준 23 5 2" xfId="678"/>
    <cellStyle name="표준 23 6" xfId="679"/>
    <cellStyle name="표준 24" xfId="680"/>
    <cellStyle name="표준 24 2" xfId="681"/>
    <cellStyle name="표준 24 2 2" xfId="682"/>
    <cellStyle name="표준 24 3" xfId="683"/>
    <cellStyle name="표준 24 3 2" xfId="684"/>
    <cellStyle name="표준 24 4" xfId="685"/>
    <cellStyle name="표준 24 4 2" xfId="686"/>
    <cellStyle name="표준 24 5" xfId="687"/>
    <cellStyle name="표준 24 5 2" xfId="688"/>
    <cellStyle name="표준 24 6" xfId="689"/>
    <cellStyle name="표준 25" xfId="690"/>
    <cellStyle name="표준 25 2" xfId="691"/>
    <cellStyle name="표준 25 2 2" xfId="692"/>
    <cellStyle name="표준 25 3" xfId="693"/>
    <cellStyle name="표준 25 3 2" xfId="694"/>
    <cellStyle name="표준 25 4" xfId="695"/>
    <cellStyle name="표준 25 4 2" xfId="696"/>
    <cellStyle name="표준 25 5" xfId="697"/>
    <cellStyle name="표준 26" xfId="698"/>
    <cellStyle name="표준 26 2" xfId="699"/>
    <cellStyle name="표준 26 2 2" xfId="700"/>
    <cellStyle name="표준 26 3" xfId="701"/>
    <cellStyle name="표준 26 3 2" xfId="702"/>
    <cellStyle name="표준 26 4" xfId="703"/>
    <cellStyle name="표준 27" xfId="704"/>
    <cellStyle name="표준 27 2" xfId="705"/>
    <cellStyle name="표준 27 2 2" xfId="706"/>
    <cellStyle name="표준 27 3" xfId="707"/>
    <cellStyle name="표준 27 3 2" xfId="708"/>
    <cellStyle name="표준 27 4" xfId="709"/>
    <cellStyle name="표준 28" xfId="710"/>
    <cellStyle name="표준 28 2" xfId="711"/>
    <cellStyle name="표준 28 2 2" xfId="712"/>
    <cellStyle name="표준 28 3" xfId="713"/>
    <cellStyle name="표준 28 3 2" xfId="714"/>
    <cellStyle name="표준 28 4" xfId="715"/>
    <cellStyle name="표준 29" xfId="716"/>
    <cellStyle name="표준 29 2" xfId="717"/>
    <cellStyle name="표준 29 2 2" xfId="718"/>
    <cellStyle name="표준 29 3" xfId="719"/>
    <cellStyle name="표준 29 3 2" xfId="720"/>
    <cellStyle name="표준 29 4" xfId="721"/>
    <cellStyle name="표준 3 2" xfId="722"/>
    <cellStyle name="표준 3 2 2" xfId="723"/>
    <cellStyle name="표준 3 3" xfId="724"/>
    <cellStyle name="표준 3 3 2" xfId="725"/>
    <cellStyle name="표준 3 4" xfId="726"/>
    <cellStyle name="표준 3 4 2" xfId="727"/>
    <cellStyle name="표준 3 5" xfId="728"/>
    <cellStyle name="표준 30" xfId="729"/>
    <cellStyle name="표준 30 2" xfId="730"/>
    <cellStyle name="표준 30 2 2" xfId="731"/>
    <cellStyle name="표준 30 3" xfId="732"/>
    <cellStyle name="표준 30 3 2" xfId="733"/>
    <cellStyle name="표준 30 4" xfId="734"/>
    <cellStyle name="표준 31" xfId="735"/>
    <cellStyle name="표준 31 2" xfId="736"/>
    <cellStyle name="표준 31 2 2" xfId="737"/>
    <cellStyle name="표준 31 3" xfId="738"/>
    <cellStyle name="표준 31 3 2" xfId="739"/>
    <cellStyle name="표준 31 4" xfId="740"/>
    <cellStyle name="표준 32" xfId="741"/>
    <cellStyle name="표준 32 2" xfId="742"/>
    <cellStyle name="표준 32 2 2" xfId="743"/>
    <cellStyle name="표준 32 3" xfId="744"/>
    <cellStyle name="표준 32 3 2" xfId="745"/>
    <cellStyle name="표준 32 4" xfId="746"/>
    <cellStyle name="표준 33" xfId="747"/>
    <cellStyle name="표준 33 2" xfId="748"/>
    <cellStyle name="표준 33 2 2" xfId="749"/>
    <cellStyle name="표준 33 3" xfId="750"/>
    <cellStyle name="표준 33 3 2" xfId="751"/>
    <cellStyle name="표준 33 4" xfId="752"/>
    <cellStyle name="표준 34" xfId="753"/>
    <cellStyle name="표준 34 2" xfId="754"/>
    <cellStyle name="표준 34 2 2" xfId="755"/>
    <cellStyle name="표준 34 3" xfId="756"/>
    <cellStyle name="표준 34 3 2" xfId="757"/>
    <cellStyle name="표준 34 4" xfId="758"/>
    <cellStyle name="표준 35" xfId="759"/>
    <cellStyle name="표준 35 2" xfId="760"/>
    <cellStyle name="표준 35 2 2" xfId="761"/>
    <cellStyle name="표준 35 3" xfId="762"/>
    <cellStyle name="표준 35 3 2" xfId="763"/>
    <cellStyle name="표준 35 4" xfId="764"/>
    <cellStyle name="표준 36" xfId="765"/>
    <cellStyle name="표준 36 2" xfId="766"/>
    <cellStyle name="표준 36 2 2" xfId="767"/>
    <cellStyle name="표준 36 3" xfId="768"/>
    <cellStyle name="표준 36 3 2" xfId="769"/>
    <cellStyle name="표준 36 4" xfId="770"/>
    <cellStyle name="표준 37" xfId="771"/>
    <cellStyle name="표준 37 2" xfId="772"/>
    <cellStyle name="표준 37 2 2" xfId="773"/>
    <cellStyle name="표준 37 3" xfId="774"/>
    <cellStyle name="표준 37 3 2" xfId="775"/>
    <cellStyle name="표준 37 4" xfId="776"/>
    <cellStyle name="표준 38" xfId="777"/>
    <cellStyle name="표준 38 2" xfId="778"/>
    <cellStyle name="표준 38 2 2" xfId="779"/>
    <cellStyle name="표준 38 3" xfId="780"/>
    <cellStyle name="표준 38 3 2" xfId="781"/>
    <cellStyle name="표준 38 4" xfId="782"/>
    <cellStyle name="표준 39" xfId="783"/>
    <cellStyle name="표준 39 2" xfId="784"/>
    <cellStyle name="표준 39 2 2" xfId="785"/>
    <cellStyle name="표준 39 3" xfId="786"/>
    <cellStyle name="표준 39 3 2" xfId="787"/>
    <cellStyle name="표준 39 4" xfId="788"/>
    <cellStyle name="표준 4 2" xfId="789"/>
    <cellStyle name="표준 4 2 2" xfId="790"/>
    <cellStyle name="표준 4 3" xfId="791"/>
    <cellStyle name="표준 4 3 2" xfId="792"/>
    <cellStyle name="표준 4 4" xfId="793"/>
    <cellStyle name="표준 4 5" xfId="794"/>
    <cellStyle name="표준 4 5 2" xfId="795"/>
    <cellStyle name="표준 4 6" xfId="796"/>
    <cellStyle name="표준 4 6 2" xfId="797"/>
    <cellStyle name="표준 4 7" xfId="798"/>
    <cellStyle name="표준 4 7 2" xfId="799"/>
    <cellStyle name="표준 4 8" xfId="800"/>
    <cellStyle name="표준 40" xfId="801"/>
    <cellStyle name="표준 40 2" xfId="802"/>
    <cellStyle name="표준 40 2 2" xfId="803"/>
    <cellStyle name="표준 40 3" xfId="804"/>
    <cellStyle name="표준 40 3 2" xfId="805"/>
    <cellStyle name="표준 40 4" xfId="806"/>
    <cellStyle name="표준 41" xfId="807"/>
    <cellStyle name="표준 41 2" xfId="808"/>
    <cellStyle name="표준 41 2 2" xfId="809"/>
    <cellStyle name="표준 41 3" xfId="810"/>
    <cellStyle name="표준 41 3 2" xfId="811"/>
    <cellStyle name="표준 41 4" xfId="812"/>
    <cellStyle name="표준 42" xfId="813"/>
    <cellStyle name="표준 42 2" xfId="814"/>
    <cellStyle name="표준 42 2 2" xfId="815"/>
    <cellStyle name="표준 42 3" xfId="816"/>
    <cellStyle name="표준 42 3 2" xfId="817"/>
    <cellStyle name="표준 42 4" xfId="818"/>
    <cellStyle name="표준 43" xfId="819"/>
    <cellStyle name="표준 43 2" xfId="820"/>
    <cellStyle name="표준 43 2 2" xfId="821"/>
    <cellStyle name="표준 43 3" xfId="822"/>
    <cellStyle name="표준 43 3 2" xfId="823"/>
    <cellStyle name="표준 43 4" xfId="824"/>
    <cellStyle name="표준 44" xfId="825"/>
    <cellStyle name="표준 44 2" xfId="826"/>
    <cellStyle name="표준 44 2 2" xfId="827"/>
    <cellStyle name="표준 44 3" xfId="828"/>
    <cellStyle name="표준 44 3 2" xfId="829"/>
    <cellStyle name="표준 44 4" xfId="830"/>
    <cellStyle name="표준 45" xfId="831"/>
    <cellStyle name="표준 45 2" xfId="832"/>
    <cellStyle name="표준 45 2 2" xfId="833"/>
    <cellStyle name="표준 45 3" xfId="834"/>
    <cellStyle name="표준 45 3 2" xfId="835"/>
    <cellStyle name="표준 45 4" xfId="836"/>
    <cellStyle name="표준 46" xfId="837"/>
    <cellStyle name="표준 46 2" xfId="838"/>
    <cellStyle name="표준 46 2 2" xfId="839"/>
    <cellStyle name="표준 46 3" xfId="840"/>
    <cellStyle name="표준 46 3 2" xfId="841"/>
    <cellStyle name="표준 46 4" xfId="842"/>
    <cellStyle name="표준 47" xfId="843"/>
    <cellStyle name="표준 47 2" xfId="844"/>
    <cellStyle name="표준 47 2 2" xfId="845"/>
    <cellStyle name="표준 47 3" xfId="846"/>
    <cellStyle name="표준 47 3 2" xfId="847"/>
    <cellStyle name="표준 47 4" xfId="848"/>
    <cellStyle name="표준 48" xfId="849"/>
    <cellStyle name="표준 48 2" xfId="850"/>
    <cellStyle name="표준 48 2 2" xfId="851"/>
    <cellStyle name="표준 48 3" xfId="852"/>
    <cellStyle name="표준 48 3 2" xfId="853"/>
    <cellStyle name="표준 48 4" xfId="854"/>
    <cellStyle name="표준 49" xfId="855"/>
    <cellStyle name="표준 49 2" xfId="856"/>
    <cellStyle name="표준 49 2 2" xfId="857"/>
    <cellStyle name="표준 49 3" xfId="858"/>
    <cellStyle name="표준 49 3 2" xfId="859"/>
    <cellStyle name="표준 49 4" xfId="860"/>
    <cellStyle name="표준 5 2" xfId="861"/>
    <cellStyle name="표준 5 2 2" xfId="862"/>
    <cellStyle name="표준 5 2 2 2" xfId="863"/>
    <cellStyle name="표준 5 2 3" xfId="864"/>
    <cellStyle name="표준 5 2 3 2" xfId="865"/>
    <cellStyle name="표준 5 2 4" xfId="866"/>
    <cellStyle name="표준 5 2 4 2" xfId="867"/>
    <cellStyle name="표준 5 2 5" xfId="868"/>
    <cellStyle name="표준 5 3" xfId="869"/>
    <cellStyle name="표준 5 3 2" xfId="870"/>
    <cellStyle name="표준 5 3 2 2" xfId="871"/>
    <cellStyle name="표준 5 3 3" xfId="872"/>
    <cellStyle name="표준 5 3 3 2" xfId="873"/>
    <cellStyle name="표준 5 3 4" xfId="874"/>
    <cellStyle name="표준 5 4" xfId="875"/>
    <cellStyle name="표준 5 4 2" xfId="876"/>
    <cellStyle name="표준 5 5" xfId="877"/>
    <cellStyle name="표준 5 5 2" xfId="878"/>
    <cellStyle name="표준 5 6" xfId="879"/>
    <cellStyle name="표준 5 6 2" xfId="880"/>
    <cellStyle name="표준 5 7" xfId="881"/>
    <cellStyle name="표준 5 7 2" xfId="882"/>
    <cellStyle name="표준 5 8" xfId="883"/>
    <cellStyle name="표준 5 8 2" xfId="884"/>
    <cellStyle name="표준 50" xfId="885"/>
    <cellStyle name="표준 50 2" xfId="886"/>
    <cellStyle name="표준 50 2 2" xfId="887"/>
    <cellStyle name="표준 50 3" xfId="888"/>
    <cellStyle name="표준 50 3 2" xfId="889"/>
    <cellStyle name="표준 50 4" xfId="890"/>
    <cellStyle name="표준 51" xfId="891"/>
    <cellStyle name="표준 51 2" xfId="892"/>
    <cellStyle name="표준 51 2 2" xfId="893"/>
    <cellStyle name="표준 51 3" xfId="894"/>
    <cellStyle name="표준 51 3 2" xfId="895"/>
    <cellStyle name="표준 51 4" xfId="896"/>
    <cellStyle name="표준 52" xfId="897"/>
    <cellStyle name="표준 52 2" xfId="898"/>
    <cellStyle name="표준 52 2 2" xfId="899"/>
    <cellStyle name="표준 52 3" xfId="900"/>
    <cellStyle name="표준 52 3 2" xfId="901"/>
    <cellStyle name="표준 52 4" xfId="902"/>
    <cellStyle name="표준 53" xfId="903"/>
    <cellStyle name="표준 53 2" xfId="904"/>
    <cellStyle name="표준 53 2 2" xfId="905"/>
    <cellStyle name="표준 53 3" xfId="906"/>
    <cellStyle name="표준 53 3 2" xfId="907"/>
    <cellStyle name="표준 53 4" xfId="908"/>
    <cellStyle name="표준 54" xfId="909"/>
    <cellStyle name="표준 54 2" xfId="910"/>
    <cellStyle name="표준 54 2 2" xfId="911"/>
    <cellStyle name="표준 54 3" xfId="912"/>
    <cellStyle name="표준 54 3 2" xfId="913"/>
    <cellStyle name="표준 54 4" xfId="914"/>
    <cellStyle name="표준 55" xfId="915"/>
    <cellStyle name="표준 55 2" xfId="916"/>
    <cellStyle name="표준 55 2 2" xfId="917"/>
    <cellStyle name="표준 55 3" xfId="918"/>
    <cellStyle name="표준 55 3 2" xfId="919"/>
    <cellStyle name="표준 55 4" xfId="920"/>
    <cellStyle name="표준 56" xfId="921"/>
    <cellStyle name="표준 56 2" xfId="922"/>
    <cellStyle name="표준 56 2 2" xfId="923"/>
    <cellStyle name="표준 56 3" xfId="924"/>
    <cellStyle name="표준 56 3 2" xfId="925"/>
    <cellStyle name="표준 56 4" xfId="926"/>
    <cellStyle name="표준 57" xfId="927"/>
    <cellStyle name="표준 57 2" xfId="928"/>
    <cellStyle name="표준 57 2 2" xfId="929"/>
    <cellStyle name="표준 57 3" xfId="930"/>
    <cellStyle name="표준 57 3 2" xfId="931"/>
    <cellStyle name="표준 57 4" xfId="932"/>
    <cellStyle name="표준 58" xfId="933"/>
    <cellStyle name="표준 58 2" xfId="934"/>
    <cellStyle name="표준 58 2 2" xfId="935"/>
    <cellStyle name="표준 58 3" xfId="936"/>
    <cellStyle name="표준 58 3 2" xfId="937"/>
    <cellStyle name="표준 58 4" xfId="938"/>
    <cellStyle name="표준 59" xfId="939"/>
    <cellStyle name="표준 59 2" xfId="940"/>
    <cellStyle name="표준 59 2 2" xfId="941"/>
    <cellStyle name="표준 59 3" xfId="942"/>
    <cellStyle name="표준 59 3 2" xfId="943"/>
    <cellStyle name="표준 59 4" xfId="944"/>
    <cellStyle name="표준 6 2" xfId="945"/>
    <cellStyle name="표준 6 2 2" xfId="946"/>
    <cellStyle name="표준 6 3" xfId="947"/>
    <cellStyle name="표준 6 3 2" xfId="948"/>
    <cellStyle name="표준 6 4" xfId="949"/>
    <cellStyle name="표준 6 4 2" xfId="950"/>
    <cellStyle name="표준 6 5" xfId="951"/>
    <cellStyle name="표준 60" xfId="952"/>
    <cellStyle name="표준 60 2" xfId="953"/>
    <cellStyle name="표준 60 2 2" xfId="954"/>
    <cellStyle name="표준 60 3" xfId="955"/>
    <cellStyle name="표준 60 3 2" xfId="956"/>
    <cellStyle name="표준 60 4" xfId="957"/>
    <cellStyle name="표준 61" xfId="958"/>
    <cellStyle name="표준 61 2" xfId="959"/>
    <cellStyle name="표준 61 2 2" xfId="960"/>
    <cellStyle name="표준 61 3" xfId="961"/>
    <cellStyle name="표준 61 3 2" xfId="962"/>
    <cellStyle name="표준 61 4" xfId="963"/>
    <cellStyle name="표준 62" xfId="964"/>
    <cellStyle name="표준 62 2" xfId="965"/>
    <cellStyle name="표준 62 2 2" xfId="966"/>
    <cellStyle name="표준 62 3" xfId="967"/>
    <cellStyle name="표준 62 3 2" xfId="968"/>
    <cellStyle name="표준 62 4" xfId="969"/>
    <cellStyle name="표준 63" xfId="970"/>
    <cellStyle name="표준 63 2" xfId="971"/>
    <cellStyle name="표준 63 2 2" xfId="972"/>
    <cellStyle name="표준 63 3" xfId="973"/>
    <cellStyle name="표준 63 3 2" xfId="974"/>
    <cellStyle name="표준 63 4" xfId="975"/>
    <cellStyle name="표준 64" xfId="976"/>
    <cellStyle name="표준 64 2" xfId="977"/>
    <cellStyle name="표준 64 2 2" xfId="978"/>
    <cellStyle name="표준 64 3" xfId="979"/>
    <cellStyle name="표준 64 3 2" xfId="980"/>
    <cellStyle name="표준 64 4" xfId="981"/>
    <cellStyle name="표준 65" xfId="982"/>
    <cellStyle name="표준 65 2" xfId="983"/>
    <cellStyle name="표준 65 2 2" xfId="984"/>
    <cellStyle name="표준 65 3" xfId="985"/>
    <cellStyle name="표준 65 3 2" xfId="986"/>
    <cellStyle name="표준 65 4" xfId="987"/>
    <cellStyle name="표준 66" xfId="988"/>
    <cellStyle name="표준 66 2" xfId="989"/>
    <cellStyle name="표준 66 2 2" xfId="990"/>
    <cellStyle name="표준 66 3" xfId="991"/>
    <cellStyle name="표준 66 3 2" xfId="992"/>
    <cellStyle name="표준 66 4" xfId="993"/>
    <cellStyle name="표준 67" xfId="994"/>
    <cellStyle name="표준 67 2" xfId="995"/>
    <cellStyle name="표준 67 2 2" xfId="996"/>
    <cellStyle name="표준 67 3" xfId="997"/>
    <cellStyle name="표준 67 3 2" xfId="998"/>
    <cellStyle name="표준 67 4" xfId="999"/>
    <cellStyle name="표준 68" xfId="1000"/>
    <cellStyle name="표준 68 2" xfId="1001"/>
    <cellStyle name="표준 68 2 2" xfId="1002"/>
    <cellStyle name="표준 68 3" xfId="1003"/>
    <cellStyle name="표준 68 3 2" xfId="1004"/>
    <cellStyle name="표준 68 4" xfId="1005"/>
    <cellStyle name="표준 69" xfId="1006"/>
    <cellStyle name="표준 69 2" xfId="1007"/>
    <cellStyle name="표준 69 2 2" xfId="1008"/>
    <cellStyle name="표준 69 3" xfId="1009"/>
    <cellStyle name="표준 69 3 2" xfId="1010"/>
    <cellStyle name="표준 69 4" xfId="1011"/>
    <cellStyle name="표준 7 2" xfId="1012"/>
    <cellStyle name="표준 7 2 2" xfId="1013"/>
    <cellStyle name="표준 7 3" xfId="1014"/>
    <cellStyle name="표준 7 3 2" xfId="1015"/>
    <cellStyle name="표준 7 4" xfId="1016"/>
    <cellStyle name="표준 7 4 2" xfId="1017"/>
    <cellStyle name="표준 7 5" xfId="1018"/>
    <cellStyle name="표준 7 5 2" xfId="1019"/>
    <cellStyle name="표준 7 6" xfId="1020"/>
    <cellStyle name="표준 7 6 2" xfId="1021"/>
    <cellStyle name="표준 7 7" xfId="1022"/>
    <cellStyle name="표준 7 7 2" xfId="1023"/>
    <cellStyle name="표준 70" xfId="1024"/>
    <cellStyle name="표준 70 2" xfId="1025"/>
    <cellStyle name="표준 70 2 2" xfId="1026"/>
    <cellStyle name="표준 70 3" xfId="1027"/>
    <cellStyle name="표준 70 3 2" xfId="1028"/>
    <cellStyle name="표준 70 4" xfId="1029"/>
    <cellStyle name="표준 71" xfId="1030"/>
    <cellStyle name="표준 71 2" xfId="1031"/>
    <cellStyle name="표준 71 2 2" xfId="1032"/>
    <cellStyle name="표준 71 3" xfId="1033"/>
    <cellStyle name="표준 71 3 2" xfId="1034"/>
    <cellStyle name="표준 71 4" xfId="1035"/>
    <cellStyle name="표준 72" xfId="1036"/>
    <cellStyle name="표준 72 2" xfId="1037"/>
    <cellStyle name="표준 72 2 2" xfId="1038"/>
    <cellStyle name="표준 72 3" xfId="1039"/>
    <cellStyle name="표준 72 3 2" xfId="1040"/>
    <cellStyle name="표준 72 4" xfId="1041"/>
    <cellStyle name="표준 73" xfId="1042"/>
    <cellStyle name="표준 73 2" xfId="1043"/>
    <cellStyle name="표준 73 2 2" xfId="1044"/>
    <cellStyle name="표준 73 3" xfId="1045"/>
    <cellStyle name="표준 73 3 2" xfId="1046"/>
    <cellStyle name="표준 73 4" xfId="1047"/>
    <cellStyle name="표준 74" xfId="1048"/>
    <cellStyle name="표준 74 2" xfId="1049"/>
    <cellStyle name="표준 74 2 2" xfId="1050"/>
    <cellStyle name="표준 74 3" xfId="1051"/>
    <cellStyle name="표준 74 3 2" xfId="1052"/>
    <cellStyle name="표준 74 4" xfId="1053"/>
    <cellStyle name="표준 75" xfId="1054"/>
    <cellStyle name="표준 75 2" xfId="1055"/>
    <cellStyle name="표준 75 2 2" xfId="1056"/>
    <cellStyle name="표준 75 3" xfId="1057"/>
    <cellStyle name="표준 75 3 2" xfId="1058"/>
    <cellStyle name="표준 75 4" xfId="1059"/>
    <cellStyle name="표준 76" xfId="1060"/>
    <cellStyle name="표준 76 2" xfId="1061"/>
    <cellStyle name="표준 76 2 2" xfId="1062"/>
    <cellStyle name="표준 76 3" xfId="1063"/>
    <cellStyle name="표준 76 3 2" xfId="1064"/>
    <cellStyle name="표준 76 4" xfId="1065"/>
    <cellStyle name="표준 77" xfId="1066"/>
    <cellStyle name="표준 77 2" xfId="1067"/>
    <cellStyle name="표준 77 2 2" xfId="1068"/>
    <cellStyle name="표준 77 3" xfId="1069"/>
    <cellStyle name="표준 77 3 2" xfId="1070"/>
    <cellStyle name="표준 77 4" xfId="1071"/>
    <cellStyle name="표준 78" xfId="1072"/>
    <cellStyle name="표준 78 2" xfId="1073"/>
    <cellStyle name="표준 78 2 2" xfId="1074"/>
    <cellStyle name="표준 78 3" xfId="1075"/>
    <cellStyle name="표준 78 3 2" xfId="1076"/>
    <cellStyle name="표준 78 4" xfId="1077"/>
    <cellStyle name="표준 79" xfId="1078"/>
    <cellStyle name="표준 79 2" xfId="1079"/>
    <cellStyle name="표준 79 2 2" xfId="1080"/>
    <cellStyle name="표준 79 3" xfId="1081"/>
    <cellStyle name="표준 79 3 2" xfId="1082"/>
    <cellStyle name="표준 79 4" xfId="1083"/>
    <cellStyle name="표준 8" xfId="1084"/>
    <cellStyle name="표준 8 2" xfId="1085"/>
    <cellStyle name="표준 8 2 2" xfId="1086"/>
    <cellStyle name="표준 8 3" xfId="1087"/>
    <cellStyle name="표준 8 3 2" xfId="1088"/>
    <cellStyle name="표준 8 4" xfId="1089"/>
    <cellStyle name="표준 8 4 2" xfId="1090"/>
    <cellStyle name="표준 8 5" xfId="1091"/>
    <cellStyle name="표준 8 5 2" xfId="1092"/>
    <cellStyle name="표준 8 6" xfId="1093"/>
    <cellStyle name="표준 8 6 2" xfId="1094"/>
    <cellStyle name="표준 8 7" xfId="1095"/>
    <cellStyle name="표준 80" xfId="1096"/>
    <cellStyle name="표준 80 2" xfId="1097"/>
    <cellStyle name="표준 80 2 2" xfId="1098"/>
    <cellStyle name="표준 80 3" xfId="1099"/>
    <cellStyle name="표준 80 3 2" xfId="1100"/>
    <cellStyle name="표준 80 4" xfId="1101"/>
    <cellStyle name="표준 81" xfId="1102"/>
    <cellStyle name="표준 81 2" xfId="1103"/>
    <cellStyle name="표준 81 2 2" xfId="1104"/>
    <cellStyle name="표준 81 3" xfId="1105"/>
    <cellStyle name="표준 81 3 2" xfId="1106"/>
    <cellStyle name="표준 81 4" xfId="1107"/>
    <cellStyle name="표준 82" xfId="1108"/>
    <cellStyle name="표준 82 2" xfId="1109"/>
    <cellStyle name="표준 82 2 2" xfId="1110"/>
    <cellStyle name="표준 82 3" xfId="1111"/>
    <cellStyle name="표준 82 3 2" xfId="1112"/>
    <cellStyle name="표준 82 4" xfId="1113"/>
    <cellStyle name="표준 83" xfId="1114"/>
    <cellStyle name="표준 83 2" xfId="1115"/>
    <cellStyle name="표준 83 2 2" xfId="1116"/>
    <cellStyle name="표준 83 3" xfId="1117"/>
    <cellStyle name="표준 83 3 2" xfId="1118"/>
    <cellStyle name="표준 83 4" xfId="1119"/>
    <cellStyle name="표준 84" xfId="1120"/>
    <cellStyle name="표준 84 2" xfId="1121"/>
    <cellStyle name="표준 84 2 2" xfId="1122"/>
    <cellStyle name="표준 84 3" xfId="1123"/>
    <cellStyle name="표준 84 3 2" xfId="1124"/>
    <cellStyle name="표준 84 4" xfId="1125"/>
    <cellStyle name="표준 85" xfId="1126"/>
    <cellStyle name="표준 85 2" xfId="1127"/>
    <cellStyle name="표준 85 2 2" xfId="1128"/>
    <cellStyle name="표준 85 3" xfId="1129"/>
    <cellStyle name="표준 85 3 2" xfId="1130"/>
    <cellStyle name="표준 85 4" xfId="1131"/>
    <cellStyle name="표준 86" xfId="1132"/>
    <cellStyle name="표준 86 2" xfId="1133"/>
    <cellStyle name="표준 86 2 2" xfId="1134"/>
    <cellStyle name="표준 86 3" xfId="1135"/>
    <cellStyle name="표준 86 3 2" xfId="1136"/>
    <cellStyle name="표준 86 4" xfId="1137"/>
    <cellStyle name="표준 87" xfId="1138"/>
    <cellStyle name="표준 87 2" xfId="1139"/>
    <cellStyle name="표준 87 2 2" xfId="1140"/>
    <cellStyle name="표준 87 3" xfId="1141"/>
    <cellStyle name="표준 87 3 2" xfId="1142"/>
    <cellStyle name="표준 87 4" xfId="1143"/>
    <cellStyle name="표준 88" xfId="1144"/>
    <cellStyle name="표준 88 2" xfId="1145"/>
    <cellStyle name="표준 88 2 2" xfId="1146"/>
    <cellStyle name="표준 88 3" xfId="1147"/>
    <cellStyle name="표준 88 3 2" xfId="1148"/>
    <cellStyle name="표준 88 4" xfId="1149"/>
    <cellStyle name="표준 89" xfId="1150"/>
    <cellStyle name="표준 89 2" xfId="1151"/>
    <cellStyle name="표준 89 2 2" xfId="1152"/>
    <cellStyle name="표준 89 3" xfId="1153"/>
    <cellStyle name="표준 89 3 2" xfId="1154"/>
    <cellStyle name="표준 89 4" xfId="1155"/>
    <cellStyle name="표준 9" xfId="1156"/>
    <cellStyle name="표준 9 2" xfId="1157"/>
    <cellStyle name="표준 9 2 2" xfId="1158"/>
    <cellStyle name="표준 9 3" xfId="1159"/>
    <cellStyle name="표준 9 3 2" xfId="1160"/>
    <cellStyle name="표준 9 4" xfId="1161"/>
    <cellStyle name="표준 9 4 2" xfId="1162"/>
    <cellStyle name="표준 9 5" xfId="1163"/>
    <cellStyle name="표준 9 5 2" xfId="1164"/>
    <cellStyle name="표준 9 6" xfId="1165"/>
    <cellStyle name="표준 9 6 2" xfId="1166"/>
    <cellStyle name="표준 9 7" xfId="1167"/>
    <cellStyle name="표준 90" xfId="1168"/>
    <cellStyle name="표준 90 2" xfId="1169"/>
    <cellStyle name="표준 90 2 2" xfId="1170"/>
    <cellStyle name="표준 90 3" xfId="1171"/>
    <cellStyle name="표준 90 3 2" xfId="1172"/>
    <cellStyle name="표준 90 4" xfId="1173"/>
    <cellStyle name="표준 91" xfId="1174"/>
    <cellStyle name="표준 91 2" xfId="1175"/>
    <cellStyle name="표준 91 2 2" xfId="1176"/>
    <cellStyle name="표준 91 3" xfId="1177"/>
    <cellStyle name="표준 91 3 2" xfId="1178"/>
    <cellStyle name="표준 91 4" xfId="1179"/>
    <cellStyle name="표준 92" xfId="1180"/>
    <cellStyle name="표준 92 2" xfId="1181"/>
    <cellStyle name="표준 92 2 2" xfId="1182"/>
    <cellStyle name="표준 92 3" xfId="1183"/>
    <cellStyle name="표준 92 3 2" xfId="1184"/>
    <cellStyle name="표준 92 4" xfId="1185"/>
    <cellStyle name="표준 93" xfId="1186"/>
    <cellStyle name="표준 93 2" xfId="1187"/>
    <cellStyle name="표준 93 2 2" xfId="1188"/>
    <cellStyle name="표준 93 3" xfId="1189"/>
    <cellStyle name="표준 93 3 2" xfId="1190"/>
    <cellStyle name="표준 93 4" xfId="1191"/>
    <cellStyle name="표준 94" xfId="1192"/>
    <cellStyle name="표준 94 2" xfId="1193"/>
    <cellStyle name="표준 94 2 2" xfId="1194"/>
    <cellStyle name="표준 94 3" xfId="1195"/>
    <cellStyle name="표준 94 3 2" xfId="1196"/>
    <cellStyle name="표준 94 4" xfId="1197"/>
    <cellStyle name="표준 95" xfId="1198"/>
    <cellStyle name="표준 95 2" xfId="1199"/>
    <cellStyle name="표준 95 2 2" xfId="1200"/>
    <cellStyle name="표준 95 3" xfId="1201"/>
    <cellStyle name="표준 95 3 2" xfId="1202"/>
    <cellStyle name="표준 95 4" xfId="1203"/>
    <cellStyle name="표준 96" xfId="1204"/>
    <cellStyle name="표준 96 2" xfId="1205"/>
    <cellStyle name="표준 96 2 2" xfId="1206"/>
    <cellStyle name="표준 96 3" xfId="1207"/>
    <cellStyle name="표준 96 3 2" xfId="1208"/>
    <cellStyle name="표준 96 4" xfId="1209"/>
    <cellStyle name="표준 97" xfId="1210"/>
    <cellStyle name="표준 97 2" xfId="1211"/>
    <cellStyle name="표준 97 2 2" xfId="1212"/>
    <cellStyle name="표준 97 3" xfId="1213"/>
    <cellStyle name="표준 97 3 2" xfId="1214"/>
    <cellStyle name="표준 97 4" xfId="1215"/>
    <cellStyle name="표준 98" xfId="1216"/>
    <cellStyle name="표준 98 2" xfId="1217"/>
    <cellStyle name="표준 98 2 2" xfId="1218"/>
    <cellStyle name="표준 98 3" xfId="1219"/>
    <cellStyle name="표준 98 3 2" xfId="1220"/>
    <cellStyle name="표준 98 4" xfId="1221"/>
    <cellStyle name="표준 99" xfId="1222"/>
    <cellStyle name="표준 99 2" xfId="1223"/>
    <cellStyle name="표준 99 2 2" xfId="1224"/>
    <cellStyle name="표준 99 3" xfId="1225"/>
    <cellStyle name="표준 99 3 2" xfId="1226"/>
    <cellStyle name="표준 99 4" xfId="1227"/>
    <cellStyle name="표준_DMI자산장비목록" xfId="1228"/>
    <cellStyle name="표준_DMI자산장비목록_사본 - 임대,자산장비취합_20060511 (2)" xfId="1229"/>
    <cellStyle name="표준_DMI자산장비목록_사본 - 임대,자산장비취합_20060511 (2) 2" xfId="1230"/>
    <cellStyle name="표준_DMI자산장비목록_사본 - 임대,자산장비취합_20060511 (2) 2 2" xfId="1231"/>
    <cellStyle name="표준_DMI자산장비목록_사본 - 임대,자산장비취합_20060511 (2) 3 2" xfId="1232"/>
    <cellStyle name="표준_DMI자산장비목록_임대,자산장비취합_20060525" xfId="1233"/>
    <cellStyle name="표준_DMI자산장비목록_정보통신자산현황_20071115관심" xfId="1234"/>
    <cellStyle name="표준_Sheet3" xfId="1235"/>
    <cellStyle name="하이퍼링크 2" xfId="1236"/>
    <cellStyle name="하이퍼링크 2 2" xfId="1237"/>
    <cellStyle name="하이퍼링크 2 2 2" xfId="1238"/>
    <cellStyle name="하이퍼링크 2 3" xfId="1239"/>
    <cellStyle name="하이퍼링크 2 3 2" xfId="1240"/>
    <cellStyle name="하이퍼링크 2 4" xfId="1241"/>
    <cellStyle name="하이퍼링크 2 5" xfId="1242"/>
    <cellStyle name="하이퍼링크 3" xfId="1243"/>
    <cellStyle name="하이퍼링크 3 2" xfId="1244"/>
    <cellStyle name="하이퍼링크 4" xfId="1245"/>
    <cellStyle name="하이퍼링크 4 2" xfId="1246"/>
    <cellStyle name="하이퍼링크 5" xfId="1247"/>
    <cellStyle name="하이퍼링크 5 2" xfId="1248"/>
  </cellStyles>
  <dxfs count="27"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22</xdr:row>
      <xdr:rowOff>11205</xdr:rowOff>
    </xdr:from>
    <xdr:to>
      <xdr:col>24</xdr:col>
      <xdr:colOff>212912</xdr:colOff>
      <xdr:row>29</xdr:row>
      <xdr:rowOff>89646</xdr:rowOff>
    </xdr:to>
    <xdr:sp macro="" textlink="">
      <xdr:nvSpPr>
        <xdr:cNvPr id="2" name="TextBox 1"/>
        <xdr:cNvSpPr txBox="1"/>
      </xdr:nvSpPr>
      <xdr:spPr>
        <a:xfrm>
          <a:off x="13335000" y="4527176"/>
          <a:ext cx="4549588" cy="134470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700"/>
            </a:lnSpc>
          </a:pPr>
          <a:r>
            <a:rPr lang="en-US" altLang="ko-KR" sz="1100"/>
            <a:t>*</a:t>
          </a:r>
          <a:r>
            <a:rPr lang="en-US" altLang="ko-KR" sz="1100" baseline="0"/>
            <a:t> </a:t>
          </a:r>
          <a:r>
            <a:rPr lang="ko-KR" altLang="en-US" sz="1100" baseline="0"/>
            <a:t>유휴장비 희망부서</a:t>
          </a:r>
          <a:endParaRPr lang="en-US" altLang="ko-KR" sz="1100" baseline="0"/>
        </a:p>
        <a:p>
          <a:pPr>
            <a:lnSpc>
              <a:spcPts val="1700"/>
            </a:lnSpc>
          </a:pPr>
          <a:r>
            <a:rPr lang="en-US" altLang="ko-KR" sz="1100" baseline="0"/>
            <a:t>- </a:t>
          </a:r>
          <a:r>
            <a:rPr lang="ko-KR" altLang="en-US" sz="1100" baseline="0"/>
            <a:t>미</a:t>
          </a:r>
          <a:r>
            <a:rPr lang="en-US" altLang="ko-KR" sz="1100" baseline="0"/>
            <a:t>.</a:t>
          </a:r>
          <a:r>
            <a:rPr lang="ko-KR" altLang="en-US" sz="1100" baseline="0"/>
            <a:t>기</a:t>
          </a:r>
          <a:r>
            <a:rPr lang="en-US" altLang="ko-KR" sz="1100" baseline="0"/>
            <a:t>.1</a:t>
          </a:r>
          <a:r>
            <a:rPr lang="ko-KR" altLang="en-US" sz="1100" baseline="0"/>
            <a:t>팀 </a:t>
          </a:r>
          <a:r>
            <a:rPr lang="en-US" altLang="ko-KR" sz="1100" baseline="0"/>
            <a:t>- ora11g 1</a:t>
          </a:r>
          <a:r>
            <a:rPr lang="ko-KR" altLang="en-US" sz="1100" baseline="0"/>
            <a:t>대 </a:t>
          </a:r>
          <a:r>
            <a:rPr lang="en-US" altLang="ko-KR" sz="1100" baseline="0"/>
            <a:t>(</a:t>
          </a:r>
          <a:r>
            <a:rPr lang="ko-KR" altLang="en-US" sz="1100" baseline="0"/>
            <a:t>안양 </a:t>
          </a:r>
          <a:r>
            <a:rPr lang="en-US" altLang="ko-KR" sz="1100" baseline="0"/>
            <a:t>5</a:t>
          </a:r>
          <a:r>
            <a:rPr lang="ko-KR" altLang="en-US" sz="1100" baseline="0"/>
            <a:t>층 내 유지</a:t>
          </a:r>
          <a:r>
            <a:rPr lang="en-US" altLang="ko-KR" sz="1100" baseline="0"/>
            <a:t>)</a:t>
          </a:r>
        </a:p>
        <a:p>
          <a:pPr>
            <a:lnSpc>
              <a:spcPts val="1700"/>
            </a:lnSpc>
          </a:pPr>
          <a:r>
            <a:rPr lang="en-US" altLang="ko-KR" sz="1100" baseline="0"/>
            <a:t>- </a:t>
          </a:r>
          <a:r>
            <a:rPr lang="ko-KR" altLang="en-US" sz="1100" baseline="0"/>
            <a:t>인프라사업팀 </a:t>
          </a:r>
          <a:r>
            <a:rPr lang="en-US" altLang="ko-KR" sz="1100" baseline="0"/>
            <a:t>- web 2</a:t>
          </a:r>
          <a:r>
            <a:rPr lang="ko-KR" altLang="en-US" sz="1100" baseline="0"/>
            <a:t>대</a:t>
          </a:r>
          <a:r>
            <a:rPr lang="en-US" altLang="ko-KR" sz="1100" baseline="0"/>
            <a:t>, db 1</a:t>
          </a:r>
          <a:r>
            <a:rPr lang="ko-KR" altLang="en-US" sz="1100" baseline="0"/>
            <a:t>대 </a:t>
          </a:r>
          <a:r>
            <a:rPr lang="en-US" altLang="ko-KR" sz="1100" baseline="0"/>
            <a:t>(</a:t>
          </a:r>
          <a:r>
            <a:rPr lang="ko-KR" altLang="en-US" sz="1100" baseline="0"/>
            <a:t>장소미정</a:t>
          </a:r>
          <a:r>
            <a:rPr lang="en-US" altLang="ko-KR" sz="1100" baseline="0"/>
            <a:t>)</a:t>
          </a:r>
        </a:p>
        <a:p>
          <a:pPr>
            <a:lnSpc>
              <a:spcPts val="1600"/>
            </a:lnSpc>
          </a:pPr>
          <a:r>
            <a:rPr lang="en-US" altLang="ko-KR" sz="1100" baseline="0"/>
            <a:t>- </a:t>
          </a:r>
          <a:r>
            <a:rPr lang="ko-KR" altLang="en-US" sz="1100" baseline="0"/>
            <a:t>제작팀 </a:t>
          </a:r>
          <a:r>
            <a:rPr lang="en-US" altLang="ko-KR" sz="1100" baseline="0"/>
            <a:t>- IBM x3630 5</a:t>
          </a:r>
          <a:r>
            <a:rPr lang="ko-KR" altLang="en-US" sz="1100" baseline="0"/>
            <a:t>대</a:t>
          </a:r>
          <a:r>
            <a:rPr lang="en-US" altLang="ko-KR" sz="1100" baseline="0"/>
            <a:t>, VTR 1</a:t>
          </a:r>
          <a:r>
            <a:rPr lang="ko-KR" altLang="en-US" sz="1100" baseline="0"/>
            <a:t>대</a:t>
          </a:r>
          <a:r>
            <a:rPr lang="en-US" altLang="ko-KR" sz="1100" baseline="0"/>
            <a:t>, </a:t>
          </a:r>
          <a:r>
            <a:rPr lang="ko-KR" altLang="en-US" sz="1100" baseline="0"/>
            <a:t>탠더버그 인코더 </a:t>
          </a:r>
          <a:r>
            <a:rPr lang="en-US" altLang="ko-KR" sz="1100" baseline="0"/>
            <a:t>1</a:t>
          </a:r>
          <a:r>
            <a:rPr lang="ko-KR" altLang="en-US" sz="1100" baseline="0"/>
            <a:t>대 </a:t>
          </a:r>
          <a:r>
            <a:rPr lang="en-US" altLang="ko-KR" sz="1100" baseline="0"/>
            <a:t>(26</a:t>
          </a:r>
          <a:r>
            <a:rPr lang="ko-KR" altLang="en-US" sz="1100" baseline="0"/>
            <a:t>일 전달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17</xdr:col>
      <xdr:colOff>387722</xdr:colOff>
      <xdr:row>18</xdr:row>
      <xdr:rowOff>62771</xdr:rowOff>
    </xdr:from>
    <xdr:to>
      <xdr:col>27</xdr:col>
      <xdr:colOff>112058</xdr:colOff>
      <xdr:row>31</xdr:row>
      <xdr:rowOff>67251</xdr:rowOff>
    </xdr:to>
    <xdr:sp macro="" textlink="">
      <xdr:nvSpPr>
        <xdr:cNvPr id="3" name="TextBox 2"/>
        <xdr:cNvSpPr txBox="1"/>
      </xdr:nvSpPr>
      <xdr:spPr>
        <a:xfrm>
          <a:off x="13722722" y="3771918"/>
          <a:ext cx="5271248" cy="271630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38100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700"/>
            </a:lnSpc>
          </a:pPr>
          <a:r>
            <a:rPr lang="ko-KR" altLang="en-US" sz="1100"/>
            <a:t>본 문서는</a:t>
          </a:r>
          <a:endParaRPr lang="en-US" altLang="ko-KR" sz="1100"/>
        </a:p>
        <a:p>
          <a:pPr>
            <a:lnSpc>
              <a:spcPts val="1700"/>
            </a:lnSpc>
          </a:pPr>
          <a:r>
            <a:rPr lang="en-US" altLang="ko-KR" sz="1100"/>
            <a:t>2013.12.24</a:t>
          </a:r>
          <a:r>
            <a:rPr lang="en-US" altLang="ko-KR" sz="1100" baseline="0"/>
            <a:t> </a:t>
          </a:r>
          <a:r>
            <a:rPr lang="ko-KR" altLang="en-US" sz="1100" baseline="0"/>
            <a:t>자산현황을 기준으로</a:t>
          </a:r>
          <a:endParaRPr lang="en-US" altLang="ko-KR" sz="1100" baseline="0"/>
        </a:p>
        <a:p>
          <a:pPr>
            <a:lnSpc>
              <a:spcPts val="1700"/>
            </a:lnSpc>
          </a:pPr>
          <a:r>
            <a:rPr lang="en-US" altLang="ko-KR" sz="1100" baseline="0"/>
            <a:t>2013.12.30 </a:t>
          </a:r>
          <a:r>
            <a:rPr lang="ko-KR" altLang="en-US" sz="1100" baseline="0"/>
            <a:t>실시한 안양장비 폐기</a:t>
          </a:r>
          <a:r>
            <a:rPr lang="en-US" altLang="ko-KR" sz="1100" baseline="0"/>
            <a:t>, </a:t>
          </a:r>
          <a:r>
            <a:rPr lang="ko-KR" altLang="en-US" sz="1100" baseline="0"/>
            <a:t>상암장비 폐기</a:t>
          </a:r>
          <a:r>
            <a:rPr lang="en-US" altLang="ko-KR" sz="1100" baseline="0"/>
            <a:t>,</a:t>
          </a:r>
        </a:p>
        <a:p>
          <a:pPr>
            <a:lnSpc>
              <a:spcPts val="1700"/>
            </a:lnSpc>
          </a:pPr>
          <a:r>
            <a:rPr lang="en-US" altLang="ko-KR" sz="1100" baseline="0"/>
            <a:t> </a:t>
          </a:r>
          <a:r>
            <a:rPr lang="ko-KR" altLang="en-US" sz="1100" baseline="0"/>
            <a:t>안양</a:t>
          </a:r>
          <a:r>
            <a:rPr lang="en-US" altLang="ko-KR" sz="1100" baseline="0"/>
            <a:t>-</a:t>
          </a:r>
          <a:r>
            <a:rPr lang="ko-KR" altLang="en-US" sz="1100" baseline="0"/>
            <a:t>상암간 이동</a:t>
          </a:r>
          <a:r>
            <a:rPr lang="en-US" altLang="ko-KR" sz="1100" baseline="0"/>
            <a:t>, </a:t>
          </a:r>
          <a:r>
            <a:rPr lang="ko-KR" altLang="en-US" sz="1100" baseline="0"/>
            <a:t>메일</a:t>
          </a:r>
          <a:r>
            <a:rPr lang="en-US" altLang="ko-KR" sz="1100" baseline="0"/>
            <a:t>ASP </a:t>
          </a:r>
          <a:r>
            <a:rPr lang="ko-KR" altLang="en-US" sz="1100" baseline="0"/>
            <a:t>자산화작업의</a:t>
          </a:r>
          <a:endParaRPr lang="en-US" altLang="ko-KR" sz="1100" baseline="0"/>
        </a:p>
        <a:p>
          <a:pPr>
            <a:lnSpc>
              <a:spcPts val="1700"/>
            </a:lnSpc>
          </a:pPr>
          <a:r>
            <a:rPr lang="ko-KR" altLang="en-US" sz="1100" baseline="0"/>
            <a:t> 결과를 반영한 문서임 </a:t>
          </a:r>
          <a:r>
            <a:rPr lang="en-US" altLang="ko-KR" sz="1100" baseline="0"/>
            <a:t>(113</a:t>
          </a:r>
          <a:r>
            <a:rPr lang="ko-KR" altLang="en-US" sz="1100" baseline="0"/>
            <a:t>대</a:t>
          </a:r>
          <a:r>
            <a:rPr lang="en-US" altLang="ko-KR" sz="1100" baseline="0"/>
            <a:t>)</a:t>
          </a:r>
        </a:p>
        <a:p>
          <a:pPr>
            <a:lnSpc>
              <a:spcPts val="1700"/>
            </a:lnSpc>
          </a:pPr>
          <a:r>
            <a:rPr lang="en-US" altLang="ko-KR" sz="1100"/>
            <a:t>*</a:t>
          </a:r>
          <a:r>
            <a:rPr lang="en-US" altLang="ko-KR" sz="1100" baseline="0"/>
            <a:t> </a:t>
          </a:r>
          <a:r>
            <a:rPr lang="ko-KR" altLang="en-US" sz="1100" baseline="0"/>
            <a:t>안양폐기 </a:t>
          </a:r>
          <a:r>
            <a:rPr lang="en-US" altLang="ko-KR" sz="1100" baseline="0"/>
            <a:t>27</a:t>
          </a:r>
          <a:r>
            <a:rPr lang="ko-KR" altLang="en-US" sz="1100" baseline="0"/>
            <a:t>대 </a:t>
          </a:r>
          <a:r>
            <a:rPr lang="en-US" altLang="ko-KR" sz="1100" baseline="0"/>
            <a:t>(</a:t>
          </a:r>
          <a:r>
            <a:rPr lang="ko-KR" altLang="en-US" sz="1100" baseline="0"/>
            <a:t>서버 </a:t>
          </a:r>
          <a:r>
            <a:rPr lang="en-US" altLang="ko-KR" sz="1100" baseline="0"/>
            <a:t>27</a:t>
          </a:r>
          <a:r>
            <a:rPr lang="ko-KR" altLang="en-US" sz="1100" baseline="0"/>
            <a:t>대</a:t>
          </a:r>
          <a:r>
            <a:rPr lang="en-US" altLang="ko-KR" sz="1100" baseline="0"/>
            <a:t>)</a:t>
          </a:r>
        </a:p>
        <a:p>
          <a:pPr>
            <a:lnSpc>
              <a:spcPts val="1700"/>
            </a:lnSpc>
          </a:pPr>
          <a:r>
            <a:rPr lang="en-US" altLang="ko-KR" sz="1100" baseline="0"/>
            <a:t>* </a:t>
          </a:r>
          <a:r>
            <a:rPr lang="ko-KR" altLang="en-US" sz="1100" baseline="0"/>
            <a:t>상암폐기 </a:t>
          </a:r>
          <a:r>
            <a:rPr lang="en-US" altLang="ko-KR" sz="1100" baseline="0"/>
            <a:t>30</a:t>
          </a:r>
          <a:r>
            <a:rPr lang="ko-KR" altLang="en-US" sz="1100" baseline="0"/>
            <a:t>대 </a:t>
          </a:r>
          <a:r>
            <a:rPr lang="en-US" altLang="ko-KR" sz="1100" baseline="0"/>
            <a:t>(</a:t>
          </a:r>
          <a:r>
            <a:rPr lang="ko-KR" altLang="en-US" sz="1100" baseline="0"/>
            <a:t>서버 </a:t>
          </a:r>
          <a:r>
            <a:rPr lang="en-US" altLang="ko-KR" sz="1100" baseline="0"/>
            <a:t>7</a:t>
          </a:r>
          <a:r>
            <a:rPr lang="ko-KR" altLang="en-US" sz="1100" baseline="0"/>
            <a:t>대</a:t>
          </a:r>
          <a:r>
            <a:rPr lang="en-US" altLang="ko-KR" sz="1100" baseline="0"/>
            <a:t>, </a:t>
          </a:r>
          <a:r>
            <a:rPr lang="ko-KR" altLang="en-US" sz="1100" baseline="0"/>
            <a:t>스토리지 </a:t>
          </a:r>
          <a:r>
            <a:rPr lang="en-US" altLang="ko-KR" sz="1100" baseline="0"/>
            <a:t>23</a:t>
          </a:r>
          <a:r>
            <a:rPr lang="ko-KR" altLang="en-US" sz="1100" baseline="0"/>
            <a:t>대</a:t>
          </a:r>
          <a:r>
            <a:rPr lang="en-US" altLang="ko-KR" sz="1100" baseline="0"/>
            <a:t>)</a:t>
          </a:r>
        </a:p>
        <a:p>
          <a:pPr>
            <a:lnSpc>
              <a:spcPts val="1700"/>
            </a:lnSpc>
          </a:pPr>
          <a:r>
            <a:rPr lang="en-US" altLang="ko-KR" sz="1100" baseline="0"/>
            <a:t>* </a:t>
          </a:r>
          <a:r>
            <a:rPr lang="ko-KR" altLang="en-US" sz="1100" baseline="0"/>
            <a:t>안양</a:t>
          </a:r>
          <a:r>
            <a:rPr lang="en-US" altLang="ko-KR" sz="1100" baseline="0"/>
            <a:t>-</a:t>
          </a:r>
          <a:r>
            <a:rPr lang="ko-KR" altLang="en-US" sz="1100" baseline="0"/>
            <a:t>상암간 이동 </a:t>
          </a:r>
          <a:r>
            <a:rPr lang="en-US" altLang="ko-KR" sz="1100" baseline="0"/>
            <a:t>50</a:t>
          </a:r>
          <a:r>
            <a:rPr lang="ko-KR" altLang="en-US" sz="1100" baseline="0"/>
            <a:t>대 </a:t>
          </a:r>
          <a:r>
            <a:rPr lang="en-US" altLang="ko-KR" sz="1100" baseline="0"/>
            <a:t>(</a:t>
          </a:r>
          <a:r>
            <a:rPr lang="ko-KR" altLang="en-US" sz="1100" baseline="0"/>
            <a:t>서버 </a:t>
          </a:r>
          <a:r>
            <a:rPr lang="en-US" altLang="ko-KR" sz="1100" baseline="0"/>
            <a:t>39, </a:t>
          </a:r>
          <a:r>
            <a:rPr lang="ko-KR" altLang="en-US" sz="1100" baseline="0"/>
            <a:t>스토리지 </a:t>
          </a:r>
          <a:r>
            <a:rPr lang="en-US" altLang="ko-KR" sz="1100" baseline="0"/>
            <a:t>6, </a:t>
          </a:r>
          <a:r>
            <a:rPr lang="ko-KR" altLang="en-US" sz="1100" baseline="0"/>
            <a:t>스위치 </a:t>
          </a:r>
          <a:r>
            <a:rPr lang="en-US" altLang="ko-KR" sz="1100" baseline="0"/>
            <a:t>5)</a:t>
          </a:r>
        </a:p>
        <a:p>
          <a:pPr>
            <a:lnSpc>
              <a:spcPts val="1700"/>
            </a:lnSpc>
          </a:pPr>
          <a:r>
            <a:rPr lang="en-US" altLang="ko-KR" sz="1100" baseline="0"/>
            <a:t>* </a:t>
          </a:r>
          <a:r>
            <a:rPr lang="ko-KR" altLang="en-US" sz="1100" baseline="0"/>
            <a:t>메일</a:t>
          </a:r>
          <a:r>
            <a:rPr lang="en-US" altLang="ko-KR" sz="1100" baseline="0"/>
            <a:t>ASP </a:t>
          </a:r>
          <a:r>
            <a:rPr lang="ko-KR" altLang="en-US" sz="1100" baseline="0"/>
            <a:t>자산화 </a:t>
          </a:r>
          <a:r>
            <a:rPr lang="en-US" altLang="ko-KR" sz="1100" baseline="0"/>
            <a:t>6</a:t>
          </a:r>
          <a:r>
            <a:rPr lang="ko-KR" altLang="en-US" sz="1100" baseline="0"/>
            <a:t>대 </a:t>
          </a:r>
          <a:r>
            <a:rPr lang="en-US" altLang="ko-KR" sz="1100" baseline="0"/>
            <a:t>(</a:t>
          </a:r>
          <a:r>
            <a:rPr lang="ko-KR" altLang="en-US" sz="1100" baseline="0"/>
            <a:t>원래 </a:t>
          </a:r>
          <a:r>
            <a:rPr lang="en-US" altLang="ko-KR" sz="1100" baseline="0"/>
            <a:t>11</a:t>
          </a:r>
          <a:r>
            <a:rPr lang="ko-KR" altLang="en-US" sz="1100" baseline="0"/>
            <a:t>대였으나 </a:t>
          </a:r>
          <a:r>
            <a:rPr lang="en-US" altLang="ko-KR" sz="1100" baseline="0"/>
            <a:t>5</a:t>
          </a:r>
          <a:r>
            <a:rPr lang="ko-KR" altLang="en-US" sz="1100" baseline="0"/>
            <a:t>대로 유지용도로 제외됨</a:t>
          </a:r>
          <a:r>
            <a:rPr lang="en-US" altLang="ko-KR" sz="1100" baseline="0"/>
            <a:t>-</a:t>
          </a:r>
          <a:r>
            <a:rPr lang="ko-KR" altLang="en-US" sz="1100" baseline="0"/>
            <a:t>모바일웹</a:t>
          </a:r>
          <a:r>
            <a:rPr lang="en-US" altLang="ko-KR" sz="1100" baseline="0"/>
            <a:t>)</a:t>
          </a:r>
        </a:p>
        <a:p>
          <a:pPr>
            <a:lnSpc>
              <a:spcPts val="1600"/>
            </a:lnSpc>
          </a:pPr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&#51221;&#51652;&#50865;\Local%20Settings\Temporary%20Internet%20Files\Content.Outlook\YOE2RU3O\(&#51109;&#48708;&#44288;&#47532;)-&#51221;&#48372;&#53685;&#49888;&#51088;&#49328;&#54788;&#54889;_200809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서버"/>
      <sheetName val="스토리지"/>
      <sheetName val="백업장비"/>
      <sheetName val="스위치"/>
      <sheetName val="디스크"/>
      <sheetName val="기타"/>
      <sheetName val="정보변경내역"/>
      <sheetName val="관심장비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.bin"/><Relationship Id="rId13" Type="http://schemas.openxmlformats.org/officeDocument/2006/relationships/comments" Target="../comments2.xml"/><Relationship Id="rId3" Type="http://schemas.openxmlformats.org/officeDocument/2006/relationships/printerSettings" Target="../printerSettings/printerSettings13.bin"/><Relationship Id="rId7" Type="http://schemas.openxmlformats.org/officeDocument/2006/relationships/printerSettings" Target="../printerSettings/printerSettings17.bin"/><Relationship Id="rId12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printerSettings" Target="../printerSettings/printerSettings16.bin"/><Relationship Id="rId11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4.bin"/><Relationship Id="rId9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comments" Target="../comments3.xml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7" Type="http://schemas.openxmlformats.org/officeDocument/2006/relationships/comments" Target="../comments4.xml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7" Type="http://schemas.openxmlformats.org/officeDocument/2006/relationships/comments" Target="../comments5.xml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3"/>
  <sheetViews>
    <sheetView zoomScale="85" workbookViewId="0">
      <pane ySplit="4" topLeftCell="A20" activePane="bottomLeft" state="frozen"/>
      <selection pane="bottomLeft" activeCell="P31" sqref="P31"/>
    </sheetView>
  </sheetViews>
  <sheetFormatPr defaultColWidth="8.6640625" defaultRowHeight="16.5"/>
  <cols>
    <col min="1" max="1" width="2.77734375" customWidth="1"/>
    <col min="2" max="2" width="11.88671875" customWidth="1"/>
    <col min="3" max="3" width="13.88671875" customWidth="1"/>
    <col min="4" max="4" width="8" customWidth="1"/>
    <col min="5" max="5" width="8.6640625" customWidth="1"/>
    <col min="6" max="6" width="8.88671875" customWidth="1"/>
    <col min="7" max="7" width="9.44140625" customWidth="1"/>
    <col min="8" max="8" width="8.88671875" customWidth="1"/>
    <col min="9" max="9" width="2" customWidth="1"/>
    <col min="10" max="10" width="19.33203125" customWidth="1"/>
    <col min="11" max="11" width="11.33203125" customWidth="1"/>
    <col min="12" max="14" width="9.77734375" customWidth="1"/>
    <col min="15" max="16" width="9.77734375" style="248" customWidth="1"/>
    <col min="17" max="17" width="1.5546875" style="248" customWidth="1"/>
    <col min="18" max="18" width="9.6640625" style="248" customWidth="1"/>
    <col min="19" max="19" width="7.33203125" style="248" customWidth="1"/>
    <col min="20" max="20" width="8.21875" style="248" bestFit="1" customWidth="1"/>
    <col min="21" max="21" width="7.44140625" style="248" customWidth="1"/>
    <col min="22" max="22" width="7.6640625" style="248" bestFit="1" customWidth="1"/>
    <col min="23" max="23" width="7.44140625" style="248" customWidth="1"/>
    <col min="24" max="26" width="2.77734375" customWidth="1"/>
    <col min="28" max="28" width="8.77734375" bestFit="1" customWidth="1"/>
    <col min="29" max="29" width="2.77734375" customWidth="1"/>
    <col min="32" max="32" width="8.77734375" bestFit="1" customWidth="1"/>
    <col min="33" max="33" width="2.77734375" customWidth="1"/>
  </cols>
  <sheetData>
    <row r="1" spans="2:32" ht="17.25" thickBot="1">
      <c r="B1" t="s">
        <v>2823</v>
      </c>
    </row>
    <row r="2" spans="2:32" ht="21.75" customHeight="1" thickBot="1">
      <c r="B2" s="873" t="s">
        <v>2094</v>
      </c>
      <c r="C2" s="874"/>
      <c r="D2" s="874"/>
      <c r="E2" s="874"/>
      <c r="F2" s="874"/>
      <c r="G2" s="875"/>
      <c r="H2" s="247"/>
      <c r="I2" s="248"/>
      <c r="J2" s="873" t="s">
        <v>752</v>
      </c>
      <c r="K2" s="874"/>
      <c r="L2" s="874"/>
      <c r="M2" s="874"/>
      <c r="N2" s="874"/>
      <c r="O2" s="874"/>
      <c r="P2" s="875"/>
      <c r="R2" s="873" t="s">
        <v>2098</v>
      </c>
      <c r="S2" s="874"/>
      <c r="T2" s="874"/>
      <c r="U2" s="874"/>
      <c r="V2" s="874"/>
      <c r="W2" s="875"/>
      <c r="AA2" s="879" t="s">
        <v>756</v>
      </c>
      <c r="AB2" s="879"/>
      <c r="AD2" s="879" t="s">
        <v>797</v>
      </c>
      <c r="AE2" s="879"/>
      <c r="AF2" s="879"/>
    </row>
    <row r="3" spans="2:32" ht="12.75" customHeight="1">
      <c r="B3" s="876" t="s">
        <v>750</v>
      </c>
      <c r="C3" s="880"/>
      <c r="D3" s="880" t="s">
        <v>751</v>
      </c>
      <c r="E3" s="880" t="s">
        <v>1404</v>
      </c>
      <c r="F3" s="880" t="s">
        <v>47</v>
      </c>
      <c r="G3" s="877" t="s">
        <v>45</v>
      </c>
      <c r="H3" s="249"/>
      <c r="I3" s="248"/>
      <c r="J3" s="887" t="s">
        <v>750</v>
      </c>
      <c r="K3" s="876" t="s">
        <v>1405</v>
      </c>
      <c r="L3" s="878"/>
      <c r="M3" s="876" t="s">
        <v>1407</v>
      </c>
      <c r="N3" s="877"/>
      <c r="O3" s="876" t="s">
        <v>2099</v>
      </c>
      <c r="P3" s="877"/>
      <c r="R3" s="883" t="s">
        <v>2100</v>
      </c>
      <c r="S3" s="891" t="s">
        <v>2101</v>
      </c>
      <c r="T3" s="880" t="s">
        <v>2102</v>
      </c>
      <c r="U3" s="878" t="s">
        <v>2099</v>
      </c>
      <c r="V3" s="893" t="s">
        <v>2103</v>
      </c>
      <c r="W3" s="877" t="s">
        <v>2104</v>
      </c>
      <c r="AA3" s="232"/>
      <c r="AB3" s="232"/>
      <c r="AD3" s="232"/>
      <c r="AE3" s="232"/>
      <c r="AF3" s="232"/>
    </row>
    <row r="4" spans="2:32" ht="17.25" thickBot="1">
      <c r="B4" s="886"/>
      <c r="C4" s="881"/>
      <c r="D4" s="881"/>
      <c r="E4" s="881"/>
      <c r="F4" s="881"/>
      <c r="G4" s="885"/>
      <c r="H4" s="249"/>
      <c r="I4" s="248"/>
      <c r="J4" s="888"/>
      <c r="K4" s="250" t="s">
        <v>35</v>
      </c>
      <c r="L4" s="251" t="s">
        <v>1406</v>
      </c>
      <c r="M4" s="250" t="s">
        <v>35</v>
      </c>
      <c r="N4" s="252" t="s">
        <v>1406</v>
      </c>
      <c r="O4" s="250" t="s">
        <v>2105</v>
      </c>
      <c r="P4" s="252" t="s">
        <v>2104</v>
      </c>
      <c r="R4" s="884"/>
      <c r="S4" s="892"/>
      <c r="T4" s="881"/>
      <c r="U4" s="882"/>
      <c r="V4" s="886"/>
      <c r="W4" s="885"/>
      <c r="AA4" s="47" t="s">
        <v>753</v>
      </c>
      <c r="AB4" s="47" t="s">
        <v>755</v>
      </c>
      <c r="AD4" s="898" t="s">
        <v>753</v>
      </c>
      <c r="AE4" s="898"/>
      <c r="AF4" s="47" t="s">
        <v>755</v>
      </c>
    </row>
    <row r="5" spans="2:32" ht="15.95" customHeight="1">
      <c r="B5" s="858" t="s">
        <v>2062</v>
      </c>
      <c r="C5" s="859" t="s">
        <v>43</v>
      </c>
      <c r="D5" s="315">
        <f>COUNTIF(서버!$T$1:$T$224,"공통")-COUNTIFS(서버!$T$1:$T$224,"공통",서버!$B$1:$B$224,"none")</f>
        <v>35</v>
      </c>
      <c r="E5" s="315">
        <f>COUNTIF(스토리지!$T$1:$T$479,"공통")</f>
        <v>3</v>
      </c>
      <c r="F5" s="315">
        <f>COUNTIF(스위치!$O$1:$O$33,"공통")</f>
        <v>15</v>
      </c>
      <c r="G5" s="316">
        <f t="shared" ref="G5:G18" si="0">D5+E5+F5</f>
        <v>53</v>
      </c>
      <c r="H5" s="249"/>
      <c r="I5" s="248"/>
      <c r="J5" s="253" t="s">
        <v>360</v>
      </c>
      <c r="K5" s="254">
        <f>COUNTIF(서버!$X$1:$X$361,"유지보수 제외")</f>
        <v>111</v>
      </c>
      <c r="L5" s="255">
        <f t="shared" ref="L5:L10" si="1">K5/$K$11</f>
        <v>0.9910714285714286</v>
      </c>
      <c r="M5" s="254">
        <f>COUNTIF(스토리지!$V$1:$V$479,"유지보수 제외")</f>
        <v>10</v>
      </c>
      <c r="N5" s="255">
        <f t="shared" ref="N5:N10" si="2">M5/$M$11</f>
        <v>0.76923076923076927</v>
      </c>
      <c r="O5" s="256">
        <f>COUNTIF(스위치!$R$1:$R$33,"유지보수 제외")</f>
        <v>15</v>
      </c>
      <c r="P5" s="257">
        <f t="shared" ref="P5:P10" si="3">O5/$O$11</f>
        <v>0.6</v>
      </c>
      <c r="R5" s="328">
        <v>2013</v>
      </c>
      <c r="S5" s="324">
        <f>COUNTIF(서버!$AY$1:$AY$361,R5)</f>
        <v>1</v>
      </c>
      <c r="T5" s="325">
        <f>COUNTIF(스토리지!$AF$1:$AF$479,R5)</f>
        <v>1</v>
      </c>
      <c r="U5" s="326">
        <f>COUNTIF(스위치!$X$1:$X$34,R5)</f>
        <v>0</v>
      </c>
      <c r="V5" s="254">
        <f>SUM(S5:U5)</f>
        <v>2</v>
      </c>
      <c r="W5" s="327">
        <f>V5/$V$16</f>
        <v>6.8728522336769758E-3</v>
      </c>
      <c r="AA5" s="39" t="s">
        <v>98</v>
      </c>
      <c r="AB5" s="46">
        <f>COUNTIF(서버!$AA$1:$AA$361,"Dell")-COUNTIFS(서버!$AA$1:$AA$361,"Dell",서버!$B$1:$B$361,"데이콤 리스")</f>
        <v>117</v>
      </c>
      <c r="AD5" s="894" t="s">
        <v>759</v>
      </c>
      <c r="AE5" s="39" t="s">
        <v>97</v>
      </c>
      <c r="AF5" s="46">
        <f>COUNTIF(서버!$Z$1:$Z$361,"PE1300")</f>
        <v>1</v>
      </c>
    </row>
    <row r="6" spans="2:32" ht="15.95" customHeight="1">
      <c r="B6" s="862" t="s">
        <v>2060</v>
      </c>
      <c r="C6" s="863" t="s">
        <v>13</v>
      </c>
      <c r="D6" s="267">
        <f>COUNTIF(서버!$T$1:$T$224,"천리안기타")</f>
        <v>7</v>
      </c>
      <c r="E6" s="267">
        <f>COUNTIF(스토리지!$T$1:$T$479,"기타")</f>
        <v>0</v>
      </c>
      <c r="F6" s="267">
        <f>COUNTIF(스위치!$O$1:$O$33,"천리안기타")</f>
        <v>0</v>
      </c>
      <c r="G6" s="268">
        <f t="shared" si="0"/>
        <v>7</v>
      </c>
      <c r="H6" s="249"/>
      <c r="I6" s="248"/>
      <c r="J6" s="260" t="s">
        <v>3230</v>
      </c>
      <c r="K6" s="261">
        <f>COUNTIF(서버!$X$1:$X$361,"2014 유지보수 제외")</f>
        <v>0</v>
      </c>
      <c r="L6" s="262">
        <f t="shared" si="1"/>
        <v>0</v>
      </c>
      <c r="M6" s="261">
        <f>COUNTIF(스토리지!$V$1:$V$479,"2014 유지보수 제외")</f>
        <v>1</v>
      </c>
      <c r="N6" s="263">
        <f t="shared" si="2"/>
        <v>7.6923076923076927E-2</v>
      </c>
      <c r="O6" s="264">
        <f>COUNTIF(스위치!$R$1:$R$33,"2014 유지보수 제외")</f>
        <v>10</v>
      </c>
      <c r="P6" s="265">
        <f t="shared" si="3"/>
        <v>0.4</v>
      </c>
      <c r="R6" s="323">
        <v>2012</v>
      </c>
      <c r="S6" s="324">
        <f>COUNTIF(서버!$AY$1:$AY$361,R6)</f>
        <v>44</v>
      </c>
      <c r="T6" s="325">
        <f>COUNTIF(스토리지!$AF$1:$AF$479,R6)</f>
        <v>3</v>
      </c>
      <c r="U6" s="326">
        <f>COUNTIF(스위치!$X$1:$X$34,R6)</f>
        <v>12</v>
      </c>
      <c r="V6" s="254">
        <f>SUM(S6:U6)</f>
        <v>59</v>
      </c>
      <c r="W6" s="327">
        <f>V6/$V$16</f>
        <v>0.20274914089347079</v>
      </c>
      <c r="AA6" s="39" t="s">
        <v>362</v>
      </c>
      <c r="AB6" s="46">
        <f>COUNTIF(서버!$AA$1:$AA$361,"Fujitsu")</f>
        <v>12</v>
      </c>
      <c r="AD6" s="895"/>
      <c r="AE6" s="39" t="s">
        <v>462</v>
      </c>
      <c r="AF6" s="46">
        <f>COUNTIF(서버!$Z$1:$Z$361,"PE1550")</f>
        <v>5</v>
      </c>
    </row>
    <row r="7" spans="2:32" ht="15.95" customHeight="1">
      <c r="B7" s="862" t="s">
        <v>2097</v>
      </c>
      <c r="C7" s="503" t="s">
        <v>1372</v>
      </c>
      <c r="D7" s="266">
        <f>COUNTIF(서버!$T$1:$T$224,"가상화솔루션")</f>
        <v>9</v>
      </c>
      <c r="E7" s="266">
        <f>COUNTIF(스토리지!$T$1:$T$479,"가상화솔루션")</f>
        <v>10</v>
      </c>
      <c r="F7" s="266">
        <f>COUNTIF(스위치!$O$1:$O$33,"가상화솔루션")</f>
        <v>0</v>
      </c>
      <c r="G7" s="318">
        <f t="shared" si="0"/>
        <v>19</v>
      </c>
      <c r="H7" s="249"/>
      <c r="I7" s="248"/>
      <c r="J7" s="260" t="s">
        <v>3231</v>
      </c>
      <c r="K7" s="261">
        <f>COUNTIF(서버!$X$1:$X$361,"2014 유지보수 유지")</f>
        <v>0</v>
      </c>
      <c r="L7" s="262">
        <f t="shared" si="1"/>
        <v>0</v>
      </c>
      <c r="M7" s="261">
        <f>COUNTIF(스토리지!$V$1:$V$479,"2014 유지보수 유지")</f>
        <v>0</v>
      </c>
      <c r="N7" s="263">
        <f t="shared" si="2"/>
        <v>0</v>
      </c>
      <c r="O7" s="264">
        <f>COUNTIF(스위치!$R$1:$R$33,"2014 유지보수 유지")</f>
        <v>0</v>
      </c>
      <c r="P7" s="265">
        <f t="shared" si="3"/>
        <v>0</v>
      </c>
      <c r="R7" s="292">
        <v>2011</v>
      </c>
      <c r="S7" s="293">
        <f>COUNTIF(서버!$AY$1:$AY$361,R7)</f>
        <v>16</v>
      </c>
      <c r="T7" s="258">
        <f>COUNTIF(스토리지!$AF$1:$AF$479,R7)</f>
        <v>2</v>
      </c>
      <c r="U7" s="294">
        <f>COUNTIF(스위치!$X$1:$X$34,R7)</f>
        <v>3</v>
      </c>
      <c r="V7" s="264">
        <f t="shared" ref="V7:V14" si="4">SUM(S7:U7)</f>
        <v>21</v>
      </c>
      <c r="W7" s="295">
        <f t="shared" ref="W7:W14" si="5">V7/$V$16</f>
        <v>7.2164948453608241E-2</v>
      </c>
      <c r="AA7" s="39" t="s">
        <v>366</v>
      </c>
      <c r="AB7" s="46">
        <f>COUNTIF(서버!$AA$1:$AA$361,"HP")-COUNTIFS(서버!$AA$1:$AA$361,"HP",서버!$B$1:$B$361,"데이콤 리스")</f>
        <v>23</v>
      </c>
      <c r="AD7" s="895"/>
      <c r="AE7" s="27" t="s">
        <v>422</v>
      </c>
      <c r="AF7" s="46">
        <f>COUNTIF(서버!$Z$1:$Z$361,"PE1950")</f>
        <v>18</v>
      </c>
    </row>
    <row r="8" spans="2:32" ht="15.95" customHeight="1">
      <c r="B8" s="862"/>
      <c r="C8" s="503" t="s">
        <v>68</v>
      </c>
      <c r="D8" s="267">
        <f>COUNTIF(서버!$T$1:$T$224,"검색")</f>
        <v>3</v>
      </c>
      <c r="E8" s="267">
        <f>COUNTIF(스토리지!$T$1:$T$479,"검색")</f>
        <v>0</v>
      </c>
      <c r="F8" s="267">
        <f>COUNTIF(스위치!$O$1:$O$33,"검색")</f>
        <v>0</v>
      </c>
      <c r="G8" s="268">
        <f t="shared" si="0"/>
        <v>3</v>
      </c>
      <c r="H8" s="249"/>
      <c r="I8" s="248"/>
      <c r="J8" s="260" t="s">
        <v>3232</v>
      </c>
      <c r="K8" s="261">
        <f>COUNTIF(서버!$X$1:$X$361,"2014 유지보수 신규")</f>
        <v>0</v>
      </c>
      <c r="L8" s="262">
        <f t="shared" si="1"/>
        <v>0</v>
      </c>
      <c r="M8" s="261">
        <f>COUNTIF(스토리지!$V$1:$V$479,"2014 유지보수 신규")</f>
        <v>0</v>
      </c>
      <c r="N8" s="263">
        <f t="shared" si="2"/>
        <v>0</v>
      </c>
      <c r="O8" s="264">
        <f>COUNTIF(스위치!$R$1:$R$33,"2014 유지보수 신규")</f>
        <v>0</v>
      </c>
      <c r="P8" s="265">
        <f t="shared" si="3"/>
        <v>0</v>
      </c>
      <c r="R8" s="292">
        <v>2010</v>
      </c>
      <c r="S8" s="293">
        <f>COUNTIF(서버!$AY$1:$AY$361,R8)</f>
        <v>9</v>
      </c>
      <c r="T8" s="258">
        <f>COUNTIF(스토리지!$AF$1:$AF$479,R8)</f>
        <v>0</v>
      </c>
      <c r="U8" s="294">
        <f>COUNTIF(스위치!$X$1:$X$34,R8)</f>
        <v>0</v>
      </c>
      <c r="V8" s="264">
        <f t="shared" si="4"/>
        <v>9</v>
      </c>
      <c r="W8" s="295">
        <f t="shared" si="5"/>
        <v>3.0927835051546393E-2</v>
      </c>
      <c r="AA8" s="39" t="s">
        <v>345</v>
      </c>
      <c r="AB8" s="46">
        <f>COUNTIF(서버!$AA$1:$AA$361,"IBM")</f>
        <v>38</v>
      </c>
      <c r="AD8" s="895"/>
      <c r="AE8" s="39" t="s">
        <v>407</v>
      </c>
      <c r="AF8" s="46">
        <f>COUNTIF(서버!$Z$1:$Z$361,"PE2300")</f>
        <v>2</v>
      </c>
    </row>
    <row r="9" spans="2:32" ht="15.95" customHeight="1" thickBot="1">
      <c r="B9" s="862"/>
      <c r="C9" s="503" t="s">
        <v>832</v>
      </c>
      <c r="D9" s="267">
        <f>COUNTIF(서버!$T$1:$T$224,"게시판")</f>
        <v>3</v>
      </c>
      <c r="E9" s="267">
        <f>COUNTIF(스토리지!$T$1:$T$479,"게시판")</f>
        <v>0</v>
      </c>
      <c r="F9" s="267">
        <f>COUNTIF(스위치!$O$1:$O$33,"게시판")</f>
        <v>0</v>
      </c>
      <c r="G9" s="268">
        <f t="shared" si="0"/>
        <v>3</v>
      </c>
      <c r="H9" s="249"/>
      <c r="I9" s="248"/>
      <c r="J9" s="269" t="s">
        <v>23</v>
      </c>
      <c r="K9" s="270">
        <f>COUNTIF(서버!$X$1:$X$361,"기본 warranty")</f>
        <v>1</v>
      </c>
      <c r="L9" s="271">
        <f t="shared" si="1"/>
        <v>8.9285714285714281E-3</v>
      </c>
      <c r="M9" s="270">
        <f>COUNTIF(스토리지!$V$1:$V$479,"기본 warranty")</f>
        <v>2</v>
      </c>
      <c r="N9" s="271">
        <f t="shared" si="2"/>
        <v>0.15384615384615385</v>
      </c>
      <c r="O9" s="272">
        <f>COUNTIF(스위치!$R$1:$R$33,"기본 warranty")</f>
        <v>0</v>
      </c>
      <c r="P9" s="273">
        <f t="shared" si="3"/>
        <v>0</v>
      </c>
      <c r="R9" s="292">
        <v>2009</v>
      </c>
      <c r="S9" s="293">
        <f>COUNTIF(서버!$AY$1:$AY$361,R9)</f>
        <v>18</v>
      </c>
      <c r="T9" s="258">
        <f>COUNTIF(스토리지!$AF$1:$AF$479,R9)</f>
        <v>3</v>
      </c>
      <c r="U9" s="294">
        <f>COUNTIF(스위치!$X$1:$X$34,R9)</f>
        <v>1</v>
      </c>
      <c r="V9" s="264">
        <f t="shared" si="4"/>
        <v>22</v>
      </c>
      <c r="W9" s="295">
        <f t="shared" si="5"/>
        <v>7.560137457044673E-2</v>
      </c>
      <c r="AA9" s="39" t="s">
        <v>380</v>
      </c>
      <c r="AB9" s="46">
        <f>COUNTIF(서버!$AA$1:$AA$361,"Uniwide")</f>
        <v>30</v>
      </c>
      <c r="AD9" s="895"/>
      <c r="AE9" s="39" t="s">
        <v>452</v>
      </c>
      <c r="AF9" s="46">
        <f>COUNTIF(서버!$Z$1:$Z$361,"PE2450")</f>
        <v>4</v>
      </c>
    </row>
    <row r="10" spans="2:32" ht="15.95" customHeight="1">
      <c r="B10" s="862"/>
      <c r="C10" s="503" t="s">
        <v>385</v>
      </c>
      <c r="D10" s="267">
        <f>COUNTIF(서버!$T$1:$T$224,"뉴스")</f>
        <v>2</v>
      </c>
      <c r="E10" s="267">
        <f>COUNTIF(스토리지!$T$1:$T$479,"뉴스")</f>
        <v>0</v>
      </c>
      <c r="F10" s="267">
        <f>COUNTIF(스위치!$O$1:$O$33,"뉴스")</f>
        <v>0</v>
      </c>
      <c r="G10" s="268">
        <f t="shared" si="0"/>
        <v>2</v>
      </c>
      <c r="H10" s="249"/>
      <c r="I10" s="248"/>
      <c r="J10" s="274" t="s">
        <v>1409</v>
      </c>
      <c r="K10" s="275">
        <f>SUM(K7:K8)</f>
        <v>0</v>
      </c>
      <c r="L10" s="276">
        <f t="shared" si="1"/>
        <v>0</v>
      </c>
      <c r="M10" s="275">
        <f>SUM(M7:M8)</f>
        <v>0</v>
      </c>
      <c r="N10" s="277">
        <f t="shared" si="2"/>
        <v>0</v>
      </c>
      <c r="O10" s="278">
        <f>SUM(O7:O8)</f>
        <v>0</v>
      </c>
      <c r="P10" s="279">
        <f t="shared" si="3"/>
        <v>0</v>
      </c>
      <c r="R10" s="292">
        <v>2008</v>
      </c>
      <c r="S10" s="293">
        <f>COUNTIF(서버!$AY$1:$AY$361,R10)</f>
        <v>5</v>
      </c>
      <c r="T10" s="258">
        <f>COUNTIF(스토리지!$AF$1:$AF$479,R10)</f>
        <v>4</v>
      </c>
      <c r="U10" s="294">
        <f>COUNTIF(스위치!$X$1:$X$34,R10)</f>
        <v>0</v>
      </c>
      <c r="V10" s="264">
        <f t="shared" si="4"/>
        <v>9</v>
      </c>
      <c r="W10" s="295">
        <f t="shared" si="5"/>
        <v>3.0927835051546393E-2</v>
      </c>
      <c r="AA10" s="24" t="s">
        <v>757</v>
      </c>
      <c r="AB10" s="47">
        <f>SUM(AB5:AB9)</f>
        <v>220</v>
      </c>
      <c r="AD10" s="895"/>
      <c r="AE10" s="39" t="s">
        <v>316</v>
      </c>
      <c r="AF10" s="46">
        <f>COUNTIF(서버!$Z$1:$Z$361,"PE2500")</f>
        <v>1</v>
      </c>
    </row>
    <row r="11" spans="2:32" ht="15.95" customHeight="1" thickBot="1">
      <c r="B11" s="862"/>
      <c r="C11" s="503" t="s">
        <v>398</v>
      </c>
      <c r="D11" s="267">
        <f>COUNTIF(서버!$T$1:$T$224,"클럽")</f>
        <v>0</v>
      </c>
      <c r="E11" s="267">
        <f>COUNTIF(스토리지!$T$1:$T$479,"클럽")</f>
        <v>0</v>
      </c>
      <c r="F11" s="267">
        <f>COUNTIF(스위치!$O$1:$O$33,"클럽")</f>
        <v>0</v>
      </c>
      <c r="G11" s="268">
        <f t="shared" si="0"/>
        <v>0</v>
      </c>
      <c r="H11" s="249"/>
      <c r="I11" s="248"/>
      <c r="J11" s="280" t="s">
        <v>1408</v>
      </c>
      <c r="K11" s="281">
        <f>SUM(K5:K9)</f>
        <v>112</v>
      </c>
      <c r="L11" s="282">
        <v>1</v>
      </c>
      <c r="M11" s="281">
        <f>SUM(M5:M9)</f>
        <v>13</v>
      </c>
      <c r="N11" s="283">
        <v>1</v>
      </c>
      <c r="O11" s="284">
        <f>SUM(O5:O9)</f>
        <v>25</v>
      </c>
      <c r="P11" s="283">
        <v>1</v>
      </c>
      <c r="R11" s="292">
        <v>2007</v>
      </c>
      <c r="S11" s="293">
        <f>COUNTIF(서버!$AY$1:$AY$361,R11)</f>
        <v>40</v>
      </c>
      <c r="T11" s="258">
        <f>COUNTIF(스토리지!$AF$1:$AF$479,R11)</f>
        <v>10</v>
      </c>
      <c r="U11" s="294">
        <f>COUNTIF(스위치!$X$1:$X$34,R11)</f>
        <v>2</v>
      </c>
      <c r="V11" s="264">
        <f t="shared" si="4"/>
        <v>52</v>
      </c>
      <c r="W11" s="295">
        <f t="shared" si="5"/>
        <v>0.17869415807560138</v>
      </c>
      <c r="AD11" s="895"/>
      <c r="AE11" s="39" t="s">
        <v>369</v>
      </c>
      <c r="AF11" s="46">
        <f>COUNTIF(서버!$Z$1:$Z$361,"PE2550")</f>
        <v>1</v>
      </c>
    </row>
    <row r="12" spans="2:32" ht="15.95" customHeight="1">
      <c r="B12" s="862"/>
      <c r="C12" s="503" t="s">
        <v>408</v>
      </c>
      <c r="D12" s="267">
        <f>COUNTIF(서버!$T$1:$T$224,"파일링크")</f>
        <v>2</v>
      </c>
      <c r="E12" s="267">
        <f>COUNTIF(스토리지!$T$1:$T$479,"파일링크")</f>
        <v>0</v>
      </c>
      <c r="F12" s="267">
        <f>COUNTIF(스위치!$O$1:$O$33,"파일링크")</f>
        <v>0</v>
      </c>
      <c r="G12" s="268">
        <f t="shared" si="0"/>
        <v>2</v>
      </c>
      <c r="H12" s="249"/>
      <c r="I12" s="248"/>
      <c r="J12" s="248"/>
      <c r="K12" s="248"/>
      <c r="L12" s="248"/>
      <c r="M12" s="248"/>
      <c r="N12" s="248"/>
      <c r="R12" s="292">
        <v>2006</v>
      </c>
      <c r="S12" s="293">
        <f>COUNTIF(서버!$AY$1:$AY$361,R12)</f>
        <v>36</v>
      </c>
      <c r="T12" s="258">
        <f>COUNTIF(스토리지!$AF$1:$AF$479,R12)</f>
        <v>6</v>
      </c>
      <c r="U12" s="294">
        <f>COUNTIF(스위치!$X$1:$X$34,R12)</f>
        <v>6</v>
      </c>
      <c r="V12" s="264">
        <f t="shared" si="4"/>
        <v>48</v>
      </c>
      <c r="W12" s="295">
        <f t="shared" si="5"/>
        <v>0.16494845360824742</v>
      </c>
      <c r="AD12" s="895"/>
      <c r="AE12" s="39" t="s">
        <v>101</v>
      </c>
      <c r="AF12" s="46">
        <f>COUNTIF(서버!$Z$1:$Z$361,"PE2600")</f>
        <v>0</v>
      </c>
    </row>
    <row r="13" spans="2:32" ht="15.95" customHeight="1">
      <c r="B13" s="862"/>
      <c r="C13" s="503" t="s">
        <v>473</v>
      </c>
      <c r="D13" s="267">
        <f>COUNTIF(서버!$T$1:$T$224,"홈타운")</f>
        <v>11</v>
      </c>
      <c r="E13" s="267">
        <f>COUNTIF(스토리지!$T$1:$T$479,"홈타운")</f>
        <v>4</v>
      </c>
      <c r="F13" s="267">
        <f>COUNTIF(스위치!$O$1:$O$33,"홈타운")</f>
        <v>2</v>
      </c>
      <c r="G13" s="268">
        <f t="shared" si="0"/>
        <v>17</v>
      </c>
      <c r="H13" s="249"/>
      <c r="I13" s="248"/>
      <c r="J13" s="248"/>
      <c r="K13" s="248"/>
      <c r="L13" s="248"/>
      <c r="M13" s="248"/>
      <c r="N13" s="248"/>
      <c r="R13" s="292">
        <v>2005</v>
      </c>
      <c r="S13" s="293">
        <f>COUNTIF(서버!$AY$1:$AY$361,R13)</f>
        <v>0</v>
      </c>
      <c r="T13" s="258">
        <f>COUNTIF(스토리지!$AF$1:$AF$479,R13)</f>
        <v>0</v>
      </c>
      <c r="U13" s="294">
        <f>COUNTIF(스위치!$X$1:$X$34,R13)</f>
        <v>1</v>
      </c>
      <c r="V13" s="264">
        <f t="shared" si="4"/>
        <v>1</v>
      </c>
      <c r="W13" s="295">
        <f t="shared" si="5"/>
        <v>3.4364261168384879E-3</v>
      </c>
      <c r="AD13" s="895"/>
      <c r="AE13" s="27" t="s">
        <v>399</v>
      </c>
      <c r="AF13" s="46">
        <f>COUNTIF(서버!$Z$1:$Z$361,"PE2950")</f>
        <v>76</v>
      </c>
    </row>
    <row r="14" spans="2:32" ht="15.95" customHeight="1" thickBot="1">
      <c r="B14" s="862"/>
      <c r="C14" s="503" t="s">
        <v>2096</v>
      </c>
      <c r="D14" s="267">
        <f>COUNTIF(서버!$T$1:$T$224,"1기서비스")</f>
        <v>3</v>
      </c>
      <c r="E14" s="267">
        <f>COUNTIF(스토리지!$T$1:$T$479,"1기서비스")</f>
        <v>0</v>
      </c>
      <c r="F14" s="267">
        <f>COUNTIF(스토리지!U:U,"1기서비스")</f>
        <v>0</v>
      </c>
      <c r="G14" s="268">
        <f t="shared" si="0"/>
        <v>3</v>
      </c>
      <c r="H14" s="249"/>
      <c r="I14" s="248"/>
      <c r="J14" s="248"/>
      <c r="K14" s="248"/>
      <c r="L14" s="248"/>
      <c r="M14" s="248"/>
      <c r="N14" s="248"/>
      <c r="R14" s="296" t="s">
        <v>2106</v>
      </c>
      <c r="S14" s="297">
        <f>COUNTIFS(서버!$AY$1:$AY$361, "2004")+COUNTIFS(서버!$AY$1:$AY$361, "2003")+COUNTIFS(서버!$AY$1:$AY$361, "2002")+COUNTIFS(서버!$AY$1:$AY$361, "2001")+COUNTIFS(서버!$AY$1:$AY$361, "2000")+COUNTIFS(서버!$AY$1:$AY$361, "1999")</f>
        <v>51</v>
      </c>
      <c r="T14" s="298">
        <f>COUNTIF(스토리지!$AF$1:$AF$479,"2004")+COUNTIF(스토리지!$AF$1:$AF$479,"2003")+COUNTIF(스토리지!$AF$1:$AF$479,"2002")+COUNTIF(스토리지!$AF$1:$AF$479,"2001")+COUNTIF(스토리지!$AF$1:$AF$479,"2000")+COUNTIF(스토리지!$AF$1:$AF$479,"1999")</f>
        <v>12</v>
      </c>
      <c r="U14" s="299">
        <f>COUNTIF(스위치!$X$1:$X$34,"2004")+COUNTIF(스위치!$X$1:$X$34,"2003")+COUNTIF(스위치!$X$1:$X$34,"2002")+COUNTIF(스위치!$X$1:$X$34,"2001")+COUNTIF(스위치!$X$1:$X$34,"2000")+COUNTIF(스위치!$X$1:$X$34,"1999")</f>
        <v>5</v>
      </c>
      <c r="V14" s="272">
        <f t="shared" si="4"/>
        <v>68</v>
      </c>
      <c r="W14" s="300">
        <f t="shared" si="5"/>
        <v>0.23367697594501718</v>
      </c>
      <c r="AD14" s="895"/>
      <c r="AE14" s="39" t="s">
        <v>318</v>
      </c>
      <c r="AF14" s="46">
        <f>COUNTIF(서버!$Z$1:$Z$361,"PE4400")</f>
        <v>1</v>
      </c>
    </row>
    <row r="15" spans="2:32" ht="15.95" customHeight="1" thickBot="1">
      <c r="B15" s="862"/>
      <c r="C15" s="503" t="s">
        <v>2949</v>
      </c>
      <c r="D15" s="267">
        <f>COUNTIF(서버!$T$1:$T$224,"모바일웹")</f>
        <v>1</v>
      </c>
      <c r="E15" s="267">
        <f>COUNTIF(스토리지!$T$1:$T$479,"모바일웹")</f>
        <v>0</v>
      </c>
      <c r="F15" s="267">
        <f>COUNTIF(스토리지!U:U,"모바일웹")</f>
        <v>0</v>
      </c>
      <c r="G15" s="268">
        <f t="shared" si="0"/>
        <v>1</v>
      </c>
      <c r="H15" s="249"/>
      <c r="I15" s="248"/>
      <c r="J15" s="248"/>
      <c r="K15" s="248"/>
      <c r="L15" s="248"/>
      <c r="M15" s="248"/>
      <c r="N15" s="248"/>
      <c r="R15" s="377"/>
      <c r="S15" s="378"/>
      <c r="T15" s="378"/>
      <c r="U15" s="379"/>
      <c r="V15" s="378"/>
      <c r="W15" s="380"/>
      <c r="AD15" s="895"/>
      <c r="AE15" s="39"/>
      <c r="AF15" s="46"/>
    </row>
    <row r="16" spans="2:32" ht="15.95" customHeight="1" thickBot="1">
      <c r="B16" s="862"/>
      <c r="C16" s="502" t="s">
        <v>22</v>
      </c>
      <c r="D16" s="267">
        <f>COUNTIF(서버!$T$1:$T$224,"디스크팟")</f>
        <v>3</v>
      </c>
      <c r="E16" s="267">
        <f>COUNTIF(스토리지!$T$1:$T$479,"디스크팟")</f>
        <v>1</v>
      </c>
      <c r="F16" s="267">
        <f>COUNTIF(스위치!$O$1:$O$33,"디스크팟")</f>
        <v>0</v>
      </c>
      <c r="G16" s="268">
        <f t="shared" si="0"/>
        <v>4</v>
      </c>
      <c r="H16" s="249"/>
      <c r="I16" s="248"/>
      <c r="J16" s="903" t="s">
        <v>2592</v>
      </c>
      <c r="K16" s="904"/>
      <c r="L16" s="904"/>
      <c r="M16" s="904"/>
      <c r="N16" s="904"/>
      <c r="O16" s="905"/>
      <c r="R16" s="301" t="s">
        <v>2107</v>
      </c>
      <c r="S16" s="329">
        <f>SUM(S5:S14)</f>
        <v>220</v>
      </c>
      <c r="T16" s="330">
        <f>SUM(T5:T14)</f>
        <v>41</v>
      </c>
      <c r="U16" s="331">
        <f>SUM(U5:U14)</f>
        <v>30</v>
      </c>
      <c r="V16" s="302">
        <f>SUM(V5:V14)</f>
        <v>291</v>
      </c>
      <c r="W16" s="303">
        <v>1</v>
      </c>
      <c r="AD16" s="895"/>
      <c r="AE16" s="39" t="s">
        <v>443</v>
      </c>
      <c r="AF16" s="46">
        <f>COUNTIF(서버!$Z$1:$Z$361,"PE6300")</f>
        <v>1</v>
      </c>
    </row>
    <row r="17" spans="1:32" ht="15.95" customHeight="1" thickBot="1">
      <c r="B17" s="860" t="s">
        <v>12</v>
      </c>
      <c r="C17" s="861" t="s">
        <v>12</v>
      </c>
      <c r="D17" s="267">
        <f>COUNTIF(서버!$T$1:$T$224,"메일")-COUNTIFS(서버!$T$1:$T$224,"메일",서버!$B$1:$B$224,"데이콤 리스")-COUNTIFS(서버!$T$1:$T$224,"메일",서버!$B$1:$B$224,"none")</f>
        <v>27</v>
      </c>
      <c r="E17" s="363">
        <f>COUNTIF(스토리지!$T$1:$T$479,"메일")</f>
        <v>14</v>
      </c>
      <c r="F17" s="267">
        <f>COUNTIF(스위치!$O$1:$O$33,"메일")</f>
        <v>1</v>
      </c>
      <c r="G17" s="268">
        <f t="shared" si="0"/>
        <v>42</v>
      </c>
      <c r="H17" s="249"/>
      <c r="I17" s="248"/>
      <c r="J17" s="906"/>
      <c r="K17" s="907"/>
      <c r="L17" s="907"/>
      <c r="M17" s="907"/>
      <c r="N17" s="907"/>
      <c r="O17" s="908"/>
      <c r="R17" s="304"/>
      <c r="S17" s="304"/>
      <c r="T17" s="304"/>
      <c r="AD17" s="895"/>
      <c r="AE17" s="39" t="s">
        <v>505</v>
      </c>
      <c r="AF17" s="46">
        <f>COUNTIF(서버!$Z$1:$Z$361,"PE6400")</f>
        <v>0</v>
      </c>
    </row>
    <row r="18" spans="1:32" ht="15.95" customHeight="1">
      <c r="B18" s="860" t="s">
        <v>1378</v>
      </c>
      <c r="C18" s="861" t="s">
        <v>413</v>
      </c>
      <c r="D18" s="267">
        <f>COUNTIF(서버!$T$1:$T$224,"클래식팟")</f>
        <v>3</v>
      </c>
      <c r="E18" s="267">
        <f>COUNTIF(스토리지!$T$1:$T$479,"클래식팟")</f>
        <v>0</v>
      </c>
      <c r="F18" s="267">
        <f>COUNTIF(스위치!$O$1:$O$33,"클래식팟")</f>
        <v>3</v>
      </c>
      <c r="G18" s="268">
        <f t="shared" si="0"/>
        <v>6</v>
      </c>
      <c r="H18" s="249"/>
      <c r="I18" s="248"/>
      <c r="J18" s="909" t="s">
        <v>2039</v>
      </c>
      <c r="K18" s="911" t="s">
        <v>2040</v>
      </c>
      <c r="L18" s="901" t="s">
        <v>1425</v>
      </c>
      <c r="M18" s="901" t="s">
        <v>1423</v>
      </c>
      <c r="N18" s="901" t="s">
        <v>1424</v>
      </c>
      <c r="O18" s="899" t="s">
        <v>45</v>
      </c>
      <c r="R18" s="844" t="s">
        <v>3916</v>
      </c>
      <c r="S18" s="844" t="s">
        <v>3915</v>
      </c>
      <c r="T18" s="844" t="s">
        <v>1148</v>
      </c>
      <c r="AD18" s="895"/>
      <c r="AE18" s="39" t="s">
        <v>515</v>
      </c>
      <c r="AF18" s="46">
        <f>COUNTIF(서버!$Z$1:$Z$361,"PE6450")</f>
        <v>0</v>
      </c>
    </row>
    <row r="19" spans="1:32" ht="15.95" customHeight="1" thickBot="1">
      <c r="B19" s="871" t="s">
        <v>1402</v>
      </c>
      <c r="C19" s="872"/>
      <c r="D19" s="668">
        <f>COUNTIF(서버!$T$1:$T$224,"IPTV2.0")</f>
        <v>6</v>
      </c>
      <c r="E19" s="668">
        <f>COUNTIF(스토리지!$T$1:$T$479,"IPTV")</f>
        <v>0</v>
      </c>
      <c r="F19" s="668">
        <f>COUNTIF(스위치!$O$1:$O$33,"IPTV")</f>
        <v>0</v>
      </c>
      <c r="G19" s="669">
        <f t="shared" ref="G19:G28" si="6">D19+E19+F19</f>
        <v>6</v>
      </c>
      <c r="H19" s="249"/>
      <c r="I19" s="248"/>
      <c r="J19" s="918"/>
      <c r="K19" s="919"/>
      <c r="L19" s="881"/>
      <c r="M19" s="881"/>
      <c r="N19" s="881"/>
      <c r="O19" s="915"/>
      <c r="R19" s="843">
        <f>COUNTIF(서버!$H:$H,"DBsafer")</f>
        <v>201</v>
      </c>
      <c r="S19" s="843">
        <f>COUNTIF(서버!$H:$H,"gateman")</f>
        <v>50</v>
      </c>
      <c r="T19" s="843">
        <f>COUNTIF(서버!$H:$H,"-")</f>
        <v>98</v>
      </c>
      <c r="AD19" s="895"/>
      <c r="AE19" s="27" t="s">
        <v>419</v>
      </c>
      <c r="AF19" s="46">
        <f>COUNTIF(서버!$Z$1:$Z$361,"PE6800")</f>
        <v>1</v>
      </c>
    </row>
    <row r="20" spans="1:32" ht="15.95" customHeight="1">
      <c r="B20" s="871" t="s">
        <v>3280</v>
      </c>
      <c r="C20" s="872"/>
      <c r="D20" s="668">
        <f>COUNTIF(서버!$T$1:$T$224,"HDTV 월드컵")</f>
        <v>1</v>
      </c>
      <c r="E20" s="668">
        <f>COUNTIF(스토리지!$T$1:$T$479,"HDTV 월드컵")</f>
        <v>0</v>
      </c>
      <c r="F20" s="668">
        <f>COUNTIF(스위치!$O$1:$O$33,"HDTV 월드컵")</f>
        <v>0</v>
      </c>
      <c r="G20" s="669">
        <f>D20+E20+F20</f>
        <v>1</v>
      </c>
      <c r="H20" s="249"/>
      <c r="I20" s="248"/>
      <c r="J20" s="288" t="s">
        <v>2593</v>
      </c>
      <c r="K20" s="290" t="s">
        <v>2594</v>
      </c>
      <c r="L20" s="290">
        <f>COUNTIFS(서버!$T$1:$T$361,"공통", 서버!$U$1:$U$361, $K20 )</f>
        <v>1</v>
      </c>
      <c r="M20" s="290">
        <f>COUNTIF(스토리지!$T$1:$T$479,$K20)</f>
        <v>0</v>
      </c>
      <c r="N20" s="290">
        <f>COUNTIF(스위치!$O$1:$O$33,$K20)</f>
        <v>0</v>
      </c>
      <c r="O20" s="291">
        <f>SUM(L20:N20)</f>
        <v>1</v>
      </c>
      <c r="R20" s="304"/>
      <c r="S20" s="304"/>
      <c r="T20" s="304"/>
      <c r="AD20" s="895"/>
      <c r="AE20" s="15" t="s">
        <v>14</v>
      </c>
      <c r="AF20" s="46">
        <f>COUNTIF(서버!$Z$1:$Z$361,"R210")</f>
        <v>1</v>
      </c>
    </row>
    <row r="21" spans="1:32" ht="15.95" customHeight="1">
      <c r="B21" s="856" t="s">
        <v>3615</v>
      </c>
      <c r="C21" s="857"/>
      <c r="D21" s="662">
        <f>COUNTIF(서버!$T$1:$T$224,"분산DB")</f>
        <v>4</v>
      </c>
      <c r="E21" s="662">
        <f>COUNTIF(스토리지!$T$1:$T$479,"분산DB")</f>
        <v>0</v>
      </c>
      <c r="F21" s="662">
        <f>COUNTIF(스위치!$O$1:$O$33,"분산DB")</f>
        <v>0</v>
      </c>
      <c r="G21" s="663">
        <f>D21+E21+F21</f>
        <v>4</v>
      </c>
      <c r="H21" s="249"/>
      <c r="I21" s="248"/>
      <c r="J21" s="289"/>
      <c r="K21" s="290" t="s">
        <v>822</v>
      </c>
      <c r="L21" s="290">
        <f>COUNTIFS(서버!$T$1:$T$361,"공통", 서버!$U$1:$U$361, $K21 )</f>
        <v>3</v>
      </c>
      <c r="M21" s="290">
        <f>COUNTIF(스토리지!$T$1:$T$479,$K21)</f>
        <v>3</v>
      </c>
      <c r="N21" s="290">
        <f>COUNTIF(스위치!$O$1:$O$33,$K21)</f>
        <v>15</v>
      </c>
      <c r="O21" s="291">
        <f>SUM(L21:N21)</f>
        <v>21</v>
      </c>
      <c r="P21" s="248" t="s">
        <v>2596</v>
      </c>
      <c r="R21" s="304"/>
      <c r="S21" s="304"/>
      <c r="T21" s="304"/>
      <c r="AD21" s="895"/>
      <c r="AE21" s="15" t="s">
        <v>288</v>
      </c>
      <c r="AF21" s="46">
        <f>COUNTIF(서버!$Z$1:$Z$361,"R710")</f>
        <v>6</v>
      </c>
    </row>
    <row r="22" spans="1:32" ht="15.95" customHeight="1">
      <c r="B22" s="856" t="s">
        <v>2955</v>
      </c>
      <c r="C22" s="866" t="s">
        <v>40</v>
      </c>
      <c r="D22" s="662">
        <f>COUNTIF(서버!$T$1:$T$224,"기업메시징")</f>
        <v>1</v>
      </c>
      <c r="E22" s="662">
        <f>COUNTIF(스토리지!$T$1:$T$479,"기업메시징")</f>
        <v>0</v>
      </c>
      <c r="F22" s="662">
        <f>COUNTIF(스위치!$O$1:$O$33,"기업메시징")</f>
        <v>0</v>
      </c>
      <c r="G22" s="663">
        <f>D22+E22+F22</f>
        <v>1</v>
      </c>
      <c r="H22" s="249"/>
      <c r="I22" s="248"/>
      <c r="J22" s="289"/>
      <c r="K22" s="290" t="s">
        <v>2598</v>
      </c>
      <c r="L22" s="290">
        <f>COUNTIFS(서버!$T$1:$T$361,"공통", 서버!$U$1:$U$361, $K22 )</f>
        <v>4</v>
      </c>
      <c r="M22" s="290">
        <f>COUNTIF(스토리지!$T$1:$T$479,$K22)</f>
        <v>0</v>
      </c>
      <c r="N22" s="290">
        <f>COUNTIF(스위치!$O$1:$O$33,$K22)</f>
        <v>0</v>
      </c>
      <c r="O22" s="291">
        <f t="shared" ref="O22:O30" si="7">SUM(L22:N22)</f>
        <v>4</v>
      </c>
      <c r="R22" s="304"/>
      <c r="S22" s="304"/>
      <c r="T22" s="304"/>
      <c r="AD22" s="895"/>
      <c r="AE22" s="15" t="s">
        <v>425</v>
      </c>
      <c r="AF22" s="46">
        <f>COUNTIF(서버!$Z$1:$Z$361,"R900")</f>
        <v>2</v>
      </c>
    </row>
    <row r="23" spans="1:32" ht="15.95" customHeight="1">
      <c r="B23" s="867" t="s">
        <v>2617</v>
      </c>
      <c r="C23" s="868"/>
      <c r="D23" s="662">
        <f>COUNTIF(서버!$T$1:$T$224,"안심마을")</f>
        <v>2</v>
      </c>
      <c r="E23" s="662">
        <f>COUNTIF(스토리지!$T$1:$T$479,"안심마을")</f>
        <v>0</v>
      </c>
      <c r="F23" s="662">
        <f>COUNTIF(스위치!$O$1:$O$33,"안심마을")</f>
        <v>0</v>
      </c>
      <c r="G23" s="663">
        <f t="shared" si="6"/>
        <v>2</v>
      </c>
      <c r="H23" s="249"/>
      <c r="I23" s="248"/>
      <c r="J23" s="289"/>
      <c r="K23" s="290" t="s">
        <v>2597</v>
      </c>
      <c r="L23" s="290">
        <f>COUNTIFS(서버!$T$1:$T$361,"공통", 서버!$U$1:$U$361, $K23 )</f>
        <v>2</v>
      </c>
      <c r="M23" s="290">
        <f>COUNTIF(스토리지!$T$1:$T$479,$K23)</f>
        <v>0</v>
      </c>
      <c r="N23" s="290">
        <f>COUNTIF(스위치!$O$1:$O$33,$K23)</f>
        <v>0</v>
      </c>
      <c r="O23" s="291">
        <f t="shared" si="7"/>
        <v>2</v>
      </c>
      <c r="R23" s="304"/>
      <c r="S23" s="304"/>
      <c r="T23" s="304"/>
      <c r="AD23" s="896"/>
      <c r="AE23" s="15" t="s">
        <v>2142</v>
      </c>
      <c r="AF23" s="46">
        <f>COUNTIF(서버!$Z$1:$Z$361,"R910")</f>
        <v>2</v>
      </c>
    </row>
    <row r="24" spans="1:32" ht="17.100000000000001" customHeight="1">
      <c r="B24" s="867" t="s">
        <v>3299</v>
      </c>
      <c r="C24" s="868"/>
      <c r="D24" s="662">
        <f>COUNTIF(서버!$T$1:$T$224,"고속버스관제")</f>
        <v>0</v>
      </c>
      <c r="E24" s="662">
        <f>COUNTIF(스토리지!$T$1:$T$479,"고속버스관제")</f>
        <v>0</v>
      </c>
      <c r="F24" s="662">
        <f>COUNTIF(스위치!$O$1:$O$33,"고속버스관제")</f>
        <v>0</v>
      </c>
      <c r="G24" s="663">
        <f t="shared" si="6"/>
        <v>0</v>
      </c>
      <c r="H24" s="249"/>
      <c r="I24" s="248"/>
      <c r="J24" s="289"/>
      <c r="K24" s="290" t="s">
        <v>2599</v>
      </c>
      <c r="L24" s="290">
        <f>COUNTIFS(서버!$T$1:$T$361,"공통", 서버!$U$1:$U$361, $K24 )</f>
        <v>7</v>
      </c>
      <c r="M24" s="290">
        <f>COUNTIF(스토리지!$T$1:$T$479,$K24)</f>
        <v>0</v>
      </c>
      <c r="N24" s="290">
        <f>COUNTIF(스위치!$O$1:$O$33,$K24)</f>
        <v>0</v>
      </c>
      <c r="O24" s="291">
        <f t="shared" si="7"/>
        <v>7</v>
      </c>
      <c r="R24" s="304"/>
      <c r="S24" s="304"/>
      <c r="T24" s="304"/>
      <c r="AD24" s="894" t="s">
        <v>760</v>
      </c>
      <c r="AE24" s="27" t="s">
        <v>758</v>
      </c>
      <c r="AF24" s="46">
        <f>COUNTIF(서버!$Z$1:$Z$361,"후지쯔")</f>
        <v>1</v>
      </c>
    </row>
    <row r="25" spans="1:32" ht="17.100000000000001" customHeight="1">
      <c r="B25" s="867" t="s">
        <v>3279</v>
      </c>
      <c r="C25" s="868"/>
      <c r="D25" s="662">
        <f>COUNTIF(서버!$T$1:$T$224,"MVNO")</f>
        <v>24</v>
      </c>
      <c r="E25" s="662">
        <f>COUNTIF(스토리지!$T$1:$T$479,"MVNO")</f>
        <v>0</v>
      </c>
      <c r="F25" s="662">
        <f>COUNTIF(스위치!$O$1:$O$33,"MVNO")</f>
        <v>0</v>
      </c>
      <c r="G25" s="663">
        <f>D25+E25+F25</f>
        <v>24</v>
      </c>
      <c r="H25" s="249"/>
      <c r="I25" s="248"/>
      <c r="J25" s="289"/>
      <c r="K25" s="290" t="s">
        <v>3308</v>
      </c>
      <c r="L25" s="290">
        <f>COUNTIFS(서버!$T$1:$T$361,"공통", 서버!$U$1:$U$361, $K25 )</f>
        <v>1</v>
      </c>
      <c r="M25" s="290">
        <f>COUNTIF(스토리지!$T$1:$T$479,$K25)</f>
        <v>0</v>
      </c>
      <c r="N25" s="290">
        <f>COUNTIF(스위치!$O$1:$O$33,$K25)</f>
        <v>0</v>
      </c>
      <c r="O25" s="291">
        <f t="shared" ref="O25" si="8">SUM(L25:N25)</f>
        <v>1</v>
      </c>
      <c r="R25" s="304"/>
      <c r="S25" s="304"/>
      <c r="T25" s="304"/>
      <c r="AD25" s="895"/>
      <c r="AE25" s="27"/>
      <c r="AF25" s="661"/>
    </row>
    <row r="26" spans="1:32" ht="17.100000000000001" customHeight="1">
      <c r="B26" s="869" t="s">
        <v>1401</v>
      </c>
      <c r="C26" s="870"/>
      <c r="D26" s="310">
        <f>COUNTIF(서버!$T$1:$T$224,"내부서비스")</f>
        <v>12</v>
      </c>
      <c r="E26" s="310">
        <f>COUNTIF(스토리지!$T$1:$T$479,"내부서비스")</f>
        <v>0</v>
      </c>
      <c r="F26" s="310">
        <f>COUNTIF(스위치!$O$1:$O$33,"내부서비스")</f>
        <v>0</v>
      </c>
      <c r="G26" s="317">
        <f t="shared" si="6"/>
        <v>12</v>
      </c>
      <c r="H26" s="249"/>
      <c r="I26" s="248"/>
      <c r="J26" s="289"/>
      <c r="K26" s="290" t="s">
        <v>2600</v>
      </c>
      <c r="L26" s="290">
        <f>COUNTIFS(서버!$T$1:$T$361,"공통", 서버!$U$1:$U$361, $K26 )</f>
        <v>4</v>
      </c>
      <c r="M26" s="290">
        <f>COUNTIF(스토리지!$T$1:$T$479,$K26)</f>
        <v>0</v>
      </c>
      <c r="N26" s="290">
        <f>COUNTIF(스위치!$O$1:$O$33,$K26)</f>
        <v>0</v>
      </c>
      <c r="O26" s="291">
        <f t="shared" si="7"/>
        <v>4</v>
      </c>
      <c r="R26" s="304"/>
      <c r="S26" s="304"/>
      <c r="T26" s="304"/>
      <c r="AD26" s="896"/>
      <c r="AE26" s="27" t="s">
        <v>2140</v>
      </c>
      <c r="AF26" s="46">
        <f>COUNTIF(서버!$Z$1:$Z$361,"RS300 S7")</f>
        <v>11</v>
      </c>
    </row>
    <row r="27" spans="1:32" ht="17.100000000000001" customHeight="1">
      <c r="B27" s="869" t="s">
        <v>41</v>
      </c>
      <c r="C27" s="870"/>
      <c r="D27" s="310">
        <f>COUNTIF(서버!$T$1:$T$224,"고장")</f>
        <v>21</v>
      </c>
      <c r="E27" s="310">
        <f>COUNTIF(스토리지!$T$1:$T$479,"고장")</f>
        <v>0</v>
      </c>
      <c r="F27" s="310">
        <f>COUNTIF(스위치!$O$1:$O$33,"고장")</f>
        <v>0</v>
      </c>
      <c r="G27" s="317">
        <f t="shared" si="6"/>
        <v>21</v>
      </c>
      <c r="H27" s="249"/>
      <c r="I27" s="248"/>
      <c r="J27" s="289"/>
      <c r="K27" s="290" t="s">
        <v>2601</v>
      </c>
      <c r="L27" s="290">
        <f>COUNTIFS(서버!$T$1:$T$361,"공통", 서버!$U$1:$U$361, $K27 )</f>
        <v>4</v>
      </c>
      <c r="M27" s="290">
        <f>COUNTIF(스토리지!$T$1:$T$479,$K27)</f>
        <v>0</v>
      </c>
      <c r="N27" s="290">
        <f>COUNTIF(스위치!$O$1:$O$33,$K27)</f>
        <v>0</v>
      </c>
      <c r="O27" s="291">
        <f t="shared" si="7"/>
        <v>4</v>
      </c>
      <c r="R27" s="304"/>
      <c r="S27" s="304"/>
      <c r="T27" s="304"/>
      <c r="AD27" s="894" t="s">
        <v>761</v>
      </c>
      <c r="AE27" s="27" t="s">
        <v>365</v>
      </c>
      <c r="AF27" s="46">
        <f>COUNTIF(서버!$Z$1:$Z$361,"DL360")</f>
        <v>6</v>
      </c>
    </row>
    <row r="28" spans="1:32" ht="17.100000000000001" customHeight="1">
      <c r="B28" s="864" t="s">
        <v>2150</v>
      </c>
      <c r="C28" s="865"/>
      <c r="D28" s="258">
        <f>COUNTIF(서버!$T$1:$T$224,"유휴")</f>
        <v>14</v>
      </c>
      <c r="E28" s="258">
        <f>COUNTIF(스토리지!$T$1:$T$479,"유휴")</f>
        <v>2</v>
      </c>
      <c r="F28" s="258">
        <f>COUNTIF(스위치!$O$1:$O$33,"유휴")</f>
        <v>0</v>
      </c>
      <c r="G28" s="259">
        <f t="shared" si="6"/>
        <v>16</v>
      </c>
      <c r="H28" s="249"/>
      <c r="I28" s="248"/>
      <c r="J28" s="289"/>
      <c r="K28" s="501" t="s">
        <v>2602</v>
      </c>
      <c r="L28" s="501">
        <f>COUNTIFS(서버!$T$1:$T$361,"공통", 서버!$U$1:$U$361, $K28 )</f>
        <v>2</v>
      </c>
      <c r="M28" s="290">
        <f>COUNTIF(스토리지!$T$1:$T$479,$K28)</f>
        <v>0</v>
      </c>
      <c r="N28" s="290">
        <f>COUNTIF(스위치!$O$1:$O$33,$K28)</f>
        <v>0</v>
      </c>
      <c r="O28" s="291">
        <f t="shared" si="7"/>
        <v>2</v>
      </c>
      <c r="R28" s="304"/>
      <c r="S28" s="304"/>
      <c r="T28" s="304"/>
      <c r="AD28" s="895"/>
      <c r="AE28" s="27" t="s">
        <v>15</v>
      </c>
      <c r="AF28" s="46">
        <f>COUNTIF(서버!$Z$1:$Z$361,"RP4440")</f>
        <v>1</v>
      </c>
    </row>
    <row r="29" spans="1:32" ht="17.100000000000001" customHeight="1">
      <c r="B29" s="920" t="s">
        <v>3820</v>
      </c>
      <c r="C29" s="833" t="s">
        <v>2995</v>
      </c>
      <c r="D29" s="444">
        <f>COUNTIFS(서버!$T$1:$T$224,"IPTV", 서버!$I$1:$I$224, "대전")</f>
        <v>1</v>
      </c>
      <c r="E29" s="444">
        <f>COUNTIF(스토리지!$T$1:$T$479,"내부서비스(상암)")</f>
        <v>0</v>
      </c>
      <c r="F29" s="444">
        <f>COUNTIF(스위치!$O$1:$O$33,"내부서비스(상암)")</f>
        <v>0</v>
      </c>
      <c r="G29" s="474">
        <f>D29+E29+F29</f>
        <v>1</v>
      </c>
      <c r="H29" s="249"/>
      <c r="I29" s="248"/>
      <c r="J29" s="289"/>
      <c r="K29" s="290" t="s">
        <v>2603</v>
      </c>
      <c r="L29" s="290">
        <f>COUNTIFS(서버!$T$1:$T$361,"공통", 서버!$U$1:$U$361, $K29 )</f>
        <v>8</v>
      </c>
      <c r="M29" s="290">
        <f>COUNTIF(스토리지!$T$1:$T$479,$K29)</f>
        <v>0</v>
      </c>
      <c r="N29" s="290">
        <f>COUNTIF(스위치!$O$1:$O$33,$K29)</f>
        <v>0</v>
      </c>
      <c r="O29" s="291">
        <f t="shared" si="7"/>
        <v>8</v>
      </c>
      <c r="R29" s="304"/>
      <c r="S29" s="304"/>
      <c r="T29" s="304"/>
      <c r="AD29" s="895"/>
      <c r="AE29" s="2" t="s">
        <v>2138</v>
      </c>
      <c r="AF29" s="46">
        <f>COUNTIF(서버!$Z$1:$Z$361,"DL380 G7")</f>
        <v>13</v>
      </c>
    </row>
    <row r="30" spans="1:32" ht="17.100000000000001" customHeight="1">
      <c r="B30" s="921"/>
      <c r="C30" s="833" t="s">
        <v>2810</v>
      </c>
      <c r="D30" s="444">
        <f>COUNTIF(서버!$T$1:$T$224,"내부서비스(상암)")</f>
        <v>8</v>
      </c>
      <c r="E30" s="444">
        <f>COUNTIF(스토리지!$T$1:$T$479,"내부서비스(상암)")</f>
        <v>0</v>
      </c>
      <c r="F30" s="444">
        <f>COUNTIF(스위치!$O$1:$O$33,"내부서비스(상암)")</f>
        <v>0</v>
      </c>
      <c r="G30" s="474">
        <f>D30+E30+F30</f>
        <v>8</v>
      </c>
      <c r="H30" s="249"/>
      <c r="I30" s="248"/>
      <c r="J30" s="289"/>
      <c r="K30" s="290" t="s">
        <v>2634</v>
      </c>
      <c r="L30" s="290">
        <f>COUNTIFS(서버!$T$1:$T$361,"공통", 서버!$U$1:$U$361, $K30 )</f>
        <v>0</v>
      </c>
      <c r="M30" s="290">
        <f>COUNTIF(스토리지!$T$1:$T$479,$K30)</f>
        <v>0</v>
      </c>
      <c r="N30" s="290">
        <f>COUNTIF(스위치!$O$1:$O$33,$K30)</f>
        <v>0</v>
      </c>
      <c r="O30" s="291">
        <f t="shared" si="7"/>
        <v>0</v>
      </c>
      <c r="R30" s="304"/>
      <c r="S30" s="304"/>
      <c r="T30" s="304"/>
      <c r="AD30" s="895"/>
      <c r="AE30" s="2" t="s">
        <v>2139</v>
      </c>
      <c r="AF30" s="46">
        <f>COUNTIF(서버!$Z$1:$Z$361,"DL580 G7")</f>
        <v>2</v>
      </c>
    </row>
    <row r="31" spans="1:32" ht="17.100000000000001" customHeight="1" thickBot="1">
      <c r="B31" s="922"/>
      <c r="C31" s="833" t="s">
        <v>2151</v>
      </c>
      <c r="D31" s="444">
        <f>COUNTIF(서버!$T$1:$T$224,"유휴(상암)")</f>
        <v>17</v>
      </c>
      <c r="E31" s="444">
        <f>COUNTIF(스토리지!$T$1:$T$479,"유휴(상암)")</f>
        <v>6</v>
      </c>
      <c r="F31" s="444">
        <f>COUNTIF(스위치!$O$1:$O$33,"유휴(상암)")</f>
        <v>9</v>
      </c>
      <c r="G31" s="474">
        <f>D31+E31+F31</f>
        <v>32</v>
      </c>
      <c r="H31" s="249"/>
      <c r="I31" s="248"/>
      <c r="J31" s="319" t="s">
        <v>757</v>
      </c>
      <c r="K31" s="320"/>
      <c r="L31" s="321">
        <f>SUM(L20:L30)</f>
        <v>36</v>
      </c>
      <c r="M31" s="321">
        <f>SUM(M20:M30)</f>
        <v>3</v>
      </c>
      <c r="N31" s="321">
        <f>SUM(N20:N30)</f>
        <v>15</v>
      </c>
      <c r="O31" s="322">
        <f>SUM(O20:O30)</f>
        <v>54</v>
      </c>
      <c r="R31" s="304"/>
      <c r="S31" s="304"/>
      <c r="T31" s="304"/>
      <c r="AD31" s="896"/>
      <c r="AE31" s="2" t="s">
        <v>1369</v>
      </c>
      <c r="AF31" s="46">
        <f>COUNTIF(서버!$Z$1:$Z$361,"Z800")</f>
        <v>1</v>
      </c>
    </row>
    <row r="32" spans="1:32" ht="17.100000000000001" customHeight="1" thickBot="1">
      <c r="A32" s="246"/>
      <c r="B32" s="916" t="s">
        <v>757</v>
      </c>
      <c r="C32" s="917"/>
      <c r="D32" s="285">
        <f>SUM(D5:D31)</f>
        <v>220</v>
      </c>
      <c r="E32" s="285">
        <f>SUM(E5:E31)</f>
        <v>40</v>
      </c>
      <c r="F32" s="285">
        <f>SUM(F5:F31)</f>
        <v>30</v>
      </c>
      <c r="G32" s="252">
        <f>SUM(G5:G31)</f>
        <v>290</v>
      </c>
      <c r="H32" s="249"/>
      <c r="I32" s="248"/>
      <c r="R32" s="304" t="s">
        <v>2997</v>
      </c>
      <c r="S32" s="304"/>
      <c r="T32" s="304"/>
      <c r="AD32" s="894" t="s">
        <v>762</v>
      </c>
      <c r="AE32" s="27" t="s">
        <v>285</v>
      </c>
      <c r="AF32" s="46">
        <f>COUNTIF(서버!$Z$1:$Z$361,"X3650")</f>
        <v>5</v>
      </c>
    </row>
    <row r="33" spans="1:32" ht="17.100000000000001" customHeight="1" thickBot="1">
      <c r="B33" s="248"/>
      <c r="C33" s="248"/>
      <c r="D33" s="248"/>
      <c r="E33" s="248"/>
      <c r="F33" s="248"/>
      <c r="G33" s="248"/>
      <c r="H33" s="249"/>
      <c r="I33" s="248"/>
      <c r="J33" s="903" t="s">
        <v>2061</v>
      </c>
      <c r="K33" s="904"/>
      <c r="L33" s="904"/>
      <c r="M33" s="904"/>
      <c r="N33" s="904"/>
      <c r="O33" s="905"/>
      <c r="R33" s="304" t="s">
        <v>2998</v>
      </c>
      <c r="S33" s="304"/>
      <c r="T33" s="304"/>
      <c r="AD33" s="895"/>
      <c r="AE33" s="27" t="s">
        <v>286</v>
      </c>
      <c r="AF33" s="46">
        <f>COUNTIF(서버!$Z$1:$Z$361,"X3800")</f>
        <v>0</v>
      </c>
    </row>
    <row r="34" spans="1:32" ht="17.100000000000001" customHeight="1" thickBot="1">
      <c r="B34" s="371" t="s">
        <v>1450</v>
      </c>
      <c r="C34" s="372"/>
      <c r="D34" s="372"/>
      <c r="E34" s="372"/>
      <c r="F34" s="372"/>
      <c r="G34" s="372"/>
      <c r="H34" s="373"/>
      <c r="I34" s="248"/>
      <c r="J34" s="906"/>
      <c r="K34" s="907"/>
      <c r="L34" s="907"/>
      <c r="M34" s="907"/>
      <c r="N34" s="907"/>
      <c r="O34" s="908"/>
      <c r="R34" s="903" t="s">
        <v>2991</v>
      </c>
      <c r="S34" s="904"/>
      <c r="T34" s="904"/>
      <c r="U34" s="904"/>
      <c r="V34" s="904"/>
      <c r="W34" s="905"/>
      <c r="AD34" s="895"/>
      <c r="AE34" s="27" t="s">
        <v>1367</v>
      </c>
      <c r="AF34" s="46">
        <f>COUNTIF(서버!$Z$1:$Z$361,"x3650 M3")</f>
        <v>16</v>
      </c>
    </row>
    <row r="35" spans="1:32" ht="17.100000000000001" customHeight="1" thickBot="1">
      <c r="B35" s="374"/>
      <c r="C35" s="375"/>
      <c r="D35" s="375"/>
      <c r="E35" s="375"/>
      <c r="F35" s="375"/>
      <c r="G35" s="375"/>
      <c r="H35" s="376"/>
      <c r="I35" s="248"/>
      <c r="J35" s="909" t="s">
        <v>2039</v>
      </c>
      <c r="K35" s="911" t="s">
        <v>2040</v>
      </c>
      <c r="L35" s="901" t="s">
        <v>1425</v>
      </c>
      <c r="M35" s="901" t="s">
        <v>1423</v>
      </c>
      <c r="N35" s="901" t="s">
        <v>1424</v>
      </c>
      <c r="O35" s="899" t="s">
        <v>2108</v>
      </c>
      <c r="R35" s="906"/>
      <c r="S35" s="907"/>
      <c r="T35" s="907"/>
      <c r="U35" s="907"/>
      <c r="V35" s="907"/>
      <c r="W35" s="908"/>
      <c r="AD35" s="896"/>
      <c r="AE35" s="27" t="s">
        <v>1368</v>
      </c>
      <c r="AF35" s="46">
        <f>COUNTIF(서버!$Z$1:$Z$361,"x3630 M3")</f>
        <v>17</v>
      </c>
    </row>
    <row r="36" spans="1:32" ht="17.100000000000001" customHeight="1" thickBot="1">
      <c r="B36" s="876" t="s">
        <v>750</v>
      </c>
      <c r="C36" s="880" t="s">
        <v>2109</v>
      </c>
      <c r="D36" s="880" t="s">
        <v>751</v>
      </c>
      <c r="E36" s="880" t="s">
        <v>1404</v>
      </c>
      <c r="F36" s="880" t="s">
        <v>47</v>
      </c>
      <c r="G36" s="878" t="s">
        <v>45</v>
      </c>
      <c r="H36" s="899" t="s">
        <v>1406</v>
      </c>
      <c r="I36" s="248"/>
      <c r="J36" s="918"/>
      <c r="K36" s="919"/>
      <c r="L36" s="881"/>
      <c r="M36" s="881"/>
      <c r="N36" s="881"/>
      <c r="O36" s="915"/>
      <c r="R36" s="909" t="s">
        <v>2986</v>
      </c>
      <c r="S36" s="911" t="s">
        <v>2040</v>
      </c>
      <c r="T36" s="901" t="s">
        <v>1425</v>
      </c>
      <c r="U36" s="901" t="s">
        <v>1423</v>
      </c>
      <c r="V36" s="901" t="s">
        <v>1424</v>
      </c>
      <c r="W36" s="899" t="s">
        <v>45</v>
      </c>
      <c r="AD36" s="897" t="s">
        <v>763</v>
      </c>
      <c r="AE36" s="333" t="s">
        <v>102</v>
      </c>
      <c r="AF36" s="46">
        <f>COUNTIF(서버!$Z$1:$Z$361,"2128HS")</f>
        <v>21</v>
      </c>
    </row>
    <row r="37" spans="1:32" ht="15.95" customHeight="1" thickBot="1">
      <c r="B37" s="886"/>
      <c r="C37" s="881"/>
      <c r="D37" s="881"/>
      <c r="E37" s="881"/>
      <c r="F37" s="881"/>
      <c r="G37" s="882"/>
      <c r="H37" s="915"/>
      <c r="I37" s="248"/>
      <c r="J37" s="288" t="s">
        <v>13</v>
      </c>
      <c r="K37" s="290" t="s">
        <v>220</v>
      </c>
      <c r="L37" s="290">
        <f>COUNTIFS(서버!$T$1:$T$361,$J37, 서버!$U$1:$U$361, $K37 )</f>
        <v>4</v>
      </c>
      <c r="M37" s="290">
        <f>COUNTIF(스토리지!$T$1:$T$479,$K37)</f>
        <v>0</v>
      </c>
      <c r="N37" s="290">
        <f>COUNTIF(스위치!$O$1:$O$33,$K37)</f>
        <v>0</v>
      </c>
      <c r="O37" s="291">
        <f>SUM(L37:N37)</f>
        <v>4</v>
      </c>
      <c r="R37" s="910"/>
      <c r="S37" s="912"/>
      <c r="T37" s="902"/>
      <c r="U37" s="902"/>
      <c r="V37" s="902"/>
      <c r="W37" s="900"/>
      <c r="AD37" s="897"/>
      <c r="AE37" s="334" t="s">
        <v>431</v>
      </c>
      <c r="AF37" s="46">
        <f>COUNTIF(서버!$Z$1:$Z$361,"3016SS")</f>
        <v>1</v>
      </c>
    </row>
    <row r="38" spans="1:32" ht="15.95" customHeight="1">
      <c r="A38" t="s">
        <v>2447</v>
      </c>
      <c r="B38" s="313" t="s">
        <v>2062</v>
      </c>
      <c r="C38" s="314" t="s">
        <v>4036</v>
      </c>
      <c r="D38" s="266">
        <f>COUNTIF(서버!$T$1:$T$224,"공통")-COUNTIFS(서버!$T$1:$T$224,"공통",서버!$B$1:$B$224,"none")</f>
        <v>35</v>
      </c>
      <c r="E38" s="266">
        <f>COUNTIF(스토리지!$T$1:$T$479,"공통")</f>
        <v>3</v>
      </c>
      <c r="F38" s="266">
        <f>COUNTIF(스위치!$O$1:$O$33,"공통")</f>
        <v>15</v>
      </c>
      <c r="G38" s="286">
        <f>D38+E38+F38</f>
        <v>53</v>
      </c>
      <c r="H38" s="287">
        <f t="shared" ref="H38:H55" si="9">$G38/$G$56</f>
        <v>0.18275862068965518</v>
      </c>
      <c r="I38" s="248"/>
      <c r="J38" s="289"/>
      <c r="K38" s="290" t="s">
        <v>18</v>
      </c>
      <c r="L38" s="290">
        <f>COUNTIFS(서버!$T$1:$T$361,$J37, 서버!$U$1:$U$361, $K38 )</f>
        <v>2</v>
      </c>
      <c r="M38" s="290">
        <f>COUNTIF(스토리지!$T$1:$T$479,$K38)</f>
        <v>0</v>
      </c>
      <c r="N38" s="290">
        <f>COUNTIF(스위치!$O$1:$O$33,$K38)</f>
        <v>0</v>
      </c>
      <c r="O38" s="291">
        <f>SUM(L38:N38)</f>
        <v>2</v>
      </c>
      <c r="R38" s="518" t="s">
        <v>2984</v>
      </c>
      <c r="S38" s="519" t="s">
        <v>2985</v>
      </c>
      <c r="T38" s="520">
        <f>SUM(D5:D26)</f>
        <v>159</v>
      </c>
      <c r="U38" s="520">
        <f>SUM(E5:E26)</f>
        <v>32</v>
      </c>
      <c r="V38" s="520">
        <f>SUM(F5:F26)</f>
        <v>21</v>
      </c>
      <c r="W38" s="521">
        <f>SUM(T38:V38)</f>
        <v>212</v>
      </c>
      <c r="AD38" s="897"/>
      <c r="AE38" s="333" t="s">
        <v>414</v>
      </c>
      <c r="AF38" s="46">
        <f>COUNTIF(서버!$Z$1:$Z$361,"4145H")</f>
        <v>0</v>
      </c>
    </row>
    <row r="39" spans="1:32" ht="15.95" customHeight="1">
      <c r="A39" t="s">
        <v>2447</v>
      </c>
      <c r="B39" s="307" t="s">
        <v>2060</v>
      </c>
      <c r="C39" s="314" t="s">
        <v>4036</v>
      </c>
      <c r="D39" s="267">
        <f>COUNTIF(서버!$T$1:$T$224,"천리안기타")</f>
        <v>7</v>
      </c>
      <c r="E39" s="267">
        <f>COUNTIF(스토리지!$T$1:$T$479,"기타")</f>
        <v>0</v>
      </c>
      <c r="F39" s="267">
        <f>COUNTIF(스위치!$O$1:$O$33,"기타")</f>
        <v>0</v>
      </c>
      <c r="G39" s="286">
        <f>D39+E39+F39</f>
        <v>7</v>
      </c>
      <c r="H39" s="287">
        <f t="shared" si="9"/>
        <v>2.4137931034482758E-2</v>
      </c>
      <c r="I39" s="248"/>
      <c r="J39" s="289"/>
      <c r="K39" s="290" t="s">
        <v>827</v>
      </c>
      <c r="L39" s="290">
        <f>COUNTIFS(서버!$T$1:$T$361,$J37, 서버!$U$1:$U$361, $K39 )</f>
        <v>1</v>
      </c>
      <c r="M39" s="290">
        <f>COUNTIF(스토리지!$T$1:$T$479,$K39)</f>
        <v>0</v>
      </c>
      <c r="N39" s="290">
        <f>COUNTIF(스위치!$O$1:$O$33,$K39)</f>
        <v>0</v>
      </c>
      <c r="O39" s="291">
        <f>SUM(L39:N39)</f>
        <v>1</v>
      </c>
      <c r="R39" s="522" t="s">
        <v>2984</v>
      </c>
      <c r="S39" s="504" t="s">
        <v>2993</v>
      </c>
      <c r="T39" s="517">
        <v>0</v>
      </c>
      <c r="U39" s="517">
        <v>11</v>
      </c>
      <c r="V39" s="517">
        <v>0</v>
      </c>
      <c r="W39" s="523">
        <f>SUM(T39:V39)</f>
        <v>11</v>
      </c>
      <c r="AD39" s="897"/>
      <c r="AE39" s="332" t="s">
        <v>392</v>
      </c>
      <c r="AF39" s="46">
        <f>COUNTIF(서버!$Z$1:$Z$361,"APPRO1212")</f>
        <v>0</v>
      </c>
    </row>
    <row r="40" spans="1:32" ht="15.95" customHeight="1">
      <c r="A40" t="s">
        <v>2447</v>
      </c>
      <c r="B40" s="307" t="s">
        <v>2063</v>
      </c>
      <c r="C40" s="314" t="s">
        <v>4036</v>
      </c>
      <c r="D40" s="266">
        <f>SUM(D7:D16)</f>
        <v>37</v>
      </c>
      <c r="E40" s="266">
        <f>SUM(E7:E16)</f>
        <v>15</v>
      </c>
      <c r="F40" s="266">
        <f>SUM(F7:F16)</f>
        <v>2</v>
      </c>
      <c r="G40" s="286">
        <f t="shared" ref="G40:G55" si="10">D40+E40+F40</f>
        <v>54</v>
      </c>
      <c r="H40" s="287">
        <f t="shared" si="9"/>
        <v>0.18620689655172415</v>
      </c>
      <c r="I40" s="248"/>
      <c r="J40" s="289"/>
      <c r="K40" s="290" t="s">
        <v>2058</v>
      </c>
      <c r="L40" s="290">
        <f>COUNTIFS(서버!$T$1:$T$361,$J37, 서버!$U$1:$U$361, $K40 )</f>
        <v>0</v>
      </c>
      <c r="M40" s="290">
        <f>COUNTIF(스토리지!$T$1:$T$479,$K40)</f>
        <v>0</v>
      </c>
      <c r="N40" s="290">
        <f>COUNTIF(스위치!$O$1:$O$33,$K40)</f>
        <v>0</v>
      </c>
      <c r="O40" s="291">
        <f>SUM(L40:N40)</f>
        <v>0</v>
      </c>
      <c r="R40" s="522" t="s">
        <v>2992</v>
      </c>
      <c r="S40" s="504" t="s">
        <v>2994</v>
      </c>
      <c r="T40" s="517">
        <v>5</v>
      </c>
      <c r="U40" s="517">
        <v>0</v>
      </c>
      <c r="V40" s="517">
        <v>3</v>
      </c>
      <c r="W40" s="523">
        <f>SUM(T40:V40)</f>
        <v>8</v>
      </c>
      <c r="AD40" s="897"/>
      <c r="AE40" s="333" t="s">
        <v>379</v>
      </c>
      <c r="AF40" s="46">
        <f>COUNTIF(서버!$Z$1:$Z$361,"S1224XS")</f>
        <v>6</v>
      </c>
    </row>
    <row r="41" spans="1:32" ht="15.95" customHeight="1" thickBot="1">
      <c r="A41" t="s">
        <v>2447</v>
      </c>
      <c r="B41" s="307" t="s">
        <v>12</v>
      </c>
      <c r="C41" s="314" t="s">
        <v>4036</v>
      </c>
      <c r="D41" s="267">
        <f>COUNTIF(서버!$T$1:$T$224,"메일")-COUNTIFS(서버!$T$1:$T$224,"메일",서버!$B$1:$B$224,"데이콤 리스")-COUNTIFS(서버!$T$1:$T$224,"메일",서버!$B$1:$B$224,"none")</f>
        <v>27</v>
      </c>
      <c r="E41" s="267">
        <f>COUNTIF(스토리지!$T$1:$T$479,"메일")</f>
        <v>14</v>
      </c>
      <c r="F41" s="267">
        <f>COUNTIF(스위치!$O$1:$O$33,"메일")</f>
        <v>1</v>
      </c>
      <c r="G41" s="286">
        <f t="shared" si="10"/>
        <v>42</v>
      </c>
      <c r="H41" s="287">
        <f t="shared" si="9"/>
        <v>0.14482758620689656</v>
      </c>
      <c r="I41" s="248"/>
      <c r="J41" s="319" t="s">
        <v>757</v>
      </c>
      <c r="K41" s="320"/>
      <c r="L41" s="321">
        <f>SUM(L37:L40)</f>
        <v>7</v>
      </c>
      <c r="M41" s="321">
        <f>SUM(M37:M40)</f>
        <v>0</v>
      </c>
      <c r="N41" s="321">
        <v>0</v>
      </c>
      <c r="O41" s="322">
        <f>SUM(O37:O40)</f>
        <v>7</v>
      </c>
      <c r="R41" s="522" t="s">
        <v>2989</v>
      </c>
      <c r="S41" s="504" t="s">
        <v>2987</v>
      </c>
      <c r="T41" s="517">
        <v>32</v>
      </c>
      <c r="U41" s="517">
        <v>0</v>
      </c>
      <c r="V41" s="517">
        <v>0</v>
      </c>
      <c r="W41" s="523">
        <f>SUM(T41:V41)</f>
        <v>32</v>
      </c>
      <c r="AD41" s="897"/>
      <c r="AE41" s="332" t="s">
        <v>390</v>
      </c>
      <c r="AF41" s="46">
        <f>COUNTIF(서버!$Z$1:$Z$361,"S2228XS")</f>
        <v>1</v>
      </c>
    </row>
    <row r="42" spans="1:32" ht="15.95" customHeight="1" thickBot="1">
      <c r="A42" t="s">
        <v>2447</v>
      </c>
      <c r="B42" s="307" t="s">
        <v>1378</v>
      </c>
      <c r="C42" s="314" t="s">
        <v>4036</v>
      </c>
      <c r="D42" s="267">
        <f>COUNTIF(서버!$T$1:$T$224,"클래식팟")</f>
        <v>3</v>
      </c>
      <c r="E42" s="267">
        <f>COUNTIF(스토리지!$T$1:$T$479,"클래식팟")</f>
        <v>0</v>
      </c>
      <c r="F42" s="267">
        <f>COUNTIF(스위치!$O$1:$O$33,"클래식팟")</f>
        <v>3</v>
      </c>
      <c r="G42" s="286">
        <f t="shared" si="10"/>
        <v>6</v>
      </c>
      <c r="H42" s="287">
        <f t="shared" si="9"/>
        <v>2.0689655172413793E-2</v>
      </c>
      <c r="I42" s="248"/>
      <c r="R42" s="522" t="s">
        <v>2989</v>
      </c>
      <c r="S42" s="504" t="s">
        <v>2988</v>
      </c>
      <c r="T42" s="517">
        <v>6</v>
      </c>
      <c r="U42" s="517">
        <v>0</v>
      </c>
      <c r="V42" s="517">
        <v>22</v>
      </c>
      <c r="W42" s="523">
        <f>SUM(T42:V42)</f>
        <v>28</v>
      </c>
      <c r="AD42" s="897"/>
      <c r="AE42" s="332" t="s">
        <v>2136</v>
      </c>
      <c r="AF42" s="46">
        <f>COUNTIF(서버!$Z$1:$Z$361,"SA424")</f>
        <v>1</v>
      </c>
    </row>
    <row r="43" spans="1:32" ht="15.95" customHeight="1" thickBot="1">
      <c r="A43" t="s">
        <v>2447</v>
      </c>
      <c r="B43" s="670" t="s">
        <v>1402</v>
      </c>
      <c r="C43" s="671" t="s">
        <v>4035</v>
      </c>
      <c r="D43" s="668">
        <f>COUNTIF(서버!$T$1:$T$224,"IPTV2.0")</f>
        <v>6</v>
      </c>
      <c r="E43" s="668">
        <f>COUNTIF(스토리지!$T$1:$T$479,"IPTV")</f>
        <v>0</v>
      </c>
      <c r="F43" s="668">
        <f>COUNTIF(스위치!$O$1:$O$33,"IPTV")</f>
        <v>0</v>
      </c>
      <c r="G43" s="672">
        <f t="shared" ref="G43:G50" si="11">SUM(D43:F43)</f>
        <v>6</v>
      </c>
      <c r="H43" s="673">
        <f t="shared" si="9"/>
        <v>2.0689655172413793E-2</v>
      </c>
      <c r="I43" s="248"/>
      <c r="J43" s="903" t="s">
        <v>2064</v>
      </c>
      <c r="K43" s="904"/>
      <c r="L43" s="904"/>
      <c r="M43" s="904"/>
      <c r="N43" s="904"/>
      <c r="O43" s="905"/>
      <c r="R43" s="524"/>
      <c r="S43" s="525"/>
      <c r="T43" s="526"/>
      <c r="U43" s="526"/>
      <c r="V43" s="526"/>
      <c r="W43" s="527">
        <f>SUM(W38:W42)</f>
        <v>291</v>
      </c>
      <c r="AD43" s="889" t="s">
        <v>757</v>
      </c>
      <c r="AE43" s="890"/>
      <c r="AF43" s="47">
        <f>SUM(AF5:AF42)</f>
        <v>225</v>
      </c>
    </row>
    <row r="44" spans="1:32" ht="15.95" customHeight="1" thickBot="1">
      <c r="A44" t="s">
        <v>2447</v>
      </c>
      <c r="B44" s="670" t="s">
        <v>3280</v>
      </c>
      <c r="C44" s="671" t="s">
        <v>4035</v>
      </c>
      <c r="D44" s="668">
        <f>COUNTIF(서버!$T$1:$T$224,"HDTV 월드컵")</f>
        <v>1</v>
      </c>
      <c r="E44" s="668">
        <f>COUNTIF(스토리지!$T$1:$T$479,"HDTV 월드컵")</f>
        <v>0</v>
      </c>
      <c r="F44" s="668">
        <f>COUNTIF(스위치!$O$1:$O$33,"HDTV 월드컵")</f>
        <v>0</v>
      </c>
      <c r="G44" s="672">
        <f>SUM(D44:F44)</f>
        <v>1</v>
      </c>
      <c r="H44" s="673">
        <f t="shared" si="9"/>
        <v>3.4482758620689655E-3</v>
      </c>
      <c r="I44" s="248"/>
      <c r="J44" s="906"/>
      <c r="K44" s="907"/>
      <c r="L44" s="907"/>
      <c r="M44" s="907"/>
      <c r="N44" s="907"/>
      <c r="O44" s="908"/>
      <c r="R44" s="304"/>
      <c r="S44" s="305"/>
      <c r="T44" s="304"/>
    </row>
    <row r="45" spans="1:32" ht="15.95" customHeight="1">
      <c r="A45" t="s">
        <v>2447</v>
      </c>
      <c r="B45" s="664" t="s">
        <v>3615</v>
      </c>
      <c r="C45" s="665" t="s">
        <v>4031</v>
      </c>
      <c r="D45" s="662">
        <f>COUNTIF(서버!$T$1:$T$224,"분산DB")</f>
        <v>4</v>
      </c>
      <c r="E45" s="662">
        <f>COUNTIF(스토리지!$T$1:$T$479,"분산DB")</f>
        <v>0</v>
      </c>
      <c r="F45" s="662">
        <f>COUNTIF(스위치!$O$1:$O$33,"분산DB")</f>
        <v>0</v>
      </c>
      <c r="G45" s="666">
        <f>SUM(D45:F45)</f>
        <v>4</v>
      </c>
      <c r="H45" s="667">
        <f t="shared" si="9"/>
        <v>1.3793103448275862E-2</v>
      </c>
      <c r="I45" s="248"/>
      <c r="J45" s="909" t="s">
        <v>2039</v>
      </c>
      <c r="K45" s="911" t="s">
        <v>2040</v>
      </c>
      <c r="L45" s="913" t="s">
        <v>1425</v>
      </c>
      <c r="M45" s="913" t="s">
        <v>1423</v>
      </c>
      <c r="N45" s="913" t="s">
        <v>1424</v>
      </c>
      <c r="O45" s="899" t="s">
        <v>2108</v>
      </c>
      <c r="R45" s="304" t="s">
        <v>2999</v>
      </c>
      <c r="S45" s="305"/>
      <c r="T45" s="304"/>
    </row>
    <row r="46" spans="1:32" ht="15.95" customHeight="1" thickBot="1">
      <c r="B46" s="664" t="s">
        <v>2955</v>
      </c>
      <c r="C46" s="665" t="s">
        <v>4032</v>
      </c>
      <c r="D46" s="662">
        <f>COUNTIF(서버!$T$1:$T$224,"기업메시징")</f>
        <v>1</v>
      </c>
      <c r="E46" s="662">
        <f>COUNTIF(스토리지!$T$1:$T$479,"기업메시징")</f>
        <v>0</v>
      </c>
      <c r="F46" s="662">
        <f>COUNTIF(스위치!$O$1:$O$33,"기업메시징")</f>
        <v>0</v>
      </c>
      <c r="G46" s="666">
        <f>SUM(D46:F46)</f>
        <v>1</v>
      </c>
      <c r="H46" s="667">
        <f t="shared" si="9"/>
        <v>3.4482758620689655E-3</v>
      </c>
      <c r="I46" s="248"/>
      <c r="J46" s="910"/>
      <c r="K46" s="912"/>
      <c r="L46" s="914"/>
      <c r="M46" s="914"/>
      <c r="N46" s="914"/>
      <c r="O46" s="900"/>
      <c r="R46" s="304" t="s">
        <v>3000</v>
      </c>
      <c r="S46" s="305"/>
      <c r="T46" s="304"/>
    </row>
    <row r="47" spans="1:32" ht="15.95" customHeight="1">
      <c r="A47" t="s">
        <v>2447</v>
      </c>
      <c r="B47" s="664" t="s">
        <v>2617</v>
      </c>
      <c r="C47" s="665" t="s">
        <v>4031</v>
      </c>
      <c r="D47" s="662">
        <f>COUNTIF(서버!$T$1:$T$224,"안심마을")</f>
        <v>2</v>
      </c>
      <c r="E47" s="662">
        <f>COUNTIF(스토리지!$T$1:$T$479,"안심마을")</f>
        <v>0</v>
      </c>
      <c r="F47" s="662">
        <f>COUNTIF(스위치!$O$1:$O$33,"안심마을")</f>
        <v>0</v>
      </c>
      <c r="G47" s="666">
        <f t="shared" si="11"/>
        <v>2</v>
      </c>
      <c r="H47" s="667">
        <f t="shared" si="9"/>
        <v>6.8965517241379309E-3</v>
      </c>
      <c r="J47" s="288" t="s">
        <v>2591</v>
      </c>
      <c r="K47" s="520" t="s">
        <v>68</v>
      </c>
      <c r="L47" s="520">
        <f>COUNTIF(서버!$T$1:$T$361,$K47)</f>
        <v>3</v>
      </c>
      <c r="M47" s="520">
        <f>COUNTIF(스토리지!$T$1:$T$479,$K47)</f>
        <v>0</v>
      </c>
      <c r="N47" s="520">
        <f>COUNTIF(스위치!$O$1:$O$33,$K47)</f>
        <v>0</v>
      </c>
      <c r="O47" s="521">
        <f>SUM(L47:N47)</f>
        <v>3</v>
      </c>
      <c r="R47" s="903" t="s">
        <v>2990</v>
      </c>
      <c r="S47" s="904"/>
      <c r="T47" s="904"/>
      <c r="U47" s="904"/>
      <c r="V47" s="904"/>
      <c r="W47" s="905"/>
    </row>
    <row r="48" spans="1:32" ht="15.95" customHeight="1" thickBot="1">
      <c r="B48" s="664" t="s">
        <v>3300</v>
      </c>
      <c r="C48" s="665" t="s">
        <v>4031</v>
      </c>
      <c r="D48" s="662">
        <f>COUNTIF(서버!$T$1:$T$224,"고속버스관제")</f>
        <v>0</v>
      </c>
      <c r="E48" s="662">
        <f>COUNTIF(스토리지!$T$1:$T$479,"안심마을")</f>
        <v>0</v>
      </c>
      <c r="F48" s="662">
        <f>COUNTIF(스위치!$O$1:$O$33,"안심마을")</f>
        <v>0</v>
      </c>
      <c r="G48" s="666">
        <f t="shared" ref="G48" si="12">SUM(D48:F48)</f>
        <v>0</v>
      </c>
      <c r="H48" s="667">
        <f t="shared" si="9"/>
        <v>0</v>
      </c>
      <c r="J48" s="688"/>
      <c r="K48" s="689" t="s">
        <v>385</v>
      </c>
      <c r="L48" s="689">
        <f>COUNTIF(서버!$T$1:$T$361,$K48)</f>
        <v>2</v>
      </c>
      <c r="M48" s="689">
        <f>COUNTIF(스토리지!$T$1:$T$479,$K48)</f>
        <v>0</v>
      </c>
      <c r="N48" s="689">
        <f>COUNTIF(스위치!$O$1:$O$33,$K48)</f>
        <v>0</v>
      </c>
      <c r="O48" s="690">
        <f>SUM(L48:N48)</f>
        <v>2</v>
      </c>
      <c r="R48" s="906"/>
      <c r="S48" s="907"/>
      <c r="T48" s="907"/>
      <c r="U48" s="907"/>
      <c r="V48" s="907"/>
      <c r="W48" s="908"/>
    </row>
    <row r="49" spans="2:23" ht="15.95" customHeight="1">
      <c r="B49" s="664" t="s">
        <v>3279</v>
      </c>
      <c r="C49" s="665" t="s">
        <v>4033</v>
      </c>
      <c r="D49" s="662">
        <f>COUNTIF(서버!$T$1:$T$224,"MVNO")</f>
        <v>24</v>
      </c>
      <c r="E49" s="662">
        <f>COUNTIF(스토리지!$T$1:$T$479,"MVNO")</f>
        <v>0</v>
      </c>
      <c r="F49" s="662">
        <f>COUNTIF(스위치!$O$1:$O$33,"MVNO")</f>
        <v>0</v>
      </c>
      <c r="G49" s="666">
        <f>SUM(D49:F49)</f>
        <v>24</v>
      </c>
      <c r="H49" s="667">
        <f t="shared" si="9"/>
        <v>8.2758620689655171E-2</v>
      </c>
      <c r="J49" s="288" t="s">
        <v>2041</v>
      </c>
      <c r="K49" s="520" t="s">
        <v>832</v>
      </c>
      <c r="L49" s="520">
        <f>COUNTIF(서버!$T$1:$T$361,$K49)</f>
        <v>3</v>
      </c>
      <c r="M49" s="520">
        <f>COUNTIF(스토리지!$T$1:$T$479,$K49)</f>
        <v>0</v>
      </c>
      <c r="N49" s="520">
        <f>COUNTIF(스위치!$O$1:$O$33,$K49)</f>
        <v>0</v>
      </c>
      <c r="O49" s="521">
        <f t="shared" ref="O49:O56" si="13">SUM(L49:N49)</f>
        <v>3</v>
      </c>
      <c r="R49" s="909" t="s">
        <v>2986</v>
      </c>
      <c r="S49" s="911" t="s">
        <v>2040</v>
      </c>
      <c r="T49" s="901" t="s">
        <v>1425</v>
      </c>
      <c r="U49" s="901" t="s">
        <v>1423</v>
      </c>
      <c r="V49" s="901" t="s">
        <v>1424</v>
      </c>
      <c r="W49" s="899" t="s">
        <v>45</v>
      </c>
    </row>
    <row r="50" spans="2:23" ht="15.95" customHeight="1" thickBot="1">
      <c r="B50" s="308" t="s">
        <v>1401</v>
      </c>
      <c r="C50" s="309" t="s">
        <v>2095</v>
      </c>
      <c r="D50" s="310">
        <f>COUNTIF(서버!$T$1:$T$224,"내부서비스")</f>
        <v>12</v>
      </c>
      <c r="E50" s="310">
        <f>COUNTIF(스토리지!$T$1:$T$479,"내부서비스")</f>
        <v>0</v>
      </c>
      <c r="F50" s="310">
        <f>COUNTIF(스위치!$O$1:$O$33,"내부서비스")</f>
        <v>0</v>
      </c>
      <c r="G50" s="311">
        <f t="shared" si="11"/>
        <v>12</v>
      </c>
      <c r="H50" s="312">
        <f t="shared" si="9"/>
        <v>4.1379310344827586E-2</v>
      </c>
      <c r="J50" s="289"/>
      <c r="K50" s="517" t="s">
        <v>398</v>
      </c>
      <c r="L50" s="517">
        <f>COUNTIF(서버!$T$1:$T$361,$K50)</f>
        <v>0</v>
      </c>
      <c r="M50" s="517">
        <f>COUNTIF(스토리지!$T$1:$T$479,$K50)</f>
        <v>0</v>
      </c>
      <c r="N50" s="517">
        <f>COUNTIF(스위치!$O$1:$O$33,$K50)</f>
        <v>0</v>
      </c>
      <c r="O50" s="523">
        <f t="shared" si="13"/>
        <v>0</v>
      </c>
      <c r="R50" s="910"/>
      <c r="S50" s="912"/>
      <c r="T50" s="902"/>
      <c r="U50" s="902"/>
      <c r="V50" s="902"/>
      <c r="W50" s="900"/>
    </row>
    <row r="51" spans="2:23" ht="15.95" customHeight="1" thickBot="1">
      <c r="B51" s="308" t="s">
        <v>41</v>
      </c>
      <c r="C51" s="309" t="s">
        <v>2095</v>
      </c>
      <c r="D51" s="310">
        <f>COUNTIF(서버!$T$1:$T$224,"고장")</f>
        <v>21</v>
      </c>
      <c r="E51" s="310">
        <f>COUNTIF(스토리지!$T$1:$T$479,"고장")</f>
        <v>0</v>
      </c>
      <c r="F51" s="310">
        <f>COUNTIF(스위치!$O$1:$O$33,"고장")</f>
        <v>0</v>
      </c>
      <c r="G51" s="311">
        <f t="shared" si="10"/>
        <v>21</v>
      </c>
      <c r="H51" s="312">
        <f t="shared" si="9"/>
        <v>7.2413793103448282E-2</v>
      </c>
      <c r="J51" s="688"/>
      <c r="K51" s="689" t="s">
        <v>473</v>
      </c>
      <c r="L51" s="689">
        <f>COUNTIF(서버!$T$1:$T$361,$K51)</f>
        <v>11</v>
      </c>
      <c r="M51" s="689">
        <f>COUNTIF(스토리지!$T$1:$T$479,$K51)</f>
        <v>4</v>
      </c>
      <c r="N51" s="689">
        <f>COUNTIF(스위치!$O$1:$O$33,$K51)</f>
        <v>2</v>
      </c>
      <c r="O51" s="690">
        <f t="shared" si="13"/>
        <v>17</v>
      </c>
      <c r="R51" s="518" t="s">
        <v>2984</v>
      </c>
      <c r="S51" s="519" t="s">
        <v>2985</v>
      </c>
      <c r="T51" s="520">
        <f>T38-34</f>
        <v>125</v>
      </c>
      <c r="U51" s="520">
        <f>U38-6</f>
        <v>26</v>
      </c>
      <c r="V51" s="520">
        <f>V38-5</f>
        <v>16</v>
      </c>
      <c r="W51" s="521">
        <f>SUM(T51:V51)</f>
        <v>167</v>
      </c>
    </row>
    <row r="52" spans="2:23">
      <c r="B52" s="308" t="s">
        <v>2150</v>
      </c>
      <c r="C52" s="309" t="s">
        <v>2095</v>
      </c>
      <c r="D52" s="310">
        <f>COUNTIF(서버!$T$1:$T$224,"유휴")</f>
        <v>14</v>
      </c>
      <c r="E52" s="310">
        <f>COUNTIFS(스토리지!$T$1:$T$479,"유휴")</f>
        <v>2</v>
      </c>
      <c r="F52" s="310">
        <f>COUNTIF(스위치!$O$1:$O$33,"유휴")</f>
        <v>0</v>
      </c>
      <c r="G52" s="311">
        <f t="shared" si="10"/>
        <v>16</v>
      </c>
      <c r="H52" s="312">
        <f t="shared" si="9"/>
        <v>5.5172413793103448E-2</v>
      </c>
      <c r="J52" s="288" t="s">
        <v>2448</v>
      </c>
      <c r="K52" s="520" t="s">
        <v>1372</v>
      </c>
      <c r="L52" s="520">
        <f>COUNTIF(서버!$T$1:$T$361,$K52)</f>
        <v>9</v>
      </c>
      <c r="M52" s="520">
        <f>COUNTIF(스토리지!$T$1:$T$479,$K52)</f>
        <v>10</v>
      </c>
      <c r="N52" s="520">
        <f>COUNTIF(스위치!$O$1:$O$33,$K52)</f>
        <v>0</v>
      </c>
      <c r="O52" s="521">
        <f t="shared" si="13"/>
        <v>19</v>
      </c>
      <c r="R52" s="522" t="s">
        <v>2984</v>
      </c>
      <c r="S52" s="504" t="s">
        <v>2993</v>
      </c>
      <c r="T52" s="517">
        <v>0</v>
      </c>
      <c r="U52" s="517">
        <v>11</v>
      </c>
      <c r="V52" s="517">
        <v>0</v>
      </c>
      <c r="W52" s="523">
        <f>SUM(T52:V52)</f>
        <v>11</v>
      </c>
    </row>
    <row r="53" spans="2:23">
      <c r="B53" s="442" t="s">
        <v>2995</v>
      </c>
      <c r="C53" s="443" t="s">
        <v>4035</v>
      </c>
      <c r="D53" s="444">
        <f>COUNTIFS(서버!$T$1:$T$224,"IPTV", 서버!$I$1:$I$224, "대전")</f>
        <v>1</v>
      </c>
      <c r="E53" s="444">
        <v>0</v>
      </c>
      <c r="F53" s="444">
        <v>0</v>
      </c>
      <c r="G53" s="445">
        <f>D53+E53+F53</f>
        <v>1</v>
      </c>
      <c r="H53" s="446">
        <f t="shared" si="9"/>
        <v>3.4482758620689655E-3</v>
      </c>
      <c r="J53" s="289" t="s">
        <v>2953</v>
      </c>
      <c r="K53" s="517" t="s">
        <v>408</v>
      </c>
      <c r="L53" s="517">
        <f>COUNTIF(서버!$T$1:$T$361,$K53)</f>
        <v>2</v>
      </c>
      <c r="M53" s="517">
        <f>COUNTIF(스토리지!$T$1:$T$479,$K53)</f>
        <v>0</v>
      </c>
      <c r="N53" s="517">
        <f>COUNTIF(스위치!$O$1:$O$33,$K53)</f>
        <v>0</v>
      </c>
      <c r="O53" s="523">
        <f t="shared" si="13"/>
        <v>2</v>
      </c>
      <c r="R53" s="522" t="s">
        <v>2992</v>
      </c>
      <c r="S53" s="504" t="s">
        <v>2994</v>
      </c>
      <c r="T53" s="517">
        <v>5</v>
      </c>
      <c r="U53" s="517">
        <v>0</v>
      </c>
      <c r="V53" s="517">
        <v>3</v>
      </c>
      <c r="W53" s="523">
        <f>SUM(T53:V53)</f>
        <v>8</v>
      </c>
    </row>
    <row r="54" spans="2:23" ht="16.5" customHeight="1">
      <c r="B54" s="442" t="s">
        <v>2810</v>
      </c>
      <c r="C54" s="443" t="s">
        <v>2811</v>
      </c>
      <c r="D54" s="444">
        <f>COUNTIF(서버!$T$1:$T$224,"내부서비스(상암)")</f>
        <v>8</v>
      </c>
      <c r="E54" s="444">
        <f>COUNTIF(스토리지!$T$1:$T$479,"내부서비스(상암)")</f>
        <v>0</v>
      </c>
      <c r="F54" s="444">
        <f>COUNTIF(스위치!$O$1:$O$33,"내부서비스(상암)")</f>
        <v>0</v>
      </c>
      <c r="G54" s="445">
        <f>D54+E54+F54</f>
        <v>8</v>
      </c>
      <c r="H54" s="446">
        <f t="shared" si="9"/>
        <v>2.7586206896551724E-2</v>
      </c>
      <c r="J54" s="289" t="s">
        <v>2952</v>
      </c>
      <c r="K54" s="517" t="s">
        <v>2096</v>
      </c>
      <c r="L54" s="517">
        <f>COUNTIF(서버!$T$1:$T$361,$K54)</f>
        <v>3</v>
      </c>
      <c r="M54" s="517">
        <f>COUNTIF(스토리지!$T$1:$T$479,$K54)</f>
        <v>0</v>
      </c>
      <c r="N54" s="517">
        <f>COUNTIF(스위치!$O$1:$O$33,$K54)</f>
        <v>0</v>
      </c>
      <c r="O54" s="523">
        <f t="shared" si="13"/>
        <v>3</v>
      </c>
      <c r="R54" s="522" t="s">
        <v>2989</v>
      </c>
      <c r="S54" s="504" t="s">
        <v>2987</v>
      </c>
      <c r="T54" s="517">
        <v>32</v>
      </c>
      <c r="U54" s="517">
        <v>0</v>
      </c>
      <c r="V54" s="517">
        <v>0</v>
      </c>
      <c r="W54" s="523">
        <f>SUM(T54:V54)</f>
        <v>32</v>
      </c>
    </row>
    <row r="55" spans="2:23">
      <c r="B55" s="442" t="s">
        <v>2151</v>
      </c>
      <c r="C55" s="443" t="s">
        <v>2095</v>
      </c>
      <c r="D55" s="444">
        <f>COUNTIF(서버!$T$1:$T$224,"유휴(상암)")</f>
        <v>17</v>
      </c>
      <c r="E55" s="444">
        <f>COUNTIF(스토리지!$T$1:$T$479,"유휴(상암)")</f>
        <v>6</v>
      </c>
      <c r="F55" s="444">
        <f>COUNTIF(스위치!$O$1:$O$33,"유휴(상암)")</f>
        <v>9</v>
      </c>
      <c r="G55" s="445">
        <f t="shared" si="10"/>
        <v>32</v>
      </c>
      <c r="H55" s="446">
        <f t="shared" si="9"/>
        <v>0.1103448275862069</v>
      </c>
      <c r="J55" s="289"/>
      <c r="K55" s="517" t="s">
        <v>2635</v>
      </c>
      <c r="L55" s="517">
        <f>COUNTIF(서버!$T$1:$T$361,$K55)</f>
        <v>1</v>
      </c>
      <c r="M55" s="517">
        <f>COUNTIF(스토리지!$T$1:$T$479,$K55)</f>
        <v>0</v>
      </c>
      <c r="N55" s="517">
        <f>COUNTIF(스위치!$O$1:$O$33,$K55)</f>
        <v>0</v>
      </c>
      <c r="O55" s="523">
        <f t="shared" si="13"/>
        <v>1</v>
      </c>
      <c r="R55" s="522" t="s">
        <v>2989</v>
      </c>
      <c r="S55" s="504" t="s">
        <v>2988</v>
      </c>
      <c r="T55" s="517">
        <v>6</v>
      </c>
      <c r="U55" s="517">
        <v>0</v>
      </c>
      <c r="V55" s="517">
        <v>22</v>
      </c>
      <c r="W55" s="523">
        <f>SUM(T55:V55)</f>
        <v>28</v>
      </c>
    </row>
    <row r="56" spans="2:23" ht="17.25" thickBot="1">
      <c r="B56" s="916" t="s">
        <v>757</v>
      </c>
      <c r="C56" s="917"/>
      <c r="D56" s="285">
        <f>SUM(D38:D55)</f>
        <v>220</v>
      </c>
      <c r="E56" s="285">
        <f>SUM(E38:E55)</f>
        <v>40</v>
      </c>
      <c r="F56" s="285">
        <f>SUM(F38:F55)</f>
        <v>30</v>
      </c>
      <c r="G56" s="251">
        <f>SUM(G38:G55)</f>
        <v>290</v>
      </c>
      <c r="H56" s="283">
        <f>SUM(H38:H55)</f>
        <v>1</v>
      </c>
      <c r="J56" s="688"/>
      <c r="K56" s="689" t="s">
        <v>2952</v>
      </c>
      <c r="L56" s="689">
        <f>COUNTIF(서버!$T$1:$T$361,$K56)</f>
        <v>3</v>
      </c>
      <c r="M56" s="689">
        <f>COUNTIF(스토리지!$T$1:$T$479,$K56)</f>
        <v>1</v>
      </c>
      <c r="N56" s="689">
        <f>COUNTIF(스위치!$O$1:$O$33,$K56)</f>
        <v>0</v>
      </c>
      <c r="O56" s="523">
        <f t="shared" si="13"/>
        <v>4</v>
      </c>
      <c r="R56" s="524"/>
      <c r="S56" s="525"/>
      <c r="T56" s="526"/>
      <c r="U56" s="526"/>
      <c r="V56" s="526"/>
      <c r="W56" s="527">
        <f>SUM(W51:W55)</f>
        <v>246</v>
      </c>
    </row>
    <row r="57" spans="2:23" ht="17.25" thickBot="1">
      <c r="B57" s="48"/>
      <c r="J57" s="475" t="s">
        <v>757</v>
      </c>
      <c r="K57" s="476"/>
      <c r="L57" s="477">
        <f>SUM(L47:L56)</f>
        <v>37</v>
      </c>
      <c r="M57" s="477">
        <f>SUM(M47:M56)</f>
        <v>15</v>
      </c>
      <c r="N57" s="477">
        <f>SUM(N47:N56)</f>
        <v>2</v>
      </c>
      <c r="O57" s="478">
        <f>SUM(O47:O56)</f>
        <v>54</v>
      </c>
    </row>
    <row r="58" spans="2:23">
      <c r="B58" s="306" t="s">
        <v>2824</v>
      </c>
      <c r="J58" s="248"/>
      <c r="K58" s="248"/>
      <c r="L58" s="248"/>
      <c r="M58" s="248"/>
      <c r="N58" s="248"/>
    </row>
    <row r="59" spans="2:23" ht="17.25" thickBot="1">
      <c r="B59" s="306" t="s">
        <v>2432</v>
      </c>
      <c r="J59" s="248"/>
      <c r="K59" s="248"/>
      <c r="L59" s="248"/>
      <c r="M59" s="248"/>
      <c r="N59" s="248"/>
    </row>
    <row r="60" spans="2:23">
      <c r="B60" s="306" t="s">
        <v>2801</v>
      </c>
      <c r="J60" s="903" t="s">
        <v>2818</v>
      </c>
      <c r="K60" s="904"/>
      <c r="L60" s="904"/>
      <c r="M60" s="904"/>
      <c r="N60" s="904"/>
      <c r="O60" s="905"/>
    </row>
    <row r="61" spans="2:23" ht="17.25" thickBot="1">
      <c r="B61" s="306" t="s">
        <v>3203</v>
      </c>
      <c r="F61" s="575" t="s">
        <v>3201</v>
      </c>
      <c r="G61" s="575">
        <v>31</v>
      </c>
      <c r="J61" s="906"/>
      <c r="K61" s="907"/>
      <c r="L61" s="907"/>
      <c r="M61" s="907"/>
      <c r="N61" s="907"/>
      <c r="O61" s="908"/>
    </row>
    <row r="62" spans="2:23">
      <c r="B62" s="306" t="s">
        <v>3204</v>
      </c>
      <c r="F62" s="575" t="s">
        <v>3198</v>
      </c>
      <c r="G62" s="575">
        <v>32</v>
      </c>
      <c r="J62" s="909" t="s">
        <v>2039</v>
      </c>
      <c r="K62" s="911" t="s">
        <v>2040</v>
      </c>
      <c r="L62" s="913" t="s">
        <v>1425</v>
      </c>
      <c r="M62" s="913" t="s">
        <v>1423</v>
      </c>
      <c r="N62" s="913" t="s">
        <v>1424</v>
      </c>
      <c r="O62" s="899" t="s">
        <v>45</v>
      </c>
      <c r="R62" s="304"/>
      <c r="S62" s="304"/>
      <c r="T62" s="304"/>
    </row>
    <row r="63" spans="2:23">
      <c r="B63" s="306" t="s">
        <v>3297</v>
      </c>
      <c r="F63" s="575" t="s">
        <v>2993</v>
      </c>
      <c r="G63" s="575">
        <v>11</v>
      </c>
      <c r="J63" s="910"/>
      <c r="K63" s="912"/>
      <c r="L63" s="914"/>
      <c r="M63" s="914"/>
      <c r="N63" s="914"/>
      <c r="O63" s="900"/>
      <c r="R63" s="304"/>
      <c r="S63" s="304"/>
      <c r="T63" s="304"/>
    </row>
    <row r="64" spans="2:23">
      <c r="B64" s="306" t="s">
        <v>3298</v>
      </c>
      <c r="F64" s="575" t="s">
        <v>3199</v>
      </c>
      <c r="G64" s="575">
        <v>5</v>
      </c>
      <c r="J64" s="532" t="s">
        <v>2819</v>
      </c>
      <c r="K64" s="517" t="s">
        <v>2822</v>
      </c>
      <c r="L64" s="517">
        <v>3</v>
      </c>
      <c r="M64" s="517">
        <v>0</v>
      </c>
      <c r="N64" s="517">
        <v>0</v>
      </c>
      <c r="O64" s="523">
        <f>SUM(L64:N64)</f>
        <v>3</v>
      </c>
      <c r="R64" s="304"/>
      <c r="S64" s="304"/>
      <c r="T64" s="304"/>
    </row>
    <row r="65" spans="6:18">
      <c r="F65" s="575" t="s">
        <v>3200</v>
      </c>
      <c r="G65" s="575">
        <v>3</v>
      </c>
      <c r="J65" s="531" t="s">
        <v>4034</v>
      </c>
      <c r="K65" s="517" t="s">
        <v>2820</v>
      </c>
      <c r="L65" s="517">
        <v>1</v>
      </c>
      <c r="M65" s="517">
        <v>0</v>
      </c>
      <c r="N65" s="517">
        <v>0</v>
      </c>
      <c r="O65" s="523">
        <f>SUM(L65:N65)</f>
        <v>1</v>
      </c>
      <c r="R65" s="306" t="s">
        <v>3205</v>
      </c>
    </row>
    <row r="66" spans="6:18">
      <c r="F66" s="576" t="s">
        <v>3202</v>
      </c>
      <c r="G66" s="577">
        <f>SUM(G61:G65)</f>
        <v>82</v>
      </c>
      <c r="H66">
        <f>G66+SUM(G38:G52)</f>
        <v>331</v>
      </c>
      <c r="J66" s="531" t="s">
        <v>4031</v>
      </c>
      <c r="K66" s="517" t="s">
        <v>2821</v>
      </c>
      <c r="L66" s="517">
        <v>1</v>
      </c>
      <c r="M66" s="517">
        <v>0</v>
      </c>
      <c r="N66" s="517">
        <v>0</v>
      </c>
      <c r="O66" s="523">
        <f>SUM(L66:N66)</f>
        <v>1</v>
      </c>
    </row>
    <row r="67" spans="6:18" ht="17.25" thickBot="1">
      <c r="J67" s="475" t="s">
        <v>757</v>
      </c>
      <c r="K67" s="476"/>
      <c r="L67" s="477">
        <f>SUM(L64:L66)</f>
        <v>5</v>
      </c>
      <c r="M67" s="477">
        <f>SUM(M64:M66)</f>
        <v>0</v>
      </c>
      <c r="N67" s="477">
        <f>SUM(N64:N66)</f>
        <v>0</v>
      </c>
      <c r="O67" s="478">
        <f>SUM(O64:O66)</f>
        <v>5</v>
      </c>
    </row>
    <row r="73" spans="6:18" ht="26.25" customHeight="1"/>
  </sheetData>
  <customSheetViews>
    <customSheetView guid="{73E7828D-5F80-4E69-B368-E6402254BE85}" scale="85" fitToPage="1">
      <pane ySplit="4" topLeftCell="A17" activePane="bottomLeft" state="frozen"/>
      <selection pane="bottomLeft" activeCell="D25" sqref="D25"/>
      <pageMargins left="0.39370078740157483" right="0.39370078740157483" top="0.39370078740157483" bottom="0.39370078740157483" header="0" footer="0"/>
      <pageSetup paperSize="9" scale="45" orientation="landscape" r:id="rId1"/>
      <headerFooter alignWithMargins="0"/>
    </customSheetView>
    <customSheetView guid="{31FC42B3-C7BE-4BE0-AFBC-34620A85556E}" scale="85" showPageBreaks="1" fitToPage="1" printArea="1">
      <pane ySplit="4" topLeftCell="A5" activePane="bottomLeft" state="frozen"/>
      <selection pane="bottomLeft" activeCell="K5" sqref="K5"/>
      <pageMargins left="0.39370078740157483" right="0.39370078740157483" top="0.39370078740157483" bottom="0.39370078740157483" header="0" footer="0"/>
      <pageSetup paperSize="9" scale="44" orientation="landscape" r:id="rId2"/>
      <headerFooter alignWithMargins="0"/>
    </customSheetView>
    <customSheetView guid="{7D337530-1F80-4366-89D6-27D686190EBA}" scale="85" fitToPage="1">
      <pane ySplit="4" topLeftCell="A5" activePane="bottomLeft" state="frozen"/>
      <selection pane="bottomLeft" activeCell="AB1" sqref="A1:AB65536"/>
      <pageMargins left="0.39370078740157483" right="0.39370078740157483" top="0.39370078740157483" bottom="0.39370078740157483" header="0" footer="0"/>
      <pageSetup paperSize="9" scale="44" orientation="landscape" r:id="rId3"/>
      <headerFooter alignWithMargins="0"/>
    </customSheetView>
    <customSheetView guid="{645BA907-1F3D-45DE-98E4-F113E8F279C5}" scale="85" showPageBreaks="1" fitToPage="1">
      <pane ySplit="4" topLeftCell="A5" activePane="bottomLeft" state="frozen"/>
      <selection pane="bottomLeft" activeCell="AB1" sqref="A1:AB65536"/>
      <pageMargins left="0.39370078740157483" right="0.39370078740157483" top="0.39370078740157483" bottom="0.39370078740157483" header="0" footer="0"/>
      <pageSetup paperSize="9" scale="45" orientation="landscape" r:id="rId4"/>
      <headerFooter alignWithMargins="0"/>
    </customSheetView>
  </customSheetViews>
  <mergeCells count="94">
    <mergeCell ref="D36:D37"/>
    <mergeCell ref="B32:C32"/>
    <mergeCell ref="B24:C24"/>
    <mergeCell ref="B36:B37"/>
    <mergeCell ref="C36:C37"/>
    <mergeCell ref="B29:B31"/>
    <mergeCell ref="J16:O17"/>
    <mergeCell ref="E36:E37"/>
    <mergeCell ref="F36:F37"/>
    <mergeCell ref="O18:O19"/>
    <mergeCell ref="L35:L36"/>
    <mergeCell ref="M35:M36"/>
    <mergeCell ref="J18:J19"/>
    <mergeCell ref="K18:K19"/>
    <mergeCell ref="L18:L19"/>
    <mergeCell ref="M18:M19"/>
    <mergeCell ref="N18:N19"/>
    <mergeCell ref="J33:O34"/>
    <mergeCell ref="K35:K36"/>
    <mergeCell ref="J35:J36"/>
    <mergeCell ref="H36:H37"/>
    <mergeCell ref="G36:G37"/>
    <mergeCell ref="J43:O44"/>
    <mergeCell ref="J45:J46"/>
    <mergeCell ref="O45:O46"/>
    <mergeCell ref="N45:N46"/>
    <mergeCell ref="M45:M46"/>
    <mergeCell ref="L45:L46"/>
    <mergeCell ref="K45:K46"/>
    <mergeCell ref="B56:C56"/>
    <mergeCell ref="R47:W48"/>
    <mergeCell ref="R49:R50"/>
    <mergeCell ref="S49:S50"/>
    <mergeCell ref="T49:T50"/>
    <mergeCell ref="U49:U50"/>
    <mergeCell ref="V49:V50"/>
    <mergeCell ref="W49:W50"/>
    <mergeCell ref="R36:R37"/>
    <mergeCell ref="S36:S37"/>
    <mergeCell ref="T36:T37"/>
    <mergeCell ref="O35:O36"/>
    <mergeCell ref="N35:N36"/>
    <mergeCell ref="J60:O61"/>
    <mergeCell ref="J62:J63"/>
    <mergeCell ref="K62:K63"/>
    <mergeCell ref="L62:L63"/>
    <mergeCell ref="M62:M63"/>
    <mergeCell ref="N62:N63"/>
    <mergeCell ref="O62:O63"/>
    <mergeCell ref="AD43:AE43"/>
    <mergeCell ref="AD2:AF2"/>
    <mergeCell ref="S3:S4"/>
    <mergeCell ref="V3:V4"/>
    <mergeCell ref="W3:W4"/>
    <mergeCell ref="R2:W2"/>
    <mergeCell ref="AD24:AD26"/>
    <mergeCell ref="AD36:AD42"/>
    <mergeCell ref="AD5:AD23"/>
    <mergeCell ref="AD27:AD31"/>
    <mergeCell ref="AD4:AE4"/>
    <mergeCell ref="W36:W37"/>
    <mergeCell ref="U36:U37"/>
    <mergeCell ref="V36:V37"/>
    <mergeCell ref="AD32:AD35"/>
    <mergeCell ref="R34:W35"/>
    <mergeCell ref="J2:P2"/>
    <mergeCell ref="M3:N3"/>
    <mergeCell ref="K3:L3"/>
    <mergeCell ref="AA2:AB2"/>
    <mergeCell ref="B2:G2"/>
    <mergeCell ref="T3:T4"/>
    <mergeCell ref="U3:U4"/>
    <mergeCell ref="R3:R4"/>
    <mergeCell ref="G3:G4"/>
    <mergeCell ref="D3:D4"/>
    <mergeCell ref="E3:E4"/>
    <mergeCell ref="F3:F4"/>
    <mergeCell ref="B3:C4"/>
    <mergeCell ref="J3:J4"/>
    <mergeCell ref="O3:P3"/>
    <mergeCell ref="B21:C21"/>
    <mergeCell ref="B5:C5"/>
    <mergeCell ref="B18:C18"/>
    <mergeCell ref="B6:C6"/>
    <mergeCell ref="B28:C28"/>
    <mergeCell ref="B22:C22"/>
    <mergeCell ref="B23:C23"/>
    <mergeCell ref="B7:B16"/>
    <mergeCell ref="B26:C26"/>
    <mergeCell ref="B17:C17"/>
    <mergeCell ref="B25:C25"/>
    <mergeCell ref="B20:C20"/>
    <mergeCell ref="B19:C19"/>
    <mergeCell ref="B27:C27"/>
  </mergeCells>
  <phoneticPr fontId="8" type="noConversion"/>
  <pageMargins left="0.39370078740157483" right="0.39370078740157483" top="0.39370078740157483" bottom="0.39370078740157483" header="0" footer="0"/>
  <pageSetup paperSize="9" scale="46" orientation="landscape" r:id="rId5"/>
  <headerFooter alignWithMargins="0"/>
  <ignoredErrors>
    <ignoredError sqref="G8 L10 N10" formula="1"/>
    <ignoredError sqref="M47:M48 M49:M56" formula="1" emptyCellReference="1"/>
    <ignoredError sqref="L47:L56 N47:N56 L37:N40 L20:N30 K5:O9 AB5:AF43 S5:U14 D22:F28 D5:F21 D46:G52 D38:G44 D45:F45 D53:G55 D29:F31" emptyCellReference="1"/>
  </ignoredError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BN364"/>
  <sheetViews>
    <sheetView tabSelected="1" zoomScale="85" zoomScaleNormal="85" zoomScaleSheetLayoutView="100" workbookViewId="0">
      <pane xSplit="9" ySplit="4" topLeftCell="J204" activePane="bottomRight" state="frozen"/>
      <selection pane="topRight" activeCell="I1" sqref="I1"/>
      <selection pane="bottomLeft" activeCell="A5" sqref="A5"/>
      <selection pane="bottomRight" activeCell="H227" sqref="H227"/>
    </sheetView>
  </sheetViews>
  <sheetFormatPr defaultRowHeight="16.5"/>
  <cols>
    <col min="1" max="1" width="4.33203125" style="17" customWidth="1"/>
    <col min="2" max="2" width="14.33203125" style="509" bestFit="1" customWidth="1"/>
    <col min="3" max="3" width="13.109375" style="509" customWidth="1"/>
    <col min="4" max="5" width="11.33203125" style="509" customWidth="1"/>
    <col min="6" max="6" width="26.33203125" style="509" bestFit="1" customWidth="1"/>
    <col min="7" max="8" width="15" style="509" customWidth="1"/>
    <col min="9" max="9" width="15.77734375" style="509" customWidth="1"/>
    <col min="10" max="18" width="12.77734375" style="509" customWidth="1"/>
    <col min="19" max="22" width="12.77734375" style="505" customWidth="1"/>
    <col min="23" max="23" width="15.77734375" style="505" customWidth="1"/>
    <col min="24" max="24" width="15.77734375" style="21" customWidth="1"/>
    <col min="25" max="25" width="20.77734375" style="21" bestFit="1" customWidth="1"/>
    <col min="26" max="26" width="12.109375" style="21" customWidth="1"/>
    <col min="27" max="27" width="15.21875" style="21" customWidth="1"/>
    <col min="28" max="28" width="12.5546875" style="21" customWidth="1"/>
    <col min="29" max="29" width="5.77734375" style="21" customWidth="1"/>
    <col min="30" max="30" width="12.44140625" style="21" customWidth="1"/>
    <col min="31" max="34" width="5.77734375" style="21" customWidth="1"/>
    <col min="35" max="35" width="9.44140625" style="21" customWidth="1"/>
    <col min="36" max="39" width="5.77734375" style="21" customWidth="1"/>
    <col min="40" max="41" width="9.88671875" style="21" customWidth="1"/>
    <col min="42" max="43" width="7" style="21" customWidth="1"/>
    <col min="44" max="45" width="5.77734375" style="21" customWidth="1"/>
    <col min="46" max="46" width="10.21875" style="21" customWidth="1"/>
    <col min="47" max="47" width="10.44140625" style="21" customWidth="1"/>
    <col min="48" max="50" width="10.77734375" style="21" customWidth="1"/>
    <col min="51" max="51" width="7.21875" style="21" customWidth="1"/>
    <col min="52" max="52" width="8.88671875" style="21" customWidth="1"/>
    <col min="53" max="53" width="13.21875" style="21" customWidth="1"/>
    <col min="54" max="66" width="8.88671875" style="21" customWidth="1"/>
    <col min="67" max="16384" width="8.88671875" style="21"/>
  </cols>
  <sheetData>
    <row r="1" spans="1:66" ht="15" customHeight="1">
      <c r="A1" s="18"/>
      <c r="S1" s="507"/>
      <c r="T1" s="507"/>
      <c r="U1" s="507"/>
      <c r="V1" s="507"/>
      <c r="W1" s="507"/>
      <c r="X1" s="22"/>
      <c r="Y1" s="22"/>
      <c r="Z1" s="22"/>
      <c r="AA1" s="22"/>
      <c r="AB1" s="22"/>
      <c r="AC1" s="22"/>
      <c r="AD1" s="22"/>
    </row>
    <row r="2" spans="1:66" s="366" customFormat="1" ht="15" customHeight="1">
      <c r="A2" s="4"/>
      <c r="B2" s="763" t="s">
        <v>2588</v>
      </c>
      <c r="C2" s="656" t="s">
        <v>2589</v>
      </c>
      <c r="D2" s="511" t="s">
        <v>2590</v>
      </c>
      <c r="E2" s="576" t="s">
        <v>880</v>
      </c>
      <c r="F2" s="567" t="s">
        <v>3762</v>
      </c>
      <c r="G2" s="506"/>
      <c r="H2" s="506"/>
      <c r="I2" s="506"/>
      <c r="O2" s="367"/>
      <c r="P2" s="368"/>
      <c r="Q2" s="368"/>
      <c r="R2" s="369"/>
      <c r="S2" s="369"/>
      <c r="T2" s="369"/>
      <c r="U2" s="368"/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</row>
    <row r="3" spans="1:66" s="22" customFormat="1" ht="15" customHeight="1">
      <c r="A3" s="18"/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12"/>
      <c r="T3" s="512"/>
      <c r="U3" s="512"/>
      <c r="V3" s="512"/>
      <c r="W3" s="507"/>
      <c r="AC3" s="5"/>
      <c r="AD3" s="6"/>
      <c r="AE3" s="6"/>
      <c r="AF3" s="7"/>
      <c r="AG3" s="7"/>
      <c r="AH3" s="7"/>
      <c r="AI3" s="6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66" s="22" customFormat="1" ht="30" customHeight="1">
      <c r="A4" s="827" t="s">
        <v>284</v>
      </c>
      <c r="B4" s="827" t="s">
        <v>3598</v>
      </c>
      <c r="C4" s="828" t="s">
        <v>3599</v>
      </c>
      <c r="D4" s="828" t="s">
        <v>3327</v>
      </c>
      <c r="E4" s="827" t="s">
        <v>3600</v>
      </c>
      <c r="F4" s="824" t="s">
        <v>3593</v>
      </c>
      <c r="G4" s="824" t="s">
        <v>3594</v>
      </c>
      <c r="H4" s="824" t="s">
        <v>3912</v>
      </c>
      <c r="I4" s="825" t="s">
        <v>3595</v>
      </c>
      <c r="J4" s="826" t="s">
        <v>3596</v>
      </c>
      <c r="K4" s="826" t="s">
        <v>3755</v>
      </c>
      <c r="L4" s="826" t="s">
        <v>3756</v>
      </c>
      <c r="M4" s="826" t="s">
        <v>3757</v>
      </c>
      <c r="N4" s="826" t="s">
        <v>3758</v>
      </c>
      <c r="O4" s="826" t="s">
        <v>3759</v>
      </c>
      <c r="P4" s="826" t="s">
        <v>3597</v>
      </c>
      <c r="Q4" s="826" t="s">
        <v>3760</v>
      </c>
      <c r="R4" s="827" t="s">
        <v>2451</v>
      </c>
      <c r="S4" s="827" t="s">
        <v>3601</v>
      </c>
      <c r="T4" s="827" t="s">
        <v>807</v>
      </c>
      <c r="U4" s="827" t="s">
        <v>2044</v>
      </c>
      <c r="V4" s="827" t="s">
        <v>808</v>
      </c>
      <c r="W4" s="827" t="s">
        <v>3313</v>
      </c>
      <c r="X4" s="828" t="s">
        <v>3803</v>
      </c>
      <c r="Y4" s="827" t="s">
        <v>3214</v>
      </c>
      <c r="Z4" s="827" t="s">
        <v>320</v>
      </c>
      <c r="AA4" s="827" t="s">
        <v>33</v>
      </c>
      <c r="AB4" s="827" t="s">
        <v>34</v>
      </c>
      <c r="AC4" s="827" t="s">
        <v>35</v>
      </c>
      <c r="AD4" s="827" t="s">
        <v>323</v>
      </c>
      <c r="AE4" s="827" t="s">
        <v>37</v>
      </c>
      <c r="AF4" s="827" t="s">
        <v>38</v>
      </c>
      <c r="AG4" s="827" t="s">
        <v>39</v>
      </c>
      <c r="AH4" s="827" t="s">
        <v>82</v>
      </c>
      <c r="AI4" s="827" t="s">
        <v>83</v>
      </c>
      <c r="AJ4" s="827" t="s">
        <v>1206</v>
      </c>
      <c r="AK4" s="827" t="s">
        <v>2146</v>
      </c>
      <c r="AL4" s="827" t="s">
        <v>432</v>
      </c>
      <c r="AM4" s="827" t="s">
        <v>1220</v>
      </c>
      <c r="AN4" s="827" t="s">
        <v>1438</v>
      </c>
      <c r="AO4" s="827" t="s">
        <v>3602</v>
      </c>
      <c r="AP4" s="827" t="s">
        <v>332</v>
      </c>
      <c r="AQ4" s="827" t="s">
        <v>195</v>
      </c>
      <c r="AR4" s="827" t="s">
        <v>3603</v>
      </c>
      <c r="AS4" s="827" t="s">
        <v>330</v>
      </c>
      <c r="AT4" s="827" t="s">
        <v>196</v>
      </c>
      <c r="AU4" s="827" t="s">
        <v>86</v>
      </c>
      <c r="AV4" s="827" t="s">
        <v>3604</v>
      </c>
    </row>
    <row r="5" spans="1:66" s="694" customFormat="1" ht="15" customHeight="1">
      <c r="A5" s="764">
        <v>1</v>
      </c>
      <c r="B5" s="773" t="s">
        <v>1173</v>
      </c>
      <c r="C5" s="715" t="s">
        <v>2643</v>
      </c>
      <c r="D5" s="715"/>
      <c r="E5" s="652" t="s">
        <v>118</v>
      </c>
      <c r="F5" s="773" t="s">
        <v>535</v>
      </c>
      <c r="G5" s="773" t="s">
        <v>1094</v>
      </c>
      <c r="H5" s="773" t="s">
        <v>2883</v>
      </c>
      <c r="I5" s="774" t="s">
        <v>3189</v>
      </c>
      <c r="J5" s="811"/>
      <c r="K5" s="812"/>
      <c r="L5" s="812"/>
      <c r="M5" s="812"/>
      <c r="N5" s="812"/>
      <c r="O5" s="796"/>
      <c r="P5" s="812"/>
      <c r="Q5" s="796"/>
      <c r="R5" s="773" t="s">
        <v>2515</v>
      </c>
      <c r="S5" s="653" t="s">
        <v>1280</v>
      </c>
      <c r="T5" s="773" t="s">
        <v>41</v>
      </c>
      <c r="U5" s="773"/>
      <c r="V5" s="732" t="s">
        <v>768</v>
      </c>
      <c r="W5" s="771" t="s">
        <v>2956</v>
      </c>
      <c r="X5" s="730" t="s">
        <v>754</v>
      </c>
      <c r="Y5" s="730" t="s">
        <v>754</v>
      </c>
      <c r="Z5" s="398" t="s">
        <v>410</v>
      </c>
      <c r="AA5" s="398" t="s">
        <v>353</v>
      </c>
      <c r="AB5" s="390">
        <v>500</v>
      </c>
      <c r="AC5" s="390">
        <v>2</v>
      </c>
      <c r="AD5" s="390">
        <v>1024</v>
      </c>
      <c r="AE5" s="390">
        <v>2</v>
      </c>
      <c r="AF5" s="390">
        <v>1</v>
      </c>
      <c r="AG5" s="390"/>
      <c r="AH5" s="390"/>
      <c r="AI5" s="390"/>
      <c r="AJ5" s="390"/>
      <c r="AK5" s="390"/>
      <c r="AL5" s="390"/>
      <c r="AM5" s="390"/>
      <c r="AN5" s="390"/>
      <c r="AO5" s="390"/>
      <c r="AP5" s="390">
        <v>36</v>
      </c>
      <c r="AQ5" s="390"/>
      <c r="AR5" s="390" t="s">
        <v>348</v>
      </c>
      <c r="AS5" s="390" t="s">
        <v>348</v>
      </c>
      <c r="AT5" s="391">
        <v>36486</v>
      </c>
      <c r="AU5" s="391">
        <v>36495</v>
      </c>
      <c r="AV5" s="692">
        <v>10350000</v>
      </c>
      <c r="AW5" s="693" t="s">
        <v>1013</v>
      </c>
      <c r="AX5" s="693"/>
      <c r="AY5" s="694" t="str">
        <f t="shared" ref="AY5:AY68" si="0">TEXT(AU5, "yyyy")</f>
        <v>1999</v>
      </c>
    </row>
    <row r="6" spans="1:66" s="694" customFormat="1" ht="15" customHeight="1">
      <c r="A6" s="764">
        <v>2</v>
      </c>
      <c r="B6" s="773" t="s">
        <v>1181</v>
      </c>
      <c r="C6" s="773" t="s">
        <v>2645</v>
      </c>
      <c r="D6" s="773"/>
      <c r="E6" s="652" t="s">
        <v>121</v>
      </c>
      <c r="F6" s="773" t="s">
        <v>80</v>
      </c>
      <c r="G6" s="773" t="s">
        <v>1094</v>
      </c>
      <c r="H6" s="773" t="s">
        <v>2883</v>
      </c>
      <c r="I6" s="775" t="s">
        <v>3172</v>
      </c>
      <c r="J6" s="778"/>
      <c r="K6" s="812"/>
      <c r="L6" s="812"/>
      <c r="M6" s="812"/>
      <c r="N6" s="812"/>
      <c r="O6" s="796"/>
      <c r="P6" s="812"/>
      <c r="Q6" s="796"/>
      <c r="R6" s="773" t="s">
        <v>2515</v>
      </c>
      <c r="S6" s="653" t="s">
        <v>1280</v>
      </c>
      <c r="T6" s="773" t="s">
        <v>41</v>
      </c>
      <c r="U6" s="773"/>
      <c r="V6" s="732"/>
      <c r="W6" s="732" t="s">
        <v>3243</v>
      </c>
      <c r="X6" s="730" t="s">
        <v>754</v>
      </c>
      <c r="Y6" s="730" t="s">
        <v>754</v>
      </c>
      <c r="Z6" s="398" t="s">
        <v>410</v>
      </c>
      <c r="AA6" s="398" t="s">
        <v>353</v>
      </c>
      <c r="AB6" s="390">
        <v>500</v>
      </c>
      <c r="AC6" s="390">
        <v>2</v>
      </c>
      <c r="AD6" s="390">
        <v>1024</v>
      </c>
      <c r="AE6" s="390"/>
      <c r="AF6" s="390"/>
      <c r="AG6" s="390"/>
      <c r="AH6" s="695">
        <v>7</v>
      </c>
      <c r="AI6" s="695"/>
      <c r="AJ6" s="695"/>
      <c r="AK6" s="695"/>
      <c r="AL6" s="695"/>
      <c r="AM6" s="695"/>
      <c r="AN6" s="695"/>
      <c r="AO6" s="695"/>
      <c r="AP6" s="390">
        <v>511</v>
      </c>
      <c r="AQ6" s="390" t="s">
        <v>435</v>
      </c>
      <c r="AR6" s="390" t="s">
        <v>347</v>
      </c>
      <c r="AS6" s="390" t="s">
        <v>348</v>
      </c>
      <c r="AT6" s="391">
        <v>36551</v>
      </c>
      <c r="AU6" s="391">
        <v>36553</v>
      </c>
      <c r="AV6" s="692">
        <v>61012500</v>
      </c>
      <c r="AW6" s="694" t="s">
        <v>1013</v>
      </c>
      <c r="AY6" s="694" t="str">
        <f t="shared" si="0"/>
        <v>2000</v>
      </c>
      <c r="BA6" s="693"/>
    </row>
    <row r="7" spans="1:66" s="694" customFormat="1" ht="15" customHeight="1">
      <c r="A7" s="764">
        <v>3</v>
      </c>
      <c r="B7" s="773" t="s">
        <v>1455</v>
      </c>
      <c r="C7" s="773" t="s">
        <v>2648</v>
      </c>
      <c r="D7" s="773"/>
      <c r="E7" s="652" t="s">
        <v>171</v>
      </c>
      <c r="F7" s="773" t="s">
        <v>480</v>
      </c>
      <c r="G7" s="853" t="s">
        <v>481</v>
      </c>
      <c r="H7" s="773" t="s">
        <v>3913</v>
      </c>
      <c r="I7" s="774" t="s">
        <v>1824</v>
      </c>
      <c r="J7" s="811"/>
      <c r="K7" s="812"/>
      <c r="L7" s="854"/>
      <c r="M7" s="854"/>
      <c r="N7" s="812"/>
      <c r="O7" s="854"/>
      <c r="P7" s="812"/>
      <c r="Q7" s="854"/>
      <c r="R7" s="773" t="s">
        <v>2541</v>
      </c>
      <c r="S7" s="653"/>
      <c r="T7" s="773" t="s">
        <v>43</v>
      </c>
      <c r="U7" s="382" t="s">
        <v>2051</v>
      </c>
      <c r="V7" s="382" t="s">
        <v>848</v>
      </c>
      <c r="W7" s="405" t="s">
        <v>2959</v>
      </c>
      <c r="X7" s="730" t="s">
        <v>754</v>
      </c>
      <c r="Y7" s="730" t="s">
        <v>754</v>
      </c>
      <c r="Z7" s="398" t="s">
        <v>352</v>
      </c>
      <c r="AA7" s="398" t="s">
        <v>353</v>
      </c>
      <c r="AB7" s="390">
        <v>600</v>
      </c>
      <c r="AC7" s="390">
        <v>1</v>
      </c>
      <c r="AD7" s="390">
        <v>1024</v>
      </c>
      <c r="AE7" s="390">
        <v>1</v>
      </c>
      <c r="AF7" s="390">
        <v>1</v>
      </c>
      <c r="AG7" s="390"/>
      <c r="AH7" s="390"/>
      <c r="AI7" s="390"/>
      <c r="AJ7" s="390"/>
      <c r="AK7" s="390"/>
      <c r="AL7" s="390"/>
      <c r="AM7" s="390"/>
      <c r="AN7" s="390"/>
      <c r="AO7" s="390"/>
      <c r="AP7" s="390">
        <v>27</v>
      </c>
      <c r="AQ7" s="390"/>
      <c r="AR7" s="390" t="s">
        <v>348</v>
      </c>
      <c r="AS7" s="390" t="s">
        <v>348</v>
      </c>
      <c r="AT7" s="391">
        <v>36655</v>
      </c>
      <c r="AU7" s="391">
        <v>36663</v>
      </c>
      <c r="AV7" s="692">
        <v>6630000</v>
      </c>
      <c r="AW7" s="694" t="s">
        <v>1013</v>
      </c>
      <c r="AY7" s="694" t="str">
        <f t="shared" si="0"/>
        <v>2000</v>
      </c>
      <c r="BC7" s="693"/>
      <c r="BD7" s="693"/>
      <c r="BE7" s="693"/>
      <c r="BF7" s="693"/>
      <c r="BG7" s="693"/>
      <c r="BH7" s="693"/>
      <c r="BI7" s="693"/>
      <c r="BJ7" s="693"/>
      <c r="BK7" s="693"/>
      <c r="BL7" s="693"/>
    </row>
    <row r="8" spans="1:66" s="694" customFormat="1" ht="15" customHeight="1">
      <c r="A8" s="764">
        <v>4</v>
      </c>
      <c r="B8" s="732" t="s">
        <v>1456</v>
      </c>
      <c r="C8" s="733" t="s">
        <v>2649</v>
      </c>
      <c r="D8" s="733"/>
      <c r="E8" s="734" t="s">
        <v>128</v>
      </c>
      <c r="F8" s="732" t="s">
        <v>484</v>
      </c>
      <c r="G8" s="732" t="s">
        <v>485</v>
      </c>
      <c r="H8" s="763" t="s">
        <v>3913</v>
      </c>
      <c r="I8" s="392" t="s">
        <v>1825</v>
      </c>
      <c r="J8" s="731" t="s">
        <v>3422</v>
      </c>
      <c r="K8" s="784" t="s">
        <v>3445</v>
      </c>
      <c r="L8" s="789"/>
      <c r="M8" s="789"/>
      <c r="N8" s="784" t="s">
        <v>3399</v>
      </c>
      <c r="O8" s="785" t="s">
        <v>3447</v>
      </c>
      <c r="P8" s="790"/>
      <c r="Q8" s="791"/>
      <c r="R8" s="732" t="s">
        <v>2515</v>
      </c>
      <c r="S8" s="765"/>
      <c r="T8" s="732" t="s">
        <v>43</v>
      </c>
      <c r="U8" s="732" t="s">
        <v>2052</v>
      </c>
      <c r="V8" s="732" t="s">
        <v>812</v>
      </c>
      <c r="W8" s="771" t="s">
        <v>2956</v>
      </c>
      <c r="X8" s="730" t="s">
        <v>754</v>
      </c>
      <c r="Y8" s="730" t="s">
        <v>754</v>
      </c>
      <c r="Z8" s="398" t="s">
        <v>452</v>
      </c>
      <c r="AA8" s="398" t="s">
        <v>353</v>
      </c>
      <c r="AB8" s="390">
        <v>733</v>
      </c>
      <c r="AC8" s="390">
        <v>2</v>
      </c>
      <c r="AD8" s="390">
        <v>512</v>
      </c>
      <c r="AE8" s="390"/>
      <c r="AF8" s="390">
        <v>2</v>
      </c>
      <c r="AG8" s="390"/>
      <c r="AH8" s="390"/>
      <c r="AI8" s="390"/>
      <c r="AJ8" s="390"/>
      <c r="AK8" s="390"/>
      <c r="AL8" s="390"/>
      <c r="AM8" s="390"/>
      <c r="AN8" s="390"/>
      <c r="AO8" s="390"/>
      <c r="AP8" s="390">
        <v>36</v>
      </c>
      <c r="AQ8" s="390" t="s">
        <v>453</v>
      </c>
      <c r="AR8" s="390" t="s">
        <v>348</v>
      </c>
      <c r="AS8" s="390" t="s">
        <v>347</v>
      </c>
      <c r="AT8" s="391">
        <v>36651</v>
      </c>
      <c r="AU8" s="391">
        <v>36663</v>
      </c>
      <c r="AV8" s="692">
        <v>8630000</v>
      </c>
      <c r="AW8" s="694" t="s">
        <v>1013</v>
      </c>
      <c r="AY8" s="694" t="str">
        <f t="shared" si="0"/>
        <v>2000</v>
      </c>
      <c r="BM8" s="693"/>
      <c r="BN8" s="693"/>
    </row>
    <row r="9" spans="1:66" s="694" customFormat="1" ht="15" customHeight="1">
      <c r="A9" s="764">
        <v>5</v>
      </c>
      <c r="B9" s="732" t="s">
        <v>1457</v>
      </c>
      <c r="C9" s="733" t="s">
        <v>2650</v>
      </c>
      <c r="D9" s="733"/>
      <c r="E9" s="734" t="s">
        <v>1458</v>
      </c>
      <c r="F9" s="732" t="s">
        <v>486</v>
      </c>
      <c r="G9" s="732" t="s">
        <v>487</v>
      </c>
      <c r="H9" s="732" t="s">
        <v>3914</v>
      </c>
      <c r="I9" s="735" t="s">
        <v>1826</v>
      </c>
      <c r="J9" s="731" t="s">
        <v>3422</v>
      </c>
      <c r="K9" s="784" t="s">
        <v>3423</v>
      </c>
      <c r="L9" s="787"/>
      <c r="M9" s="787"/>
      <c r="N9" s="786" t="s">
        <v>3399</v>
      </c>
      <c r="O9" s="787" t="s">
        <v>3433</v>
      </c>
      <c r="P9" s="786" t="s">
        <v>3406</v>
      </c>
      <c r="Q9" s="787" t="s">
        <v>3432</v>
      </c>
      <c r="R9" s="732" t="s">
        <v>2538</v>
      </c>
      <c r="S9" s="765"/>
      <c r="T9" s="732" t="s">
        <v>43</v>
      </c>
      <c r="U9" s="732" t="s">
        <v>2051</v>
      </c>
      <c r="V9" s="732" t="s">
        <v>811</v>
      </c>
      <c r="W9" s="405" t="s">
        <v>2959</v>
      </c>
      <c r="X9" s="730" t="s">
        <v>754</v>
      </c>
      <c r="Y9" s="730" t="s">
        <v>754</v>
      </c>
      <c r="Z9" s="398" t="s">
        <v>452</v>
      </c>
      <c r="AA9" s="398" t="s">
        <v>353</v>
      </c>
      <c r="AB9" s="390">
        <v>733</v>
      </c>
      <c r="AC9" s="390">
        <v>2</v>
      </c>
      <c r="AD9" s="390">
        <v>1024</v>
      </c>
      <c r="AE9" s="390">
        <v>2</v>
      </c>
      <c r="AF9" s="390">
        <v>2</v>
      </c>
      <c r="AG9" s="390"/>
      <c r="AH9" s="390"/>
      <c r="AI9" s="390"/>
      <c r="AJ9" s="390"/>
      <c r="AK9" s="390"/>
      <c r="AL9" s="390"/>
      <c r="AM9" s="390"/>
      <c r="AN9" s="390"/>
      <c r="AO9" s="390"/>
      <c r="AP9" s="390">
        <v>54</v>
      </c>
      <c r="AQ9" s="390"/>
      <c r="AR9" s="390" t="s">
        <v>348</v>
      </c>
      <c r="AS9" s="390" t="s">
        <v>335</v>
      </c>
      <c r="AT9" s="391">
        <v>36651</v>
      </c>
      <c r="AU9" s="391">
        <v>36663</v>
      </c>
      <c r="AV9" s="692">
        <v>8630000</v>
      </c>
      <c r="AW9" s="694" t="s">
        <v>1013</v>
      </c>
      <c r="AY9" s="694" t="str">
        <f t="shared" si="0"/>
        <v>2000</v>
      </c>
      <c r="AZ9" s="713"/>
    </row>
    <row r="10" spans="1:66" s="694" customFormat="1" ht="15" customHeight="1">
      <c r="A10" s="764">
        <v>6</v>
      </c>
      <c r="B10" s="732" t="s">
        <v>1177</v>
      </c>
      <c r="C10" s="733" t="s">
        <v>2651</v>
      </c>
      <c r="D10" s="733"/>
      <c r="E10" s="734" t="s">
        <v>141</v>
      </c>
      <c r="F10" s="732" t="s">
        <v>814</v>
      </c>
      <c r="G10" s="732" t="s">
        <v>493</v>
      </c>
      <c r="H10" s="732" t="s">
        <v>3914</v>
      </c>
      <c r="I10" s="735" t="s">
        <v>1827</v>
      </c>
      <c r="J10" s="748" t="s">
        <v>3394</v>
      </c>
      <c r="K10" s="784" t="s">
        <v>3458</v>
      </c>
      <c r="L10" s="787" t="s">
        <v>3463</v>
      </c>
      <c r="M10" s="787" t="s">
        <v>3464</v>
      </c>
      <c r="N10" s="787"/>
      <c r="O10" s="787"/>
      <c r="P10" s="787"/>
      <c r="Q10" s="787"/>
      <c r="R10" s="511" t="s">
        <v>2515</v>
      </c>
      <c r="S10" s="765" t="s">
        <v>1280</v>
      </c>
      <c r="T10" s="732" t="s">
        <v>43</v>
      </c>
      <c r="U10" s="732" t="s">
        <v>2049</v>
      </c>
      <c r="V10" s="732" t="s">
        <v>825</v>
      </c>
      <c r="W10" s="756" t="s">
        <v>3314</v>
      </c>
      <c r="X10" s="730" t="s">
        <v>754</v>
      </c>
      <c r="Y10" s="730" t="s">
        <v>754</v>
      </c>
      <c r="Z10" s="398" t="s">
        <v>443</v>
      </c>
      <c r="AA10" s="398" t="s">
        <v>353</v>
      </c>
      <c r="AB10" s="390">
        <v>550</v>
      </c>
      <c r="AC10" s="390">
        <v>4</v>
      </c>
      <c r="AD10" s="390">
        <v>4096</v>
      </c>
      <c r="AE10" s="390">
        <v>2</v>
      </c>
      <c r="AF10" s="390"/>
      <c r="AG10" s="390"/>
      <c r="AH10" s="695">
        <v>8</v>
      </c>
      <c r="AI10" s="695"/>
      <c r="AJ10" s="695"/>
      <c r="AK10" s="695"/>
      <c r="AL10" s="695"/>
      <c r="AM10" s="695"/>
      <c r="AN10" s="695"/>
      <c r="AO10" s="695"/>
      <c r="AP10" s="390">
        <v>602</v>
      </c>
      <c r="AQ10" s="390" t="s">
        <v>435</v>
      </c>
      <c r="AR10" s="390" t="s">
        <v>347</v>
      </c>
      <c r="AS10" s="390" t="s">
        <v>347</v>
      </c>
      <c r="AT10" s="391">
        <v>36655</v>
      </c>
      <c r="AU10" s="391">
        <v>36663</v>
      </c>
      <c r="AV10" s="692">
        <v>47330000</v>
      </c>
      <c r="AW10" s="694" t="s">
        <v>1013</v>
      </c>
      <c r="AY10" s="694" t="str">
        <f t="shared" si="0"/>
        <v>2000</v>
      </c>
      <c r="AZ10" s="693"/>
    </row>
    <row r="11" spans="1:66" s="694" customFormat="1" ht="15" customHeight="1">
      <c r="A11" s="764">
        <v>7</v>
      </c>
      <c r="B11" s="773" t="s">
        <v>1464</v>
      </c>
      <c r="C11" s="773" t="s">
        <v>2655</v>
      </c>
      <c r="D11" s="773"/>
      <c r="E11" s="652" t="s">
        <v>1465</v>
      </c>
      <c r="F11" s="773" t="s">
        <v>601</v>
      </c>
      <c r="G11" s="773" t="s">
        <v>1094</v>
      </c>
      <c r="H11" s="773" t="s">
        <v>2883</v>
      </c>
      <c r="I11" s="775" t="s">
        <v>3176</v>
      </c>
      <c r="J11" s="778"/>
      <c r="K11" s="778"/>
      <c r="L11" s="778"/>
      <c r="M11" s="778"/>
      <c r="N11" s="778"/>
      <c r="O11" s="778"/>
      <c r="P11" s="778"/>
      <c r="Q11" s="778"/>
      <c r="R11" s="773" t="s">
        <v>2515</v>
      </c>
      <c r="S11" s="653"/>
      <c r="T11" s="773" t="s">
        <v>41</v>
      </c>
      <c r="U11" s="773"/>
      <c r="V11" s="732"/>
      <c r="W11" s="732" t="s">
        <v>2960</v>
      </c>
      <c r="X11" s="730" t="s">
        <v>754</v>
      </c>
      <c r="Y11" s="730" t="s">
        <v>754</v>
      </c>
      <c r="Z11" s="398" t="s">
        <v>452</v>
      </c>
      <c r="AA11" s="398" t="s">
        <v>353</v>
      </c>
      <c r="AB11" s="390">
        <v>733</v>
      </c>
      <c r="AC11" s="390">
        <v>2</v>
      </c>
      <c r="AD11" s="390">
        <v>1024</v>
      </c>
      <c r="AE11" s="390">
        <v>2</v>
      </c>
      <c r="AF11" s="390"/>
      <c r="AG11" s="390"/>
      <c r="AH11" s="390"/>
      <c r="AI11" s="390"/>
      <c r="AJ11" s="390"/>
      <c r="AK11" s="390"/>
      <c r="AL11" s="390"/>
      <c r="AM11" s="390"/>
      <c r="AN11" s="390"/>
      <c r="AO11" s="390"/>
      <c r="AP11" s="390">
        <v>18</v>
      </c>
      <c r="AQ11" s="390"/>
      <c r="AR11" s="390" t="s">
        <v>335</v>
      </c>
      <c r="AS11" s="390" t="s">
        <v>335</v>
      </c>
      <c r="AT11" s="391">
        <v>37597</v>
      </c>
      <c r="AU11" s="391">
        <v>36867</v>
      </c>
      <c r="AV11" s="692">
        <v>2091667</v>
      </c>
      <c r="AW11" s="694" t="s">
        <v>1013</v>
      </c>
      <c r="AY11" s="694" t="str">
        <f t="shared" si="0"/>
        <v>2000</v>
      </c>
      <c r="BA11" s="17"/>
      <c r="BB11" s="17"/>
    </row>
    <row r="12" spans="1:66" s="694" customFormat="1" ht="15" customHeight="1">
      <c r="A12" s="764">
        <v>8</v>
      </c>
      <c r="B12" s="732" t="s">
        <v>1466</v>
      </c>
      <c r="C12" s="733" t="s">
        <v>2656</v>
      </c>
      <c r="D12" s="733"/>
      <c r="E12" s="734" t="s">
        <v>1467</v>
      </c>
      <c r="F12" s="732" t="s">
        <v>3434</v>
      </c>
      <c r="G12" s="732" t="s">
        <v>603</v>
      </c>
      <c r="H12" s="732" t="s">
        <v>3914</v>
      </c>
      <c r="I12" s="735" t="s">
        <v>1831</v>
      </c>
      <c r="J12" s="731" t="s">
        <v>3422</v>
      </c>
      <c r="K12" s="784" t="s">
        <v>3435</v>
      </c>
      <c r="L12" s="787"/>
      <c r="M12" s="787"/>
      <c r="N12" s="786" t="s">
        <v>3399</v>
      </c>
      <c r="O12" s="787" t="s">
        <v>3433</v>
      </c>
      <c r="P12" s="786" t="s">
        <v>3406</v>
      </c>
      <c r="Q12" s="787" t="s">
        <v>3432</v>
      </c>
      <c r="R12" s="732" t="s">
        <v>2539</v>
      </c>
      <c r="S12" s="765"/>
      <c r="T12" s="732" t="s">
        <v>43</v>
      </c>
      <c r="U12" s="732" t="s">
        <v>2051</v>
      </c>
      <c r="V12" s="732" t="s">
        <v>811</v>
      </c>
      <c r="W12" s="405" t="s">
        <v>2959</v>
      </c>
      <c r="X12" s="730" t="s">
        <v>754</v>
      </c>
      <c r="Y12" s="730" t="s">
        <v>754</v>
      </c>
      <c r="Z12" s="398" t="s">
        <v>452</v>
      </c>
      <c r="AA12" s="398" t="s">
        <v>353</v>
      </c>
      <c r="AB12" s="390">
        <v>733</v>
      </c>
      <c r="AC12" s="390">
        <v>2</v>
      </c>
      <c r="AD12" s="390">
        <v>1024</v>
      </c>
      <c r="AE12" s="390">
        <v>2</v>
      </c>
      <c r="AF12" s="390">
        <v>2</v>
      </c>
      <c r="AG12" s="390"/>
      <c r="AH12" s="390"/>
      <c r="AI12" s="390"/>
      <c r="AJ12" s="390"/>
      <c r="AK12" s="390"/>
      <c r="AL12" s="390"/>
      <c r="AM12" s="390"/>
      <c r="AN12" s="390"/>
      <c r="AO12" s="390"/>
      <c r="AP12" s="390">
        <v>54</v>
      </c>
      <c r="AQ12" s="390"/>
      <c r="AR12" s="390" t="s">
        <v>348</v>
      </c>
      <c r="AS12" s="390" t="s">
        <v>348</v>
      </c>
      <c r="AT12" s="391">
        <v>36867</v>
      </c>
      <c r="AU12" s="391">
        <v>36867</v>
      </c>
      <c r="AV12" s="692">
        <v>2091666</v>
      </c>
      <c r="AW12" s="694" t="s">
        <v>1013</v>
      </c>
      <c r="AY12" s="694" t="str">
        <f t="shared" si="0"/>
        <v>2000</v>
      </c>
    </row>
    <row r="13" spans="1:66" s="694" customFormat="1" ht="15" customHeight="1">
      <c r="A13" s="764">
        <v>9</v>
      </c>
      <c r="B13" s="773" t="s">
        <v>1474</v>
      </c>
      <c r="C13" s="773" t="s">
        <v>2663</v>
      </c>
      <c r="D13" s="773"/>
      <c r="E13" s="652" t="s">
        <v>108</v>
      </c>
      <c r="F13" s="773" t="s">
        <v>2561</v>
      </c>
      <c r="G13" s="773" t="s">
        <v>1094</v>
      </c>
      <c r="H13" s="773" t="s">
        <v>2883</v>
      </c>
      <c r="I13" s="776" t="s">
        <v>1836</v>
      </c>
      <c r="J13" s="773"/>
      <c r="K13" s="773"/>
      <c r="L13" s="773"/>
      <c r="M13" s="773"/>
      <c r="N13" s="773"/>
      <c r="O13" s="773"/>
      <c r="P13" s="773"/>
      <c r="Q13" s="773"/>
      <c r="R13" s="773" t="s">
        <v>2515</v>
      </c>
      <c r="S13" s="653"/>
      <c r="T13" s="773" t="s">
        <v>41</v>
      </c>
      <c r="U13" s="773"/>
      <c r="V13" s="732" t="s">
        <v>1396</v>
      </c>
      <c r="W13" s="732" t="s">
        <v>2960</v>
      </c>
      <c r="X13" s="730" t="s">
        <v>754</v>
      </c>
      <c r="Y13" s="730" t="s">
        <v>754</v>
      </c>
      <c r="Z13" s="398" t="s">
        <v>462</v>
      </c>
      <c r="AA13" s="398" t="s">
        <v>353</v>
      </c>
      <c r="AB13" s="390">
        <v>1000</v>
      </c>
      <c r="AC13" s="390">
        <v>2</v>
      </c>
      <c r="AD13" s="390">
        <v>1024</v>
      </c>
      <c r="AE13" s="390">
        <v>2</v>
      </c>
      <c r="AF13" s="390"/>
      <c r="AG13" s="390">
        <v>1</v>
      </c>
      <c r="AH13" s="390"/>
      <c r="AI13" s="390"/>
      <c r="AJ13" s="390"/>
      <c r="AK13" s="390"/>
      <c r="AL13" s="390"/>
      <c r="AM13" s="390"/>
      <c r="AN13" s="390"/>
      <c r="AO13" s="390"/>
      <c r="AP13" s="390">
        <v>54</v>
      </c>
      <c r="AQ13" s="390"/>
      <c r="AR13" s="390" t="s">
        <v>335</v>
      </c>
      <c r="AS13" s="390" t="s">
        <v>348</v>
      </c>
      <c r="AT13" s="391">
        <v>37097</v>
      </c>
      <c r="AU13" s="391">
        <v>37104</v>
      </c>
      <c r="AV13" s="692">
        <v>5000000</v>
      </c>
      <c r="AW13" s="694" t="s">
        <v>1013</v>
      </c>
      <c r="AY13" s="694" t="str">
        <f t="shared" si="0"/>
        <v>2001</v>
      </c>
      <c r="BA13" s="17"/>
      <c r="BB13" s="17"/>
    </row>
    <row r="14" spans="1:66" s="694" customFormat="1" ht="15" customHeight="1">
      <c r="A14" s="764">
        <v>10</v>
      </c>
      <c r="B14" s="382" t="s">
        <v>1475</v>
      </c>
      <c r="C14" s="733" t="s">
        <v>2664</v>
      </c>
      <c r="D14" s="733"/>
      <c r="E14" s="390" t="s">
        <v>115</v>
      </c>
      <c r="F14" s="732" t="s">
        <v>20</v>
      </c>
      <c r="G14" s="732" t="s">
        <v>21</v>
      </c>
      <c r="H14" s="732" t="s">
        <v>3914</v>
      </c>
      <c r="I14" s="735" t="s">
        <v>1837</v>
      </c>
      <c r="J14" s="748" t="s">
        <v>3394</v>
      </c>
      <c r="K14" s="784" t="s">
        <v>3436</v>
      </c>
      <c r="L14" s="787"/>
      <c r="M14" s="787"/>
      <c r="N14" s="786" t="s">
        <v>3399</v>
      </c>
      <c r="O14" s="787" t="s">
        <v>3431</v>
      </c>
      <c r="P14" s="786" t="s">
        <v>3406</v>
      </c>
      <c r="Q14" s="787" t="s">
        <v>3432</v>
      </c>
      <c r="R14" s="382" t="s">
        <v>2536</v>
      </c>
      <c r="S14" s="391"/>
      <c r="T14" s="382" t="s">
        <v>43</v>
      </c>
      <c r="U14" s="382" t="s">
        <v>2051</v>
      </c>
      <c r="V14" s="382" t="s">
        <v>811</v>
      </c>
      <c r="W14" s="405" t="s">
        <v>2959</v>
      </c>
      <c r="X14" s="730" t="s">
        <v>754</v>
      </c>
      <c r="Y14" s="730" t="s">
        <v>754</v>
      </c>
      <c r="Z14" s="398" t="s">
        <v>462</v>
      </c>
      <c r="AA14" s="398" t="s">
        <v>353</v>
      </c>
      <c r="AB14" s="390">
        <v>1000</v>
      </c>
      <c r="AC14" s="390">
        <v>2</v>
      </c>
      <c r="AD14" s="390">
        <v>1024</v>
      </c>
      <c r="AE14" s="390">
        <v>2</v>
      </c>
      <c r="AF14" s="390">
        <v>1</v>
      </c>
      <c r="AG14" s="390"/>
      <c r="AH14" s="390"/>
      <c r="AI14" s="390"/>
      <c r="AJ14" s="390"/>
      <c r="AK14" s="390"/>
      <c r="AL14" s="390"/>
      <c r="AM14" s="390"/>
      <c r="AN14" s="390"/>
      <c r="AO14" s="390"/>
      <c r="AP14" s="390">
        <v>36</v>
      </c>
      <c r="AQ14" s="390"/>
      <c r="AR14" s="390" t="s">
        <v>347</v>
      </c>
      <c r="AS14" s="390" t="s">
        <v>347</v>
      </c>
      <c r="AT14" s="391">
        <v>37097</v>
      </c>
      <c r="AU14" s="391">
        <v>37104</v>
      </c>
      <c r="AV14" s="692">
        <v>5000000</v>
      </c>
      <c r="AW14" s="694" t="s">
        <v>1013</v>
      </c>
      <c r="AY14" s="694" t="str">
        <f t="shared" si="0"/>
        <v>2001</v>
      </c>
    </row>
    <row r="15" spans="1:66" s="694" customFormat="1" ht="15" customHeight="1">
      <c r="A15" s="764">
        <v>11</v>
      </c>
      <c r="B15" s="382" t="s">
        <v>1478</v>
      </c>
      <c r="C15" s="733" t="s">
        <v>2667</v>
      </c>
      <c r="D15" s="733"/>
      <c r="E15" s="390" t="s">
        <v>112</v>
      </c>
      <c r="F15" s="732" t="s">
        <v>3430</v>
      </c>
      <c r="G15" s="732" t="s">
        <v>624</v>
      </c>
      <c r="H15" s="732" t="s">
        <v>3914</v>
      </c>
      <c r="I15" s="735" t="s">
        <v>1840</v>
      </c>
      <c r="J15" s="748" t="s">
        <v>3394</v>
      </c>
      <c r="K15" s="784" t="s">
        <v>3426</v>
      </c>
      <c r="L15" s="787"/>
      <c r="M15" s="787"/>
      <c r="N15" s="786" t="s">
        <v>3399</v>
      </c>
      <c r="O15" s="788" t="s">
        <v>3431</v>
      </c>
      <c r="P15" s="786" t="s">
        <v>3406</v>
      </c>
      <c r="Q15" s="788" t="s">
        <v>3432</v>
      </c>
      <c r="R15" s="382" t="s">
        <v>2537</v>
      </c>
      <c r="S15" s="391"/>
      <c r="T15" s="382" t="s">
        <v>43</v>
      </c>
      <c r="U15" s="382" t="s">
        <v>2051</v>
      </c>
      <c r="V15" s="382" t="s">
        <v>811</v>
      </c>
      <c r="W15" s="405" t="s">
        <v>2959</v>
      </c>
      <c r="X15" s="730" t="s">
        <v>754</v>
      </c>
      <c r="Y15" s="730" t="s">
        <v>754</v>
      </c>
      <c r="Z15" s="398" t="s">
        <v>462</v>
      </c>
      <c r="AA15" s="398" t="s">
        <v>353</v>
      </c>
      <c r="AB15" s="390">
        <v>1000</v>
      </c>
      <c r="AC15" s="390">
        <v>2</v>
      </c>
      <c r="AD15" s="390">
        <v>1024</v>
      </c>
      <c r="AE15" s="390">
        <v>1</v>
      </c>
      <c r="AF15" s="390">
        <v>2</v>
      </c>
      <c r="AG15" s="390"/>
      <c r="AH15" s="390"/>
      <c r="AI15" s="390"/>
      <c r="AJ15" s="390"/>
      <c r="AK15" s="390"/>
      <c r="AL15" s="390"/>
      <c r="AM15" s="390"/>
      <c r="AN15" s="390"/>
      <c r="AO15" s="390"/>
      <c r="AP15" s="390">
        <v>45</v>
      </c>
      <c r="AQ15" s="390"/>
      <c r="AR15" s="390" t="s">
        <v>348</v>
      </c>
      <c r="AS15" s="390" t="s">
        <v>347</v>
      </c>
      <c r="AT15" s="391">
        <v>37097</v>
      </c>
      <c r="AU15" s="391">
        <v>37104</v>
      </c>
      <c r="AV15" s="692">
        <v>5000000</v>
      </c>
      <c r="AW15" s="694" t="s">
        <v>1013</v>
      </c>
      <c r="AY15" s="694" t="str">
        <f t="shared" si="0"/>
        <v>2001</v>
      </c>
    </row>
    <row r="16" spans="1:66" s="694" customFormat="1" ht="15" customHeight="1">
      <c r="A16" s="764">
        <v>12</v>
      </c>
      <c r="B16" s="382" t="s">
        <v>1479</v>
      </c>
      <c r="C16" s="733" t="s">
        <v>2668</v>
      </c>
      <c r="D16" s="733"/>
      <c r="E16" s="390" t="s">
        <v>114</v>
      </c>
      <c r="F16" s="382" t="s">
        <v>874</v>
      </c>
      <c r="G16" s="382" t="s">
        <v>625</v>
      </c>
      <c r="H16" s="763" t="s">
        <v>3913</v>
      </c>
      <c r="I16" s="735" t="s">
        <v>3139</v>
      </c>
      <c r="J16" s="731"/>
      <c r="K16" s="784"/>
      <c r="L16" s="784"/>
      <c r="M16" s="784"/>
      <c r="N16" s="784"/>
      <c r="O16" s="785"/>
      <c r="P16" s="784"/>
      <c r="Q16" s="785"/>
      <c r="R16" s="382" t="s">
        <v>2554</v>
      </c>
      <c r="S16" s="391"/>
      <c r="T16" s="382" t="s">
        <v>2996</v>
      </c>
      <c r="U16" s="382"/>
      <c r="V16" s="382" t="s">
        <v>875</v>
      </c>
      <c r="W16" s="732" t="s">
        <v>2954</v>
      </c>
      <c r="X16" s="730" t="s">
        <v>754</v>
      </c>
      <c r="Y16" s="730" t="s">
        <v>754</v>
      </c>
      <c r="Z16" s="398" t="s">
        <v>462</v>
      </c>
      <c r="AA16" s="398" t="s">
        <v>353</v>
      </c>
      <c r="AB16" s="390">
        <v>1000</v>
      </c>
      <c r="AC16" s="390">
        <v>2</v>
      </c>
      <c r="AD16" s="390">
        <v>1024</v>
      </c>
      <c r="AE16" s="390">
        <v>1</v>
      </c>
      <c r="AF16" s="390">
        <v>2</v>
      </c>
      <c r="AG16" s="390"/>
      <c r="AH16" s="390"/>
      <c r="AI16" s="390"/>
      <c r="AJ16" s="390"/>
      <c r="AK16" s="390"/>
      <c r="AL16" s="390"/>
      <c r="AM16" s="390"/>
      <c r="AN16" s="390"/>
      <c r="AO16" s="390"/>
      <c r="AP16" s="390">
        <v>45</v>
      </c>
      <c r="AQ16" s="390"/>
      <c r="AR16" s="390" t="s">
        <v>347</v>
      </c>
      <c r="AS16" s="390" t="s">
        <v>347</v>
      </c>
      <c r="AT16" s="391">
        <v>37097</v>
      </c>
      <c r="AU16" s="391">
        <v>37104</v>
      </c>
      <c r="AV16" s="692">
        <v>5000000</v>
      </c>
      <c r="AW16" s="694" t="s">
        <v>1013</v>
      </c>
      <c r="AY16" s="694" t="str">
        <f t="shared" si="0"/>
        <v>2001</v>
      </c>
      <c r="BA16" s="693"/>
    </row>
    <row r="17" spans="1:66" s="694" customFormat="1" ht="15" customHeight="1">
      <c r="A17" s="764">
        <v>13</v>
      </c>
      <c r="B17" s="773" t="s">
        <v>1480</v>
      </c>
      <c r="C17" s="773" t="s">
        <v>2669</v>
      </c>
      <c r="D17" s="773"/>
      <c r="E17" s="652" t="s">
        <v>116</v>
      </c>
      <c r="F17" s="773" t="s">
        <v>78</v>
      </c>
      <c r="G17" s="773" t="s">
        <v>1094</v>
      </c>
      <c r="H17" s="773" t="s">
        <v>2883</v>
      </c>
      <c r="I17" s="774" t="s">
        <v>1841</v>
      </c>
      <c r="J17" s="811"/>
      <c r="K17" s="812"/>
      <c r="L17" s="812"/>
      <c r="M17" s="812"/>
      <c r="N17" s="812"/>
      <c r="O17" s="796"/>
      <c r="P17" s="812"/>
      <c r="Q17" s="796"/>
      <c r="R17" s="773" t="s">
        <v>2557</v>
      </c>
      <c r="S17" s="653"/>
      <c r="T17" s="773" t="s">
        <v>3249</v>
      </c>
      <c r="U17" s="773" t="s">
        <v>2046</v>
      </c>
      <c r="V17" s="773" t="s">
        <v>846</v>
      </c>
      <c r="W17" s="773" t="s">
        <v>2958</v>
      </c>
      <c r="X17" s="696" t="s">
        <v>754</v>
      </c>
      <c r="Y17" s="696" t="s">
        <v>754</v>
      </c>
      <c r="Z17" s="764" t="s">
        <v>462</v>
      </c>
      <c r="AA17" s="764" t="s">
        <v>353</v>
      </c>
      <c r="AB17" s="734">
        <v>1000</v>
      </c>
      <c r="AC17" s="734">
        <v>2</v>
      </c>
      <c r="AD17" s="734">
        <v>1024</v>
      </c>
      <c r="AE17" s="734">
        <v>2</v>
      </c>
      <c r="AF17" s="734"/>
      <c r="AG17" s="734"/>
      <c r="AH17" s="734"/>
      <c r="AI17" s="734"/>
      <c r="AJ17" s="734"/>
      <c r="AK17" s="734"/>
      <c r="AL17" s="734"/>
      <c r="AM17" s="734"/>
      <c r="AN17" s="734"/>
      <c r="AO17" s="734"/>
      <c r="AP17" s="734">
        <v>18</v>
      </c>
      <c r="AQ17" s="734"/>
      <c r="AR17" s="734" t="s">
        <v>348</v>
      </c>
      <c r="AS17" s="734" t="s">
        <v>348</v>
      </c>
      <c r="AT17" s="765">
        <v>37097</v>
      </c>
      <c r="AU17" s="765">
        <v>37104</v>
      </c>
      <c r="AV17" s="697">
        <v>5000000</v>
      </c>
      <c r="AW17" s="693" t="s">
        <v>1013</v>
      </c>
      <c r="AX17" s="693"/>
      <c r="AY17" s="693" t="str">
        <f t="shared" si="0"/>
        <v>2001</v>
      </c>
    </row>
    <row r="18" spans="1:66" s="694" customFormat="1" ht="15" customHeight="1">
      <c r="A18" s="764">
        <v>14</v>
      </c>
      <c r="B18" s="405" t="s">
        <v>1481</v>
      </c>
      <c r="C18" s="405" t="s">
        <v>2670</v>
      </c>
      <c r="D18" s="405"/>
      <c r="E18" s="687" t="s">
        <v>132</v>
      </c>
      <c r="F18" s="405" t="s">
        <v>250</v>
      </c>
      <c r="G18" s="405" t="s">
        <v>626</v>
      </c>
      <c r="H18" s="405" t="s">
        <v>2883</v>
      </c>
      <c r="I18" s="684" t="s">
        <v>1842</v>
      </c>
      <c r="J18" s="660"/>
      <c r="K18" s="836"/>
      <c r="L18" s="836"/>
      <c r="M18" s="836"/>
      <c r="N18" s="836"/>
      <c r="O18" s="837"/>
      <c r="P18" s="836"/>
      <c r="Q18" s="837"/>
      <c r="R18" s="405" t="s">
        <v>2515</v>
      </c>
      <c r="S18" s="839"/>
      <c r="T18" s="405" t="s">
        <v>3822</v>
      </c>
      <c r="U18" s="405" t="s">
        <v>2046</v>
      </c>
      <c r="V18" s="405" t="s">
        <v>831</v>
      </c>
      <c r="W18" s="405" t="s">
        <v>2954</v>
      </c>
      <c r="X18" s="730" t="s">
        <v>754</v>
      </c>
      <c r="Y18" s="730" t="s">
        <v>754</v>
      </c>
      <c r="Z18" s="398" t="s">
        <v>316</v>
      </c>
      <c r="AA18" s="398" t="s">
        <v>353</v>
      </c>
      <c r="AB18" s="390">
        <v>1000</v>
      </c>
      <c r="AC18" s="390">
        <v>2</v>
      </c>
      <c r="AD18" s="390">
        <v>2048</v>
      </c>
      <c r="AE18" s="390"/>
      <c r="AF18" s="390">
        <v>1</v>
      </c>
      <c r="AG18" s="390"/>
      <c r="AH18" s="390">
        <v>6</v>
      </c>
      <c r="AI18" s="390"/>
      <c r="AJ18" s="390"/>
      <c r="AK18" s="390"/>
      <c r="AL18" s="390"/>
      <c r="AM18" s="390"/>
      <c r="AN18" s="390"/>
      <c r="AO18" s="390"/>
      <c r="AP18" s="390">
        <v>456</v>
      </c>
      <c r="AQ18" s="390" t="s">
        <v>444</v>
      </c>
      <c r="AR18" s="390" t="s">
        <v>347</v>
      </c>
      <c r="AS18" s="390" t="s">
        <v>347</v>
      </c>
      <c r="AT18" s="391">
        <v>37096</v>
      </c>
      <c r="AU18" s="391">
        <v>37104</v>
      </c>
      <c r="AV18" s="692">
        <v>11800000</v>
      </c>
      <c r="AW18" s="694" t="s">
        <v>1013</v>
      </c>
      <c r="AY18" s="694" t="str">
        <f t="shared" si="0"/>
        <v>2001</v>
      </c>
      <c r="BB18" s="713"/>
    </row>
    <row r="19" spans="1:66" s="693" customFormat="1" ht="15" customHeight="1">
      <c r="A19" s="764">
        <v>15</v>
      </c>
      <c r="B19" s="764" t="s">
        <v>185</v>
      </c>
      <c r="C19" s="733" t="s">
        <v>2671</v>
      </c>
      <c r="D19" s="733"/>
      <c r="E19" s="569" t="s">
        <v>134</v>
      </c>
      <c r="F19" s="734" t="s">
        <v>3569</v>
      </c>
      <c r="G19" s="765" t="s">
        <v>628</v>
      </c>
      <c r="H19" s="732" t="s">
        <v>3914</v>
      </c>
      <c r="I19" s="742" t="s">
        <v>3180</v>
      </c>
      <c r="J19" s="570" t="s">
        <v>3537</v>
      </c>
      <c r="K19" s="784" t="s">
        <v>3538</v>
      </c>
      <c r="L19" s="789" t="s">
        <v>3396</v>
      </c>
      <c r="M19" s="789" t="s">
        <v>3540</v>
      </c>
      <c r="N19" s="786"/>
      <c r="O19" s="788"/>
      <c r="P19" s="786"/>
      <c r="Q19" s="788"/>
      <c r="R19" s="650" t="s">
        <v>2557</v>
      </c>
      <c r="S19" s="570"/>
      <c r="T19" s="405" t="s">
        <v>2045</v>
      </c>
      <c r="U19" s="740" t="s">
        <v>2118</v>
      </c>
      <c r="V19" s="740" t="s">
        <v>769</v>
      </c>
      <c r="W19" s="756" t="s">
        <v>3314</v>
      </c>
      <c r="X19" s="730" t="s">
        <v>754</v>
      </c>
      <c r="Y19" s="730" t="s">
        <v>754</v>
      </c>
      <c r="Z19" s="398" t="s">
        <v>369</v>
      </c>
      <c r="AA19" s="398" t="s">
        <v>353</v>
      </c>
      <c r="AB19" s="390">
        <v>1000</v>
      </c>
      <c r="AC19" s="390">
        <v>2</v>
      </c>
      <c r="AD19" s="390">
        <v>2048</v>
      </c>
      <c r="AE19" s="390"/>
      <c r="AF19" s="390">
        <v>2</v>
      </c>
      <c r="AG19" s="390">
        <v>2</v>
      </c>
      <c r="AH19" s="390"/>
      <c r="AI19" s="390"/>
      <c r="AJ19" s="390"/>
      <c r="AK19" s="390"/>
      <c r="AL19" s="390"/>
      <c r="AM19" s="390"/>
      <c r="AN19" s="390"/>
      <c r="AO19" s="390"/>
      <c r="AP19" s="390">
        <v>108</v>
      </c>
      <c r="AQ19" s="390"/>
      <c r="AR19" s="390" t="s">
        <v>348</v>
      </c>
      <c r="AS19" s="390" t="s">
        <v>347</v>
      </c>
      <c r="AT19" s="391">
        <v>37096</v>
      </c>
      <c r="AU19" s="391">
        <v>37104</v>
      </c>
      <c r="AV19" s="692">
        <v>7300000</v>
      </c>
      <c r="AY19" s="694" t="str">
        <f t="shared" si="0"/>
        <v>2001</v>
      </c>
      <c r="AZ19" s="694"/>
      <c r="BA19" s="694"/>
      <c r="BB19" s="694"/>
    </row>
    <row r="20" spans="1:66" s="694" customFormat="1" ht="15" customHeight="1">
      <c r="A20" s="764">
        <v>16</v>
      </c>
      <c r="B20" s="773" t="s">
        <v>1482</v>
      </c>
      <c r="C20" s="773" t="s">
        <v>2672</v>
      </c>
      <c r="D20" s="773"/>
      <c r="E20" s="652" t="s">
        <v>1483</v>
      </c>
      <c r="F20" s="773" t="s">
        <v>629</v>
      </c>
      <c r="G20" s="773" t="s">
        <v>1094</v>
      </c>
      <c r="H20" s="773" t="s">
        <v>2883</v>
      </c>
      <c r="I20" s="774" t="s">
        <v>1843</v>
      </c>
      <c r="J20" s="778"/>
      <c r="K20" s="778"/>
      <c r="L20" s="778"/>
      <c r="M20" s="778"/>
      <c r="N20" s="778"/>
      <c r="O20" s="778"/>
      <c r="P20" s="778"/>
      <c r="Q20" s="778"/>
      <c r="R20" s="773" t="s">
        <v>2519</v>
      </c>
      <c r="S20" s="653"/>
      <c r="T20" s="773" t="s">
        <v>3249</v>
      </c>
      <c r="U20" s="773" t="s">
        <v>2049</v>
      </c>
      <c r="V20" s="773" t="s">
        <v>845</v>
      </c>
      <c r="W20" s="773" t="s">
        <v>2958</v>
      </c>
      <c r="X20" s="730" t="s">
        <v>754</v>
      </c>
      <c r="Y20" s="730" t="s">
        <v>754</v>
      </c>
      <c r="Z20" s="398" t="s">
        <v>370</v>
      </c>
      <c r="AA20" s="398" t="s">
        <v>353</v>
      </c>
      <c r="AB20" s="390">
        <v>1000</v>
      </c>
      <c r="AC20" s="390">
        <v>2</v>
      </c>
      <c r="AD20" s="390">
        <v>1024</v>
      </c>
      <c r="AE20" s="390">
        <v>2</v>
      </c>
      <c r="AF20" s="390"/>
      <c r="AG20" s="390">
        <v>8</v>
      </c>
      <c r="AH20" s="390"/>
      <c r="AI20" s="390"/>
      <c r="AJ20" s="390"/>
      <c r="AK20" s="390"/>
      <c r="AL20" s="390"/>
      <c r="AM20" s="390"/>
      <c r="AN20" s="390"/>
      <c r="AO20" s="390"/>
      <c r="AP20" s="390">
        <v>306</v>
      </c>
      <c r="AQ20" s="390" t="s">
        <v>435</v>
      </c>
      <c r="AR20" s="390" t="s">
        <v>347</v>
      </c>
      <c r="AS20" s="390" t="s">
        <v>347</v>
      </c>
      <c r="AT20" s="391">
        <v>37097</v>
      </c>
      <c r="AU20" s="391">
        <v>37104</v>
      </c>
      <c r="AV20" s="692">
        <v>15790000</v>
      </c>
      <c r="AW20" s="694" t="s">
        <v>1013</v>
      </c>
      <c r="AY20" s="694" t="str">
        <f t="shared" si="0"/>
        <v>2001</v>
      </c>
      <c r="AZ20" s="693"/>
    </row>
    <row r="21" spans="1:66" s="694" customFormat="1" ht="15" customHeight="1">
      <c r="A21" s="764">
        <v>17</v>
      </c>
      <c r="B21" s="773" t="s">
        <v>1488</v>
      </c>
      <c r="C21" s="773" t="s">
        <v>2676</v>
      </c>
      <c r="D21" s="773"/>
      <c r="E21" s="654" t="s">
        <v>1489</v>
      </c>
      <c r="F21" s="773" t="s">
        <v>865</v>
      </c>
      <c r="G21" s="773" t="s">
        <v>1094</v>
      </c>
      <c r="H21" s="773" t="s">
        <v>2883</v>
      </c>
      <c r="I21" s="774" t="s">
        <v>1847</v>
      </c>
      <c r="J21" s="773"/>
      <c r="K21" s="773"/>
      <c r="L21" s="773"/>
      <c r="M21" s="773"/>
      <c r="N21" s="773"/>
      <c r="O21" s="773"/>
      <c r="P21" s="773"/>
      <c r="Q21" s="773"/>
      <c r="R21" s="773" t="s">
        <v>2515</v>
      </c>
      <c r="S21" s="655"/>
      <c r="T21" s="773" t="s">
        <v>41</v>
      </c>
      <c r="U21" s="773" t="s">
        <v>2053</v>
      </c>
      <c r="V21" s="740" t="s">
        <v>870</v>
      </c>
      <c r="W21" s="732" t="s">
        <v>2960</v>
      </c>
      <c r="X21" s="730" t="s">
        <v>754</v>
      </c>
      <c r="Y21" s="730" t="s">
        <v>754</v>
      </c>
      <c r="Z21" s="698" t="s">
        <v>379</v>
      </c>
      <c r="AA21" s="754" t="s">
        <v>380</v>
      </c>
      <c r="AB21" s="754" t="s">
        <v>174</v>
      </c>
      <c r="AC21" s="754">
        <v>2</v>
      </c>
      <c r="AD21" s="754" t="s">
        <v>381</v>
      </c>
      <c r="AE21" s="754"/>
      <c r="AF21" s="754"/>
      <c r="AG21" s="754"/>
      <c r="AH21" s="754">
        <v>3</v>
      </c>
      <c r="AI21" s="754"/>
      <c r="AJ21" s="754"/>
      <c r="AK21" s="754"/>
      <c r="AL21" s="754"/>
      <c r="AM21" s="754"/>
      <c r="AN21" s="754"/>
      <c r="AO21" s="754"/>
      <c r="AP21" s="699">
        <v>219</v>
      </c>
      <c r="AQ21" s="754"/>
      <c r="AR21" s="754" t="s">
        <v>348</v>
      </c>
      <c r="AS21" s="699" t="s">
        <v>348</v>
      </c>
      <c r="AT21" s="700">
        <v>37802</v>
      </c>
      <c r="AU21" s="700">
        <v>37802</v>
      </c>
      <c r="AV21" s="692">
        <v>2860000</v>
      </c>
      <c r="AY21" s="694" t="str">
        <f t="shared" si="0"/>
        <v>2003</v>
      </c>
      <c r="BA21" s="21"/>
      <c r="BB21" s="21"/>
      <c r="BC21" s="693"/>
      <c r="BD21" s="693"/>
      <c r="BE21" s="693"/>
      <c r="BF21" s="693"/>
      <c r="BG21" s="693"/>
      <c r="BH21" s="693"/>
      <c r="BI21" s="693"/>
      <c r="BJ21" s="693"/>
      <c r="BK21" s="693"/>
      <c r="BL21" s="693"/>
    </row>
    <row r="22" spans="1:66" s="694" customFormat="1" ht="15" customHeight="1">
      <c r="A22" s="764">
        <v>18</v>
      </c>
      <c r="B22" s="773" t="s">
        <v>1490</v>
      </c>
      <c r="C22" s="773" t="s">
        <v>2677</v>
      </c>
      <c r="D22" s="773"/>
      <c r="E22" s="656" t="s">
        <v>1491</v>
      </c>
      <c r="F22" s="773" t="s">
        <v>646</v>
      </c>
      <c r="G22" s="773" t="s">
        <v>1094</v>
      </c>
      <c r="H22" s="773" t="s">
        <v>2883</v>
      </c>
      <c r="I22" s="776" t="s">
        <v>1848</v>
      </c>
      <c r="J22" s="773"/>
      <c r="K22" s="773"/>
      <c r="L22" s="773"/>
      <c r="M22" s="773"/>
      <c r="N22" s="773"/>
      <c r="O22" s="773"/>
      <c r="P22" s="773"/>
      <c r="Q22" s="773"/>
      <c r="R22" s="773" t="s">
        <v>2515</v>
      </c>
      <c r="S22" s="657"/>
      <c r="T22" s="773" t="s">
        <v>41</v>
      </c>
      <c r="U22" s="773"/>
      <c r="V22" s="740" t="s">
        <v>1396</v>
      </c>
      <c r="W22" s="732" t="s">
        <v>2960</v>
      </c>
      <c r="X22" s="730" t="s">
        <v>754</v>
      </c>
      <c r="Y22" s="730" t="s">
        <v>754</v>
      </c>
      <c r="Z22" s="399" t="s">
        <v>379</v>
      </c>
      <c r="AA22" s="398" t="s">
        <v>380</v>
      </c>
      <c r="AB22" s="398" t="s">
        <v>174</v>
      </c>
      <c r="AC22" s="398">
        <v>2</v>
      </c>
      <c r="AD22" s="398" t="s">
        <v>391</v>
      </c>
      <c r="AE22" s="398"/>
      <c r="AF22" s="398"/>
      <c r="AG22" s="398">
        <v>2</v>
      </c>
      <c r="AH22" s="398"/>
      <c r="AI22" s="398"/>
      <c r="AJ22" s="398"/>
      <c r="AK22" s="398"/>
      <c r="AL22" s="398"/>
      <c r="AM22" s="398"/>
      <c r="AN22" s="398"/>
      <c r="AO22" s="398"/>
      <c r="AP22" s="390">
        <v>72</v>
      </c>
      <c r="AQ22" s="398"/>
      <c r="AR22" s="398" t="s">
        <v>348</v>
      </c>
      <c r="AS22" s="390" t="s">
        <v>347</v>
      </c>
      <c r="AT22" s="701">
        <v>37802</v>
      </c>
      <c r="AU22" s="701">
        <v>37802</v>
      </c>
      <c r="AV22" s="692">
        <v>3120000</v>
      </c>
      <c r="AY22" s="694" t="str">
        <f t="shared" si="0"/>
        <v>2003</v>
      </c>
      <c r="BA22" s="17"/>
      <c r="BB22" s="17"/>
    </row>
    <row r="23" spans="1:66" s="694" customFormat="1" ht="15" customHeight="1">
      <c r="A23" s="764">
        <v>19</v>
      </c>
      <c r="B23" s="773" t="s">
        <v>1492</v>
      </c>
      <c r="C23" s="773" t="s">
        <v>2678</v>
      </c>
      <c r="D23" s="773"/>
      <c r="E23" s="656" t="s">
        <v>1493</v>
      </c>
      <c r="F23" s="773" t="s">
        <v>647</v>
      </c>
      <c r="G23" s="773" t="s">
        <v>1094</v>
      </c>
      <c r="H23" s="773" t="s">
        <v>2883</v>
      </c>
      <c r="I23" s="775" t="s">
        <v>3175</v>
      </c>
      <c r="J23" s="773"/>
      <c r="K23" s="773"/>
      <c r="L23" s="773"/>
      <c r="M23" s="773"/>
      <c r="N23" s="773"/>
      <c r="O23" s="773"/>
      <c r="P23" s="773"/>
      <c r="Q23" s="773"/>
      <c r="R23" s="773" t="s">
        <v>2515</v>
      </c>
      <c r="S23" s="657"/>
      <c r="T23" s="773" t="s">
        <v>41</v>
      </c>
      <c r="U23" s="773"/>
      <c r="V23" s="740"/>
      <c r="W23" s="732" t="s">
        <v>2957</v>
      </c>
      <c r="X23" s="730" t="s">
        <v>754</v>
      </c>
      <c r="Y23" s="730" t="s">
        <v>754</v>
      </c>
      <c r="Z23" s="399" t="s">
        <v>379</v>
      </c>
      <c r="AA23" s="398" t="s">
        <v>380</v>
      </c>
      <c r="AB23" s="398" t="s">
        <v>174</v>
      </c>
      <c r="AC23" s="398">
        <v>2</v>
      </c>
      <c r="AD23" s="398" t="s">
        <v>381</v>
      </c>
      <c r="AE23" s="398"/>
      <c r="AF23" s="398">
        <v>2</v>
      </c>
      <c r="AG23" s="398"/>
      <c r="AH23" s="398"/>
      <c r="AI23" s="398"/>
      <c r="AJ23" s="398"/>
      <c r="AK23" s="398"/>
      <c r="AL23" s="398"/>
      <c r="AM23" s="398"/>
      <c r="AN23" s="398"/>
      <c r="AO23" s="398"/>
      <c r="AP23" s="390">
        <v>36</v>
      </c>
      <c r="AQ23" s="398"/>
      <c r="AR23" s="398" t="s">
        <v>335</v>
      </c>
      <c r="AS23" s="390" t="s">
        <v>347</v>
      </c>
      <c r="AT23" s="701">
        <v>37802</v>
      </c>
      <c r="AU23" s="701">
        <v>37802</v>
      </c>
      <c r="AV23" s="692">
        <v>4740000</v>
      </c>
      <c r="AY23" s="694" t="str">
        <f t="shared" si="0"/>
        <v>2003</v>
      </c>
      <c r="BA23" s="17"/>
      <c r="BB23" s="17"/>
    </row>
    <row r="24" spans="1:66" s="694" customFormat="1" ht="15" customHeight="1">
      <c r="A24" s="764">
        <v>20</v>
      </c>
      <c r="B24" s="732" t="s">
        <v>1494</v>
      </c>
      <c r="C24" s="733" t="s">
        <v>2679</v>
      </c>
      <c r="D24" s="733"/>
      <c r="E24" s="741" t="s">
        <v>1495</v>
      </c>
      <c r="F24" s="732" t="s">
        <v>3450</v>
      </c>
      <c r="G24" s="732" t="s">
        <v>648</v>
      </c>
      <c r="H24" s="732" t="s">
        <v>3914</v>
      </c>
      <c r="I24" s="742" t="s">
        <v>1849</v>
      </c>
      <c r="J24" s="731" t="s">
        <v>3422</v>
      </c>
      <c r="K24" s="784" t="s">
        <v>3449</v>
      </c>
      <c r="L24" s="789"/>
      <c r="M24" s="789"/>
      <c r="N24" s="786"/>
      <c r="O24" s="788"/>
      <c r="P24" s="786"/>
      <c r="Q24" s="788"/>
      <c r="R24" s="740" t="s">
        <v>2515</v>
      </c>
      <c r="S24" s="571"/>
      <c r="T24" s="740" t="s">
        <v>43</v>
      </c>
      <c r="U24" s="740" t="s">
        <v>2052</v>
      </c>
      <c r="V24" s="740" t="s">
        <v>812</v>
      </c>
      <c r="W24" s="732" t="s">
        <v>2956</v>
      </c>
      <c r="X24" s="730" t="s">
        <v>754</v>
      </c>
      <c r="Y24" s="730" t="s">
        <v>754</v>
      </c>
      <c r="Z24" s="399" t="s">
        <v>379</v>
      </c>
      <c r="AA24" s="398" t="s">
        <v>380</v>
      </c>
      <c r="AB24" s="398" t="s">
        <v>174</v>
      </c>
      <c r="AC24" s="398">
        <v>2</v>
      </c>
      <c r="AD24" s="398" t="s">
        <v>381</v>
      </c>
      <c r="AE24" s="398"/>
      <c r="AF24" s="398"/>
      <c r="AG24" s="398">
        <v>2</v>
      </c>
      <c r="AH24" s="398"/>
      <c r="AI24" s="398"/>
      <c r="AJ24" s="398"/>
      <c r="AK24" s="398"/>
      <c r="AL24" s="398"/>
      <c r="AM24" s="398"/>
      <c r="AN24" s="398"/>
      <c r="AO24" s="398"/>
      <c r="AP24" s="390">
        <v>72</v>
      </c>
      <c r="AQ24" s="398" t="s">
        <v>444</v>
      </c>
      <c r="AR24" s="398" t="s">
        <v>348</v>
      </c>
      <c r="AS24" s="390" t="s">
        <v>348</v>
      </c>
      <c r="AT24" s="701">
        <v>37802</v>
      </c>
      <c r="AU24" s="701">
        <v>37802</v>
      </c>
      <c r="AV24" s="692">
        <v>4740000</v>
      </c>
      <c r="AY24" s="694" t="str">
        <f t="shared" si="0"/>
        <v>2003</v>
      </c>
    </row>
    <row r="25" spans="1:66" s="694" customFormat="1" ht="15" customHeight="1">
      <c r="A25" s="764">
        <v>21</v>
      </c>
      <c r="B25" s="773" t="s">
        <v>1496</v>
      </c>
      <c r="C25" s="773" t="s">
        <v>2680</v>
      </c>
      <c r="D25" s="773"/>
      <c r="E25" s="654" t="s">
        <v>1497</v>
      </c>
      <c r="F25" s="773" t="s">
        <v>649</v>
      </c>
      <c r="G25" s="773" t="s">
        <v>1094</v>
      </c>
      <c r="H25" s="773" t="s">
        <v>2883</v>
      </c>
      <c r="I25" s="775" t="s">
        <v>3174</v>
      </c>
      <c r="J25" s="773"/>
      <c r="K25" s="773"/>
      <c r="L25" s="773"/>
      <c r="M25" s="773"/>
      <c r="N25" s="773"/>
      <c r="O25" s="773"/>
      <c r="P25" s="773"/>
      <c r="Q25" s="773"/>
      <c r="R25" s="773" t="s">
        <v>2515</v>
      </c>
      <c r="S25" s="655"/>
      <c r="T25" s="773" t="s">
        <v>41</v>
      </c>
      <c r="U25" s="773"/>
      <c r="V25" s="740"/>
      <c r="W25" s="732" t="s">
        <v>2957</v>
      </c>
      <c r="X25" s="730" t="s">
        <v>754</v>
      </c>
      <c r="Y25" s="730" t="s">
        <v>754</v>
      </c>
      <c r="Z25" s="698" t="s">
        <v>379</v>
      </c>
      <c r="AA25" s="754" t="s">
        <v>380</v>
      </c>
      <c r="AB25" s="754" t="s">
        <v>174</v>
      </c>
      <c r="AC25" s="754">
        <v>2</v>
      </c>
      <c r="AD25" s="754" t="s">
        <v>381</v>
      </c>
      <c r="AE25" s="754"/>
      <c r="AF25" s="754"/>
      <c r="AG25" s="754">
        <v>1</v>
      </c>
      <c r="AH25" s="754"/>
      <c r="AI25" s="754"/>
      <c r="AJ25" s="754"/>
      <c r="AK25" s="754"/>
      <c r="AL25" s="754"/>
      <c r="AM25" s="754"/>
      <c r="AN25" s="754"/>
      <c r="AO25" s="754"/>
      <c r="AP25" s="699">
        <v>36</v>
      </c>
      <c r="AQ25" s="754"/>
      <c r="AR25" s="754" t="s">
        <v>335</v>
      </c>
      <c r="AS25" s="699" t="s">
        <v>335</v>
      </c>
      <c r="AT25" s="700">
        <v>37802</v>
      </c>
      <c r="AU25" s="700">
        <v>37802</v>
      </c>
      <c r="AV25" s="692">
        <v>4740000</v>
      </c>
      <c r="AY25" s="694" t="str">
        <f t="shared" si="0"/>
        <v>2003</v>
      </c>
      <c r="BA25" s="17"/>
      <c r="BB25" s="17"/>
    </row>
    <row r="26" spans="1:66" s="694" customFormat="1" ht="15" customHeight="1">
      <c r="A26" s="764">
        <v>22</v>
      </c>
      <c r="B26" s="732" t="s">
        <v>188</v>
      </c>
      <c r="C26" s="733" t="s">
        <v>2681</v>
      </c>
      <c r="D26" s="733"/>
      <c r="E26" s="741" t="s">
        <v>1498</v>
      </c>
      <c r="F26" s="732" t="s">
        <v>249</v>
      </c>
      <c r="G26" s="732" t="s">
        <v>650</v>
      </c>
      <c r="H26" s="732" t="s">
        <v>3914</v>
      </c>
      <c r="I26" s="742" t="s">
        <v>1850</v>
      </c>
      <c r="J26" s="571" t="s">
        <v>3422</v>
      </c>
      <c r="K26" s="784" t="s">
        <v>3445</v>
      </c>
      <c r="L26" s="784" t="s">
        <v>3396</v>
      </c>
      <c r="M26" s="786" t="s">
        <v>3496</v>
      </c>
      <c r="N26" s="784" t="s">
        <v>3399</v>
      </c>
      <c r="O26" s="785" t="s">
        <v>3493</v>
      </c>
      <c r="P26" s="786"/>
      <c r="Q26" s="788"/>
      <c r="R26" s="651" t="s">
        <v>2514</v>
      </c>
      <c r="S26" s="571"/>
      <c r="T26" s="740" t="s">
        <v>367</v>
      </c>
      <c r="U26" s="740" t="s">
        <v>3002</v>
      </c>
      <c r="V26" s="740" t="s">
        <v>3003</v>
      </c>
      <c r="W26" s="732" t="s">
        <v>2954</v>
      </c>
      <c r="X26" s="730" t="s">
        <v>754</v>
      </c>
      <c r="Y26" s="730" t="s">
        <v>754</v>
      </c>
      <c r="Z26" s="399" t="s">
        <v>379</v>
      </c>
      <c r="AA26" s="398" t="s">
        <v>380</v>
      </c>
      <c r="AB26" s="398" t="s">
        <v>174</v>
      </c>
      <c r="AC26" s="398">
        <v>2</v>
      </c>
      <c r="AD26" s="398" t="s">
        <v>381</v>
      </c>
      <c r="AE26" s="398"/>
      <c r="AF26" s="398"/>
      <c r="AG26" s="398">
        <v>2</v>
      </c>
      <c r="AH26" s="398"/>
      <c r="AI26" s="398"/>
      <c r="AJ26" s="398"/>
      <c r="AK26" s="398"/>
      <c r="AL26" s="398"/>
      <c r="AM26" s="398"/>
      <c r="AN26" s="398"/>
      <c r="AO26" s="398"/>
      <c r="AP26" s="390">
        <v>72</v>
      </c>
      <c r="AQ26" s="398"/>
      <c r="AR26" s="398" t="s">
        <v>335</v>
      </c>
      <c r="AS26" s="390" t="s">
        <v>335</v>
      </c>
      <c r="AT26" s="701">
        <v>37802</v>
      </c>
      <c r="AU26" s="701">
        <v>37802</v>
      </c>
      <c r="AV26" s="692">
        <v>4740000</v>
      </c>
      <c r="AY26" s="694" t="str">
        <f t="shared" si="0"/>
        <v>2003</v>
      </c>
      <c r="AZ26" s="17"/>
    </row>
    <row r="27" spans="1:66" s="694" customFormat="1" ht="15" customHeight="1">
      <c r="A27" s="764">
        <v>23</v>
      </c>
      <c r="B27" s="398" t="s">
        <v>1503</v>
      </c>
      <c r="C27" s="733" t="s">
        <v>2685</v>
      </c>
      <c r="D27" s="733"/>
      <c r="E27" s="741" t="s">
        <v>1504</v>
      </c>
      <c r="F27" s="766" t="s">
        <v>3443</v>
      </c>
      <c r="G27" s="732" t="s">
        <v>3444</v>
      </c>
      <c r="H27" s="763" t="s">
        <v>3913</v>
      </c>
      <c r="I27" s="572" t="s">
        <v>3166</v>
      </c>
      <c r="J27" s="731" t="s">
        <v>3422</v>
      </c>
      <c r="K27" s="784" t="s">
        <v>3445</v>
      </c>
      <c r="L27" s="789" t="s">
        <v>3396</v>
      </c>
      <c r="M27" s="789" t="s">
        <v>3446</v>
      </c>
      <c r="N27" s="786" t="s">
        <v>3399</v>
      </c>
      <c r="O27" s="788" t="s">
        <v>3447</v>
      </c>
      <c r="P27" s="786"/>
      <c r="Q27" s="788"/>
      <c r="R27" s="740" t="s">
        <v>2549</v>
      </c>
      <c r="S27" s="571"/>
      <c r="T27" s="741" t="s">
        <v>2042</v>
      </c>
      <c r="U27" s="741" t="s">
        <v>2046</v>
      </c>
      <c r="V27" s="741" t="s">
        <v>409</v>
      </c>
      <c r="W27" s="732" t="s">
        <v>2958</v>
      </c>
      <c r="X27" s="696" t="s">
        <v>754</v>
      </c>
      <c r="Y27" s="696" t="s">
        <v>754</v>
      </c>
      <c r="Z27" s="399" t="s">
        <v>758</v>
      </c>
      <c r="AA27" s="398" t="s">
        <v>362</v>
      </c>
      <c r="AB27" s="398" t="s">
        <v>363</v>
      </c>
      <c r="AC27" s="398">
        <v>4</v>
      </c>
      <c r="AD27" s="702" t="s">
        <v>1386</v>
      </c>
      <c r="AE27" s="398"/>
      <c r="AF27" s="398"/>
      <c r="AG27" s="398">
        <v>2</v>
      </c>
      <c r="AH27" s="398"/>
      <c r="AI27" s="398"/>
      <c r="AJ27" s="398"/>
      <c r="AK27" s="398"/>
      <c r="AL27" s="398"/>
      <c r="AM27" s="398"/>
      <c r="AN27" s="398"/>
      <c r="AO27" s="398"/>
      <c r="AP27" s="390">
        <v>72</v>
      </c>
      <c r="AQ27" s="398"/>
      <c r="AR27" s="398" t="s">
        <v>348</v>
      </c>
      <c r="AS27" s="390"/>
      <c r="AT27" s="701">
        <v>37685</v>
      </c>
      <c r="AU27" s="701">
        <v>37685</v>
      </c>
      <c r="AV27" s="692">
        <v>8048880</v>
      </c>
      <c r="AW27" s="693" t="s">
        <v>1013</v>
      </c>
      <c r="AX27" s="693"/>
      <c r="AY27" s="694" t="str">
        <f t="shared" si="0"/>
        <v>2003</v>
      </c>
    </row>
    <row r="28" spans="1:66" s="694" customFormat="1" ht="15" customHeight="1">
      <c r="A28" s="764">
        <v>24</v>
      </c>
      <c r="B28" s="732" t="s">
        <v>1505</v>
      </c>
      <c r="C28" s="733" t="s">
        <v>2686</v>
      </c>
      <c r="D28" s="733"/>
      <c r="E28" s="766" t="s">
        <v>1506</v>
      </c>
      <c r="F28" s="732" t="s">
        <v>3193</v>
      </c>
      <c r="G28" s="732" t="s">
        <v>3539</v>
      </c>
      <c r="H28" s="732" t="s">
        <v>3914</v>
      </c>
      <c r="I28" s="737" t="s">
        <v>1854</v>
      </c>
      <c r="J28" s="731" t="s">
        <v>3537</v>
      </c>
      <c r="K28" s="784" t="s">
        <v>3538</v>
      </c>
      <c r="L28" s="789" t="s">
        <v>3396</v>
      </c>
      <c r="M28" s="789" t="s">
        <v>3540</v>
      </c>
      <c r="N28" s="786"/>
      <c r="O28" s="788"/>
      <c r="P28" s="786"/>
      <c r="Q28" s="788"/>
      <c r="R28" s="511" t="s">
        <v>2515</v>
      </c>
      <c r="S28" s="731"/>
      <c r="T28" s="732" t="s">
        <v>397</v>
      </c>
      <c r="U28" s="732"/>
      <c r="V28" s="732" t="s">
        <v>1191</v>
      </c>
      <c r="W28" s="756" t="s">
        <v>3314</v>
      </c>
      <c r="X28" s="730" t="s">
        <v>754</v>
      </c>
      <c r="Y28" s="730" t="s">
        <v>754</v>
      </c>
      <c r="Z28" s="399" t="s">
        <v>365</v>
      </c>
      <c r="AA28" s="398" t="s">
        <v>366</v>
      </c>
      <c r="AB28" s="398" t="s">
        <v>175</v>
      </c>
      <c r="AC28" s="398">
        <v>2</v>
      </c>
      <c r="AD28" s="398" t="s">
        <v>391</v>
      </c>
      <c r="AE28" s="398"/>
      <c r="AF28" s="398"/>
      <c r="AG28" s="398">
        <v>2</v>
      </c>
      <c r="AH28" s="398"/>
      <c r="AI28" s="398"/>
      <c r="AJ28" s="398"/>
      <c r="AK28" s="398"/>
      <c r="AL28" s="398"/>
      <c r="AM28" s="398"/>
      <c r="AN28" s="398"/>
      <c r="AO28" s="398"/>
      <c r="AP28" s="390">
        <v>72</v>
      </c>
      <c r="AQ28" s="398" t="s">
        <v>444</v>
      </c>
      <c r="AR28" s="398" t="s">
        <v>348</v>
      </c>
      <c r="AS28" s="390" t="s">
        <v>347</v>
      </c>
      <c r="AT28" s="701">
        <v>38041</v>
      </c>
      <c r="AU28" s="772">
        <v>38043</v>
      </c>
      <c r="AV28" s="692">
        <v>4513000</v>
      </c>
      <c r="AY28" s="694" t="str">
        <f t="shared" si="0"/>
        <v>2004</v>
      </c>
      <c r="AZ28" s="693"/>
      <c r="BB28" s="693"/>
    </row>
    <row r="29" spans="1:66" s="694" customFormat="1" ht="13.5">
      <c r="A29" s="764">
        <v>25</v>
      </c>
      <c r="B29" s="732" t="s">
        <v>1507</v>
      </c>
      <c r="C29" s="733" t="s">
        <v>2687</v>
      </c>
      <c r="D29" s="733"/>
      <c r="E29" s="766" t="s">
        <v>1508</v>
      </c>
      <c r="F29" s="732" t="s">
        <v>3192</v>
      </c>
      <c r="G29" s="732" t="s">
        <v>1392</v>
      </c>
      <c r="H29" s="732" t="s">
        <v>3914</v>
      </c>
      <c r="I29" s="737" t="s">
        <v>1855</v>
      </c>
      <c r="J29" s="731" t="s">
        <v>3537</v>
      </c>
      <c r="K29" s="784" t="s">
        <v>3538</v>
      </c>
      <c r="L29" s="789"/>
      <c r="M29" s="789"/>
      <c r="N29" s="786" t="s">
        <v>3399</v>
      </c>
      <c r="O29" s="788" t="s">
        <v>3493</v>
      </c>
      <c r="P29" s="786"/>
      <c r="Q29" s="788"/>
      <c r="R29" s="511" t="s">
        <v>2515</v>
      </c>
      <c r="S29" s="731"/>
      <c r="T29" s="732" t="s">
        <v>821</v>
      </c>
      <c r="U29" s="732"/>
      <c r="V29" s="732" t="s">
        <v>1398</v>
      </c>
      <c r="W29" s="756" t="s">
        <v>3314</v>
      </c>
      <c r="X29" s="730" t="s">
        <v>754</v>
      </c>
      <c r="Y29" s="730" t="s">
        <v>754</v>
      </c>
      <c r="Z29" s="399" t="s">
        <v>365</v>
      </c>
      <c r="AA29" s="398" t="s">
        <v>366</v>
      </c>
      <c r="AB29" s="398" t="s">
        <v>175</v>
      </c>
      <c r="AC29" s="398">
        <v>2</v>
      </c>
      <c r="AD29" s="398" t="s">
        <v>391</v>
      </c>
      <c r="AE29" s="398"/>
      <c r="AF29" s="398"/>
      <c r="AG29" s="398">
        <v>2</v>
      </c>
      <c r="AH29" s="398"/>
      <c r="AI29" s="398"/>
      <c r="AJ29" s="398"/>
      <c r="AK29" s="398"/>
      <c r="AL29" s="398"/>
      <c r="AM29" s="398"/>
      <c r="AN29" s="398"/>
      <c r="AO29" s="398"/>
      <c r="AP29" s="390">
        <v>72</v>
      </c>
      <c r="AQ29" s="398" t="s">
        <v>444</v>
      </c>
      <c r="AR29" s="398" t="s">
        <v>347</v>
      </c>
      <c r="AS29" s="390" t="s">
        <v>347</v>
      </c>
      <c r="AT29" s="701">
        <v>38041</v>
      </c>
      <c r="AU29" s="772">
        <v>38043</v>
      </c>
      <c r="AV29" s="692">
        <v>4513000</v>
      </c>
      <c r="AY29" s="694" t="str">
        <f t="shared" si="0"/>
        <v>2004</v>
      </c>
      <c r="BC29" s="693"/>
      <c r="BD29" s="693"/>
      <c r="BE29" s="693"/>
      <c r="BF29" s="693"/>
      <c r="BG29" s="693"/>
      <c r="BH29" s="693"/>
      <c r="BI29" s="693"/>
      <c r="BJ29" s="693"/>
      <c r="BK29" s="693"/>
      <c r="BL29" s="693"/>
    </row>
    <row r="30" spans="1:66" s="694" customFormat="1" ht="13.5" customHeight="1">
      <c r="A30" s="764">
        <v>26</v>
      </c>
      <c r="B30" s="763" t="s">
        <v>1511</v>
      </c>
      <c r="C30" s="763" t="s">
        <v>2841</v>
      </c>
      <c r="D30" s="763"/>
      <c r="E30" s="562" t="s">
        <v>1512</v>
      </c>
      <c r="F30" s="763" t="s">
        <v>2610</v>
      </c>
      <c r="G30" s="763" t="s">
        <v>2611</v>
      </c>
      <c r="H30" s="763" t="s">
        <v>2883</v>
      </c>
      <c r="I30" s="768" t="s">
        <v>3137</v>
      </c>
      <c r="J30" s="762"/>
      <c r="K30" s="815"/>
      <c r="L30" s="821"/>
      <c r="M30" s="821"/>
      <c r="N30" s="821"/>
      <c r="O30" s="821"/>
      <c r="P30" s="821"/>
      <c r="Q30" s="821"/>
      <c r="R30" s="763"/>
      <c r="S30" s="767" t="s">
        <v>2119</v>
      </c>
      <c r="T30" s="763" t="s">
        <v>2816</v>
      </c>
      <c r="U30" s="763" t="s">
        <v>2822</v>
      </c>
      <c r="V30" s="763" t="s">
        <v>2111</v>
      </c>
      <c r="W30" s="761" t="s">
        <v>2954</v>
      </c>
      <c r="X30" s="730" t="s">
        <v>754</v>
      </c>
      <c r="Y30" s="730" t="s">
        <v>754</v>
      </c>
      <c r="Z30" s="399" t="s">
        <v>365</v>
      </c>
      <c r="AA30" s="398" t="s">
        <v>366</v>
      </c>
      <c r="AB30" s="398" t="s">
        <v>175</v>
      </c>
      <c r="AC30" s="398">
        <v>2</v>
      </c>
      <c r="AD30" s="398" t="s">
        <v>391</v>
      </c>
      <c r="AE30" s="398"/>
      <c r="AF30" s="398"/>
      <c r="AG30" s="398">
        <v>2</v>
      </c>
      <c r="AH30" s="398"/>
      <c r="AI30" s="398"/>
      <c r="AJ30" s="398"/>
      <c r="AK30" s="398"/>
      <c r="AL30" s="398"/>
      <c r="AM30" s="398"/>
      <c r="AN30" s="398"/>
      <c r="AO30" s="398"/>
      <c r="AP30" s="390">
        <v>72</v>
      </c>
      <c r="AQ30" s="398" t="s">
        <v>444</v>
      </c>
      <c r="AR30" s="398" t="s">
        <v>348</v>
      </c>
      <c r="AS30" s="390" t="s">
        <v>347</v>
      </c>
      <c r="AT30" s="701">
        <v>38041</v>
      </c>
      <c r="AU30" s="772">
        <v>38043</v>
      </c>
      <c r="AV30" s="692">
        <v>6046000</v>
      </c>
      <c r="AY30" s="694" t="str">
        <f t="shared" si="0"/>
        <v>2004</v>
      </c>
      <c r="BM30" s="693"/>
      <c r="BN30" s="693"/>
    </row>
    <row r="31" spans="1:66" s="694" customFormat="1" ht="13.5">
      <c r="A31" s="764">
        <v>27</v>
      </c>
      <c r="B31" s="763" t="s">
        <v>1513</v>
      </c>
      <c r="C31" s="763" t="s">
        <v>2843</v>
      </c>
      <c r="D31" s="763"/>
      <c r="E31" s="562" t="s">
        <v>1514</v>
      </c>
      <c r="F31" s="763" t="s">
        <v>2608</v>
      </c>
      <c r="G31" s="763" t="s">
        <v>2609</v>
      </c>
      <c r="H31" s="763" t="s">
        <v>2883</v>
      </c>
      <c r="I31" s="768" t="s">
        <v>3137</v>
      </c>
      <c r="J31" s="762"/>
      <c r="K31" s="815"/>
      <c r="L31" s="821"/>
      <c r="M31" s="821"/>
      <c r="N31" s="821"/>
      <c r="O31" s="821"/>
      <c r="P31" s="821"/>
      <c r="Q31" s="821"/>
      <c r="R31" s="763"/>
      <c r="S31" s="767" t="s">
        <v>2119</v>
      </c>
      <c r="T31" s="763" t="s">
        <v>2816</v>
      </c>
      <c r="U31" s="763" t="s">
        <v>2822</v>
      </c>
      <c r="V31" s="763" t="s">
        <v>2111</v>
      </c>
      <c r="W31" s="761" t="s">
        <v>2954</v>
      </c>
      <c r="X31" s="730" t="s">
        <v>754</v>
      </c>
      <c r="Y31" s="730" t="s">
        <v>754</v>
      </c>
      <c r="Z31" s="399" t="s">
        <v>365</v>
      </c>
      <c r="AA31" s="398" t="s">
        <v>366</v>
      </c>
      <c r="AB31" s="398" t="s">
        <v>175</v>
      </c>
      <c r="AC31" s="398">
        <v>2</v>
      </c>
      <c r="AD31" s="398" t="s">
        <v>391</v>
      </c>
      <c r="AE31" s="398"/>
      <c r="AF31" s="398"/>
      <c r="AG31" s="398">
        <v>2</v>
      </c>
      <c r="AH31" s="398"/>
      <c r="AI31" s="398"/>
      <c r="AJ31" s="398"/>
      <c r="AK31" s="398"/>
      <c r="AL31" s="398"/>
      <c r="AM31" s="398"/>
      <c r="AN31" s="398"/>
      <c r="AO31" s="398"/>
      <c r="AP31" s="390">
        <v>72</v>
      </c>
      <c r="AQ31" s="398" t="s">
        <v>444</v>
      </c>
      <c r="AR31" s="398" t="s">
        <v>348</v>
      </c>
      <c r="AS31" s="390" t="s">
        <v>347</v>
      </c>
      <c r="AT31" s="701">
        <v>38041</v>
      </c>
      <c r="AU31" s="772">
        <v>38043</v>
      </c>
      <c r="AV31" s="692">
        <v>6046000</v>
      </c>
      <c r="AY31" s="694" t="str">
        <f t="shared" si="0"/>
        <v>2004</v>
      </c>
      <c r="AZ31" s="21"/>
      <c r="BM31" s="693"/>
      <c r="BN31" s="693"/>
    </row>
    <row r="32" spans="1:66" s="693" customFormat="1" ht="15" customHeight="1">
      <c r="A32" s="764">
        <v>28</v>
      </c>
      <c r="B32" s="773" t="s">
        <v>1519</v>
      </c>
      <c r="C32" s="773" t="s">
        <v>2842</v>
      </c>
      <c r="D32" s="773"/>
      <c r="E32" s="656" t="s">
        <v>1520</v>
      </c>
      <c r="F32" s="773" t="s">
        <v>3309</v>
      </c>
      <c r="G32" s="773" t="s">
        <v>1094</v>
      </c>
      <c r="H32" s="773" t="s">
        <v>2883</v>
      </c>
      <c r="I32" s="774" t="s">
        <v>3761</v>
      </c>
      <c r="J32" s="773"/>
      <c r="K32" s="773"/>
      <c r="L32" s="773"/>
      <c r="M32" s="773"/>
      <c r="N32" s="773"/>
      <c r="O32" s="773"/>
      <c r="P32" s="773"/>
      <c r="Q32" s="773"/>
      <c r="R32" s="773"/>
      <c r="S32" s="778" t="s">
        <v>2119</v>
      </c>
      <c r="T32" s="773" t="s">
        <v>55</v>
      </c>
      <c r="U32" s="773" t="s">
        <v>822</v>
      </c>
      <c r="V32" s="773"/>
      <c r="W32" s="680"/>
      <c r="X32" s="730" t="s">
        <v>754</v>
      </c>
      <c r="Y32" s="730" t="s">
        <v>754</v>
      </c>
      <c r="Z32" s="399" t="s">
        <v>365</v>
      </c>
      <c r="AA32" s="398" t="s">
        <v>366</v>
      </c>
      <c r="AB32" s="398" t="s">
        <v>175</v>
      </c>
      <c r="AC32" s="398">
        <v>2</v>
      </c>
      <c r="AD32" s="398" t="s">
        <v>391</v>
      </c>
      <c r="AE32" s="398"/>
      <c r="AF32" s="398"/>
      <c r="AG32" s="398">
        <v>2</v>
      </c>
      <c r="AH32" s="398"/>
      <c r="AI32" s="398"/>
      <c r="AJ32" s="398"/>
      <c r="AK32" s="398"/>
      <c r="AL32" s="398"/>
      <c r="AM32" s="398"/>
      <c r="AN32" s="398"/>
      <c r="AO32" s="398"/>
      <c r="AP32" s="390">
        <v>72</v>
      </c>
      <c r="AQ32" s="398" t="s">
        <v>444</v>
      </c>
      <c r="AR32" s="398" t="s">
        <v>348</v>
      </c>
      <c r="AS32" s="390" t="s">
        <v>347</v>
      </c>
      <c r="AT32" s="701">
        <v>38041</v>
      </c>
      <c r="AU32" s="772">
        <v>38043</v>
      </c>
      <c r="AV32" s="692">
        <v>6046000</v>
      </c>
      <c r="AW32" s="694"/>
      <c r="AX32" s="694"/>
      <c r="AY32" s="694" t="str">
        <f t="shared" si="0"/>
        <v>2004</v>
      </c>
      <c r="AZ32" s="694"/>
      <c r="BA32" s="17"/>
      <c r="BB32" s="17"/>
      <c r="BC32" s="694"/>
      <c r="BD32" s="694"/>
      <c r="BE32" s="694"/>
      <c r="BF32" s="694"/>
      <c r="BG32" s="694"/>
      <c r="BH32" s="694"/>
      <c r="BI32" s="694"/>
      <c r="BJ32" s="694"/>
      <c r="BK32" s="694"/>
      <c r="BL32" s="694"/>
      <c r="BM32" s="694"/>
      <c r="BN32" s="694"/>
    </row>
    <row r="33" spans="1:66" s="693" customFormat="1" ht="15" customHeight="1">
      <c r="A33" s="764">
        <v>29</v>
      </c>
      <c r="B33" s="732" t="s">
        <v>1521</v>
      </c>
      <c r="C33" s="738" t="s">
        <v>2840</v>
      </c>
      <c r="D33" s="738"/>
      <c r="E33" s="766" t="s">
        <v>1522</v>
      </c>
      <c r="F33" s="732" t="s">
        <v>242</v>
      </c>
      <c r="G33" s="732" t="s">
        <v>657</v>
      </c>
      <c r="H33" s="732" t="s">
        <v>3914</v>
      </c>
      <c r="I33" s="735" t="s">
        <v>1856</v>
      </c>
      <c r="J33" s="731" t="s">
        <v>3422</v>
      </c>
      <c r="K33" s="784" t="s">
        <v>3485</v>
      </c>
      <c r="L33" s="789"/>
      <c r="M33" s="789"/>
      <c r="N33" s="786"/>
      <c r="O33" s="788"/>
      <c r="P33" s="786"/>
      <c r="Q33" s="788"/>
      <c r="R33" s="739" t="s">
        <v>2481</v>
      </c>
      <c r="S33" s="731"/>
      <c r="T33" s="732" t="s">
        <v>367</v>
      </c>
      <c r="U33" s="732" t="s">
        <v>3001</v>
      </c>
      <c r="V33" s="732"/>
      <c r="W33" s="732" t="s">
        <v>2954</v>
      </c>
      <c r="X33" s="730" t="s">
        <v>754</v>
      </c>
      <c r="Y33" s="730" t="s">
        <v>754</v>
      </c>
      <c r="Z33" s="399" t="s">
        <v>365</v>
      </c>
      <c r="AA33" s="398" t="s">
        <v>366</v>
      </c>
      <c r="AB33" s="398" t="s">
        <v>175</v>
      </c>
      <c r="AC33" s="402">
        <v>2</v>
      </c>
      <c r="AD33" s="398" t="s">
        <v>391</v>
      </c>
      <c r="AE33" s="398"/>
      <c r="AF33" s="398"/>
      <c r="AG33" s="398">
        <v>2</v>
      </c>
      <c r="AH33" s="398"/>
      <c r="AI33" s="398"/>
      <c r="AJ33" s="398"/>
      <c r="AK33" s="398"/>
      <c r="AL33" s="398"/>
      <c r="AM33" s="398"/>
      <c r="AN33" s="398"/>
      <c r="AO33" s="398"/>
      <c r="AP33" s="390">
        <v>72</v>
      </c>
      <c r="AQ33" s="398" t="s">
        <v>444</v>
      </c>
      <c r="AR33" s="398" t="s">
        <v>347</v>
      </c>
      <c r="AS33" s="390" t="s">
        <v>347</v>
      </c>
      <c r="AT33" s="701">
        <v>38041</v>
      </c>
      <c r="AU33" s="772">
        <v>38043</v>
      </c>
      <c r="AV33" s="692">
        <v>6046000</v>
      </c>
      <c r="AW33" s="694"/>
      <c r="AX33" s="694"/>
      <c r="AY33" s="694" t="str">
        <f t="shared" si="0"/>
        <v>2004</v>
      </c>
      <c r="AZ33" s="17"/>
      <c r="BA33" s="694"/>
      <c r="BB33" s="694"/>
      <c r="BC33" s="694"/>
      <c r="BD33" s="694"/>
      <c r="BE33" s="694"/>
      <c r="BF33" s="694"/>
      <c r="BG33" s="694"/>
      <c r="BH33" s="694"/>
      <c r="BI33" s="694"/>
      <c r="BJ33" s="694"/>
      <c r="BK33" s="694"/>
      <c r="BL33" s="694"/>
      <c r="BM33" s="694"/>
      <c r="BN33" s="694"/>
    </row>
    <row r="34" spans="1:66" s="694" customFormat="1" ht="15" customHeight="1">
      <c r="A34" s="764">
        <v>30</v>
      </c>
      <c r="B34" s="773" t="s">
        <v>1526</v>
      </c>
      <c r="C34" s="773" t="s">
        <v>2844</v>
      </c>
      <c r="D34" s="773"/>
      <c r="E34" s="656" t="s">
        <v>1527</v>
      </c>
      <c r="F34" s="773" t="s">
        <v>659</v>
      </c>
      <c r="G34" s="773" t="s">
        <v>1094</v>
      </c>
      <c r="H34" s="773" t="s">
        <v>2883</v>
      </c>
      <c r="I34" s="774" t="s">
        <v>3137</v>
      </c>
      <c r="J34" s="811"/>
      <c r="K34" s="812"/>
      <c r="L34" s="812"/>
      <c r="M34" s="812"/>
      <c r="N34" s="812"/>
      <c r="O34" s="796"/>
      <c r="P34" s="812"/>
      <c r="Q34" s="796"/>
      <c r="R34" s="773" t="s">
        <v>2542</v>
      </c>
      <c r="S34" s="657"/>
      <c r="T34" s="773" t="s">
        <v>55</v>
      </c>
      <c r="U34" s="773" t="s">
        <v>2110</v>
      </c>
      <c r="V34" s="773" t="s">
        <v>2111</v>
      </c>
      <c r="W34" s="680"/>
      <c r="X34" s="730" t="s">
        <v>754</v>
      </c>
      <c r="Y34" s="730" t="s">
        <v>754</v>
      </c>
      <c r="Z34" s="399" t="s">
        <v>390</v>
      </c>
      <c r="AA34" s="398" t="s">
        <v>380</v>
      </c>
      <c r="AB34" s="398" t="s">
        <v>174</v>
      </c>
      <c r="AC34" s="398">
        <v>2</v>
      </c>
      <c r="AD34" s="398" t="s">
        <v>381</v>
      </c>
      <c r="AE34" s="398"/>
      <c r="AF34" s="398">
        <v>2</v>
      </c>
      <c r="AG34" s="398">
        <v>2</v>
      </c>
      <c r="AH34" s="398"/>
      <c r="AI34" s="398"/>
      <c r="AJ34" s="398"/>
      <c r="AK34" s="398"/>
      <c r="AL34" s="398"/>
      <c r="AM34" s="398"/>
      <c r="AN34" s="398"/>
      <c r="AO34" s="398"/>
      <c r="AP34" s="390">
        <v>108</v>
      </c>
      <c r="AQ34" s="398"/>
      <c r="AR34" s="398" t="s">
        <v>335</v>
      </c>
      <c r="AS34" s="390" t="s">
        <v>348</v>
      </c>
      <c r="AT34" s="701">
        <v>38075</v>
      </c>
      <c r="AU34" s="701">
        <v>38077</v>
      </c>
      <c r="AV34" s="692">
        <v>3320000</v>
      </c>
      <c r="AW34" s="694" t="s">
        <v>1109</v>
      </c>
      <c r="AY34" s="694" t="str">
        <f t="shared" si="0"/>
        <v>2004</v>
      </c>
    </row>
    <row r="35" spans="1:66" s="694" customFormat="1" ht="15" customHeight="1">
      <c r="A35" s="764">
        <v>31</v>
      </c>
      <c r="B35" s="732" t="s">
        <v>276</v>
      </c>
      <c r="C35" s="733" t="s">
        <v>2690</v>
      </c>
      <c r="D35" s="733"/>
      <c r="E35" s="766" t="s">
        <v>1528</v>
      </c>
      <c r="F35" s="732" t="s">
        <v>660</v>
      </c>
      <c r="G35" s="732" t="s">
        <v>661</v>
      </c>
      <c r="H35" s="763" t="s">
        <v>3913</v>
      </c>
      <c r="I35" s="392" t="s">
        <v>1858</v>
      </c>
      <c r="J35" s="731"/>
      <c r="K35" s="784"/>
      <c r="L35" s="784"/>
      <c r="M35" s="784"/>
      <c r="N35" s="784"/>
      <c r="O35" s="785"/>
      <c r="P35" s="784"/>
      <c r="Q35" s="785"/>
      <c r="R35" s="732" t="s">
        <v>2524</v>
      </c>
      <c r="S35" s="731"/>
      <c r="T35" s="732" t="s">
        <v>2450</v>
      </c>
      <c r="U35" s="732"/>
      <c r="V35" s="732" t="s">
        <v>827</v>
      </c>
      <c r="W35" s="732" t="s">
        <v>2954</v>
      </c>
      <c r="X35" s="730" t="s">
        <v>754</v>
      </c>
      <c r="Y35" s="730" t="s">
        <v>754</v>
      </c>
      <c r="Z35" s="399" t="s">
        <v>102</v>
      </c>
      <c r="AA35" s="398" t="s">
        <v>380</v>
      </c>
      <c r="AB35" s="398" t="s">
        <v>177</v>
      </c>
      <c r="AC35" s="402">
        <v>2</v>
      </c>
      <c r="AD35" s="398" t="s">
        <v>391</v>
      </c>
      <c r="AE35" s="398"/>
      <c r="AF35" s="398"/>
      <c r="AG35" s="398">
        <v>2</v>
      </c>
      <c r="AH35" s="398"/>
      <c r="AI35" s="398"/>
      <c r="AJ35" s="398"/>
      <c r="AK35" s="398"/>
      <c r="AL35" s="398"/>
      <c r="AM35" s="398"/>
      <c r="AN35" s="398"/>
      <c r="AO35" s="398"/>
      <c r="AP35" s="390">
        <v>72</v>
      </c>
      <c r="AQ35" s="398"/>
      <c r="AR35" s="398" t="s">
        <v>348</v>
      </c>
      <c r="AS35" s="390" t="s">
        <v>348</v>
      </c>
      <c r="AT35" s="701">
        <v>38094</v>
      </c>
      <c r="AU35" s="701">
        <v>38107</v>
      </c>
      <c r="AV35" s="692">
        <v>5750000</v>
      </c>
      <c r="AW35" s="694" t="s">
        <v>1109</v>
      </c>
      <c r="AY35" s="694" t="str">
        <f t="shared" si="0"/>
        <v>2004</v>
      </c>
    </row>
    <row r="36" spans="1:66" s="694" customFormat="1" ht="15" customHeight="1">
      <c r="A36" s="764">
        <v>32</v>
      </c>
      <c r="B36" s="732" t="s">
        <v>277</v>
      </c>
      <c r="C36" s="733" t="s">
        <v>2689</v>
      </c>
      <c r="D36" s="733"/>
      <c r="E36" s="766" t="s">
        <v>1529</v>
      </c>
      <c r="F36" s="732" t="s">
        <v>662</v>
      </c>
      <c r="G36" s="732" t="s">
        <v>663</v>
      </c>
      <c r="H36" s="732" t="s">
        <v>2883</v>
      </c>
      <c r="I36" s="392" t="s">
        <v>1859</v>
      </c>
      <c r="J36" s="743"/>
      <c r="K36" s="784"/>
      <c r="L36" s="784"/>
      <c r="M36" s="784"/>
      <c r="N36" s="784"/>
      <c r="O36" s="785"/>
      <c r="P36" s="784"/>
      <c r="Q36" s="785"/>
      <c r="R36" s="732" t="s">
        <v>2556</v>
      </c>
      <c r="S36" s="731"/>
      <c r="T36" s="732" t="s">
        <v>2450</v>
      </c>
      <c r="U36" s="732"/>
      <c r="V36" s="732" t="s">
        <v>827</v>
      </c>
      <c r="W36" s="732" t="s">
        <v>2954</v>
      </c>
      <c r="X36" s="730" t="s">
        <v>754</v>
      </c>
      <c r="Y36" s="730" t="s">
        <v>754</v>
      </c>
      <c r="Z36" s="399" t="s">
        <v>102</v>
      </c>
      <c r="AA36" s="398" t="s">
        <v>380</v>
      </c>
      <c r="AB36" s="398" t="s">
        <v>177</v>
      </c>
      <c r="AC36" s="402">
        <v>2</v>
      </c>
      <c r="AD36" s="398" t="s">
        <v>391</v>
      </c>
      <c r="AE36" s="398"/>
      <c r="AF36" s="398"/>
      <c r="AG36" s="398">
        <v>2</v>
      </c>
      <c r="AH36" s="398"/>
      <c r="AI36" s="398"/>
      <c r="AJ36" s="398"/>
      <c r="AK36" s="398"/>
      <c r="AL36" s="398"/>
      <c r="AM36" s="398"/>
      <c r="AN36" s="398"/>
      <c r="AO36" s="398"/>
      <c r="AP36" s="390">
        <v>72</v>
      </c>
      <c r="AQ36" s="398"/>
      <c r="AR36" s="398" t="s">
        <v>348</v>
      </c>
      <c r="AS36" s="390" t="s">
        <v>348</v>
      </c>
      <c r="AT36" s="701">
        <v>38094</v>
      </c>
      <c r="AU36" s="701">
        <v>38107</v>
      </c>
      <c r="AV36" s="692">
        <v>5750000</v>
      </c>
      <c r="AW36" s="694" t="s">
        <v>1109</v>
      </c>
      <c r="AY36" s="694" t="str">
        <f t="shared" si="0"/>
        <v>2004</v>
      </c>
    </row>
    <row r="37" spans="1:66" s="694" customFormat="1" ht="15" customHeight="1">
      <c r="A37" s="764">
        <v>33</v>
      </c>
      <c r="B37" s="773" t="s">
        <v>1532</v>
      </c>
      <c r="C37" s="773" t="s">
        <v>2845</v>
      </c>
      <c r="D37" s="773"/>
      <c r="E37" s="656" t="s">
        <v>1533</v>
      </c>
      <c r="F37" s="773" t="s">
        <v>2577</v>
      </c>
      <c r="G37" s="773" t="s">
        <v>2578</v>
      </c>
      <c r="H37" s="773" t="s">
        <v>2883</v>
      </c>
      <c r="I37" s="774" t="s">
        <v>3137</v>
      </c>
      <c r="J37" s="778"/>
      <c r="K37" s="812"/>
      <c r="L37" s="812"/>
      <c r="M37" s="812"/>
      <c r="N37" s="812"/>
      <c r="O37" s="796"/>
      <c r="P37" s="812"/>
      <c r="Q37" s="796"/>
      <c r="R37" s="773" t="s">
        <v>2564</v>
      </c>
      <c r="S37" s="778"/>
      <c r="T37" s="773" t="s">
        <v>55</v>
      </c>
      <c r="U37" s="773"/>
      <c r="V37" s="773"/>
      <c r="W37" s="680" t="s">
        <v>3024</v>
      </c>
      <c r="X37" s="730" t="s">
        <v>754</v>
      </c>
      <c r="Y37" s="730" t="s">
        <v>754</v>
      </c>
      <c r="Z37" s="399" t="s">
        <v>102</v>
      </c>
      <c r="AA37" s="398" t="s">
        <v>380</v>
      </c>
      <c r="AB37" s="398" t="s">
        <v>177</v>
      </c>
      <c r="AC37" s="402">
        <v>2</v>
      </c>
      <c r="AD37" s="398" t="s">
        <v>2579</v>
      </c>
      <c r="AE37" s="398"/>
      <c r="AF37" s="398"/>
      <c r="AG37" s="398">
        <v>4</v>
      </c>
      <c r="AH37" s="398"/>
      <c r="AI37" s="398"/>
      <c r="AJ37" s="398"/>
      <c r="AK37" s="398"/>
      <c r="AL37" s="398"/>
      <c r="AM37" s="398"/>
      <c r="AN37" s="398"/>
      <c r="AO37" s="398"/>
      <c r="AP37" s="390">
        <v>144</v>
      </c>
      <c r="AQ37" s="398" t="s">
        <v>2580</v>
      </c>
      <c r="AR37" s="398" t="s">
        <v>348</v>
      </c>
      <c r="AS37" s="390" t="s">
        <v>347</v>
      </c>
      <c r="AT37" s="701">
        <v>38120</v>
      </c>
      <c r="AU37" s="701">
        <v>38138</v>
      </c>
      <c r="AV37" s="692">
        <v>10300000</v>
      </c>
      <c r="AW37" s="694" t="s">
        <v>1109</v>
      </c>
      <c r="AY37" s="694" t="str">
        <f t="shared" si="0"/>
        <v>2004</v>
      </c>
    </row>
    <row r="38" spans="1:66" s="694" customFormat="1" ht="15" customHeight="1">
      <c r="A38" s="764">
        <v>34</v>
      </c>
      <c r="B38" s="773" t="s">
        <v>1534</v>
      </c>
      <c r="C38" s="773" t="s">
        <v>2691</v>
      </c>
      <c r="D38" s="773"/>
      <c r="E38" s="656" t="s">
        <v>1535</v>
      </c>
      <c r="F38" s="773" t="s">
        <v>665</v>
      </c>
      <c r="G38" s="773" t="s">
        <v>666</v>
      </c>
      <c r="H38" s="773" t="s">
        <v>2883</v>
      </c>
      <c r="I38" s="774" t="s">
        <v>1861</v>
      </c>
      <c r="J38" s="778"/>
      <c r="K38" s="812"/>
      <c r="L38" s="812"/>
      <c r="M38" s="812"/>
      <c r="N38" s="812"/>
      <c r="O38" s="796"/>
      <c r="P38" s="812"/>
      <c r="Q38" s="796"/>
      <c r="R38" s="773" t="s">
        <v>2471</v>
      </c>
      <c r="S38" s="778"/>
      <c r="T38" s="773" t="s">
        <v>41</v>
      </c>
      <c r="U38" s="773"/>
      <c r="V38" s="773" t="s">
        <v>827</v>
      </c>
      <c r="W38" s="773" t="s">
        <v>2954</v>
      </c>
      <c r="X38" s="730" t="s">
        <v>754</v>
      </c>
      <c r="Y38" s="730" t="s">
        <v>754</v>
      </c>
      <c r="Z38" s="399" t="s">
        <v>102</v>
      </c>
      <c r="AA38" s="398" t="s">
        <v>380</v>
      </c>
      <c r="AB38" s="398" t="s">
        <v>177</v>
      </c>
      <c r="AC38" s="402">
        <v>2</v>
      </c>
      <c r="AD38" s="398" t="s">
        <v>391</v>
      </c>
      <c r="AE38" s="398"/>
      <c r="AF38" s="398"/>
      <c r="AG38" s="398">
        <v>2</v>
      </c>
      <c r="AH38" s="398"/>
      <c r="AI38" s="398"/>
      <c r="AJ38" s="398"/>
      <c r="AK38" s="398"/>
      <c r="AL38" s="398"/>
      <c r="AM38" s="398"/>
      <c r="AN38" s="398"/>
      <c r="AO38" s="398"/>
      <c r="AP38" s="390">
        <v>72</v>
      </c>
      <c r="AQ38" s="398" t="s">
        <v>444</v>
      </c>
      <c r="AR38" s="398" t="s">
        <v>348</v>
      </c>
      <c r="AS38" s="390" t="s">
        <v>348</v>
      </c>
      <c r="AT38" s="701">
        <v>38154</v>
      </c>
      <c r="AU38" s="701">
        <v>38168</v>
      </c>
      <c r="AV38" s="692">
        <v>5660000</v>
      </c>
      <c r="AW38" s="694" t="s">
        <v>1109</v>
      </c>
      <c r="AY38" s="694" t="str">
        <f t="shared" si="0"/>
        <v>2004</v>
      </c>
    </row>
    <row r="39" spans="1:66" s="694" customFormat="1" ht="15" customHeight="1">
      <c r="A39" s="764">
        <v>35</v>
      </c>
      <c r="B39" s="773" t="s">
        <v>1536</v>
      </c>
      <c r="C39" s="773" t="s">
        <v>2692</v>
      </c>
      <c r="D39" s="773"/>
      <c r="E39" s="656" t="s">
        <v>1537</v>
      </c>
      <c r="F39" s="773" t="s">
        <v>667</v>
      </c>
      <c r="G39" s="773" t="s">
        <v>668</v>
      </c>
      <c r="H39" s="773" t="s">
        <v>2883</v>
      </c>
      <c r="I39" s="774" t="s">
        <v>1862</v>
      </c>
      <c r="J39" s="778"/>
      <c r="K39" s="812"/>
      <c r="L39" s="812"/>
      <c r="M39" s="812"/>
      <c r="N39" s="812"/>
      <c r="O39" s="796"/>
      <c r="P39" s="812"/>
      <c r="Q39" s="796"/>
      <c r="R39" s="773" t="s">
        <v>2471</v>
      </c>
      <c r="S39" s="778"/>
      <c r="T39" s="773" t="s">
        <v>41</v>
      </c>
      <c r="U39" s="773"/>
      <c r="V39" s="773" t="s">
        <v>827</v>
      </c>
      <c r="W39" s="773" t="s">
        <v>2954</v>
      </c>
      <c r="X39" s="730" t="s">
        <v>754</v>
      </c>
      <c r="Y39" s="730" t="s">
        <v>754</v>
      </c>
      <c r="Z39" s="399" t="s">
        <v>102</v>
      </c>
      <c r="AA39" s="398" t="s">
        <v>380</v>
      </c>
      <c r="AB39" s="398" t="s">
        <v>177</v>
      </c>
      <c r="AC39" s="402">
        <v>2</v>
      </c>
      <c r="AD39" s="398" t="s">
        <v>391</v>
      </c>
      <c r="AE39" s="398"/>
      <c r="AF39" s="398"/>
      <c r="AG39" s="398">
        <v>2</v>
      </c>
      <c r="AH39" s="398"/>
      <c r="AI39" s="398"/>
      <c r="AJ39" s="398"/>
      <c r="AK39" s="398"/>
      <c r="AL39" s="398"/>
      <c r="AM39" s="398"/>
      <c r="AN39" s="398"/>
      <c r="AO39" s="398"/>
      <c r="AP39" s="390">
        <v>72</v>
      </c>
      <c r="AQ39" s="398" t="s">
        <v>444</v>
      </c>
      <c r="AR39" s="398" t="s">
        <v>348</v>
      </c>
      <c r="AS39" s="390" t="s">
        <v>348</v>
      </c>
      <c r="AT39" s="701">
        <v>38154</v>
      </c>
      <c r="AU39" s="701">
        <v>38168</v>
      </c>
      <c r="AV39" s="692">
        <v>5660000</v>
      </c>
      <c r="AW39" s="694" t="s">
        <v>1109</v>
      </c>
      <c r="AY39" s="694" t="str">
        <f t="shared" si="0"/>
        <v>2004</v>
      </c>
      <c r="BB39" s="693"/>
    </row>
    <row r="40" spans="1:66" s="694" customFormat="1" ht="15" customHeight="1">
      <c r="A40" s="764">
        <v>36</v>
      </c>
      <c r="B40" s="773" t="s">
        <v>1540</v>
      </c>
      <c r="C40" s="773" t="s">
        <v>2846</v>
      </c>
      <c r="D40" s="773"/>
      <c r="E40" s="656" t="s">
        <v>1541</v>
      </c>
      <c r="F40" s="773" t="s">
        <v>670</v>
      </c>
      <c r="G40" s="773" t="s">
        <v>1094</v>
      </c>
      <c r="H40" s="773" t="s">
        <v>2883</v>
      </c>
      <c r="I40" s="774" t="s">
        <v>3137</v>
      </c>
      <c r="J40" s="773"/>
      <c r="K40" s="773"/>
      <c r="L40" s="773"/>
      <c r="M40" s="773"/>
      <c r="N40" s="773"/>
      <c r="O40" s="773"/>
      <c r="P40" s="773"/>
      <c r="Q40" s="773"/>
      <c r="R40" s="773" t="s">
        <v>2542</v>
      </c>
      <c r="S40" s="778"/>
      <c r="T40" s="773" t="s">
        <v>55</v>
      </c>
      <c r="U40" s="773" t="s">
        <v>2110</v>
      </c>
      <c r="V40" s="773" t="s">
        <v>2111</v>
      </c>
      <c r="W40" s="680"/>
      <c r="X40" s="730" t="s">
        <v>754</v>
      </c>
      <c r="Y40" s="730" t="s">
        <v>754</v>
      </c>
      <c r="Z40" s="399" t="s">
        <v>102</v>
      </c>
      <c r="AA40" s="398" t="s">
        <v>380</v>
      </c>
      <c r="AB40" s="398" t="s">
        <v>177</v>
      </c>
      <c r="AC40" s="402">
        <v>2</v>
      </c>
      <c r="AD40" s="398" t="s">
        <v>391</v>
      </c>
      <c r="AE40" s="398"/>
      <c r="AF40" s="398"/>
      <c r="AG40" s="398">
        <v>2</v>
      </c>
      <c r="AH40" s="398"/>
      <c r="AI40" s="398"/>
      <c r="AJ40" s="398"/>
      <c r="AK40" s="398"/>
      <c r="AL40" s="398"/>
      <c r="AM40" s="398"/>
      <c r="AN40" s="398"/>
      <c r="AO40" s="398"/>
      <c r="AP40" s="390">
        <v>72</v>
      </c>
      <c r="AQ40" s="398" t="s">
        <v>444</v>
      </c>
      <c r="AR40" s="398" t="s">
        <v>348</v>
      </c>
      <c r="AS40" s="390" t="s">
        <v>347</v>
      </c>
      <c r="AT40" s="701">
        <v>38154</v>
      </c>
      <c r="AU40" s="701">
        <v>38168</v>
      </c>
      <c r="AV40" s="692">
        <v>10300000</v>
      </c>
      <c r="AW40" s="694" t="s">
        <v>1109</v>
      </c>
      <c r="AY40" s="694" t="str">
        <f t="shared" si="0"/>
        <v>2004</v>
      </c>
    </row>
    <row r="41" spans="1:66" s="694" customFormat="1" ht="15" customHeight="1">
      <c r="A41" s="764">
        <v>37</v>
      </c>
      <c r="B41" s="732" t="s">
        <v>1544</v>
      </c>
      <c r="C41" s="733" t="s">
        <v>2694</v>
      </c>
      <c r="D41" s="733"/>
      <c r="E41" s="766" t="s">
        <v>1545</v>
      </c>
      <c r="F41" s="732" t="s">
        <v>3477</v>
      </c>
      <c r="G41" s="732" t="s">
        <v>671</v>
      </c>
      <c r="H41" s="732" t="s">
        <v>3914</v>
      </c>
      <c r="I41" s="401" t="s">
        <v>1863</v>
      </c>
      <c r="J41" s="731" t="s">
        <v>3394</v>
      </c>
      <c r="K41" s="784" t="s">
        <v>3476</v>
      </c>
      <c r="L41" s="787"/>
      <c r="M41" s="787"/>
      <c r="N41" s="786"/>
      <c r="O41" s="788"/>
      <c r="P41" s="786"/>
      <c r="Q41" s="788"/>
      <c r="R41" s="732" t="s">
        <v>2550</v>
      </c>
      <c r="S41" s="731"/>
      <c r="T41" s="732" t="s">
        <v>367</v>
      </c>
      <c r="U41" s="732" t="s">
        <v>3004</v>
      </c>
      <c r="V41" s="732"/>
      <c r="W41" s="732" t="s">
        <v>2954</v>
      </c>
      <c r="X41" s="730" t="s">
        <v>754</v>
      </c>
      <c r="Y41" s="730" t="s">
        <v>754</v>
      </c>
      <c r="Z41" s="399" t="s">
        <v>158</v>
      </c>
      <c r="AA41" s="398" t="s">
        <v>380</v>
      </c>
      <c r="AB41" s="398" t="s">
        <v>177</v>
      </c>
      <c r="AC41" s="402">
        <v>2</v>
      </c>
      <c r="AD41" s="398" t="s">
        <v>159</v>
      </c>
      <c r="AE41" s="398"/>
      <c r="AF41" s="398"/>
      <c r="AG41" s="398">
        <v>2</v>
      </c>
      <c r="AH41" s="398">
        <v>1</v>
      </c>
      <c r="AI41" s="398"/>
      <c r="AJ41" s="398"/>
      <c r="AK41" s="398"/>
      <c r="AL41" s="398"/>
      <c r="AM41" s="398"/>
      <c r="AN41" s="398"/>
      <c r="AO41" s="398"/>
      <c r="AP41" s="390">
        <v>145</v>
      </c>
      <c r="AQ41" s="398" t="s">
        <v>444</v>
      </c>
      <c r="AR41" s="398" t="s">
        <v>347</v>
      </c>
      <c r="AS41" s="390" t="s">
        <v>347</v>
      </c>
      <c r="AT41" s="701">
        <v>38208</v>
      </c>
      <c r="AU41" s="701">
        <v>38230</v>
      </c>
      <c r="AV41" s="692">
        <v>4000000</v>
      </c>
      <c r="AY41" s="694" t="str">
        <f t="shared" si="0"/>
        <v>2004</v>
      </c>
    </row>
    <row r="42" spans="1:66" s="694" customFormat="1" ht="15" customHeight="1">
      <c r="A42" s="764">
        <v>38</v>
      </c>
      <c r="B42" s="732" t="s">
        <v>264</v>
      </c>
      <c r="C42" s="733" t="s">
        <v>2695</v>
      </c>
      <c r="D42" s="733"/>
      <c r="E42" s="766" t="s">
        <v>1546</v>
      </c>
      <c r="F42" s="732" t="s">
        <v>259</v>
      </c>
      <c r="G42" s="732" t="s">
        <v>270</v>
      </c>
      <c r="H42" s="732" t="s">
        <v>3914</v>
      </c>
      <c r="I42" s="401" t="s">
        <v>1864</v>
      </c>
      <c r="J42" s="731" t="s">
        <v>3394</v>
      </c>
      <c r="K42" s="784" t="s">
        <v>3476</v>
      </c>
      <c r="L42" s="771"/>
      <c r="M42" s="771"/>
      <c r="N42" s="771"/>
      <c r="O42" s="792"/>
      <c r="P42" s="771"/>
      <c r="Q42" s="792"/>
      <c r="R42" s="732" t="s">
        <v>2551</v>
      </c>
      <c r="S42" s="731"/>
      <c r="T42" s="732" t="s">
        <v>367</v>
      </c>
      <c r="U42" s="732" t="s">
        <v>3004</v>
      </c>
      <c r="V42" s="732"/>
      <c r="W42" s="732" t="s">
        <v>2954</v>
      </c>
      <c r="X42" s="730" t="s">
        <v>754</v>
      </c>
      <c r="Y42" s="730" t="s">
        <v>754</v>
      </c>
      <c r="Z42" s="399" t="s">
        <v>158</v>
      </c>
      <c r="AA42" s="398" t="s">
        <v>380</v>
      </c>
      <c r="AB42" s="398" t="s">
        <v>177</v>
      </c>
      <c r="AC42" s="402">
        <v>2</v>
      </c>
      <c r="AD42" s="398" t="s">
        <v>159</v>
      </c>
      <c r="AE42" s="398"/>
      <c r="AF42" s="398"/>
      <c r="AG42" s="398">
        <v>2</v>
      </c>
      <c r="AH42" s="398">
        <v>1</v>
      </c>
      <c r="AI42" s="398"/>
      <c r="AJ42" s="398"/>
      <c r="AK42" s="398"/>
      <c r="AL42" s="398"/>
      <c r="AM42" s="398"/>
      <c r="AN42" s="398"/>
      <c r="AO42" s="398"/>
      <c r="AP42" s="390">
        <v>145</v>
      </c>
      <c r="AQ42" s="398" t="s">
        <v>444</v>
      </c>
      <c r="AR42" s="398" t="s">
        <v>347</v>
      </c>
      <c r="AS42" s="390" t="s">
        <v>347</v>
      </c>
      <c r="AT42" s="701">
        <v>38208</v>
      </c>
      <c r="AU42" s="701">
        <v>38230</v>
      </c>
      <c r="AV42" s="692">
        <v>4000000</v>
      </c>
      <c r="AY42" s="694" t="str">
        <f t="shared" si="0"/>
        <v>2004</v>
      </c>
    </row>
    <row r="43" spans="1:66" s="694" customFormat="1" ht="15" customHeight="1">
      <c r="A43" s="764">
        <v>39</v>
      </c>
      <c r="B43" s="732" t="s">
        <v>265</v>
      </c>
      <c r="C43" s="733" t="s">
        <v>2696</v>
      </c>
      <c r="D43" s="733"/>
      <c r="E43" s="766" t="s">
        <v>1547</v>
      </c>
      <c r="F43" s="732" t="s">
        <v>260</v>
      </c>
      <c r="G43" s="732" t="s">
        <v>271</v>
      </c>
      <c r="H43" s="732" t="s">
        <v>3914</v>
      </c>
      <c r="I43" s="401" t="s">
        <v>1865</v>
      </c>
      <c r="J43" s="731" t="s">
        <v>3394</v>
      </c>
      <c r="K43" s="784" t="s">
        <v>3476</v>
      </c>
      <c r="L43" s="789"/>
      <c r="M43" s="789"/>
      <c r="N43" s="786"/>
      <c r="O43" s="788"/>
      <c r="P43" s="786"/>
      <c r="Q43" s="788"/>
      <c r="R43" s="732" t="s">
        <v>2552</v>
      </c>
      <c r="S43" s="731"/>
      <c r="T43" s="732" t="s">
        <v>367</v>
      </c>
      <c r="U43" s="732" t="s">
        <v>3004</v>
      </c>
      <c r="V43" s="732"/>
      <c r="W43" s="732" t="s">
        <v>2954</v>
      </c>
      <c r="X43" s="730" t="s">
        <v>754</v>
      </c>
      <c r="Y43" s="730" t="s">
        <v>754</v>
      </c>
      <c r="Z43" s="399" t="s">
        <v>158</v>
      </c>
      <c r="AA43" s="398" t="s">
        <v>380</v>
      </c>
      <c r="AB43" s="398" t="s">
        <v>177</v>
      </c>
      <c r="AC43" s="402">
        <v>2</v>
      </c>
      <c r="AD43" s="398" t="s">
        <v>159</v>
      </c>
      <c r="AE43" s="398"/>
      <c r="AF43" s="398"/>
      <c r="AG43" s="398">
        <v>2</v>
      </c>
      <c r="AH43" s="398">
        <v>1</v>
      </c>
      <c r="AI43" s="398"/>
      <c r="AJ43" s="398"/>
      <c r="AK43" s="398"/>
      <c r="AL43" s="398"/>
      <c r="AM43" s="398"/>
      <c r="AN43" s="398"/>
      <c r="AO43" s="398"/>
      <c r="AP43" s="390">
        <v>145</v>
      </c>
      <c r="AQ43" s="398" t="s">
        <v>444</v>
      </c>
      <c r="AR43" s="398" t="s">
        <v>347</v>
      </c>
      <c r="AS43" s="390" t="s">
        <v>347</v>
      </c>
      <c r="AT43" s="701">
        <v>38208</v>
      </c>
      <c r="AU43" s="701">
        <v>38230</v>
      </c>
      <c r="AV43" s="692">
        <v>4000000</v>
      </c>
      <c r="AY43" s="694" t="str">
        <f t="shared" si="0"/>
        <v>2004</v>
      </c>
    </row>
    <row r="44" spans="1:66" s="694" customFormat="1" ht="15" customHeight="1">
      <c r="A44" s="764">
        <v>40</v>
      </c>
      <c r="B44" s="732" t="s">
        <v>266</v>
      </c>
      <c r="C44" s="733" t="s">
        <v>2697</v>
      </c>
      <c r="D44" s="733"/>
      <c r="E44" s="766" t="s">
        <v>1548</v>
      </c>
      <c r="F44" s="732" t="s">
        <v>261</v>
      </c>
      <c r="G44" s="732" t="s">
        <v>672</v>
      </c>
      <c r="H44" s="732" t="s">
        <v>3914</v>
      </c>
      <c r="I44" s="401" t="s">
        <v>1866</v>
      </c>
      <c r="J44" s="731" t="s">
        <v>3394</v>
      </c>
      <c r="K44" s="784" t="s">
        <v>3476</v>
      </c>
      <c r="L44" s="787"/>
      <c r="M44" s="787"/>
      <c r="N44" s="786"/>
      <c r="O44" s="788"/>
      <c r="P44" s="786"/>
      <c r="Q44" s="788"/>
      <c r="R44" s="732" t="s">
        <v>2544</v>
      </c>
      <c r="S44" s="731"/>
      <c r="T44" s="732" t="s">
        <v>367</v>
      </c>
      <c r="U44" s="732" t="s">
        <v>3004</v>
      </c>
      <c r="V44" s="732"/>
      <c r="W44" s="732" t="s">
        <v>2954</v>
      </c>
      <c r="X44" s="730" t="s">
        <v>754</v>
      </c>
      <c r="Y44" s="730" t="s">
        <v>754</v>
      </c>
      <c r="Z44" s="399" t="s">
        <v>158</v>
      </c>
      <c r="AA44" s="398" t="s">
        <v>380</v>
      </c>
      <c r="AB44" s="398" t="s">
        <v>177</v>
      </c>
      <c r="AC44" s="402">
        <v>2</v>
      </c>
      <c r="AD44" s="398" t="s">
        <v>159</v>
      </c>
      <c r="AE44" s="398"/>
      <c r="AF44" s="398"/>
      <c r="AG44" s="398">
        <v>2</v>
      </c>
      <c r="AH44" s="398">
        <v>1</v>
      </c>
      <c r="AI44" s="398"/>
      <c r="AJ44" s="398"/>
      <c r="AK44" s="398"/>
      <c r="AL44" s="398"/>
      <c r="AM44" s="398"/>
      <c r="AN44" s="398"/>
      <c r="AO44" s="398"/>
      <c r="AP44" s="390">
        <v>145</v>
      </c>
      <c r="AQ44" s="398" t="s">
        <v>444</v>
      </c>
      <c r="AR44" s="398" t="s">
        <v>347</v>
      </c>
      <c r="AS44" s="390" t="s">
        <v>347</v>
      </c>
      <c r="AT44" s="701">
        <v>38208</v>
      </c>
      <c r="AU44" s="701">
        <v>38230</v>
      </c>
      <c r="AV44" s="692">
        <v>4000000</v>
      </c>
      <c r="AY44" s="694" t="str">
        <f t="shared" si="0"/>
        <v>2004</v>
      </c>
    </row>
    <row r="45" spans="1:66" s="694" customFormat="1" ht="15" customHeight="1">
      <c r="A45" s="764">
        <v>41</v>
      </c>
      <c r="B45" s="732" t="s">
        <v>267</v>
      </c>
      <c r="C45" s="733" t="s">
        <v>2698</v>
      </c>
      <c r="D45" s="733"/>
      <c r="E45" s="766" t="s">
        <v>1549</v>
      </c>
      <c r="F45" s="732" t="s">
        <v>262</v>
      </c>
      <c r="G45" s="732" t="s">
        <v>272</v>
      </c>
      <c r="H45" s="732" t="s">
        <v>3914</v>
      </c>
      <c r="I45" s="401" t="s">
        <v>1867</v>
      </c>
      <c r="J45" s="731" t="s">
        <v>3394</v>
      </c>
      <c r="K45" s="784" t="s">
        <v>3476</v>
      </c>
      <c r="L45" s="787"/>
      <c r="M45" s="787"/>
      <c r="N45" s="786"/>
      <c r="O45" s="788"/>
      <c r="P45" s="786"/>
      <c r="Q45" s="788"/>
      <c r="R45" s="732" t="s">
        <v>2522</v>
      </c>
      <c r="S45" s="731"/>
      <c r="T45" s="732" t="s">
        <v>367</v>
      </c>
      <c r="U45" s="732" t="s">
        <v>3004</v>
      </c>
      <c r="V45" s="732"/>
      <c r="W45" s="732" t="s">
        <v>2954</v>
      </c>
      <c r="X45" s="730" t="s">
        <v>754</v>
      </c>
      <c r="Y45" s="730" t="s">
        <v>754</v>
      </c>
      <c r="Z45" s="399" t="s">
        <v>158</v>
      </c>
      <c r="AA45" s="398" t="s">
        <v>380</v>
      </c>
      <c r="AB45" s="398" t="s">
        <v>177</v>
      </c>
      <c r="AC45" s="402">
        <v>2</v>
      </c>
      <c r="AD45" s="398" t="s">
        <v>159</v>
      </c>
      <c r="AE45" s="398"/>
      <c r="AF45" s="398"/>
      <c r="AG45" s="398">
        <v>2</v>
      </c>
      <c r="AH45" s="398">
        <v>1</v>
      </c>
      <c r="AI45" s="398"/>
      <c r="AJ45" s="398"/>
      <c r="AK45" s="398"/>
      <c r="AL45" s="398"/>
      <c r="AM45" s="398"/>
      <c r="AN45" s="398"/>
      <c r="AO45" s="398"/>
      <c r="AP45" s="390">
        <v>145</v>
      </c>
      <c r="AQ45" s="398" t="s">
        <v>444</v>
      </c>
      <c r="AR45" s="398" t="s">
        <v>347</v>
      </c>
      <c r="AS45" s="390" t="s">
        <v>347</v>
      </c>
      <c r="AT45" s="701">
        <v>38208</v>
      </c>
      <c r="AU45" s="701">
        <v>38230</v>
      </c>
      <c r="AV45" s="692">
        <v>4000000</v>
      </c>
      <c r="AY45" s="694" t="str">
        <f t="shared" si="0"/>
        <v>2004</v>
      </c>
    </row>
    <row r="46" spans="1:66" s="694" customFormat="1" ht="15" customHeight="1">
      <c r="A46" s="764">
        <v>42</v>
      </c>
      <c r="B46" s="763" t="s">
        <v>1550</v>
      </c>
      <c r="C46" s="763" t="s">
        <v>2813</v>
      </c>
      <c r="D46" s="763"/>
      <c r="E46" s="562" t="s">
        <v>1551</v>
      </c>
      <c r="F46" s="763" t="s">
        <v>2814</v>
      </c>
      <c r="G46" s="763" t="s">
        <v>1094</v>
      </c>
      <c r="H46" s="763" t="s">
        <v>2883</v>
      </c>
      <c r="I46" s="768" t="s">
        <v>3137</v>
      </c>
      <c r="J46" s="763"/>
      <c r="K46" s="763"/>
      <c r="L46" s="763"/>
      <c r="M46" s="763"/>
      <c r="N46" s="763"/>
      <c r="O46" s="763"/>
      <c r="P46" s="763"/>
      <c r="Q46" s="763"/>
      <c r="R46" s="763"/>
      <c r="S46" s="767"/>
      <c r="T46" s="763" t="s">
        <v>2816</v>
      </c>
      <c r="U46" s="763" t="s">
        <v>2820</v>
      </c>
      <c r="V46" s="763" t="s">
        <v>2111</v>
      </c>
      <c r="W46" s="761" t="s">
        <v>2954</v>
      </c>
      <c r="X46" s="730" t="s">
        <v>754</v>
      </c>
      <c r="Y46" s="730" t="s">
        <v>754</v>
      </c>
      <c r="Z46" s="399" t="s">
        <v>102</v>
      </c>
      <c r="AA46" s="398" t="s">
        <v>380</v>
      </c>
      <c r="AB46" s="398" t="s">
        <v>177</v>
      </c>
      <c r="AC46" s="402">
        <v>2</v>
      </c>
      <c r="AD46" s="398" t="s">
        <v>391</v>
      </c>
      <c r="AE46" s="398"/>
      <c r="AF46" s="398"/>
      <c r="AG46" s="398">
        <v>2</v>
      </c>
      <c r="AH46" s="398"/>
      <c r="AI46" s="398"/>
      <c r="AJ46" s="398"/>
      <c r="AK46" s="398"/>
      <c r="AL46" s="398"/>
      <c r="AM46" s="398"/>
      <c r="AN46" s="398"/>
      <c r="AO46" s="398"/>
      <c r="AP46" s="390">
        <v>72</v>
      </c>
      <c r="AQ46" s="398" t="s">
        <v>444</v>
      </c>
      <c r="AR46" s="398" t="s">
        <v>348</v>
      </c>
      <c r="AS46" s="390" t="s">
        <v>347</v>
      </c>
      <c r="AT46" s="701">
        <v>38185</v>
      </c>
      <c r="AU46" s="701">
        <v>38230</v>
      </c>
      <c r="AV46" s="692">
        <v>5600000</v>
      </c>
      <c r="AW46" s="694" t="s">
        <v>1109</v>
      </c>
      <c r="AY46" s="694" t="str">
        <f t="shared" si="0"/>
        <v>2004</v>
      </c>
      <c r="AZ46" s="693"/>
      <c r="BA46" s="17"/>
      <c r="BB46" s="17"/>
    </row>
    <row r="47" spans="1:66" s="694" customFormat="1" ht="15" customHeight="1">
      <c r="A47" s="764">
        <v>43</v>
      </c>
      <c r="B47" s="763" t="s">
        <v>1552</v>
      </c>
      <c r="C47" s="763" t="s">
        <v>2812</v>
      </c>
      <c r="D47" s="763"/>
      <c r="E47" s="562" t="s">
        <v>1553</v>
      </c>
      <c r="F47" s="763" t="s">
        <v>2815</v>
      </c>
      <c r="G47" s="763" t="s">
        <v>1094</v>
      </c>
      <c r="H47" s="763" t="s">
        <v>2883</v>
      </c>
      <c r="I47" s="768" t="s">
        <v>3137</v>
      </c>
      <c r="J47" s="763"/>
      <c r="K47" s="763"/>
      <c r="L47" s="763"/>
      <c r="M47" s="763"/>
      <c r="N47" s="763"/>
      <c r="O47" s="763"/>
      <c r="P47" s="763"/>
      <c r="Q47" s="763"/>
      <c r="R47" s="763"/>
      <c r="S47" s="767"/>
      <c r="T47" s="763" t="s">
        <v>2816</v>
      </c>
      <c r="U47" s="763" t="s">
        <v>2821</v>
      </c>
      <c r="V47" s="763" t="s">
        <v>2111</v>
      </c>
      <c r="W47" s="761" t="s">
        <v>2954</v>
      </c>
      <c r="X47" s="730" t="s">
        <v>754</v>
      </c>
      <c r="Y47" s="730" t="s">
        <v>754</v>
      </c>
      <c r="Z47" s="399" t="s">
        <v>158</v>
      </c>
      <c r="AA47" s="398" t="s">
        <v>380</v>
      </c>
      <c r="AB47" s="398" t="s">
        <v>177</v>
      </c>
      <c r="AC47" s="402">
        <v>2</v>
      </c>
      <c r="AD47" s="398" t="s">
        <v>159</v>
      </c>
      <c r="AE47" s="398"/>
      <c r="AF47" s="398"/>
      <c r="AG47" s="398">
        <v>2</v>
      </c>
      <c r="AH47" s="398"/>
      <c r="AI47" s="398"/>
      <c r="AJ47" s="398"/>
      <c r="AK47" s="398"/>
      <c r="AL47" s="398"/>
      <c r="AM47" s="398"/>
      <c r="AN47" s="398"/>
      <c r="AO47" s="398"/>
      <c r="AP47" s="390">
        <v>72</v>
      </c>
      <c r="AQ47" s="398" t="s">
        <v>444</v>
      </c>
      <c r="AR47" s="398" t="s">
        <v>348</v>
      </c>
      <c r="AS47" s="390" t="s">
        <v>347</v>
      </c>
      <c r="AT47" s="701">
        <v>38185</v>
      </c>
      <c r="AU47" s="701">
        <v>38230</v>
      </c>
      <c r="AV47" s="692">
        <v>5600000</v>
      </c>
      <c r="AW47" s="694" t="s">
        <v>1109</v>
      </c>
      <c r="AY47" s="694" t="str">
        <f t="shared" si="0"/>
        <v>2004</v>
      </c>
      <c r="AZ47" s="693"/>
      <c r="BA47" s="17"/>
      <c r="BB47" s="17"/>
    </row>
    <row r="48" spans="1:66" s="694" customFormat="1" ht="15" customHeight="1">
      <c r="A48" s="764">
        <v>44</v>
      </c>
      <c r="B48" s="773" t="s">
        <v>1554</v>
      </c>
      <c r="C48" s="773" t="s">
        <v>2847</v>
      </c>
      <c r="D48" s="773"/>
      <c r="E48" s="656" t="s">
        <v>1555</v>
      </c>
      <c r="F48" s="773" t="s">
        <v>226</v>
      </c>
      <c r="G48" s="773" t="s">
        <v>1094</v>
      </c>
      <c r="H48" s="773" t="s">
        <v>2883</v>
      </c>
      <c r="I48" s="774" t="s">
        <v>3137</v>
      </c>
      <c r="J48" s="773"/>
      <c r="K48" s="773"/>
      <c r="L48" s="773"/>
      <c r="M48" s="773"/>
      <c r="N48" s="773"/>
      <c r="O48" s="773"/>
      <c r="P48" s="773"/>
      <c r="Q48" s="773"/>
      <c r="R48" s="773" t="s">
        <v>2467</v>
      </c>
      <c r="S48" s="778"/>
      <c r="T48" s="773" t="s">
        <v>55</v>
      </c>
      <c r="U48" s="773" t="s">
        <v>2110</v>
      </c>
      <c r="V48" s="773" t="s">
        <v>2111</v>
      </c>
      <c r="W48" s="680"/>
      <c r="X48" s="730" t="s">
        <v>754</v>
      </c>
      <c r="Y48" s="730" t="s">
        <v>754</v>
      </c>
      <c r="Z48" s="399" t="s">
        <v>158</v>
      </c>
      <c r="AA48" s="398" t="s">
        <v>380</v>
      </c>
      <c r="AB48" s="398" t="s">
        <v>177</v>
      </c>
      <c r="AC48" s="402">
        <v>2</v>
      </c>
      <c r="AD48" s="398" t="s">
        <v>159</v>
      </c>
      <c r="AE48" s="398"/>
      <c r="AF48" s="398"/>
      <c r="AG48" s="398">
        <v>2</v>
      </c>
      <c r="AH48" s="398"/>
      <c r="AI48" s="398"/>
      <c r="AJ48" s="398"/>
      <c r="AK48" s="398"/>
      <c r="AL48" s="398"/>
      <c r="AM48" s="398"/>
      <c r="AN48" s="398"/>
      <c r="AO48" s="398"/>
      <c r="AP48" s="390">
        <v>72</v>
      </c>
      <c r="AQ48" s="398" t="s">
        <v>444</v>
      </c>
      <c r="AR48" s="398" t="s">
        <v>348</v>
      </c>
      <c r="AS48" s="390" t="s">
        <v>347</v>
      </c>
      <c r="AT48" s="701">
        <v>38185</v>
      </c>
      <c r="AU48" s="701">
        <v>38230</v>
      </c>
      <c r="AV48" s="692">
        <v>5600000</v>
      </c>
      <c r="AW48" s="694" t="s">
        <v>1109</v>
      </c>
      <c r="AY48" s="694" t="str">
        <f t="shared" si="0"/>
        <v>2004</v>
      </c>
    </row>
    <row r="49" spans="1:54" s="694" customFormat="1" ht="15" customHeight="1">
      <c r="A49" s="764">
        <v>45</v>
      </c>
      <c r="B49" s="732" t="s">
        <v>1558</v>
      </c>
      <c r="C49" s="733" t="s">
        <v>2699</v>
      </c>
      <c r="D49" s="733"/>
      <c r="E49" s="766" t="s">
        <v>1559</v>
      </c>
      <c r="F49" s="732" t="s">
        <v>241</v>
      </c>
      <c r="G49" s="732" t="s">
        <v>674</v>
      </c>
      <c r="H49" s="732" t="s">
        <v>3914</v>
      </c>
      <c r="I49" s="735" t="s">
        <v>1868</v>
      </c>
      <c r="J49" s="731" t="s">
        <v>3422</v>
      </c>
      <c r="K49" s="784" t="s">
        <v>3485</v>
      </c>
      <c r="L49" s="789"/>
      <c r="M49" s="789"/>
      <c r="N49" s="786"/>
      <c r="O49" s="788"/>
      <c r="P49" s="786"/>
      <c r="Q49" s="788"/>
      <c r="R49" s="739" t="s">
        <v>2480</v>
      </c>
      <c r="S49" s="731"/>
      <c r="T49" s="732" t="s">
        <v>367</v>
      </c>
      <c r="U49" s="732" t="s">
        <v>3001</v>
      </c>
      <c r="V49" s="732"/>
      <c r="W49" s="732" t="s">
        <v>2954</v>
      </c>
      <c r="X49" s="730" t="s">
        <v>754</v>
      </c>
      <c r="Y49" s="730" t="s">
        <v>754</v>
      </c>
      <c r="Z49" s="399" t="s">
        <v>158</v>
      </c>
      <c r="AA49" s="398" t="s">
        <v>380</v>
      </c>
      <c r="AB49" s="398" t="s">
        <v>177</v>
      </c>
      <c r="AC49" s="402">
        <v>2</v>
      </c>
      <c r="AD49" s="398" t="s">
        <v>159</v>
      </c>
      <c r="AE49" s="398"/>
      <c r="AF49" s="398"/>
      <c r="AG49" s="398">
        <v>2</v>
      </c>
      <c r="AH49" s="398"/>
      <c r="AI49" s="398"/>
      <c r="AJ49" s="398"/>
      <c r="AK49" s="398"/>
      <c r="AL49" s="398"/>
      <c r="AM49" s="398"/>
      <c r="AN49" s="398"/>
      <c r="AO49" s="398"/>
      <c r="AP49" s="390">
        <v>72</v>
      </c>
      <c r="AQ49" s="398" t="s">
        <v>444</v>
      </c>
      <c r="AR49" s="398" t="s">
        <v>347</v>
      </c>
      <c r="AS49" s="390" t="s">
        <v>347</v>
      </c>
      <c r="AT49" s="701">
        <v>38199</v>
      </c>
      <c r="AU49" s="701">
        <v>38230</v>
      </c>
      <c r="AV49" s="692">
        <v>5600000</v>
      </c>
      <c r="AY49" s="694" t="str">
        <f t="shared" si="0"/>
        <v>2004</v>
      </c>
      <c r="AZ49" s="17"/>
    </row>
    <row r="50" spans="1:54" s="694" customFormat="1" ht="15" customHeight="1">
      <c r="A50" s="764">
        <v>46</v>
      </c>
      <c r="B50" s="732" t="s">
        <v>1562</v>
      </c>
      <c r="C50" s="733" t="s">
        <v>2700</v>
      </c>
      <c r="D50" s="733"/>
      <c r="E50" s="766" t="s">
        <v>1563</v>
      </c>
      <c r="F50" s="732" t="s">
        <v>3486</v>
      </c>
      <c r="G50" s="732" t="s">
        <v>677</v>
      </c>
      <c r="H50" s="732" t="s">
        <v>3914</v>
      </c>
      <c r="I50" s="735" t="s">
        <v>1869</v>
      </c>
      <c r="J50" s="731" t="s">
        <v>3422</v>
      </c>
      <c r="K50" s="784" t="s">
        <v>3485</v>
      </c>
      <c r="L50" s="789"/>
      <c r="M50" s="789"/>
      <c r="N50" s="786"/>
      <c r="O50" s="788"/>
      <c r="P50" s="786"/>
      <c r="Q50" s="788"/>
      <c r="R50" s="739" t="s">
        <v>2479</v>
      </c>
      <c r="S50" s="731"/>
      <c r="T50" s="732" t="s">
        <v>367</v>
      </c>
      <c r="U50" s="732" t="s">
        <v>3001</v>
      </c>
      <c r="V50" s="732"/>
      <c r="W50" s="732" t="s">
        <v>2954</v>
      </c>
      <c r="X50" s="730" t="s">
        <v>754</v>
      </c>
      <c r="Y50" s="730" t="s">
        <v>754</v>
      </c>
      <c r="Z50" s="399" t="s">
        <v>158</v>
      </c>
      <c r="AA50" s="398" t="s">
        <v>380</v>
      </c>
      <c r="AB50" s="398" t="s">
        <v>177</v>
      </c>
      <c r="AC50" s="402">
        <v>2</v>
      </c>
      <c r="AD50" s="398" t="s">
        <v>159</v>
      </c>
      <c r="AE50" s="398"/>
      <c r="AF50" s="398"/>
      <c r="AG50" s="398">
        <v>2</v>
      </c>
      <c r="AH50" s="398"/>
      <c r="AI50" s="398"/>
      <c r="AJ50" s="398"/>
      <c r="AK50" s="398"/>
      <c r="AL50" s="398"/>
      <c r="AM50" s="398"/>
      <c r="AN50" s="398"/>
      <c r="AO50" s="398"/>
      <c r="AP50" s="390">
        <v>72</v>
      </c>
      <c r="AQ50" s="398" t="s">
        <v>444</v>
      </c>
      <c r="AR50" s="398" t="s">
        <v>347</v>
      </c>
      <c r="AS50" s="390" t="s">
        <v>347</v>
      </c>
      <c r="AT50" s="701">
        <v>38205</v>
      </c>
      <c r="AU50" s="701">
        <v>38230</v>
      </c>
      <c r="AV50" s="692">
        <v>5600000</v>
      </c>
      <c r="AY50" s="694" t="str">
        <f t="shared" si="0"/>
        <v>2004</v>
      </c>
      <c r="AZ50" s="17"/>
    </row>
    <row r="51" spans="1:54" s="694" customFormat="1" ht="15" customHeight="1">
      <c r="A51" s="764">
        <v>47</v>
      </c>
      <c r="B51" s="773" t="s">
        <v>1566</v>
      </c>
      <c r="C51" s="773" t="s">
        <v>3028</v>
      </c>
      <c r="D51" s="773"/>
      <c r="E51" s="656" t="s">
        <v>1567</v>
      </c>
      <c r="F51" s="773" t="s">
        <v>1</v>
      </c>
      <c r="G51" s="773" t="s">
        <v>1094</v>
      </c>
      <c r="H51" s="773" t="s">
        <v>2883</v>
      </c>
      <c r="I51" s="774" t="s">
        <v>3137</v>
      </c>
      <c r="J51" s="773"/>
      <c r="K51" s="773"/>
      <c r="L51" s="773"/>
      <c r="M51" s="773"/>
      <c r="N51" s="773"/>
      <c r="O51" s="773"/>
      <c r="P51" s="773"/>
      <c r="Q51" s="773"/>
      <c r="R51" s="773" t="s">
        <v>2542</v>
      </c>
      <c r="S51" s="778"/>
      <c r="T51" s="773" t="s">
        <v>55</v>
      </c>
      <c r="U51" s="773" t="s">
        <v>2110</v>
      </c>
      <c r="V51" s="773" t="s">
        <v>2111</v>
      </c>
      <c r="W51" s="680"/>
      <c r="X51" s="730" t="s">
        <v>754</v>
      </c>
      <c r="Y51" s="730" t="s">
        <v>754</v>
      </c>
      <c r="Z51" s="399" t="s">
        <v>158</v>
      </c>
      <c r="AA51" s="398" t="s">
        <v>380</v>
      </c>
      <c r="AB51" s="398" t="s">
        <v>177</v>
      </c>
      <c r="AC51" s="402">
        <v>2</v>
      </c>
      <c r="AD51" s="398" t="s">
        <v>159</v>
      </c>
      <c r="AE51" s="398"/>
      <c r="AF51" s="398"/>
      <c r="AG51" s="398">
        <v>2</v>
      </c>
      <c r="AH51" s="398"/>
      <c r="AI51" s="398"/>
      <c r="AJ51" s="398"/>
      <c r="AK51" s="398"/>
      <c r="AL51" s="398"/>
      <c r="AM51" s="398"/>
      <c r="AN51" s="398"/>
      <c r="AO51" s="398"/>
      <c r="AP51" s="390">
        <v>72</v>
      </c>
      <c r="AQ51" s="398" t="s">
        <v>444</v>
      </c>
      <c r="AR51" s="398" t="s">
        <v>348</v>
      </c>
      <c r="AS51" s="390" t="s">
        <v>347</v>
      </c>
      <c r="AT51" s="701">
        <v>38213</v>
      </c>
      <c r="AU51" s="701">
        <v>38230</v>
      </c>
      <c r="AV51" s="692">
        <v>5600000</v>
      </c>
      <c r="AW51" s="694" t="s">
        <v>1109</v>
      </c>
      <c r="AY51" s="694" t="str">
        <f t="shared" si="0"/>
        <v>2004</v>
      </c>
    </row>
    <row r="52" spans="1:54" s="694" customFormat="1" ht="15" customHeight="1">
      <c r="A52" s="764">
        <v>48</v>
      </c>
      <c r="B52" s="773" t="s">
        <v>1572</v>
      </c>
      <c r="C52" s="773" t="s">
        <v>2701</v>
      </c>
      <c r="D52" s="773"/>
      <c r="E52" s="656" t="s">
        <v>1573</v>
      </c>
      <c r="F52" s="773" t="s">
        <v>1169</v>
      </c>
      <c r="G52" s="773" t="s">
        <v>1094</v>
      </c>
      <c r="H52" s="773" t="s">
        <v>2883</v>
      </c>
      <c r="I52" s="777" t="s">
        <v>1870</v>
      </c>
      <c r="J52" s="773"/>
      <c r="K52" s="773"/>
      <c r="L52" s="773"/>
      <c r="M52" s="773"/>
      <c r="N52" s="773"/>
      <c r="O52" s="773"/>
      <c r="P52" s="773"/>
      <c r="Q52" s="773"/>
      <c r="R52" s="773" t="s">
        <v>2515</v>
      </c>
      <c r="S52" s="778"/>
      <c r="T52" s="773" t="s">
        <v>41</v>
      </c>
      <c r="U52" s="773"/>
      <c r="V52" s="773" t="s">
        <v>1170</v>
      </c>
      <c r="W52" s="773" t="s">
        <v>2959</v>
      </c>
      <c r="X52" s="730" t="s">
        <v>754</v>
      </c>
      <c r="Y52" s="730" t="s">
        <v>754</v>
      </c>
      <c r="Z52" s="399" t="s">
        <v>158</v>
      </c>
      <c r="AA52" s="398" t="s">
        <v>380</v>
      </c>
      <c r="AB52" s="398" t="s">
        <v>177</v>
      </c>
      <c r="AC52" s="402">
        <v>2</v>
      </c>
      <c r="AD52" s="398" t="s">
        <v>159</v>
      </c>
      <c r="AE52" s="398"/>
      <c r="AF52" s="398"/>
      <c r="AG52" s="398">
        <v>2</v>
      </c>
      <c r="AH52" s="398"/>
      <c r="AI52" s="398"/>
      <c r="AJ52" s="398"/>
      <c r="AK52" s="398"/>
      <c r="AL52" s="398"/>
      <c r="AM52" s="398"/>
      <c r="AN52" s="398"/>
      <c r="AO52" s="398"/>
      <c r="AP52" s="390">
        <v>72</v>
      </c>
      <c r="AQ52" s="398" t="s">
        <v>444</v>
      </c>
      <c r="AR52" s="398" t="s">
        <v>348</v>
      </c>
      <c r="AS52" s="390" t="s">
        <v>347</v>
      </c>
      <c r="AT52" s="701">
        <v>38213</v>
      </c>
      <c r="AU52" s="701">
        <v>38230</v>
      </c>
      <c r="AV52" s="692">
        <v>5600000</v>
      </c>
      <c r="AW52" s="694" t="s">
        <v>1109</v>
      </c>
      <c r="AY52" s="694" t="str">
        <f t="shared" si="0"/>
        <v>2004</v>
      </c>
      <c r="AZ52" s="693"/>
    </row>
    <row r="53" spans="1:54" s="694" customFormat="1" ht="15" customHeight="1">
      <c r="A53" s="764">
        <v>49</v>
      </c>
      <c r="B53" s="732" t="s">
        <v>63</v>
      </c>
      <c r="C53" s="740" t="s">
        <v>2702</v>
      </c>
      <c r="D53" s="740"/>
      <c r="E53" s="741" t="s">
        <v>1574</v>
      </c>
      <c r="F53" s="740" t="s">
        <v>618</v>
      </c>
      <c r="G53" s="740" t="s">
        <v>338</v>
      </c>
      <c r="H53" s="763" t="s">
        <v>3913</v>
      </c>
      <c r="I53" s="769" t="s">
        <v>3165</v>
      </c>
      <c r="J53" s="731"/>
      <c r="K53" s="784"/>
      <c r="L53" s="784"/>
      <c r="M53" s="784"/>
      <c r="N53" s="784"/>
      <c r="O53" s="785"/>
      <c r="P53" s="784"/>
      <c r="Q53" s="785"/>
      <c r="R53" s="740" t="s">
        <v>2515</v>
      </c>
      <c r="S53" s="743"/>
      <c r="T53" s="740" t="s">
        <v>2797</v>
      </c>
      <c r="U53" s="740" t="s">
        <v>2800</v>
      </c>
      <c r="V53" s="740" t="s">
        <v>827</v>
      </c>
      <c r="W53" s="732" t="s">
        <v>2954</v>
      </c>
      <c r="X53" s="730" t="s">
        <v>754</v>
      </c>
      <c r="Y53" s="730" t="s">
        <v>754</v>
      </c>
      <c r="Z53" s="399" t="s">
        <v>158</v>
      </c>
      <c r="AA53" s="398" t="s">
        <v>380</v>
      </c>
      <c r="AB53" s="398" t="s">
        <v>177</v>
      </c>
      <c r="AC53" s="402">
        <v>2</v>
      </c>
      <c r="AD53" s="398" t="s">
        <v>391</v>
      </c>
      <c r="AE53" s="398"/>
      <c r="AF53" s="398"/>
      <c r="AG53" s="398">
        <v>2</v>
      </c>
      <c r="AH53" s="398"/>
      <c r="AI53" s="398"/>
      <c r="AJ53" s="398"/>
      <c r="AK53" s="398"/>
      <c r="AL53" s="398"/>
      <c r="AM53" s="398"/>
      <c r="AN53" s="398"/>
      <c r="AO53" s="398"/>
      <c r="AP53" s="390">
        <v>72</v>
      </c>
      <c r="AQ53" s="398" t="s">
        <v>444</v>
      </c>
      <c r="AR53" s="398" t="s">
        <v>348</v>
      </c>
      <c r="AS53" s="390" t="s">
        <v>348</v>
      </c>
      <c r="AT53" s="701">
        <v>38213</v>
      </c>
      <c r="AU53" s="701">
        <v>38230</v>
      </c>
      <c r="AV53" s="692">
        <v>4000000</v>
      </c>
      <c r="AY53" s="694" t="str">
        <f t="shared" si="0"/>
        <v>2004</v>
      </c>
    </row>
    <row r="54" spans="1:54" s="694" customFormat="1" ht="15" customHeight="1">
      <c r="A54" s="764">
        <v>50</v>
      </c>
      <c r="B54" s="773" t="s">
        <v>1575</v>
      </c>
      <c r="C54" s="773" t="s">
        <v>2703</v>
      </c>
      <c r="D54" s="773"/>
      <c r="E54" s="656" t="s">
        <v>1576</v>
      </c>
      <c r="F54" s="773" t="s">
        <v>619</v>
      </c>
      <c r="G54" s="773" t="s">
        <v>1094</v>
      </c>
      <c r="H54" s="773" t="s">
        <v>2883</v>
      </c>
      <c r="I54" s="774" t="s">
        <v>2114</v>
      </c>
      <c r="J54" s="773"/>
      <c r="K54" s="773"/>
      <c r="L54" s="773"/>
      <c r="M54" s="773"/>
      <c r="N54" s="773"/>
      <c r="O54" s="773"/>
      <c r="P54" s="773"/>
      <c r="Q54" s="773"/>
      <c r="R54" s="773" t="s">
        <v>2466</v>
      </c>
      <c r="S54" s="778"/>
      <c r="T54" s="773" t="s">
        <v>41</v>
      </c>
      <c r="U54" s="773"/>
      <c r="V54" s="773" t="s">
        <v>1389</v>
      </c>
      <c r="W54" s="773" t="s">
        <v>2957</v>
      </c>
      <c r="X54" s="730" t="s">
        <v>754</v>
      </c>
      <c r="Y54" s="730" t="s">
        <v>754</v>
      </c>
      <c r="Z54" s="399" t="s">
        <v>102</v>
      </c>
      <c r="AA54" s="398" t="s">
        <v>380</v>
      </c>
      <c r="AB54" s="398" t="s">
        <v>177</v>
      </c>
      <c r="AC54" s="402">
        <v>1</v>
      </c>
      <c r="AD54" s="398" t="s">
        <v>381</v>
      </c>
      <c r="AE54" s="398"/>
      <c r="AF54" s="398"/>
      <c r="AG54" s="398">
        <v>2</v>
      </c>
      <c r="AH54" s="398"/>
      <c r="AI54" s="398"/>
      <c r="AJ54" s="398"/>
      <c r="AK54" s="398"/>
      <c r="AL54" s="398"/>
      <c r="AM54" s="398"/>
      <c r="AN54" s="398"/>
      <c r="AO54" s="398"/>
      <c r="AP54" s="390">
        <v>72</v>
      </c>
      <c r="AQ54" s="398"/>
      <c r="AR54" s="398" t="s">
        <v>348</v>
      </c>
      <c r="AS54" s="390" t="s">
        <v>347</v>
      </c>
      <c r="AT54" s="701">
        <v>38280</v>
      </c>
      <c r="AU54" s="701">
        <v>38291</v>
      </c>
      <c r="AV54" s="692">
        <v>2650000</v>
      </c>
      <c r="AW54" s="694" t="s">
        <v>1109</v>
      </c>
      <c r="AY54" s="694" t="str">
        <f t="shared" si="0"/>
        <v>2004</v>
      </c>
    </row>
    <row r="55" spans="1:54" s="694" customFormat="1" ht="15" customHeight="1">
      <c r="A55" s="764">
        <v>51</v>
      </c>
      <c r="B55" s="773" t="s">
        <v>1577</v>
      </c>
      <c r="C55" s="773" t="s">
        <v>2704</v>
      </c>
      <c r="D55" s="773"/>
      <c r="E55" s="656" t="s">
        <v>1578</v>
      </c>
      <c r="F55" s="773" t="s">
        <v>225</v>
      </c>
      <c r="G55" s="773" t="s">
        <v>1094</v>
      </c>
      <c r="H55" s="773" t="s">
        <v>2883</v>
      </c>
      <c r="I55" s="774" t="s">
        <v>2115</v>
      </c>
      <c r="J55" s="778"/>
      <c r="K55" s="812"/>
      <c r="L55" s="812"/>
      <c r="M55" s="812"/>
      <c r="N55" s="812"/>
      <c r="O55" s="796"/>
      <c r="P55" s="812"/>
      <c r="Q55" s="796"/>
      <c r="R55" s="773" t="s">
        <v>2466</v>
      </c>
      <c r="S55" s="778"/>
      <c r="T55" s="773" t="s">
        <v>41</v>
      </c>
      <c r="U55" s="773"/>
      <c r="V55" s="773" t="s">
        <v>1389</v>
      </c>
      <c r="W55" s="773" t="s">
        <v>2957</v>
      </c>
      <c r="X55" s="730" t="s">
        <v>754</v>
      </c>
      <c r="Y55" s="730" t="s">
        <v>754</v>
      </c>
      <c r="Z55" s="399" t="s">
        <v>102</v>
      </c>
      <c r="AA55" s="398" t="s">
        <v>380</v>
      </c>
      <c r="AB55" s="398" t="s">
        <v>177</v>
      </c>
      <c r="AC55" s="402">
        <v>1</v>
      </c>
      <c r="AD55" s="398" t="s">
        <v>381</v>
      </c>
      <c r="AE55" s="398"/>
      <c r="AF55" s="398"/>
      <c r="AG55" s="398">
        <v>2</v>
      </c>
      <c r="AH55" s="398"/>
      <c r="AI55" s="398"/>
      <c r="AJ55" s="398"/>
      <c r="AK55" s="398"/>
      <c r="AL55" s="398"/>
      <c r="AM55" s="398"/>
      <c r="AN55" s="398"/>
      <c r="AO55" s="398"/>
      <c r="AP55" s="390">
        <v>72</v>
      </c>
      <c r="AQ55" s="398"/>
      <c r="AR55" s="398" t="s">
        <v>348</v>
      </c>
      <c r="AS55" s="390" t="s">
        <v>347</v>
      </c>
      <c r="AT55" s="701">
        <v>38280</v>
      </c>
      <c r="AU55" s="701">
        <v>38291</v>
      </c>
      <c r="AV55" s="692">
        <v>2650000</v>
      </c>
      <c r="AW55" s="694" t="s">
        <v>1109</v>
      </c>
      <c r="AY55" s="694" t="str">
        <f t="shared" si="0"/>
        <v>2004</v>
      </c>
    </row>
    <row r="56" spans="1:54" s="694" customFormat="1" ht="15" customHeight="1">
      <c r="A56" s="764">
        <v>52</v>
      </c>
      <c r="B56" s="382" t="s">
        <v>1579</v>
      </c>
      <c r="C56" s="716" t="s">
        <v>3328</v>
      </c>
      <c r="D56" s="716"/>
      <c r="E56" s="746" t="s">
        <v>1580</v>
      </c>
      <c r="F56" s="732" t="s">
        <v>19</v>
      </c>
      <c r="G56" s="732" t="s">
        <v>620</v>
      </c>
      <c r="H56" s="763" t="s">
        <v>3913</v>
      </c>
      <c r="I56" s="735" t="s">
        <v>1871</v>
      </c>
      <c r="J56" s="743"/>
      <c r="K56" s="784"/>
      <c r="L56" s="784"/>
      <c r="M56" s="784"/>
      <c r="N56" s="784"/>
      <c r="O56" s="785"/>
      <c r="P56" s="784"/>
      <c r="Q56" s="785"/>
      <c r="R56" s="732" t="s">
        <v>2515</v>
      </c>
      <c r="S56" s="731"/>
      <c r="T56" s="732" t="s">
        <v>3039</v>
      </c>
      <c r="U56" s="732"/>
      <c r="V56" s="382"/>
      <c r="W56" s="382" t="s">
        <v>2950</v>
      </c>
      <c r="X56" s="730" t="s">
        <v>754</v>
      </c>
      <c r="Y56" s="730" t="s">
        <v>754</v>
      </c>
      <c r="Z56" s="399" t="s">
        <v>419</v>
      </c>
      <c r="AA56" s="398" t="s">
        <v>353</v>
      </c>
      <c r="AB56" s="398" t="s">
        <v>417</v>
      </c>
      <c r="AC56" s="402">
        <v>4</v>
      </c>
      <c r="AD56" s="702" t="s">
        <v>1386</v>
      </c>
      <c r="AE56" s="398"/>
      <c r="AF56" s="398"/>
      <c r="AG56" s="398"/>
      <c r="AH56" s="398">
        <v>10</v>
      </c>
      <c r="AI56" s="398"/>
      <c r="AJ56" s="398"/>
      <c r="AK56" s="398"/>
      <c r="AL56" s="398"/>
      <c r="AM56" s="398"/>
      <c r="AN56" s="398"/>
      <c r="AO56" s="398"/>
      <c r="AP56" s="390">
        <v>730</v>
      </c>
      <c r="AQ56" s="398" t="s">
        <v>444</v>
      </c>
      <c r="AR56" s="398" t="s">
        <v>348</v>
      </c>
      <c r="AS56" s="390" t="s">
        <v>347</v>
      </c>
      <c r="AT56" s="701">
        <v>38960</v>
      </c>
      <c r="AU56" s="701">
        <v>38938</v>
      </c>
      <c r="AV56" s="692">
        <v>20400000</v>
      </c>
      <c r="AY56" s="694" t="str">
        <f t="shared" si="0"/>
        <v>2006</v>
      </c>
    </row>
    <row r="57" spans="1:54" s="694" customFormat="1" ht="15" customHeight="1">
      <c r="A57" s="764">
        <v>53</v>
      </c>
      <c r="B57" s="560" t="s">
        <v>1581</v>
      </c>
      <c r="C57" s="560" t="s">
        <v>2894</v>
      </c>
      <c r="D57" s="560"/>
      <c r="E57" s="564" t="s">
        <v>1582</v>
      </c>
      <c r="F57" s="560" t="s">
        <v>2803</v>
      </c>
      <c r="G57" s="560" t="s">
        <v>1094</v>
      </c>
      <c r="H57" s="560" t="s">
        <v>2883</v>
      </c>
      <c r="I57" s="565" t="s">
        <v>3137</v>
      </c>
      <c r="J57" s="762"/>
      <c r="K57" s="815"/>
      <c r="L57" s="815"/>
      <c r="M57" s="815"/>
      <c r="N57" s="815"/>
      <c r="O57" s="816"/>
      <c r="P57" s="815"/>
      <c r="Q57" s="816"/>
      <c r="R57" s="560" t="s">
        <v>2515</v>
      </c>
      <c r="S57" s="566" t="s">
        <v>3310</v>
      </c>
      <c r="T57" s="560" t="s">
        <v>3038</v>
      </c>
      <c r="U57" s="560"/>
      <c r="V57" s="560" t="s">
        <v>3021</v>
      </c>
      <c r="W57" s="560" t="s">
        <v>2970</v>
      </c>
      <c r="X57" s="730" t="s">
        <v>754</v>
      </c>
      <c r="Y57" s="730" t="s">
        <v>754</v>
      </c>
      <c r="Z57" s="399" t="s">
        <v>420</v>
      </c>
      <c r="AA57" s="398" t="s">
        <v>353</v>
      </c>
      <c r="AB57" s="398" t="s">
        <v>417</v>
      </c>
      <c r="AC57" s="402">
        <v>2</v>
      </c>
      <c r="AD57" s="398" t="s">
        <v>391</v>
      </c>
      <c r="AE57" s="398"/>
      <c r="AF57" s="398"/>
      <c r="AG57" s="398"/>
      <c r="AH57" s="398">
        <v>4</v>
      </c>
      <c r="AI57" s="398"/>
      <c r="AJ57" s="398"/>
      <c r="AK57" s="398"/>
      <c r="AL57" s="398"/>
      <c r="AM57" s="398"/>
      <c r="AN57" s="398"/>
      <c r="AO57" s="398"/>
      <c r="AP57" s="390">
        <v>292</v>
      </c>
      <c r="AQ57" s="398" t="s">
        <v>435</v>
      </c>
      <c r="AR57" s="398" t="s">
        <v>348</v>
      </c>
      <c r="AS57" s="390" t="s">
        <v>347</v>
      </c>
      <c r="AT57" s="701">
        <v>38960</v>
      </c>
      <c r="AU57" s="701">
        <v>38938</v>
      </c>
      <c r="AV57" s="692">
        <v>3100000</v>
      </c>
      <c r="AY57" s="694" t="str">
        <f t="shared" si="0"/>
        <v>2006</v>
      </c>
    </row>
    <row r="58" spans="1:54" s="694" customFormat="1" ht="15" customHeight="1">
      <c r="A58" s="764">
        <v>54</v>
      </c>
      <c r="B58" s="405" t="s">
        <v>1583</v>
      </c>
      <c r="C58" s="405" t="s">
        <v>2705</v>
      </c>
      <c r="D58" s="405"/>
      <c r="E58" s="683" t="s">
        <v>1584</v>
      </c>
      <c r="F58" s="405" t="s">
        <v>621</v>
      </c>
      <c r="G58" s="405" t="s">
        <v>1094</v>
      </c>
      <c r="H58" s="405" t="s">
        <v>2883</v>
      </c>
      <c r="I58" s="684" t="s">
        <v>1872</v>
      </c>
      <c r="J58" s="636"/>
      <c r="K58" s="836"/>
      <c r="L58" s="836"/>
      <c r="M58" s="836"/>
      <c r="N58" s="836"/>
      <c r="O58" s="837"/>
      <c r="P58" s="836"/>
      <c r="Q58" s="837"/>
      <c r="R58" s="405" t="s">
        <v>2515</v>
      </c>
      <c r="S58" s="636"/>
      <c r="T58" s="405" t="s">
        <v>3822</v>
      </c>
      <c r="U58" s="405"/>
      <c r="V58" s="405" t="s">
        <v>850</v>
      </c>
      <c r="W58" s="405" t="s">
        <v>3314</v>
      </c>
      <c r="X58" s="730" t="s">
        <v>754</v>
      </c>
      <c r="Y58" s="730" t="s">
        <v>754</v>
      </c>
      <c r="Z58" s="399" t="s">
        <v>3250</v>
      </c>
      <c r="AA58" s="398" t="s">
        <v>353</v>
      </c>
      <c r="AB58" s="398" t="s">
        <v>417</v>
      </c>
      <c r="AC58" s="402">
        <v>2</v>
      </c>
      <c r="AD58" s="398" t="s">
        <v>391</v>
      </c>
      <c r="AE58" s="398"/>
      <c r="AF58" s="398"/>
      <c r="AG58" s="398"/>
      <c r="AH58" s="398">
        <v>4</v>
      </c>
      <c r="AI58" s="398"/>
      <c r="AJ58" s="398"/>
      <c r="AK58" s="398"/>
      <c r="AL58" s="398"/>
      <c r="AM58" s="398"/>
      <c r="AN58" s="398"/>
      <c r="AO58" s="398"/>
      <c r="AP58" s="390">
        <v>292</v>
      </c>
      <c r="AQ58" s="398" t="s">
        <v>435</v>
      </c>
      <c r="AR58" s="398" t="s">
        <v>348</v>
      </c>
      <c r="AS58" s="390" t="s">
        <v>347</v>
      </c>
      <c r="AT58" s="701">
        <v>38960</v>
      </c>
      <c r="AU58" s="701">
        <v>38938</v>
      </c>
      <c r="AV58" s="692">
        <v>3100000</v>
      </c>
      <c r="AY58" s="694" t="str">
        <f t="shared" si="0"/>
        <v>2006</v>
      </c>
      <c r="AZ58" s="693"/>
    </row>
    <row r="59" spans="1:54" s="694" customFormat="1" ht="15" customHeight="1">
      <c r="A59" s="764">
        <v>55</v>
      </c>
      <c r="B59" s="382" t="s">
        <v>1585</v>
      </c>
      <c r="C59" s="733" t="s">
        <v>2706</v>
      </c>
      <c r="D59" s="733"/>
      <c r="E59" s="399" t="s">
        <v>1586</v>
      </c>
      <c r="F59" s="732" t="s">
        <v>1263</v>
      </c>
      <c r="G59" s="732" t="s">
        <v>623</v>
      </c>
      <c r="H59" s="732" t="s">
        <v>3914</v>
      </c>
      <c r="I59" s="736" t="s">
        <v>3173</v>
      </c>
      <c r="J59" s="764" t="s">
        <v>3394</v>
      </c>
      <c r="K59" s="784" t="s">
        <v>3528</v>
      </c>
      <c r="L59" s="784"/>
      <c r="M59" s="784"/>
      <c r="N59" s="784"/>
      <c r="O59" s="785"/>
      <c r="P59" s="784"/>
      <c r="Q59" s="785"/>
      <c r="R59" s="511" t="s">
        <v>2515</v>
      </c>
      <c r="S59" s="403"/>
      <c r="T59" s="382" t="s">
        <v>819</v>
      </c>
      <c r="U59" s="382"/>
      <c r="V59" s="382"/>
      <c r="W59" s="382" t="s">
        <v>2950</v>
      </c>
      <c r="X59" s="847" t="s">
        <v>3779</v>
      </c>
      <c r="Y59" s="588" t="s">
        <v>3225</v>
      </c>
      <c r="Z59" s="399" t="s">
        <v>420</v>
      </c>
      <c r="AA59" s="398" t="s">
        <v>353</v>
      </c>
      <c r="AB59" s="398" t="s">
        <v>417</v>
      </c>
      <c r="AC59" s="402">
        <v>2</v>
      </c>
      <c r="AD59" s="398" t="s">
        <v>391</v>
      </c>
      <c r="AE59" s="398"/>
      <c r="AF59" s="398"/>
      <c r="AG59" s="398"/>
      <c r="AH59" s="398"/>
      <c r="AI59" s="398">
        <v>6</v>
      </c>
      <c r="AJ59" s="398"/>
      <c r="AK59" s="398"/>
      <c r="AL59" s="398"/>
      <c r="AM59" s="398"/>
      <c r="AN59" s="398"/>
      <c r="AO59" s="398"/>
      <c r="AP59" s="390">
        <v>292</v>
      </c>
      <c r="AQ59" s="398" t="s">
        <v>28</v>
      </c>
      <c r="AR59" s="398" t="s">
        <v>348</v>
      </c>
      <c r="AS59" s="390" t="s">
        <v>347</v>
      </c>
      <c r="AT59" s="701">
        <v>38960</v>
      </c>
      <c r="AU59" s="701">
        <v>38938</v>
      </c>
      <c r="AV59" s="692">
        <v>3100000</v>
      </c>
      <c r="AY59" s="694" t="str">
        <f t="shared" si="0"/>
        <v>2006</v>
      </c>
    </row>
    <row r="60" spans="1:54" s="694" customFormat="1" ht="13.5" customHeight="1">
      <c r="A60" s="764">
        <v>56</v>
      </c>
      <c r="B60" s="732" t="s">
        <v>1587</v>
      </c>
      <c r="C60" s="733" t="s">
        <v>2707</v>
      </c>
      <c r="D60" s="733"/>
      <c r="E60" s="766" t="s">
        <v>216</v>
      </c>
      <c r="F60" s="732" t="s">
        <v>698</v>
      </c>
      <c r="G60" s="732" t="s">
        <v>3526</v>
      </c>
      <c r="H60" s="732" t="s">
        <v>3914</v>
      </c>
      <c r="I60" s="735" t="s">
        <v>1873</v>
      </c>
      <c r="J60" s="731" t="s">
        <v>3422</v>
      </c>
      <c r="K60" s="784" t="s">
        <v>3423</v>
      </c>
      <c r="L60" s="784"/>
      <c r="M60" s="784"/>
      <c r="N60" s="784"/>
      <c r="O60" s="785"/>
      <c r="P60" s="784"/>
      <c r="Q60" s="785"/>
      <c r="R60" s="732" t="s">
        <v>2515</v>
      </c>
      <c r="S60" s="731"/>
      <c r="T60" s="732" t="s">
        <v>817</v>
      </c>
      <c r="U60" s="732" t="s">
        <v>3005</v>
      </c>
      <c r="V60" s="732" t="s">
        <v>3007</v>
      </c>
      <c r="W60" s="382" t="s">
        <v>2950</v>
      </c>
      <c r="X60" s="588" t="s">
        <v>3779</v>
      </c>
      <c r="Y60" s="588" t="s">
        <v>3225</v>
      </c>
      <c r="Z60" s="399" t="s">
        <v>420</v>
      </c>
      <c r="AA60" s="398" t="s">
        <v>353</v>
      </c>
      <c r="AB60" s="398" t="s">
        <v>417</v>
      </c>
      <c r="AC60" s="402">
        <v>2</v>
      </c>
      <c r="AD60" s="398" t="s">
        <v>391</v>
      </c>
      <c r="AE60" s="398"/>
      <c r="AF60" s="398"/>
      <c r="AG60" s="398"/>
      <c r="AH60" s="398">
        <v>4</v>
      </c>
      <c r="AI60" s="398"/>
      <c r="AJ60" s="398"/>
      <c r="AK60" s="398"/>
      <c r="AL60" s="398"/>
      <c r="AM60" s="398"/>
      <c r="AN60" s="398"/>
      <c r="AO60" s="398"/>
      <c r="AP60" s="390">
        <v>292</v>
      </c>
      <c r="AQ60" s="398" t="s">
        <v>435</v>
      </c>
      <c r="AR60" s="398" t="s">
        <v>348</v>
      </c>
      <c r="AS60" s="390" t="s">
        <v>347</v>
      </c>
      <c r="AT60" s="701">
        <v>38960</v>
      </c>
      <c r="AU60" s="701">
        <v>38938</v>
      </c>
      <c r="AV60" s="692">
        <v>3100000</v>
      </c>
      <c r="AY60" s="694" t="str">
        <f t="shared" si="0"/>
        <v>2006</v>
      </c>
      <c r="AZ60" s="17"/>
    </row>
    <row r="61" spans="1:54" s="694" customFormat="1" ht="13.5" customHeight="1">
      <c r="A61" s="764">
        <v>57</v>
      </c>
      <c r="B61" s="382" t="s">
        <v>1588</v>
      </c>
      <c r="C61" s="733" t="s">
        <v>2708</v>
      </c>
      <c r="D61" s="733"/>
      <c r="E61" s="399" t="s">
        <v>73</v>
      </c>
      <c r="F61" s="732" t="s">
        <v>518</v>
      </c>
      <c r="G61" s="732" t="s">
        <v>843</v>
      </c>
      <c r="H61" s="732" t="s">
        <v>3914</v>
      </c>
      <c r="I61" s="404" t="s">
        <v>3563</v>
      </c>
      <c r="J61" s="743" t="s">
        <v>3394</v>
      </c>
      <c r="K61" s="784" t="s">
        <v>3417</v>
      </c>
      <c r="L61" s="784" t="s">
        <v>3396</v>
      </c>
      <c r="M61" s="784" t="s">
        <v>3564</v>
      </c>
      <c r="N61" s="784" t="s">
        <v>3399</v>
      </c>
      <c r="O61" s="785" t="s">
        <v>3565</v>
      </c>
      <c r="P61" s="784"/>
      <c r="Q61" s="785"/>
      <c r="R61" s="511" t="s">
        <v>2515</v>
      </c>
      <c r="S61" s="403"/>
      <c r="T61" s="382" t="s">
        <v>2038</v>
      </c>
      <c r="U61" s="382" t="s">
        <v>2047</v>
      </c>
      <c r="V61" s="382" t="s">
        <v>1201</v>
      </c>
      <c r="W61" s="382" t="s">
        <v>2950</v>
      </c>
      <c r="X61" s="730" t="s">
        <v>754</v>
      </c>
      <c r="Y61" s="730" t="s">
        <v>754</v>
      </c>
      <c r="Z61" s="399" t="s">
        <v>420</v>
      </c>
      <c r="AA61" s="398" t="s">
        <v>353</v>
      </c>
      <c r="AB61" s="398" t="s">
        <v>417</v>
      </c>
      <c r="AC61" s="402">
        <v>2</v>
      </c>
      <c r="AD61" s="398" t="s">
        <v>391</v>
      </c>
      <c r="AE61" s="398"/>
      <c r="AF61" s="398"/>
      <c r="AG61" s="398"/>
      <c r="AH61" s="398">
        <v>4</v>
      </c>
      <c r="AI61" s="398"/>
      <c r="AJ61" s="398"/>
      <c r="AK61" s="398"/>
      <c r="AL61" s="398"/>
      <c r="AM61" s="398"/>
      <c r="AN61" s="398"/>
      <c r="AO61" s="398"/>
      <c r="AP61" s="390">
        <v>292</v>
      </c>
      <c r="AQ61" s="398" t="s">
        <v>435</v>
      </c>
      <c r="AR61" s="398" t="s">
        <v>348</v>
      </c>
      <c r="AS61" s="390" t="s">
        <v>347</v>
      </c>
      <c r="AT61" s="701">
        <v>38960</v>
      </c>
      <c r="AU61" s="701">
        <v>38938</v>
      </c>
      <c r="AV61" s="692">
        <v>3100000</v>
      </c>
      <c r="AY61" s="694" t="str">
        <f t="shared" si="0"/>
        <v>2006</v>
      </c>
    </row>
    <row r="62" spans="1:54" s="694" customFormat="1" ht="13.5" customHeight="1">
      <c r="A62" s="764">
        <v>58</v>
      </c>
      <c r="B62" s="405" t="s">
        <v>1589</v>
      </c>
      <c r="C62" s="405" t="s">
        <v>2709</v>
      </c>
      <c r="D62" s="405"/>
      <c r="E62" s="683" t="s">
        <v>1590</v>
      </c>
      <c r="F62" s="405" t="s">
        <v>2616</v>
      </c>
      <c r="G62" s="685" t="s">
        <v>1094</v>
      </c>
      <c r="H62" s="685" t="s">
        <v>2883</v>
      </c>
      <c r="I62" s="684" t="s">
        <v>3160</v>
      </c>
      <c r="J62" s="405"/>
      <c r="K62" s="405"/>
      <c r="L62" s="405"/>
      <c r="M62" s="405"/>
      <c r="N62" s="405"/>
      <c r="O62" s="405"/>
      <c r="P62" s="405"/>
      <c r="Q62" s="405"/>
      <c r="R62" s="405"/>
      <c r="S62" s="636"/>
      <c r="T62" s="405" t="s">
        <v>880</v>
      </c>
      <c r="U62" s="405"/>
      <c r="V62" s="405"/>
      <c r="W62" s="405" t="s">
        <v>2950</v>
      </c>
      <c r="X62" s="730" t="s">
        <v>754</v>
      </c>
      <c r="Y62" s="730" t="s">
        <v>754</v>
      </c>
      <c r="Z62" s="399" t="s">
        <v>420</v>
      </c>
      <c r="AA62" s="398" t="s">
        <v>353</v>
      </c>
      <c r="AB62" s="398" t="s">
        <v>417</v>
      </c>
      <c r="AC62" s="402">
        <v>2</v>
      </c>
      <c r="AD62" s="398" t="s">
        <v>391</v>
      </c>
      <c r="AE62" s="398"/>
      <c r="AF62" s="398"/>
      <c r="AG62" s="398"/>
      <c r="AH62" s="398">
        <v>4</v>
      </c>
      <c r="AI62" s="398"/>
      <c r="AJ62" s="398"/>
      <c r="AK62" s="398"/>
      <c r="AL62" s="398"/>
      <c r="AM62" s="398"/>
      <c r="AN62" s="398"/>
      <c r="AO62" s="398"/>
      <c r="AP62" s="390">
        <v>292</v>
      </c>
      <c r="AQ62" s="398" t="s">
        <v>435</v>
      </c>
      <c r="AR62" s="398" t="s">
        <v>348</v>
      </c>
      <c r="AS62" s="390" t="s">
        <v>347</v>
      </c>
      <c r="AT62" s="701">
        <v>38960</v>
      </c>
      <c r="AU62" s="701">
        <v>38938</v>
      </c>
      <c r="AV62" s="692">
        <v>3100000</v>
      </c>
      <c r="AY62" s="694" t="str">
        <f t="shared" si="0"/>
        <v>2006</v>
      </c>
      <c r="BA62" s="17"/>
      <c r="BB62" s="17"/>
    </row>
    <row r="63" spans="1:54" s="694" customFormat="1" ht="40.5">
      <c r="A63" s="764">
        <v>59</v>
      </c>
      <c r="B63" s="560" t="s">
        <v>1591</v>
      </c>
      <c r="C63" s="560" t="s">
        <v>2895</v>
      </c>
      <c r="D63" s="560"/>
      <c r="E63" s="564" t="s">
        <v>74</v>
      </c>
      <c r="F63" s="560" t="s">
        <v>699</v>
      </c>
      <c r="G63" s="560" t="s">
        <v>1094</v>
      </c>
      <c r="H63" s="560" t="s">
        <v>2883</v>
      </c>
      <c r="I63" s="565" t="s">
        <v>3137</v>
      </c>
      <c r="J63" s="762"/>
      <c r="K63" s="815"/>
      <c r="L63" s="815"/>
      <c r="M63" s="815"/>
      <c r="N63" s="815"/>
      <c r="O63" s="816"/>
      <c r="P63" s="815"/>
      <c r="Q63" s="816"/>
      <c r="R63" s="560" t="s">
        <v>2515</v>
      </c>
      <c r="S63" s="566" t="s">
        <v>2878</v>
      </c>
      <c r="T63" s="560" t="s">
        <v>3038</v>
      </c>
      <c r="U63" s="560"/>
      <c r="V63" s="560" t="s">
        <v>3021</v>
      </c>
      <c r="W63" s="560" t="s">
        <v>2976</v>
      </c>
      <c r="X63" s="730" t="s">
        <v>754</v>
      </c>
      <c r="Y63" s="730" t="s">
        <v>754</v>
      </c>
      <c r="Z63" s="399" t="s">
        <v>420</v>
      </c>
      <c r="AA63" s="398" t="s">
        <v>353</v>
      </c>
      <c r="AB63" s="398" t="s">
        <v>417</v>
      </c>
      <c r="AC63" s="402">
        <v>2</v>
      </c>
      <c r="AD63" s="398" t="s">
        <v>391</v>
      </c>
      <c r="AE63" s="398"/>
      <c r="AF63" s="398"/>
      <c r="AG63" s="398"/>
      <c r="AH63" s="398">
        <v>4</v>
      </c>
      <c r="AI63" s="398"/>
      <c r="AJ63" s="398"/>
      <c r="AK63" s="398"/>
      <c r="AL63" s="398"/>
      <c r="AM63" s="398"/>
      <c r="AN63" s="398"/>
      <c r="AO63" s="398"/>
      <c r="AP63" s="390">
        <v>292</v>
      </c>
      <c r="AQ63" s="398" t="s">
        <v>435</v>
      </c>
      <c r="AR63" s="398" t="s">
        <v>348</v>
      </c>
      <c r="AS63" s="390" t="s">
        <v>347</v>
      </c>
      <c r="AT63" s="701">
        <v>38960</v>
      </c>
      <c r="AU63" s="701">
        <v>38938</v>
      </c>
      <c r="AV63" s="692">
        <v>3100000</v>
      </c>
      <c r="AY63" s="694" t="str">
        <f t="shared" si="0"/>
        <v>2006</v>
      </c>
    </row>
    <row r="64" spans="1:54" s="694" customFormat="1" ht="13.5" customHeight="1">
      <c r="A64" s="764">
        <v>60</v>
      </c>
      <c r="B64" s="732" t="s">
        <v>1592</v>
      </c>
      <c r="C64" s="733" t="s">
        <v>2710</v>
      </c>
      <c r="D64" s="733"/>
      <c r="E64" s="766" t="s">
        <v>215</v>
      </c>
      <c r="F64" s="732" t="s">
        <v>3524</v>
      </c>
      <c r="G64" s="732" t="s">
        <v>700</v>
      </c>
      <c r="H64" s="732" t="s">
        <v>3914</v>
      </c>
      <c r="I64" s="735" t="s">
        <v>1874</v>
      </c>
      <c r="J64" s="731" t="s">
        <v>3422</v>
      </c>
      <c r="K64" s="784" t="s">
        <v>3423</v>
      </c>
      <c r="L64" s="784"/>
      <c r="M64" s="784"/>
      <c r="N64" s="784" t="s">
        <v>3399</v>
      </c>
      <c r="O64" s="785" t="s">
        <v>3525</v>
      </c>
      <c r="P64" s="784"/>
      <c r="Q64" s="785"/>
      <c r="R64" s="732" t="s">
        <v>2515</v>
      </c>
      <c r="S64" s="731"/>
      <c r="T64" s="732" t="s">
        <v>817</v>
      </c>
      <c r="U64" s="732" t="s">
        <v>3006</v>
      </c>
      <c r="V64" s="732" t="s">
        <v>3008</v>
      </c>
      <c r="W64" s="382" t="s">
        <v>2950</v>
      </c>
      <c r="X64" s="588" t="s">
        <v>3779</v>
      </c>
      <c r="Y64" s="588" t="s">
        <v>3225</v>
      </c>
      <c r="Z64" s="399" t="s">
        <v>420</v>
      </c>
      <c r="AA64" s="398" t="s">
        <v>353</v>
      </c>
      <c r="AB64" s="398" t="s">
        <v>417</v>
      </c>
      <c r="AC64" s="402">
        <v>2</v>
      </c>
      <c r="AD64" s="398" t="s">
        <v>391</v>
      </c>
      <c r="AE64" s="398"/>
      <c r="AF64" s="398"/>
      <c r="AG64" s="398"/>
      <c r="AH64" s="398">
        <v>4</v>
      </c>
      <c r="AI64" s="398"/>
      <c r="AJ64" s="398"/>
      <c r="AK64" s="398"/>
      <c r="AL64" s="398"/>
      <c r="AM64" s="398"/>
      <c r="AN64" s="398"/>
      <c r="AO64" s="398"/>
      <c r="AP64" s="390">
        <v>292</v>
      </c>
      <c r="AQ64" s="398" t="s">
        <v>435</v>
      </c>
      <c r="AR64" s="398" t="s">
        <v>348</v>
      </c>
      <c r="AS64" s="390" t="s">
        <v>347</v>
      </c>
      <c r="AT64" s="701">
        <v>38960</v>
      </c>
      <c r="AU64" s="701">
        <v>38938</v>
      </c>
      <c r="AV64" s="692">
        <v>3100000</v>
      </c>
      <c r="AY64" s="694" t="str">
        <f t="shared" si="0"/>
        <v>2006</v>
      </c>
      <c r="AZ64" s="17"/>
    </row>
    <row r="65" spans="1:66" s="797" customFormat="1" ht="13.5">
      <c r="A65" s="764">
        <v>61</v>
      </c>
      <c r="B65" s="732" t="s">
        <v>1593</v>
      </c>
      <c r="C65" s="733" t="s">
        <v>2935</v>
      </c>
      <c r="D65" s="733"/>
      <c r="E65" s="766" t="s">
        <v>1594</v>
      </c>
      <c r="F65" s="732" t="s">
        <v>701</v>
      </c>
      <c r="G65" s="732" t="s">
        <v>3574</v>
      </c>
      <c r="H65" s="763" t="s">
        <v>3913</v>
      </c>
      <c r="I65" s="735" t="s">
        <v>3178</v>
      </c>
      <c r="J65" s="731" t="s">
        <v>3394</v>
      </c>
      <c r="K65" s="784" t="s">
        <v>3472</v>
      </c>
      <c r="L65" s="784"/>
      <c r="M65" s="784"/>
      <c r="N65" s="784" t="s">
        <v>3399</v>
      </c>
      <c r="O65" s="785" t="s">
        <v>3433</v>
      </c>
      <c r="P65" s="784"/>
      <c r="Q65" s="785"/>
      <c r="R65" s="511" t="s">
        <v>2515</v>
      </c>
      <c r="S65" s="731"/>
      <c r="T65" s="732" t="s">
        <v>408</v>
      </c>
      <c r="U65" s="732"/>
      <c r="V65" s="732"/>
      <c r="W65" s="756" t="s">
        <v>3314</v>
      </c>
      <c r="X65" s="730" t="s">
        <v>754</v>
      </c>
      <c r="Y65" s="730" t="s">
        <v>754</v>
      </c>
      <c r="Z65" s="399" t="s">
        <v>420</v>
      </c>
      <c r="AA65" s="398" t="s">
        <v>353</v>
      </c>
      <c r="AB65" s="398" t="s">
        <v>417</v>
      </c>
      <c r="AC65" s="402">
        <v>2</v>
      </c>
      <c r="AD65" s="398" t="s">
        <v>391</v>
      </c>
      <c r="AE65" s="398"/>
      <c r="AF65" s="398"/>
      <c r="AG65" s="398"/>
      <c r="AH65" s="398">
        <v>4</v>
      </c>
      <c r="AI65" s="398"/>
      <c r="AJ65" s="398"/>
      <c r="AK65" s="398"/>
      <c r="AL65" s="398"/>
      <c r="AM65" s="398"/>
      <c r="AN65" s="398"/>
      <c r="AO65" s="398"/>
      <c r="AP65" s="390">
        <v>292</v>
      </c>
      <c r="AQ65" s="398" t="s">
        <v>435</v>
      </c>
      <c r="AR65" s="398" t="s">
        <v>348</v>
      </c>
      <c r="AS65" s="390" t="s">
        <v>347</v>
      </c>
      <c r="AT65" s="701">
        <v>38960</v>
      </c>
      <c r="AU65" s="701">
        <v>38938</v>
      </c>
      <c r="AV65" s="697">
        <v>3200000</v>
      </c>
      <c r="AW65" s="694"/>
      <c r="AX65" s="694"/>
      <c r="AY65" s="694" t="str">
        <f t="shared" si="0"/>
        <v>2006</v>
      </c>
      <c r="AZ65" s="694"/>
      <c r="BA65" s="709"/>
      <c r="BB65" s="694"/>
      <c r="BC65" s="694"/>
      <c r="BD65" s="694"/>
      <c r="BE65" s="694"/>
      <c r="BF65" s="694"/>
      <c r="BG65" s="694"/>
      <c r="BH65" s="694"/>
      <c r="BI65" s="694"/>
      <c r="BJ65" s="694"/>
      <c r="BK65" s="694"/>
      <c r="BL65" s="694"/>
      <c r="BM65" s="694"/>
      <c r="BN65" s="694"/>
    </row>
    <row r="66" spans="1:66" s="694" customFormat="1" ht="15" customHeight="1">
      <c r="A66" s="764">
        <v>62</v>
      </c>
      <c r="B66" s="732" t="s">
        <v>1595</v>
      </c>
      <c r="C66" s="733" t="s">
        <v>2711</v>
      </c>
      <c r="D66" s="733"/>
      <c r="E66" s="766" t="s">
        <v>1596</v>
      </c>
      <c r="F66" s="732" t="s">
        <v>702</v>
      </c>
      <c r="G66" s="732" t="s">
        <v>3459</v>
      </c>
      <c r="H66" s="732" t="s">
        <v>3914</v>
      </c>
      <c r="I66" s="745" t="s">
        <v>1875</v>
      </c>
      <c r="J66" s="731" t="s">
        <v>3422</v>
      </c>
      <c r="K66" s="784" t="s">
        <v>3458</v>
      </c>
      <c r="L66" s="784" t="s">
        <v>3396</v>
      </c>
      <c r="M66" s="784" t="s">
        <v>3460</v>
      </c>
      <c r="N66" s="784" t="s">
        <v>3399</v>
      </c>
      <c r="O66" s="785" t="s">
        <v>3461</v>
      </c>
      <c r="P66" s="784" t="s">
        <v>3406</v>
      </c>
      <c r="Q66" s="785" t="s">
        <v>3462</v>
      </c>
      <c r="R66" s="511" t="s">
        <v>2540</v>
      </c>
      <c r="S66" s="731"/>
      <c r="T66" s="732" t="s">
        <v>2042</v>
      </c>
      <c r="U66" s="732" t="s">
        <v>2053</v>
      </c>
      <c r="V66" s="732" t="s">
        <v>813</v>
      </c>
      <c r="W66" s="756" t="s">
        <v>3314</v>
      </c>
      <c r="X66" s="588" t="s">
        <v>3779</v>
      </c>
      <c r="Y66" s="588" t="s">
        <v>3225</v>
      </c>
      <c r="Z66" s="399" t="s">
        <v>420</v>
      </c>
      <c r="AA66" s="398" t="s">
        <v>353</v>
      </c>
      <c r="AB66" s="398" t="s">
        <v>417</v>
      </c>
      <c r="AC66" s="402">
        <v>2</v>
      </c>
      <c r="AD66" s="398" t="s">
        <v>391</v>
      </c>
      <c r="AE66" s="398"/>
      <c r="AF66" s="398"/>
      <c r="AG66" s="398"/>
      <c r="AH66" s="398">
        <v>4</v>
      </c>
      <c r="AI66" s="398"/>
      <c r="AJ66" s="398"/>
      <c r="AK66" s="398"/>
      <c r="AL66" s="398"/>
      <c r="AM66" s="398"/>
      <c r="AN66" s="398"/>
      <c r="AO66" s="398"/>
      <c r="AP66" s="390">
        <v>292</v>
      </c>
      <c r="AQ66" s="398" t="s">
        <v>435</v>
      </c>
      <c r="AR66" s="398" t="s">
        <v>348</v>
      </c>
      <c r="AS66" s="390" t="s">
        <v>347</v>
      </c>
      <c r="AT66" s="701">
        <v>38960</v>
      </c>
      <c r="AU66" s="701">
        <v>38938</v>
      </c>
      <c r="AV66" s="697">
        <v>3100000</v>
      </c>
      <c r="AY66" s="694" t="str">
        <f t="shared" si="0"/>
        <v>2006</v>
      </c>
    </row>
    <row r="67" spans="1:66" s="694" customFormat="1" ht="15" customHeight="1">
      <c r="A67" s="764">
        <v>63</v>
      </c>
      <c r="B67" s="732" t="s">
        <v>1597</v>
      </c>
      <c r="C67" s="733" t="s">
        <v>2712</v>
      </c>
      <c r="D67" s="733"/>
      <c r="E67" s="766" t="s">
        <v>1598</v>
      </c>
      <c r="F67" s="732" t="s">
        <v>3572</v>
      </c>
      <c r="G67" s="732" t="s">
        <v>3573</v>
      </c>
      <c r="H67" s="763" t="s">
        <v>3913</v>
      </c>
      <c r="I67" s="735" t="s">
        <v>3177</v>
      </c>
      <c r="J67" s="731" t="s">
        <v>3422</v>
      </c>
      <c r="K67" s="784" t="s">
        <v>3423</v>
      </c>
      <c r="L67" s="784"/>
      <c r="M67" s="784"/>
      <c r="N67" s="784" t="s">
        <v>3399</v>
      </c>
      <c r="O67" s="785" t="s">
        <v>3433</v>
      </c>
      <c r="P67" s="784"/>
      <c r="Q67" s="785"/>
      <c r="R67" s="511" t="s">
        <v>2515</v>
      </c>
      <c r="S67" s="731"/>
      <c r="T67" s="732" t="s">
        <v>829</v>
      </c>
      <c r="U67" s="732"/>
      <c r="V67" s="732"/>
      <c r="W67" s="756" t="s">
        <v>3314</v>
      </c>
      <c r="X67" s="730" t="s">
        <v>754</v>
      </c>
      <c r="Y67" s="730" t="s">
        <v>754</v>
      </c>
      <c r="Z67" s="399" t="s">
        <v>420</v>
      </c>
      <c r="AA67" s="398" t="s">
        <v>353</v>
      </c>
      <c r="AB67" s="398" t="s">
        <v>417</v>
      </c>
      <c r="AC67" s="402">
        <v>2</v>
      </c>
      <c r="AD67" s="398" t="s">
        <v>391</v>
      </c>
      <c r="AE67" s="398"/>
      <c r="AF67" s="398"/>
      <c r="AG67" s="398"/>
      <c r="AH67" s="398">
        <v>4</v>
      </c>
      <c r="AI67" s="398"/>
      <c r="AJ67" s="398"/>
      <c r="AK67" s="398"/>
      <c r="AL67" s="398"/>
      <c r="AM67" s="398"/>
      <c r="AN67" s="398"/>
      <c r="AO67" s="398"/>
      <c r="AP67" s="390">
        <v>292</v>
      </c>
      <c r="AQ67" s="398" t="s">
        <v>435</v>
      </c>
      <c r="AR67" s="398" t="s">
        <v>348</v>
      </c>
      <c r="AS67" s="390" t="s">
        <v>347</v>
      </c>
      <c r="AT67" s="701">
        <v>38960</v>
      </c>
      <c r="AU67" s="701">
        <v>38938</v>
      </c>
      <c r="AV67" s="697">
        <v>3100000</v>
      </c>
      <c r="AY67" s="694" t="str">
        <f t="shared" si="0"/>
        <v>2006</v>
      </c>
    </row>
    <row r="68" spans="1:66" s="694" customFormat="1" ht="15" customHeight="1">
      <c r="A68" s="764">
        <v>64</v>
      </c>
      <c r="B68" s="732" t="s">
        <v>1599</v>
      </c>
      <c r="C68" s="733" t="s">
        <v>2713</v>
      </c>
      <c r="D68" s="733"/>
      <c r="E68" s="766" t="s">
        <v>1600</v>
      </c>
      <c r="F68" s="732" t="s">
        <v>3421</v>
      </c>
      <c r="G68" s="732" t="s">
        <v>703</v>
      </c>
      <c r="H68" s="732" t="s">
        <v>3914</v>
      </c>
      <c r="I68" s="735" t="s">
        <v>1876</v>
      </c>
      <c r="J68" s="731" t="s">
        <v>3422</v>
      </c>
      <c r="K68" s="784" t="s">
        <v>3423</v>
      </c>
      <c r="L68" s="784"/>
      <c r="M68" s="784"/>
      <c r="N68" s="784" t="s">
        <v>3399</v>
      </c>
      <c r="O68" s="785" t="s">
        <v>3424</v>
      </c>
      <c r="P68" s="784"/>
      <c r="Q68" s="785"/>
      <c r="R68" s="732" t="s">
        <v>2515</v>
      </c>
      <c r="S68" s="731"/>
      <c r="T68" s="732" t="s">
        <v>43</v>
      </c>
      <c r="U68" s="732" t="s">
        <v>2054</v>
      </c>
      <c r="V68" s="732" t="s">
        <v>847</v>
      </c>
      <c r="W68" s="405" t="s">
        <v>2959</v>
      </c>
      <c r="X68" s="730" t="s">
        <v>754</v>
      </c>
      <c r="Y68" s="730" t="s">
        <v>754</v>
      </c>
      <c r="Z68" s="399" t="s">
        <v>420</v>
      </c>
      <c r="AA68" s="398" t="s">
        <v>353</v>
      </c>
      <c r="AB68" s="398" t="s">
        <v>417</v>
      </c>
      <c r="AC68" s="402">
        <v>2</v>
      </c>
      <c r="AD68" s="398" t="s">
        <v>391</v>
      </c>
      <c r="AE68" s="398"/>
      <c r="AF68" s="398"/>
      <c r="AG68" s="398"/>
      <c r="AH68" s="398">
        <v>2</v>
      </c>
      <c r="AI68" s="398"/>
      <c r="AJ68" s="398"/>
      <c r="AK68" s="398"/>
      <c r="AL68" s="398"/>
      <c r="AM68" s="398"/>
      <c r="AN68" s="398"/>
      <c r="AO68" s="398"/>
      <c r="AP68" s="390">
        <v>146</v>
      </c>
      <c r="AQ68" s="398" t="s">
        <v>444</v>
      </c>
      <c r="AR68" s="398" t="s">
        <v>348</v>
      </c>
      <c r="AS68" s="390" t="s">
        <v>347</v>
      </c>
      <c r="AT68" s="701">
        <v>38960</v>
      </c>
      <c r="AU68" s="701">
        <v>38938</v>
      </c>
      <c r="AV68" s="697">
        <v>2750000</v>
      </c>
      <c r="AY68" s="694" t="str">
        <f t="shared" si="0"/>
        <v>2006</v>
      </c>
    </row>
    <row r="69" spans="1:66" s="694" customFormat="1" ht="15" customHeight="1">
      <c r="A69" s="764">
        <v>65</v>
      </c>
      <c r="B69" s="732" t="s">
        <v>1601</v>
      </c>
      <c r="C69" s="733" t="s">
        <v>2714</v>
      </c>
      <c r="D69" s="733"/>
      <c r="E69" s="766" t="s">
        <v>1602</v>
      </c>
      <c r="F69" s="732" t="s">
        <v>704</v>
      </c>
      <c r="G69" s="732" t="s">
        <v>705</v>
      </c>
      <c r="H69" s="732" t="s">
        <v>3914</v>
      </c>
      <c r="I69" s="735" t="s">
        <v>1877</v>
      </c>
      <c r="J69" s="731" t="s">
        <v>3422</v>
      </c>
      <c r="K69" s="784" t="s">
        <v>3423</v>
      </c>
      <c r="L69" s="784"/>
      <c r="M69" s="784"/>
      <c r="N69" s="784" t="s">
        <v>3399</v>
      </c>
      <c r="O69" s="785" t="s">
        <v>3424</v>
      </c>
      <c r="P69" s="784"/>
      <c r="Q69" s="785"/>
      <c r="R69" s="732" t="s">
        <v>2515</v>
      </c>
      <c r="S69" s="731"/>
      <c r="T69" s="732" t="s">
        <v>43</v>
      </c>
      <c r="U69" s="732" t="s">
        <v>2054</v>
      </c>
      <c r="V69" s="732" t="s">
        <v>396</v>
      </c>
      <c r="W69" s="405" t="s">
        <v>2959</v>
      </c>
      <c r="X69" s="730" t="s">
        <v>754</v>
      </c>
      <c r="Y69" s="730" t="s">
        <v>754</v>
      </c>
      <c r="Z69" s="399" t="s">
        <v>420</v>
      </c>
      <c r="AA69" s="398" t="s">
        <v>353</v>
      </c>
      <c r="AB69" s="398" t="s">
        <v>417</v>
      </c>
      <c r="AC69" s="402">
        <v>2</v>
      </c>
      <c r="AD69" s="398" t="s">
        <v>391</v>
      </c>
      <c r="AE69" s="398"/>
      <c r="AF69" s="398"/>
      <c r="AG69" s="398"/>
      <c r="AH69" s="398">
        <v>2</v>
      </c>
      <c r="AI69" s="398"/>
      <c r="AJ69" s="398"/>
      <c r="AK69" s="398"/>
      <c r="AL69" s="398"/>
      <c r="AM69" s="398"/>
      <c r="AN69" s="398"/>
      <c r="AO69" s="398"/>
      <c r="AP69" s="390">
        <v>146</v>
      </c>
      <c r="AQ69" s="398" t="s">
        <v>444</v>
      </c>
      <c r="AR69" s="398" t="s">
        <v>348</v>
      </c>
      <c r="AS69" s="390" t="s">
        <v>347</v>
      </c>
      <c r="AT69" s="701">
        <v>38960</v>
      </c>
      <c r="AU69" s="701">
        <v>38938</v>
      </c>
      <c r="AV69" s="697">
        <v>2750000</v>
      </c>
      <c r="AY69" s="694" t="str">
        <f t="shared" ref="AY69:AY132" si="1">TEXT(AU69, "yyyy")</f>
        <v>2006</v>
      </c>
    </row>
    <row r="70" spans="1:66" s="694" customFormat="1" ht="15" customHeight="1">
      <c r="A70" s="764">
        <v>66</v>
      </c>
      <c r="B70" s="732" t="s">
        <v>1603</v>
      </c>
      <c r="C70" s="733" t="s">
        <v>2715</v>
      </c>
      <c r="D70" s="733"/>
      <c r="E70" s="766" t="s">
        <v>1604</v>
      </c>
      <c r="F70" s="732" t="s">
        <v>3924</v>
      </c>
      <c r="G70" s="732" t="s">
        <v>706</v>
      </c>
      <c r="H70" s="732" t="s">
        <v>3914</v>
      </c>
      <c r="I70" s="742" t="s">
        <v>3181</v>
      </c>
      <c r="J70" s="743"/>
      <c r="K70" s="784"/>
      <c r="L70" s="784"/>
      <c r="M70" s="784"/>
      <c r="N70" s="784"/>
      <c r="O70" s="785"/>
      <c r="P70" s="784"/>
      <c r="Q70" s="785"/>
      <c r="R70" s="732" t="s">
        <v>2515</v>
      </c>
      <c r="S70" s="731"/>
      <c r="T70" s="732" t="s">
        <v>2955</v>
      </c>
      <c r="U70" s="732"/>
      <c r="V70" s="732"/>
      <c r="W70" s="382" t="s">
        <v>2950</v>
      </c>
      <c r="X70" s="730" t="s">
        <v>754</v>
      </c>
      <c r="Y70" s="730" t="s">
        <v>3224</v>
      </c>
      <c r="Z70" s="399" t="s">
        <v>420</v>
      </c>
      <c r="AA70" s="398" t="s">
        <v>353</v>
      </c>
      <c r="AB70" s="398" t="s">
        <v>417</v>
      </c>
      <c r="AC70" s="402">
        <v>2</v>
      </c>
      <c r="AD70" s="398" t="s">
        <v>391</v>
      </c>
      <c r="AE70" s="398"/>
      <c r="AF70" s="398"/>
      <c r="AG70" s="398"/>
      <c r="AH70" s="398">
        <v>2</v>
      </c>
      <c r="AI70" s="398"/>
      <c r="AJ70" s="398"/>
      <c r="AK70" s="398"/>
      <c r="AL70" s="398"/>
      <c r="AM70" s="398"/>
      <c r="AN70" s="398"/>
      <c r="AO70" s="398"/>
      <c r="AP70" s="390">
        <v>146</v>
      </c>
      <c r="AQ70" s="398" t="s">
        <v>444</v>
      </c>
      <c r="AR70" s="398" t="s">
        <v>348</v>
      </c>
      <c r="AS70" s="390" t="s">
        <v>347</v>
      </c>
      <c r="AT70" s="701">
        <v>38960</v>
      </c>
      <c r="AU70" s="701">
        <v>38938</v>
      </c>
      <c r="AV70" s="697">
        <v>2750000</v>
      </c>
      <c r="AY70" s="694" t="str">
        <f t="shared" si="1"/>
        <v>2006</v>
      </c>
    </row>
    <row r="71" spans="1:66" s="694" customFormat="1" ht="15" customHeight="1">
      <c r="A71" s="764">
        <v>67</v>
      </c>
      <c r="B71" s="732" t="s">
        <v>1605</v>
      </c>
      <c r="C71" s="733" t="s">
        <v>2716</v>
      </c>
      <c r="D71" s="733"/>
      <c r="E71" s="766" t="s">
        <v>214</v>
      </c>
      <c r="F71" s="732" t="s">
        <v>707</v>
      </c>
      <c r="G71" s="732" t="s">
        <v>3533</v>
      </c>
      <c r="H71" s="732" t="s">
        <v>3914</v>
      </c>
      <c r="I71" s="735" t="s">
        <v>1878</v>
      </c>
      <c r="J71" s="731" t="s">
        <v>3422</v>
      </c>
      <c r="K71" s="784" t="s">
        <v>3435</v>
      </c>
      <c r="L71" s="784"/>
      <c r="M71" s="784"/>
      <c r="N71" s="784" t="s">
        <v>3399</v>
      </c>
      <c r="O71" s="785" t="s">
        <v>3493</v>
      </c>
      <c r="P71" s="784"/>
      <c r="Q71" s="785"/>
      <c r="R71" s="739" t="s">
        <v>2508</v>
      </c>
      <c r="S71" s="731"/>
      <c r="T71" s="732" t="s">
        <v>817</v>
      </c>
      <c r="U71" s="732" t="s">
        <v>3009</v>
      </c>
      <c r="V71" s="732"/>
      <c r="W71" s="382" t="s">
        <v>2950</v>
      </c>
      <c r="X71" s="588" t="s">
        <v>3779</v>
      </c>
      <c r="Y71" s="588" t="s">
        <v>3225</v>
      </c>
      <c r="Z71" s="399" t="s">
        <v>420</v>
      </c>
      <c r="AA71" s="398" t="s">
        <v>353</v>
      </c>
      <c r="AB71" s="398" t="s">
        <v>417</v>
      </c>
      <c r="AC71" s="402">
        <v>2</v>
      </c>
      <c r="AD71" s="702" t="s">
        <v>1387</v>
      </c>
      <c r="AE71" s="398"/>
      <c r="AF71" s="398"/>
      <c r="AG71" s="398"/>
      <c r="AH71" s="398">
        <v>2</v>
      </c>
      <c r="AI71" s="398"/>
      <c r="AJ71" s="398"/>
      <c r="AK71" s="398"/>
      <c r="AL71" s="398"/>
      <c r="AM71" s="398"/>
      <c r="AN71" s="398"/>
      <c r="AO71" s="398"/>
      <c r="AP71" s="390">
        <v>146</v>
      </c>
      <c r="AQ71" s="398" t="s">
        <v>444</v>
      </c>
      <c r="AR71" s="398" t="s">
        <v>348</v>
      </c>
      <c r="AS71" s="390" t="s">
        <v>347</v>
      </c>
      <c r="AT71" s="701">
        <v>38960</v>
      </c>
      <c r="AU71" s="701">
        <v>38938</v>
      </c>
      <c r="AV71" s="697">
        <v>2750000</v>
      </c>
      <c r="AY71" s="694" t="str">
        <f t="shared" si="1"/>
        <v>2006</v>
      </c>
    </row>
    <row r="72" spans="1:66" s="694" customFormat="1" ht="15" customHeight="1">
      <c r="A72" s="764">
        <v>68</v>
      </c>
      <c r="B72" s="732" t="s">
        <v>1606</v>
      </c>
      <c r="C72" s="733" t="s">
        <v>2936</v>
      </c>
      <c r="D72" s="733"/>
      <c r="E72" s="766" t="s">
        <v>1607</v>
      </c>
      <c r="F72" s="732" t="s">
        <v>3570</v>
      </c>
      <c r="G72" s="732" t="s">
        <v>708</v>
      </c>
      <c r="H72" s="732" t="s">
        <v>3914</v>
      </c>
      <c r="I72" s="742" t="s">
        <v>3182</v>
      </c>
      <c r="J72" s="731" t="s">
        <v>3422</v>
      </c>
      <c r="K72" s="784" t="s">
        <v>3435</v>
      </c>
      <c r="L72" s="784" t="s">
        <v>3396</v>
      </c>
      <c r="M72" s="784" t="s">
        <v>3471</v>
      </c>
      <c r="N72" s="784" t="s">
        <v>3399</v>
      </c>
      <c r="O72" s="785" t="s">
        <v>3571</v>
      </c>
      <c r="P72" s="784"/>
      <c r="Q72" s="785"/>
      <c r="R72" s="511" t="s">
        <v>2525</v>
      </c>
      <c r="S72" s="731"/>
      <c r="T72" s="732" t="s">
        <v>3780</v>
      </c>
      <c r="U72" s="732" t="s">
        <v>2118</v>
      </c>
      <c r="V72" s="732"/>
      <c r="W72" s="756" t="s">
        <v>3314</v>
      </c>
      <c r="X72" s="847" t="s">
        <v>3779</v>
      </c>
      <c r="Y72" s="588" t="s">
        <v>3225</v>
      </c>
      <c r="Z72" s="399" t="s">
        <v>420</v>
      </c>
      <c r="AA72" s="398" t="s">
        <v>353</v>
      </c>
      <c r="AB72" s="398" t="s">
        <v>417</v>
      </c>
      <c r="AC72" s="402">
        <v>2</v>
      </c>
      <c r="AD72" s="398" t="s">
        <v>391</v>
      </c>
      <c r="AE72" s="398"/>
      <c r="AF72" s="398"/>
      <c r="AG72" s="398"/>
      <c r="AH72" s="398"/>
      <c r="AI72" s="398">
        <v>4</v>
      </c>
      <c r="AJ72" s="398"/>
      <c r="AK72" s="398"/>
      <c r="AL72" s="398"/>
      <c r="AM72" s="398"/>
      <c r="AN72" s="398"/>
      <c r="AO72" s="398"/>
      <c r="AP72" s="390">
        <v>584</v>
      </c>
      <c r="AQ72" s="398" t="s">
        <v>435</v>
      </c>
      <c r="AR72" s="398" t="s">
        <v>348</v>
      </c>
      <c r="AS72" s="390" t="s">
        <v>347</v>
      </c>
      <c r="AT72" s="701">
        <v>38960</v>
      </c>
      <c r="AU72" s="701">
        <v>38938</v>
      </c>
      <c r="AV72" s="697">
        <v>3200000</v>
      </c>
      <c r="AY72" s="694" t="str">
        <f t="shared" si="1"/>
        <v>2006</v>
      </c>
      <c r="BB72" s="709"/>
    </row>
    <row r="73" spans="1:66" s="694" customFormat="1" ht="15" customHeight="1">
      <c r="A73" s="764">
        <v>69</v>
      </c>
      <c r="B73" s="405" t="s">
        <v>1608</v>
      </c>
      <c r="C73" s="405" t="s">
        <v>2937</v>
      </c>
      <c r="D73" s="405"/>
      <c r="E73" s="683" t="s">
        <v>1609</v>
      </c>
      <c r="F73" s="405" t="s">
        <v>709</v>
      </c>
      <c r="G73" s="685" t="s">
        <v>2526</v>
      </c>
      <c r="H73" s="685" t="s">
        <v>2883</v>
      </c>
      <c r="I73" s="684" t="s">
        <v>3183</v>
      </c>
      <c r="J73" s="636"/>
      <c r="K73" s="836"/>
      <c r="L73" s="836"/>
      <c r="M73" s="836"/>
      <c r="N73" s="836"/>
      <c r="O73" s="837"/>
      <c r="P73" s="836"/>
      <c r="Q73" s="837"/>
      <c r="R73" s="405" t="s">
        <v>2515</v>
      </c>
      <c r="S73" s="636"/>
      <c r="T73" s="405" t="s">
        <v>3800</v>
      </c>
      <c r="U73" s="405"/>
      <c r="V73" s="405" t="s">
        <v>1451</v>
      </c>
      <c r="W73" s="405" t="s">
        <v>2954</v>
      </c>
      <c r="X73" s="730" t="s">
        <v>754</v>
      </c>
      <c r="Y73" s="730" t="s">
        <v>3224</v>
      </c>
      <c r="Z73" s="399" t="s">
        <v>420</v>
      </c>
      <c r="AA73" s="398" t="s">
        <v>353</v>
      </c>
      <c r="AB73" s="398" t="s">
        <v>417</v>
      </c>
      <c r="AC73" s="402">
        <v>2</v>
      </c>
      <c r="AD73" s="398" t="s">
        <v>391</v>
      </c>
      <c r="AE73" s="398"/>
      <c r="AF73" s="398"/>
      <c r="AG73" s="398"/>
      <c r="AH73" s="398"/>
      <c r="AI73" s="398">
        <v>4</v>
      </c>
      <c r="AJ73" s="398"/>
      <c r="AK73" s="398"/>
      <c r="AL73" s="398"/>
      <c r="AM73" s="398"/>
      <c r="AN73" s="398"/>
      <c r="AO73" s="398"/>
      <c r="AP73" s="390">
        <v>584</v>
      </c>
      <c r="AQ73" s="398" t="s">
        <v>435</v>
      </c>
      <c r="AR73" s="398" t="s">
        <v>348</v>
      </c>
      <c r="AS73" s="390" t="s">
        <v>347</v>
      </c>
      <c r="AT73" s="701">
        <v>38960</v>
      </c>
      <c r="AU73" s="701">
        <v>38938</v>
      </c>
      <c r="AV73" s="697">
        <v>3200000</v>
      </c>
      <c r="AY73" s="694" t="str">
        <f t="shared" si="1"/>
        <v>2006</v>
      </c>
    </row>
    <row r="74" spans="1:66" s="694" customFormat="1" ht="15" customHeight="1">
      <c r="A74" s="764">
        <v>70</v>
      </c>
      <c r="B74" s="405" t="s">
        <v>1610</v>
      </c>
      <c r="C74" s="405" t="s">
        <v>2938</v>
      </c>
      <c r="D74" s="405"/>
      <c r="E74" s="683" t="s">
        <v>213</v>
      </c>
      <c r="F74" s="405" t="s">
        <v>2802</v>
      </c>
      <c r="G74" s="405" t="s">
        <v>1094</v>
      </c>
      <c r="H74" s="405" t="s">
        <v>2883</v>
      </c>
      <c r="I74" s="684" t="s">
        <v>3162</v>
      </c>
      <c r="J74" s="405"/>
      <c r="K74" s="405"/>
      <c r="L74" s="405"/>
      <c r="M74" s="405"/>
      <c r="N74" s="405"/>
      <c r="O74" s="405"/>
      <c r="P74" s="405"/>
      <c r="Q74" s="405"/>
      <c r="R74" s="405"/>
      <c r="S74" s="636"/>
      <c r="T74" s="405" t="s">
        <v>880</v>
      </c>
      <c r="U74" s="405"/>
      <c r="V74" s="405"/>
      <c r="W74" s="405" t="s">
        <v>2950</v>
      </c>
      <c r="X74" s="730" t="s">
        <v>754</v>
      </c>
      <c r="Y74" s="730" t="s">
        <v>3224</v>
      </c>
      <c r="Z74" s="399" t="s">
        <v>420</v>
      </c>
      <c r="AA74" s="398" t="s">
        <v>353</v>
      </c>
      <c r="AB74" s="398" t="s">
        <v>417</v>
      </c>
      <c r="AC74" s="402">
        <v>2</v>
      </c>
      <c r="AD74" s="398" t="s">
        <v>391</v>
      </c>
      <c r="AE74" s="398"/>
      <c r="AF74" s="398"/>
      <c r="AG74" s="398"/>
      <c r="AH74" s="398"/>
      <c r="AI74" s="398">
        <v>4</v>
      </c>
      <c r="AJ74" s="398"/>
      <c r="AK74" s="398"/>
      <c r="AL74" s="398"/>
      <c r="AM74" s="398"/>
      <c r="AN74" s="398"/>
      <c r="AO74" s="398"/>
      <c r="AP74" s="390">
        <v>584</v>
      </c>
      <c r="AQ74" s="398" t="s">
        <v>435</v>
      </c>
      <c r="AR74" s="398" t="s">
        <v>348</v>
      </c>
      <c r="AS74" s="390" t="s">
        <v>347</v>
      </c>
      <c r="AT74" s="701">
        <v>38960</v>
      </c>
      <c r="AU74" s="701">
        <v>38938</v>
      </c>
      <c r="AV74" s="697">
        <v>3200000</v>
      </c>
      <c r="AY74" s="694" t="str">
        <f t="shared" si="1"/>
        <v>2006</v>
      </c>
      <c r="BA74" s="17"/>
      <c r="BB74" s="17"/>
    </row>
    <row r="75" spans="1:66" s="694" customFormat="1" ht="15" customHeight="1">
      <c r="A75" s="764">
        <v>71</v>
      </c>
      <c r="B75" s="405" t="s">
        <v>1611</v>
      </c>
      <c r="C75" s="405" t="s">
        <v>2939</v>
      </c>
      <c r="D75" s="405"/>
      <c r="E75" s="683" t="s">
        <v>1612</v>
      </c>
      <c r="F75" s="405" t="s">
        <v>2615</v>
      </c>
      <c r="G75" s="685" t="s">
        <v>1094</v>
      </c>
      <c r="H75" s="685" t="s">
        <v>2883</v>
      </c>
      <c r="I75" s="684" t="s">
        <v>3159</v>
      </c>
      <c r="J75" s="405"/>
      <c r="K75" s="405"/>
      <c r="L75" s="405"/>
      <c r="M75" s="405"/>
      <c r="N75" s="405"/>
      <c r="O75" s="405"/>
      <c r="P75" s="405"/>
      <c r="Q75" s="405"/>
      <c r="R75" s="405"/>
      <c r="S75" s="636"/>
      <c r="T75" s="405" t="s">
        <v>880</v>
      </c>
      <c r="U75" s="405"/>
      <c r="V75" s="405"/>
      <c r="W75" s="405" t="s">
        <v>2950</v>
      </c>
      <c r="X75" s="730" t="s">
        <v>754</v>
      </c>
      <c r="Y75" s="730" t="s">
        <v>754</v>
      </c>
      <c r="Z75" s="399" t="s">
        <v>420</v>
      </c>
      <c r="AA75" s="398" t="s">
        <v>353</v>
      </c>
      <c r="AB75" s="398" t="s">
        <v>417</v>
      </c>
      <c r="AC75" s="402">
        <v>2</v>
      </c>
      <c r="AD75" s="398" t="s">
        <v>391</v>
      </c>
      <c r="AE75" s="398"/>
      <c r="AF75" s="398"/>
      <c r="AG75" s="398"/>
      <c r="AH75" s="398"/>
      <c r="AI75" s="398">
        <v>2</v>
      </c>
      <c r="AJ75" s="398"/>
      <c r="AK75" s="398"/>
      <c r="AL75" s="398"/>
      <c r="AM75" s="398"/>
      <c r="AN75" s="398"/>
      <c r="AO75" s="398"/>
      <c r="AP75" s="390">
        <v>252</v>
      </c>
      <c r="AQ75" s="398" t="s">
        <v>2581</v>
      </c>
      <c r="AR75" s="398" t="s">
        <v>348</v>
      </c>
      <c r="AS75" s="390" t="s">
        <v>347</v>
      </c>
      <c r="AT75" s="701">
        <v>38960</v>
      </c>
      <c r="AU75" s="701">
        <v>38938</v>
      </c>
      <c r="AV75" s="697">
        <v>3200000</v>
      </c>
      <c r="AY75" s="694" t="str">
        <f t="shared" si="1"/>
        <v>2006</v>
      </c>
      <c r="BA75" s="17"/>
      <c r="BB75" s="17"/>
    </row>
    <row r="76" spans="1:66" s="694" customFormat="1" ht="15" customHeight="1">
      <c r="A76" s="764">
        <v>72</v>
      </c>
      <c r="B76" s="382" t="s">
        <v>1613</v>
      </c>
      <c r="C76" s="733" t="s">
        <v>2940</v>
      </c>
      <c r="D76" s="733"/>
      <c r="E76" s="399" t="s">
        <v>1614</v>
      </c>
      <c r="F76" s="732" t="s">
        <v>3465</v>
      </c>
      <c r="G76" s="732" t="s">
        <v>710</v>
      </c>
      <c r="H76" s="732" t="s">
        <v>3914</v>
      </c>
      <c r="I76" s="735" t="s">
        <v>1879</v>
      </c>
      <c r="J76" s="748" t="s">
        <v>3394</v>
      </c>
      <c r="K76" s="784" t="s">
        <v>3458</v>
      </c>
      <c r="L76" s="784" t="s">
        <v>3396</v>
      </c>
      <c r="M76" s="784" t="s">
        <v>3466</v>
      </c>
      <c r="N76" s="784"/>
      <c r="O76" s="785"/>
      <c r="P76" s="784"/>
      <c r="Q76" s="785"/>
      <c r="R76" s="511" t="s">
        <v>2515</v>
      </c>
      <c r="S76" s="731"/>
      <c r="T76" s="732" t="s">
        <v>822</v>
      </c>
      <c r="U76" s="732" t="s">
        <v>822</v>
      </c>
      <c r="V76" s="732" t="s">
        <v>830</v>
      </c>
      <c r="W76" s="756" t="s">
        <v>3314</v>
      </c>
      <c r="X76" s="847" t="s">
        <v>3779</v>
      </c>
      <c r="Y76" s="588" t="s">
        <v>3225</v>
      </c>
      <c r="Z76" s="399" t="s">
        <v>420</v>
      </c>
      <c r="AA76" s="398" t="s">
        <v>353</v>
      </c>
      <c r="AB76" s="398" t="s">
        <v>417</v>
      </c>
      <c r="AC76" s="402">
        <v>2</v>
      </c>
      <c r="AD76" s="398" t="s">
        <v>391</v>
      </c>
      <c r="AE76" s="398"/>
      <c r="AF76" s="398"/>
      <c r="AG76" s="398"/>
      <c r="AH76" s="398"/>
      <c r="AI76" s="398">
        <v>4</v>
      </c>
      <c r="AJ76" s="398"/>
      <c r="AK76" s="398"/>
      <c r="AL76" s="398"/>
      <c r="AM76" s="398"/>
      <c r="AN76" s="398"/>
      <c r="AO76" s="398"/>
      <c r="AP76" s="390">
        <v>584</v>
      </c>
      <c r="AQ76" s="398" t="s">
        <v>435</v>
      </c>
      <c r="AR76" s="398" t="s">
        <v>348</v>
      </c>
      <c r="AS76" s="390" t="s">
        <v>347</v>
      </c>
      <c r="AT76" s="701">
        <v>38960</v>
      </c>
      <c r="AU76" s="701">
        <v>38938</v>
      </c>
      <c r="AV76" s="697">
        <v>3200000</v>
      </c>
      <c r="AY76" s="694" t="str">
        <f t="shared" si="1"/>
        <v>2006</v>
      </c>
    </row>
    <row r="77" spans="1:66" s="694" customFormat="1" ht="15" customHeight="1">
      <c r="A77" s="764">
        <v>73</v>
      </c>
      <c r="B77" s="405" t="s">
        <v>1615</v>
      </c>
      <c r="C77" s="405" t="s">
        <v>2941</v>
      </c>
      <c r="D77" s="405"/>
      <c r="E77" s="683" t="s">
        <v>75</v>
      </c>
      <c r="F77" s="405" t="s">
        <v>711</v>
      </c>
      <c r="G77" s="405" t="s">
        <v>712</v>
      </c>
      <c r="H77" s="405" t="s">
        <v>2883</v>
      </c>
      <c r="I77" s="684" t="s">
        <v>1880</v>
      </c>
      <c r="J77" s="660"/>
      <c r="K77" s="836"/>
      <c r="L77" s="836"/>
      <c r="M77" s="836"/>
      <c r="N77" s="836"/>
      <c r="O77" s="837"/>
      <c r="P77" s="836"/>
      <c r="Q77" s="837"/>
      <c r="R77" s="405" t="s">
        <v>2555</v>
      </c>
      <c r="S77" s="636"/>
      <c r="T77" s="405" t="s">
        <v>3822</v>
      </c>
      <c r="U77" s="405" t="s">
        <v>2046</v>
      </c>
      <c r="V77" s="405" t="s">
        <v>831</v>
      </c>
      <c r="W77" s="405" t="s">
        <v>2954</v>
      </c>
      <c r="X77" s="730" t="s">
        <v>754</v>
      </c>
      <c r="Y77" s="730" t="s">
        <v>754</v>
      </c>
      <c r="Z77" s="399" t="s">
        <v>420</v>
      </c>
      <c r="AA77" s="398" t="s">
        <v>353</v>
      </c>
      <c r="AB77" s="398" t="s">
        <v>417</v>
      </c>
      <c r="AC77" s="402">
        <v>2</v>
      </c>
      <c r="AD77" s="398" t="s">
        <v>391</v>
      </c>
      <c r="AE77" s="398"/>
      <c r="AF77" s="398"/>
      <c r="AG77" s="398"/>
      <c r="AH77" s="398"/>
      <c r="AI77" s="398">
        <v>4</v>
      </c>
      <c r="AJ77" s="398"/>
      <c r="AK77" s="398"/>
      <c r="AL77" s="398"/>
      <c r="AM77" s="398"/>
      <c r="AN77" s="398"/>
      <c r="AO77" s="398"/>
      <c r="AP77" s="390">
        <v>584</v>
      </c>
      <c r="AQ77" s="398" t="s">
        <v>435</v>
      </c>
      <c r="AR77" s="398" t="s">
        <v>348</v>
      </c>
      <c r="AS77" s="390" t="s">
        <v>347</v>
      </c>
      <c r="AT77" s="701">
        <v>38960</v>
      </c>
      <c r="AU77" s="701">
        <v>38938</v>
      </c>
      <c r="AV77" s="697">
        <v>3200000</v>
      </c>
      <c r="AY77" s="694" t="str">
        <f t="shared" si="1"/>
        <v>2006</v>
      </c>
    </row>
    <row r="78" spans="1:66" s="694" customFormat="1" ht="15" customHeight="1">
      <c r="A78" s="764">
        <v>74</v>
      </c>
      <c r="B78" s="382" t="s">
        <v>1616</v>
      </c>
      <c r="C78" s="733" t="s">
        <v>2942</v>
      </c>
      <c r="D78" s="733"/>
      <c r="E78" s="399" t="s">
        <v>1617</v>
      </c>
      <c r="F78" s="732" t="s">
        <v>713</v>
      </c>
      <c r="G78" s="732" t="s">
        <v>3429</v>
      </c>
      <c r="H78" s="732" t="s">
        <v>3914</v>
      </c>
      <c r="I78" s="735" t="s">
        <v>1881</v>
      </c>
      <c r="J78" s="748" t="s">
        <v>3394</v>
      </c>
      <c r="K78" s="784" t="s">
        <v>3426</v>
      </c>
      <c r="L78" s="784"/>
      <c r="M78" s="784"/>
      <c r="N78" s="784" t="s">
        <v>3399</v>
      </c>
      <c r="O78" s="785" t="s">
        <v>3427</v>
      </c>
      <c r="P78" s="784" t="s">
        <v>3406</v>
      </c>
      <c r="Q78" s="785" t="s">
        <v>3428</v>
      </c>
      <c r="R78" s="732" t="s">
        <v>2558</v>
      </c>
      <c r="S78" s="403"/>
      <c r="T78" s="732" t="s">
        <v>2042</v>
      </c>
      <c r="U78" s="732" t="s">
        <v>2055</v>
      </c>
      <c r="V78" s="732"/>
      <c r="W78" s="405" t="s">
        <v>2959</v>
      </c>
      <c r="X78" s="588" t="s">
        <v>3779</v>
      </c>
      <c r="Y78" s="588" t="s">
        <v>3225</v>
      </c>
      <c r="Z78" s="399" t="s">
        <v>420</v>
      </c>
      <c r="AA78" s="398" t="s">
        <v>353</v>
      </c>
      <c r="AB78" s="398" t="s">
        <v>417</v>
      </c>
      <c r="AC78" s="402">
        <v>2</v>
      </c>
      <c r="AD78" s="398" t="s">
        <v>391</v>
      </c>
      <c r="AE78" s="398"/>
      <c r="AF78" s="398"/>
      <c r="AG78" s="398"/>
      <c r="AH78" s="398">
        <v>2</v>
      </c>
      <c r="AI78" s="398">
        <v>2</v>
      </c>
      <c r="AJ78" s="398"/>
      <c r="AK78" s="398"/>
      <c r="AL78" s="398"/>
      <c r="AM78" s="398"/>
      <c r="AN78" s="398"/>
      <c r="AO78" s="398"/>
      <c r="AP78" s="390"/>
      <c r="AQ78" s="398" t="s">
        <v>297</v>
      </c>
      <c r="AR78" s="398" t="s">
        <v>348</v>
      </c>
      <c r="AS78" s="390" t="s">
        <v>347</v>
      </c>
      <c r="AT78" s="701">
        <v>38960</v>
      </c>
      <c r="AU78" s="701">
        <v>38938</v>
      </c>
      <c r="AV78" s="697">
        <v>3200000</v>
      </c>
      <c r="AY78" s="694" t="str">
        <f t="shared" si="1"/>
        <v>2006</v>
      </c>
    </row>
    <row r="79" spans="1:66" s="694" customFormat="1" ht="15" customHeight="1">
      <c r="A79" s="764">
        <v>75</v>
      </c>
      <c r="B79" s="732" t="s">
        <v>1618</v>
      </c>
      <c r="C79" s="733" t="s">
        <v>2943</v>
      </c>
      <c r="D79" s="733"/>
      <c r="E79" s="766" t="s">
        <v>1619</v>
      </c>
      <c r="F79" s="732" t="s">
        <v>714</v>
      </c>
      <c r="G79" s="732" t="s">
        <v>3425</v>
      </c>
      <c r="H79" s="732" t="s">
        <v>3914</v>
      </c>
      <c r="I79" s="735" t="s">
        <v>1882</v>
      </c>
      <c r="J79" s="748" t="s">
        <v>3394</v>
      </c>
      <c r="K79" s="784" t="s">
        <v>3426</v>
      </c>
      <c r="L79" s="784"/>
      <c r="M79" s="784"/>
      <c r="N79" s="784" t="s">
        <v>3399</v>
      </c>
      <c r="O79" s="785" t="s">
        <v>3427</v>
      </c>
      <c r="P79" s="784" t="s">
        <v>3406</v>
      </c>
      <c r="Q79" s="785" t="s">
        <v>3428</v>
      </c>
      <c r="R79" s="732" t="s">
        <v>2558</v>
      </c>
      <c r="S79" s="731"/>
      <c r="T79" s="732" t="s">
        <v>2042</v>
      </c>
      <c r="U79" s="732" t="s">
        <v>2055</v>
      </c>
      <c r="V79" s="732"/>
      <c r="W79" s="405" t="s">
        <v>2959</v>
      </c>
      <c r="X79" s="588" t="s">
        <v>3779</v>
      </c>
      <c r="Y79" s="588" t="s">
        <v>3225</v>
      </c>
      <c r="Z79" s="399" t="s">
        <v>420</v>
      </c>
      <c r="AA79" s="398" t="s">
        <v>353</v>
      </c>
      <c r="AB79" s="398" t="s">
        <v>417</v>
      </c>
      <c r="AC79" s="402">
        <v>2</v>
      </c>
      <c r="AD79" s="398" t="s">
        <v>391</v>
      </c>
      <c r="AE79" s="398"/>
      <c r="AF79" s="398"/>
      <c r="AG79" s="398"/>
      <c r="AH79" s="398">
        <v>2</v>
      </c>
      <c r="AI79" s="398">
        <v>2</v>
      </c>
      <c r="AJ79" s="398"/>
      <c r="AK79" s="398"/>
      <c r="AL79" s="398"/>
      <c r="AM79" s="398"/>
      <c r="AN79" s="398"/>
      <c r="AO79" s="398"/>
      <c r="AP79" s="390"/>
      <c r="AQ79" s="398" t="s">
        <v>297</v>
      </c>
      <c r="AR79" s="398" t="s">
        <v>348</v>
      </c>
      <c r="AS79" s="390" t="s">
        <v>347</v>
      </c>
      <c r="AT79" s="701">
        <v>38960</v>
      </c>
      <c r="AU79" s="701">
        <v>38938</v>
      </c>
      <c r="AV79" s="697">
        <v>3200000</v>
      </c>
      <c r="AY79" s="694" t="str">
        <f t="shared" si="1"/>
        <v>2006</v>
      </c>
    </row>
    <row r="80" spans="1:66" s="694" customFormat="1" ht="15" customHeight="1">
      <c r="A80" s="764">
        <v>76</v>
      </c>
      <c r="B80" s="382" t="s">
        <v>2944</v>
      </c>
      <c r="C80" s="733" t="s">
        <v>2945</v>
      </c>
      <c r="D80" s="733"/>
      <c r="E80" s="399" t="s">
        <v>212</v>
      </c>
      <c r="F80" s="732" t="s">
        <v>645</v>
      </c>
      <c r="G80" s="732" t="s">
        <v>3456</v>
      </c>
      <c r="H80" s="763" t="s">
        <v>3913</v>
      </c>
      <c r="I80" s="745" t="s">
        <v>2795</v>
      </c>
      <c r="J80" s="748" t="s">
        <v>3394</v>
      </c>
      <c r="K80" s="784" t="s">
        <v>3458</v>
      </c>
      <c r="L80" s="784"/>
      <c r="M80" s="784"/>
      <c r="N80" s="784"/>
      <c r="O80" s="785"/>
      <c r="P80" s="784"/>
      <c r="Q80" s="785"/>
      <c r="R80" s="511" t="s">
        <v>2515</v>
      </c>
      <c r="S80" s="403"/>
      <c r="T80" s="732" t="s">
        <v>43</v>
      </c>
      <c r="U80" s="732" t="s">
        <v>2049</v>
      </c>
      <c r="V80" s="732" t="s">
        <v>854</v>
      </c>
      <c r="W80" s="756" t="s">
        <v>3314</v>
      </c>
      <c r="X80" s="730" t="s">
        <v>754</v>
      </c>
      <c r="Y80" s="730" t="s">
        <v>754</v>
      </c>
      <c r="Z80" s="399" t="s">
        <v>420</v>
      </c>
      <c r="AA80" s="398" t="s">
        <v>353</v>
      </c>
      <c r="AB80" s="398" t="s">
        <v>417</v>
      </c>
      <c r="AC80" s="402">
        <v>2</v>
      </c>
      <c r="AD80" s="398" t="s">
        <v>391</v>
      </c>
      <c r="AE80" s="398"/>
      <c r="AF80" s="398"/>
      <c r="AG80" s="398"/>
      <c r="AH80" s="398"/>
      <c r="AI80" s="398">
        <v>4</v>
      </c>
      <c r="AJ80" s="398"/>
      <c r="AK80" s="398"/>
      <c r="AL80" s="398"/>
      <c r="AM80" s="398"/>
      <c r="AN80" s="398"/>
      <c r="AO80" s="398"/>
      <c r="AP80" s="390">
        <v>584</v>
      </c>
      <c r="AQ80" s="398" t="s">
        <v>435</v>
      </c>
      <c r="AR80" s="398" t="s">
        <v>348</v>
      </c>
      <c r="AS80" s="390" t="s">
        <v>347</v>
      </c>
      <c r="AT80" s="701">
        <v>38960</v>
      </c>
      <c r="AU80" s="701">
        <v>38938</v>
      </c>
      <c r="AV80" s="697">
        <v>3200000</v>
      </c>
      <c r="AW80" s="703"/>
      <c r="AX80" s="703"/>
      <c r="AY80" s="694" t="str">
        <f t="shared" si="1"/>
        <v>2006</v>
      </c>
    </row>
    <row r="81" spans="1:54" s="694" customFormat="1" ht="15" customHeight="1">
      <c r="A81" s="764">
        <v>77</v>
      </c>
      <c r="B81" s="732" t="s">
        <v>1620</v>
      </c>
      <c r="C81" s="733" t="s">
        <v>2717</v>
      </c>
      <c r="D81" s="733"/>
      <c r="E81" s="766" t="s">
        <v>309</v>
      </c>
      <c r="F81" s="732" t="s">
        <v>3534</v>
      </c>
      <c r="G81" s="732" t="s">
        <v>3535</v>
      </c>
      <c r="H81" s="732" t="s">
        <v>3914</v>
      </c>
      <c r="I81" s="735" t="s">
        <v>1883</v>
      </c>
      <c r="J81" s="731" t="s">
        <v>3422</v>
      </c>
      <c r="K81" s="784" t="s">
        <v>3435</v>
      </c>
      <c r="L81" s="784"/>
      <c r="M81" s="784"/>
      <c r="N81" s="784" t="s">
        <v>3399</v>
      </c>
      <c r="O81" s="785" t="s">
        <v>3493</v>
      </c>
      <c r="P81" s="784"/>
      <c r="Q81" s="785"/>
      <c r="R81" s="739" t="s">
        <v>2509</v>
      </c>
      <c r="S81" s="731"/>
      <c r="T81" s="732" t="s">
        <v>817</v>
      </c>
      <c r="U81" s="732" t="s">
        <v>3009</v>
      </c>
      <c r="V81" s="732"/>
      <c r="W81" s="382" t="s">
        <v>2950</v>
      </c>
      <c r="X81" s="730" t="s">
        <v>754</v>
      </c>
      <c r="Y81" s="730" t="s">
        <v>754</v>
      </c>
      <c r="Z81" s="399" t="s">
        <v>420</v>
      </c>
      <c r="AA81" s="398" t="s">
        <v>353</v>
      </c>
      <c r="AB81" s="398" t="s">
        <v>417</v>
      </c>
      <c r="AC81" s="402">
        <v>2</v>
      </c>
      <c r="AD81" s="702" t="s">
        <v>1386</v>
      </c>
      <c r="AE81" s="398"/>
      <c r="AF81" s="398"/>
      <c r="AG81" s="398"/>
      <c r="AH81" s="398">
        <v>2</v>
      </c>
      <c r="AI81" s="398"/>
      <c r="AJ81" s="398"/>
      <c r="AK81" s="398"/>
      <c r="AL81" s="398"/>
      <c r="AM81" s="398"/>
      <c r="AN81" s="398"/>
      <c r="AO81" s="398"/>
      <c r="AP81" s="390">
        <v>146</v>
      </c>
      <c r="AQ81" s="390" t="s">
        <v>444</v>
      </c>
      <c r="AR81" s="398" t="s">
        <v>347</v>
      </c>
      <c r="AS81" s="390" t="s">
        <v>347</v>
      </c>
      <c r="AT81" s="701">
        <v>38960</v>
      </c>
      <c r="AU81" s="701">
        <v>38938</v>
      </c>
      <c r="AV81" s="692">
        <v>5575000</v>
      </c>
      <c r="AY81" s="694" t="str">
        <f t="shared" si="1"/>
        <v>2006</v>
      </c>
    </row>
    <row r="82" spans="1:54" s="694" customFormat="1" ht="15" customHeight="1">
      <c r="A82" s="764">
        <v>78</v>
      </c>
      <c r="B82" s="382" t="s">
        <v>1621</v>
      </c>
      <c r="C82" s="716" t="s">
        <v>3329</v>
      </c>
      <c r="D82" s="716"/>
      <c r="E82" s="399" t="s">
        <v>76</v>
      </c>
      <c r="F82" s="732" t="s">
        <v>2559</v>
      </c>
      <c r="G82" s="382" t="s">
        <v>2128</v>
      </c>
      <c r="H82" s="732" t="s">
        <v>3914</v>
      </c>
      <c r="I82" s="392" t="s">
        <v>3150</v>
      </c>
      <c r="J82" s="748"/>
      <c r="K82" s="784"/>
      <c r="L82" s="784"/>
      <c r="M82" s="784"/>
      <c r="N82" s="784"/>
      <c r="O82" s="785"/>
      <c r="P82" s="784"/>
      <c r="Q82" s="785"/>
      <c r="R82" s="739" t="s">
        <v>2560</v>
      </c>
      <c r="S82" s="403"/>
      <c r="T82" s="382" t="s">
        <v>2126</v>
      </c>
      <c r="U82" s="382" t="s">
        <v>2129</v>
      </c>
      <c r="V82" s="382" t="s">
        <v>2127</v>
      </c>
      <c r="W82" s="405" t="s">
        <v>2959</v>
      </c>
      <c r="X82" s="730" t="s">
        <v>754</v>
      </c>
      <c r="Y82" s="730" t="s">
        <v>754</v>
      </c>
      <c r="Z82" s="399" t="s">
        <v>420</v>
      </c>
      <c r="AA82" s="398" t="s">
        <v>353</v>
      </c>
      <c r="AB82" s="398" t="s">
        <v>417</v>
      </c>
      <c r="AC82" s="402">
        <v>2</v>
      </c>
      <c r="AD82" s="398" t="s">
        <v>391</v>
      </c>
      <c r="AE82" s="398"/>
      <c r="AF82" s="398"/>
      <c r="AG82" s="398"/>
      <c r="AH82" s="398">
        <v>2</v>
      </c>
      <c r="AI82" s="398"/>
      <c r="AJ82" s="398"/>
      <c r="AK82" s="398"/>
      <c r="AL82" s="398"/>
      <c r="AM82" s="398"/>
      <c r="AN82" s="398"/>
      <c r="AO82" s="398"/>
      <c r="AP82" s="390">
        <v>146</v>
      </c>
      <c r="AQ82" s="390" t="s">
        <v>444</v>
      </c>
      <c r="AR82" s="398" t="s">
        <v>348</v>
      </c>
      <c r="AS82" s="390" t="s">
        <v>348</v>
      </c>
      <c r="AT82" s="701">
        <v>38960</v>
      </c>
      <c r="AU82" s="701">
        <v>38938</v>
      </c>
      <c r="AV82" s="692">
        <v>3300000</v>
      </c>
      <c r="AY82" s="694" t="str">
        <f t="shared" si="1"/>
        <v>2006</v>
      </c>
    </row>
    <row r="83" spans="1:54" s="694" customFormat="1" ht="15" customHeight="1">
      <c r="A83" s="764">
        <v>79</v>
      </c>
      <c r="B83" s="382" t="s">
        <v>1622</v>
      </c>
      <c r="C83" s="733" t="s">
        <v>2718</v>
      </c>
      <c r="D83" s="733"/>
      <c r="E83" s="399" t="s">
        <v>1623</v>
      </c>
      <c r="F83" s="733" t="s">
        <v>2124</v>
      </c>
      <c r="G83" s="382" t="s">
        <v>2125</v>
      </c>
      <c r="H83" s="732" t="s">
        <v>3914</v>
      </c>
      <c r="I83" s="392" t="s">
        <v>3151</v>
      </c>
      <c r="J83" s="748" t="s">
        <v>3394</v>
      </c>
      <c r="K83" s="784" t="s">
        <v>3395</v>
      </c>
      <c r="L83" s="733"/>
      <c r="M83" s="733"/>
      <c r="N83" s="733"/>
      <c r="O83" s="733"/>
      <c r="P83" s="733"/>
      <c r="Q83" s="733"/>
      <c r="R83" s="733" t="s">
        <v>2471</v>
      </c>
      <c r="S83" s="403"/>
      <c r="T83" s="382" t="s">
        <v>2126</v>
      </c>
      <c r="U83" s="382" t="s">
        <v>2129</v>
      </c>
      <c r="V83" s="382" t="s">
        <v>2127</v>
      </c>
      <c r="W83" s="405" t="s">
        <v>2959</v>
      </c>
      <c r="X83" s="730" t="s">
        <v>754</v>
      </c>
      <c r="Y83" s="730" t="s">
        <v>754</v>
      </c>
      <c r="Z83" s="399" t="s">
        <v>420</v>
      </c>
      <c r="AA83" s="398" t="s">
        <v>353</v>
      </c>
      <c r="AB83" s="398" t="s">
        <v>417</v>
      </c>
      <c r="AC83" s="402">
        <v>2</v>
      </c>
      <c r="AD83" s="398" t="s">
        <v>391</v>
      </c>
      <c r="AE83" s="398"/>
      <c r="AF83" s="398"/>
      <c r="AG83" s="398"/>
      <c r="AH83" s="398">
        <v>2</v>
      </c>
      <c r="AI83" s="398"/>
      <c r="AJ83" s="398"/>
      <c r="AK83" s="398"/>
      <c r="AL83" s="398"/>
      <c r="AM83" s="398"/>
      <c r="AN83" s="398"/>
      <c r="AO83" s="398"/>
      <c r="AP83" s="390">
        <v>146</v>
      </c>
      <c r="AQ83" s="390" t="s">
        <v>444</v>
      </c>
      <c r="AR83" s="398" t="s">
        <v>348</v>
      </c>
      <c r="AS83" s="390" t="s">
        <v>348</v>
      </c>
      <c r="AT83" s="701">
        <v>38960</v>
      </c>
      <c r="AU83" s="701">
        <v>38938</v>
      </c>
      <c r="AV83" s="692">
        <v>3300000</v>
      </c>
      <c r="AY83" s="694" t="str">
        <f t="shared" si="1"/>
        <v>2006</v>
      </c>
      <c r="BB83" s="693"/>
    </row>
    <row r="84" spans="1:54" s="694" customFormat="1" ht="15" customHeight="1">
      <c r="A84" s="764">
        <v>80</v>
      </c>
      <c r="B84" s="732" t="s">
        <v>258</v>
      </c>
      <c r="C84" s="733" t="s">
        <v>2719</v>
      </c>
      <c r="D84" s="733"/>
      <c r="E84" s="746" t="s">
        <v>281</v>
      </c>
      <c r="F84" s="732" t="s">
        <v>254</v>
      </c>
      <c r="G84" s="732" t="s">
        <v>715</v>
      </c>
      <c r="H84" s="732" t="s">
        <v>3914</v>
      </c>
      <c r="I84" s="736" t="s">
        <v>3169</v>
      </c>
      <c r="J84" s="731" t="s">
        <v>3422</v>
      </c>
      <c r="K84" s="784" t="s">
        <v>3445</v>
      </c>
      <c r="L84" s="784"/>
      <c r="M84" s="784"/>
      <c r="N84" s="784" t="s">
        <v>3399</v>
      </c>
      <c r="O84" s="785" t="s">
        <v>3447</v>
      </c>
      <c r="P84" s="784"/>
      <c r="Q84" s="785"/>
      <c r="R84" s="732" t="s">
        <v>2515</v>
      </c>
      <c r="S84" s="731"/>
      <c r="T84" s="732" t="s">
        <v>2434</v>
      </c>
      <c r="U84" s="732"/>
      <c r="V84" s="732"/>
      <c r="W84" s="382" t="s">
        <v>2950</v>
      </c>
      <c r="X84" s="730" t="s">
        <v>754</v>
      </c>
      <c r="Y84" s="730" t="s">
        <v>754</v>
      </c>
      <c r="Z84" s="399" t="s">
        <v>420</v>
      </c>
      <c r="AA84" s="398" t="s">
        <v>353</v>
      </c>
      <c r="AB84" s="398" t="s">
        <v>417</v>
      </c>
      <c r="AC84" s="402">
        <v>2</v>
      </c>
      <c r="AD84" s="702" t="s">
        <v>1386</v>
      </c>
      <c r="AE84" s="398"/>
      <c r="AF84" s="398"/>
      <c r="AG84" s="398"/>
      <c r="AH84" s="398">
        <v>2</v>
      </c>
      <c r="AI84" s="398">
        <v>3</v>
      </c>
      <c r="AJ84" s="398"/>
      <c r="AK84" s="398"/>
      <c r="AL84" s="398"/>
      <c r="AM84" s="398"/>
      <c r="AN84" s="398"/>
      <c r="AO84" s="398"/>
      <c r="AP84" s="390">
        <v>584</v>
      </c>
      <c r="AQ84" s="390" t="s">
        <v>444</v>
      </c>
      <c r="AR84" s="398" t="s">
        <v>335</v>
      </c>
      <c r="AS84" s="390" t="s">
        <v>347</v>
      </c>
      <c r="AT84" s="701">
        <v>39051</v>
      </c>
      <c r="AU84" s="701">
        <v>39041</v>
      </c>
      <c r="AV84" s="692">
        <v>3400000</v>
      </c>
      <c r="AW84" s="694" t="s">
        <v>1021</v>
      </c>
      <c r="AY84" s="694" t="str">
        <f t="shared" si="1"/>
        <v>2006</v>
      </c>
    </row>
    <row r="85" spans="1:54" s="694" customFormat="1" ht="15.75" customHeight="1">
      <c r="A85" s="764">
        <v>81</v>
      </c>
      <c r="B85" s="732" t="s">
        <v>257</v>
      </c>
      <c r="C85" s="733" t="s">
        <v>2720</v>
      </c>
      <c r="D85" s="733"/>
      <c r="E85" s="746" t="s">
        <v>280</v>
      </c>
      <c r="F85" s="732" t="s">
        <v>253</v>
      </c>
      <c r="G85" s="732" t="s">
        <v>651</v>
      </c>
      <c r="H85" s="732" t="s">
        <v>3914</v>
      </c>
      <c r="I85" s="736" t="s">
        <v>3170</v>
      </c>
      <c r="J85" s="731" t="s">
        <v>3422</v>
      </c>
      <c r="K85" s="784" t="s">
        <v>3445</v>
      </c>
      <c r="L85" s="784"/>
      <c r="M85" s="784"/>
      <c r="N85" s="784" t="s">
        <v>3399</v>
      </c>
      <c r="O85" s="785" t="s">
        <v>3447</v>
      </c>
      <c r="P85" s="784"/>
      <c r="Q85" s="785"/>
      <c r="R85" s="732" t="s">
        <v>2515</v>
      </c>
      <c r="S85" s="731"/>
      <c r="T85" s="732" t="s">
        <v>818</v>
      </c>
      <c r="U85" s="732"/>
      <c r="V85" s="732"/>
      <c r="W85" s="382" t="s">
        <v>2950</v>
      </c>
      <c r="X85" s="730" t="s">
        <v>754</v>
      </c>
      <c r="Y85" s="730" t="s">
        <v>754</v>
      </c>
      <c r="Z85" s="399" t="s">
        <v>420</v>
      </c>
      <c r="AA85" s="398" t="s">
        <v>353</v>
      </c>
      <c r="AB85" s="398" t="s">
        <v>417</v>
      </c>
      <c r="AC85" s="402">
        <v>2</v>
      </c>
      <c r="AD85" s="398" t="s">
        <v>391</v>
      </c>
      <c r="AE85" s="398"/>
      <c r="AF85" s="398"/>
      <c r="AG85" s="398"/>
      <c r="AH85" s="398">
        <v>2</v>
      </c>
      <c r="AI85" s="398">
        <v>3</v>
      </c>
      <c r="AJ85" s="398"/>
      <c r="AK85" s="398"/>
      <c r="AL85" s="398"/>
      <c r="AM85" s="398"/>
      <c r="AN85" s="398"/>
      <c r="AO85" s="398"/>
      <c r="AP85" s="390">
        <v>584</v>
      </c>
      <c r="AQ85" s="390" t="s">
        <v>444</v>
      </c>
      <c r="AR85" s="398" t="s">
        <v>335</v>
      </c>
      <c r="AS85" s="390" t="s">
        <v>347</v>
      </c>
      <c r="AT85" s="701">
        <v>39051</v>
      </c>
      <c r="AU85" s="701">
        <v>39041</v>
      </c>
      <c r="AV85" s="692">
        <v>3400000</v>
      </c>
      <c r="AW85" s="694" t="s">
        <v>1021</v>
      </c>
      <c r="AY85" s="694" t="str">
        <f t="shared" si="1"/>
        <v>2006</v>
      </c>
    </row>
    <row r="86" spans="1:54" s="694" customFormat="1" ht="15" customHeight="1">
      <c r="A86" s="764">
        <v>82</v>
      </c>
      <c r="B86" s="732" t="s">
        <v>256</v>
      </c>
      <c r="C86" s="733" t="s">
        <v>2721</v>
      </c>
      <c r="D86" s="733"/>
      <c r="E86" s="746" t="s">
        <v>279</v>
      </c>
      <c r="F86" s="732" t="s">
        <v>252</v>
      </c>
      <c r="G86" s="732" t="s">
        <v>652</v>
      </c>
      <c r="H86" s="732" t="s">
        <v>3914</v>
      </c>
      <c r="I86" s="736" t="s">
        <v>3171</v>
      </c>
      <c r="J86" s="731" t="s">
        <v>3422</v>
      </c>
      <c r="K86" s="784" t="s">
        <v>3445</v>
      </c>
      <c r="L86" s="784"/>
      <c r="M86" s="784"/>
      <c r="N86" s="784" t="s">
        <v>3399</v>
      </c>
      <c r="O86" s="785" t="s">
        <v>3447</v>
      </c>
      <c r="P86" s="784"/>
      <c r="Q86" s="785"/>
      <c r="R86" s="732" t="s">
        <v>2515</v>
      </c>
      <c r="S86" s="731"/>
      <c r="T86" s="732" t="s">
        <v>818</v>
      </c>
      <c r="U86" s="732"/>
      <c r="V86" s="732"/>
      <c r="W86" s="382" t="s">
        <v>2950</v>
      </c>
      <c r="X86" s="730" t="s">
        <v>754</v>
      </c>
      <c r="Y86" s="730" t="s">
        <v>754</v>
      </c>
      <c r="Z86" s="399" t="s">
        <v>420</v>
      </c>
      <c r="AA86" s="398" t="s">
        <v>353</v>
      </c>
      <c r="AB86" s="398" t="s">
        <v>417</v>
      </c>
      <c r="AC86" s="402">
        <v>2</v>
      </c>
      <c r="AD86" s="398" t="s">
        <v>391</v>
      </c>
      <c r="AE86" s="398"/>
      <c r="AF86" s="398"/>
      <c r="AG86" s="398"/>
      <c r="AH86" s="398">
        <v>2</v>
      </c>
      <c r="AI86" s="398">
        <v>3</v>
      </c>
      <c r="AJ86" s="398"/>
      <c r="AK86" s="398"/>
      <c r="AL86" s="398"/>
      <c r="AM86" s="398"/>
      <c r="AN86" s="398"/>
      <c r="AO86" s="398"/>
      <c r="AP86" s="390">
        <v>584</v>
      </c>
      <c r="AQ86" s="390" t="s">
        <v>444</v>
      </c>
      <c r="AR86" s="398" t="s">
        <v>335</v>
      </c>
      <c r="AS86" s="390" t="s">
        <v>347</v>
      </c>
      <c r="AT86" s="701">
        <v>39051</v>
      </c>
      <c r="AU86" s="701">
        <v>39041</v>
      </c>
      <c r="AV86" s="692">
        <v>3400000</v>
      </c>
      <c r="AW86" s="694" t="s">
        <v>1021</v>
      </c>
      <c r="AY86" s="694" t="str">
        <f t="shared" si="1"/>
        <v>2006</v>
      </c>
    </row>
    <row r="87" spans="1:54" s="694" customFormat="1" ht="15" customHeight="1">
      <c r="A87" s="764">
        <v>83</v>
      </c>
      <c r="B87" s="732" t="s">
        <v>1624</v>
      </c>
      <c r="C87" s="733" t="s">
        <v>2722</v>
      </c>
      <c r="D87" s="733"/>
      <c r="E87" s="766" t="s">
        <v>61</v>
      </c>
      <c r="F87" s="732" t="s">
        <v>229</v>
      </c>
      <c r="G87" s="732" t="s">
        <v>653</v>
      </c>
      <c r="H87" s="763" t="s">
        <v>3913</v>
      </c>
      <c r="I87" s="392" t="s">
        <v>1884</v>
      </c>
      <c r="J87" s="731" t="s">
        <v>3422</v>
      </c>
      <c r="K87" s="784" t="s">
        <v>3445</v>
      </c>
      <c r="L87" s="784"/>
      <c r="M87" s="784"/>
      <c r="N87" s="784" t="s">
        <v>3399</v>
      </c>
      <c r="O87" s="785" t="s">
        <v>3447</v>
      </c>
      <c r="P87" s="784"/>
      <c r="Q87" s="785"/>
      <c r="R87" s="732" t="s">
        <v>2515</v>
      </c>
      <c r="S87" s="731"/>
      <c r="T87" s="732" t="s">
        <v>43</v>
      </c>
      <c r="U87" s="732" t="s">
        <v>2052</v>
      </c>
      <c r="V87" s="732" t="s">
        <v>812</v>
      </c>
      <c r="W87" s="405" t="s">
        <v>2959</v>
      </c>
      <c r="X87" s="588" t="s">
        <v>3779</v>
      </c>
      <c r="Y87" s="588" t="s">
        <v>3225</v>
      </c>
      <c r="Z87" s="399" t="s">
        <v>285</v>
      </c>
      <c r="AA87" s="398" t="s">
        <v>345</v>
      </c>
      <c r="AB87" s="398" t="s">
        <v>417</v>
      </c>
      <c r="AC87" s="402">
        <v>2</v>
      </c>
      <c r="AD87" s="398" t="s">
        <v>391</v>
      </c>
      <c r="AE87" s="398"/>
      <c r="AF87" s="398"/>
      <c r="AG87" s="398"/>
      <c r="AH87" s="398">
        <v>4</v>
      </c>
      <c r="AI87" s="398"/>
      <c r="AJ87" s="398"/>
      <c r="AK87" s="398"/>
      <c r="AL87" s="398"/>
      <c r="AM87" s="398"/>
      <c r="AN87" s="398"/>
      <c r="AO87" s="398"/>
      <c r="AP87" s="390">
        <v>292</v>
      </c>
      <c r="AQ87" s="390" t="s">
        <v>444</v>
      </c>
      <c r="AR87" s="398"/>
      <c r="AS87" s="390"/>
      <c r="AT87" s="701">
        <v>39080</v>
      </c>
      <c r="AU87" s="701">
        <v>39080</v>
      </c>
      <c r="AV87" s="692">
        <v>3110000</v>
      </c>
      <c r="AY87" s="694" t="str">
        <f t="shared" si="1"/>
        <v>2006</v>
      </c>
    </row>
    <row r="88" spans="1:54" s="694" customFormat="1" ht="15" customHeight="1">
      <c r="A88" s="764">
        <v>84</v>
      </c>
      <c r="B88" s="732" t="s">
        <v>1625</v>
      </c>
      <c r="C88" s="733" t="s">
        <v>2723</v>
      </c>
      <c r="D88" s="733"/>
      <c r="E88" s="766" t="s">
        <v>1007</v>
      </c>
      <c r="F88" s="732" t="s">
        <v>2620</v>
      </c>
      <c r="G88" s="732" t="s">
        <v>2623</v>
      </c>
      <c r="H88" s="732" t="s">
        <v>3914</v>
      </c>
      <c r="I88" s="732" t="s">
        <v>3145</v>
      </c>
      <c r="J88" s="743"/>
      <c r="K88" s="784"/>
      <c r="L88" s="784"/>
      <c r="M88" s="784"/>
      <c r="N88" s="784"/>
      <c r="O88" s="785"/>
      <c r="P88" s="784"/>
      <c r="Q88" s="785"/>
      <c r="R88" s="732" t="s">
        <v>2549</v>
      </c>
      <c r="S88" s="731"/>
      <c r="T88" s="732" t="s">
        <v>2614</v>
      </c>
      <c r="U88" s="732"/>
      <c r="V88" s="732"/>
      <c r="W88" s="382" t="s">
        <v>2950</v>
      </c>
      <c r="X88" s="847" t="s">
        <v>3779</v>
      </c>
      <c r="Y88" s="588" t="s">
        <v>3225</v>
      </c>
      <c r="Z88" s="399" t="s">
        <v>285</v>
      </c>
      <c r="AA88" s="398" t="s">
        <v>345</v>
      </c>
      <c r="AB88" s="398" t="s">
        <v>417</v>
      </c>
      <c r="AC88" s="402">
        <v>2</v>
      </c>
      <c r="AD88" s="398" t="s">
        <v>391</v>
      </c>
      <c r="AE88" s="398"/>
      <c r="AF88" s="398"/>
      <c r="AG88" s="398"/>
      <c r="AH88" s="398">
        <v>4</v>
      </c>
      <c r="AI88" s="398"/>
      <c r="AJ88" s="398"/>
      <c r="AK88" s="398"/>
      <c r="AL88" s="398"/>
      <c r="AM88" s="398"/>
      <c r="AN88" s="398"/>
      <c r="AO88" s="398"/>
      <c r="AP88" s="390">
        <v>292</v>
      </c>
      <c r="AQ88" s="390" t="s">
        <v>444</v>
      </c>
      <c r="AR88" s="398"/>
      <c r="AS88" s="390"/>
      <c r="AT88" s="701">
        <v>39080</v>
      </c>
      <c r="AU88" s="701">
        <v>39080</v>
      </c>
      <c r="AV88" s="692">
        <v>3110000</v>
      </c>
      <c r="AY88" s="694" t="str">
        <f t="shared" si="1"/>
        <v>2006</v>
      </c>
    </row>
    <row r="89" spans="1:54" s="694" customFormat="1" ht="15" customHeight="1">
      <c r="A89" s="764">
        <v>85</v>
      </c>
      <c r="B89" s="732" t="s">
        <v>1626</v>
      </c>
      <c r="C89" s="733" t="s">
        <v>2724</v>
      </c>
      <c r="D89" s="733"/>
      <c r="E89" s="766" t="s">
        <v>1008</v>
      </c>
      <c r="F89" s="732" t="s">
        <v>2621</v>
      </c>
      <c r="G89" s="732" t="s">
        <v>2622</v>
      </c>
      <c r="H89" s="732" t="s">
        <v>3914</v>
      </c>
      <c r="I89" s="735" t="s">
        <v>3146</v>
      </c>
      <c r="J89" s="743"/>
      <c r="K89" s="784"/>
      <c r="L89" s="784"/>
      <c r="M89" s="784"/>
      <c r="N89" s="784"/>
      <c r="O89" s="785"/>
      <c r="P89" s="784"/>
      <c r="Q89" s="785"/>
      <c r="R89" s="732" t="s">
        <v>2549</v>
      </c>
      <c r="S89" s="731"/>
      <c r="T89" s="732" t="s">
        <v>2614</v>
      </c>
      <c r="U89" s="732"/>
      <c r="V89" s="732"/>
      <c r="W89" s="382" t="s">
        <v>2950</v>
      </c>
      <c r="X89" s="730" t="s">
        <v>754</v>
      </c>
      <c r="Y89" s="730" t="s">
        <v>754</v>
      </c>
      <c r="Z89" s="399" t="s">
        <v>285</v>
      </c>
      <c r="AA89" s="398" t="s">
        <v>345</v>
      </c>
      <c r="AB89" s="398" t="s">
        <v>417</v>
      </c>
      <c r="AC89" s="402">
        <v>2</v>
      </c>
      <c r="AD89" s="398" t="s">
        <v>391</v>
      </c>
      <c r="AE89" s="398"/>
      <c r="AF89" s="398"/>
      <c r="AG89" s="398"/>
      <c r="AH89" s="398">
        <v>4</v>
      </c>
      <c r="AI89" s="398"/>
      <c r="AJ89" s="398"/>
      <c r="AK89" s="398"/>
      <c r="AL89" s="398"/>
      <c r="AM89" s="398"/>
      <c r="AN89" s="398"/>
      <c r="AO89" s="398"/>
      <c r="AP89" s="390">
        <v>292</v>
      </c>
      <c r="AQ89" s="390" t="s">
        <v>444</v>
      </c>
      <c r="AR89" s="398"/>
      <c r="AS89" s="390"/>
      <c r="AT89" s="701">
        <v>39080</v>
      </c>
      <c r="AU89" s="701">
        <v>39080</v>
      </c>
      <c r="AV89" s="692">
        <v>3110000</v>
      </c>
      <c r="AY89" s="694" t="str">
        <f t="shared" si="1"/>
        <v>2006</v>
      </c>
    </row>
    <row r="90" spans="1:54" s="694" customFormat="1" ht="15" customHeight="1">
      <c r="A90" s="764">
        <v>86</v>
      </c>
      <c r="B90" s="732" t="s">
        <v>1627</v>
      </c>
      <c r="C90" s="733" t="s">
        <v>2725</v>
      </c>
      <c r="D90" s="733"/>
      <c r="E90" s="766" t="s">
        <v>1009</v>
      </c>
      <c r="F90" s="732" t="s">
        <v>1145</v>
      </c>
      <c r="G90" s="732" t="s">
        <v>3453</v>
      </c>
      <c r="H90" s="732" t="s">
        <v>3914</v>
      </c>
      <c r="I90" s="745" t="s">
        <v>1885</v>
      </c>
      <c r="J90" s="748" t="s">
        <v>3394</v>
      </c>
      <c r="K90" s="784" t="s">
        <v>3436</v>
      </c>
      <c r="L90" s="784"/>
      <c r="M90" s="784"/>
      <c r="N90" s="784" t="s">
        <v>3399</v>
      </c>
      <c r="O90" s="785" t="s">
        <v>3454</v>
      </c>
      <c r="P90" s="784" t="s">
        <v>3406</v>
      </c>
      <c r="Q90" s="785" t="s">
        <v>3455</v>
      </c>
      <c r="R90" s="732" t="s">
        <v>2535</v>
      </c>
      <c r="S90" s="731"/>
      <c r="T90" s="732" t="s">
        <v>2042</v>
      </c>
      <c r="U90" s="732" t="s">
        <v>2055</v>
      </c>
      <c r="V90" s="732" t="s">
        <v>1115</v>
      </c>
      <c r="W90" s="405" t="s">
        <v>2959</v>
      </c>
      <c r="X90" s="730" t="s">
        <v>754</v>
      </c>
      <c r="Y90" s="730" t="s">
        <v>754</v>
      </c>
      <c r="Z90" s="399" t="s">
        <v>285</v>
      </c>
      <c r="AA90" s="398" t="s">
        <v>345</v>
      </c>
      <c r="AB90" s="398" t="s">
        <v>417</v>
      </c>
      <c r="AC90" s="402">
        <v>2</v>
      </c>
      <c r="AD90" s="398" t="s">
        <v>391</v>
      </c>
      <c r="AE90" s="398"/>
      <c r="AF90" s="398"/>
      <c r="AG90" s="398"/>
      <c r="AH90" s="398">
        <v>2</v>
      </c>
      <c r="AI90" s="398"/>
      <c r="AJ90" s="398"/>
      <c r="AK90" s="398"/>
      <c r="AL90" s="398"/>
      <c r="AM90" s="398"/>
      <c r="AN90" s="398"/>
      <c r="AO90" s="398"/>
      <c r="AP90" s="390">
        <v>146</v>
      </c>
      <c r="AQ90" s="390" t="s">
        <v>444</v>
      </c>
      <c r="AR90" s="398"/>
      <c r="AS90" s="390"/>
      <c r="AT90" s="701">
        <v>39080</v>
      </c>
      <c r="AU90" s="701">
        <v>39080</v>
      </c>
      <c r="AV90" s="692">
        <v>2730000</v>
      </c>
      <c r="AY90" s="694" t="str">
        <f t="shared" si="1"/>
        <v>2006</v>
      </c>
    </row>
    <row r="91" spans="1:54" s="694" customFormat="1" ht="15" customHeight="1">
      <c r="A91" s="764">
        <v>87</v>
      </c>
      <c r="B91" s="732" t="s">
        <v>1628</v>
      </c>
      <c r="C91" s="733" t="s">
        <v>2726</v>
      </c>
      <c r="D91" s="733"/>
      <c r="E91" s="766" t="s">
        <v>1010</v>
      </c>
      <c r="F91" s="732" t="s">
        <v>3448</v>
      </c>
      <c r="G91" s="732" t="s">
        <v>654</v>
      </c>
      <c r="H91" s="732" t="s">
        <v>3914</v>
      </c>
      <c r="I91" s="392" t="s">
        <v>1886</v>
      </c>
      <c r="J91" s="731" t="s">
        <v>3422</v>
      </c>
      <c r="K91" s="784" t="s">
        <v>3449</v>
      </c>
      <c r="L91" s="784"/>
      <c r="M91" s="784"/>
      <c r="N91" s="784"/>
      <c r="O91" s="785"/>
      <c r="P91" s="784"/>
      <c r="Q91" s="785"/>
      <c r="R91" s="732" t="s">
        <v>2515</v>
      </c>
      <c r="S91" s="731"/>
      <c r="T91" s="732" t="s">
        <v>43</v>
      </c>
      <c r="U91" s="732" t="s">
        <v>2052</v>
      </c>
      <c r="V91" s="732" t="s">
        <v>44</v>
      </c>
      <c r="W91" s="405" t="s">
        <v>2959</v>
      </c>
      <c r="X91" s="730" t="s">
        <v>754</v>
      </c>
      <c r="Y91" s="730" t="s">
        <v>754</v>
      </c>
      <c r="Z91" s="399" t="s">
        <v>285</v>
      </c>
      <c r="AA91" s="398" t="s">
        <v>345</v>
      </c>
      <c r="AB91" s="398" t="s">
        <v>417</v>
      </c>
      <c r="AC91" s="402">
        <v>2</v>
      </c>
      <c r="AD91" s="398" t="s">
        <v>391</v>
      </c>
      <c r="AE91" s="398"/>
      <c r="AF91" s="398"/>
      <c r="AG91" s="398"/>
      <c r="AH91" s="398">
        <v>2</v>
      </c>
      <c r="AI91" s="398"/>
      <c r="AJ91" s="398"/>
      <c r="AK91" s="398"/>
      <c r="AL91" s="398"/>
      <c r="AM91" s="398"/>
      <c r="AN91" s="398"/>
      <c r="AO91" s="398"/>
      <c r="AP91" s="390">
        <v>146</v>
      </c>
      <c r="AQ91" s="390" t="s">
        <v>444</v>
      </c>
      <c r="AR91" s="398"/>
      <c r="AS91" s="390" t="s">
        <v>347</v>
      </c>
      <c r="AT91" s="701">
        <v>39080</v>
      </c>
      <c r="AU91" s="701">
        <v>39080</v>
      </c>
      <c r="AV91" s="692">
        <v>2730000</v>
      </c>
      <c r="AY91" s="694" t="str">
        <f t="shared" si="1"/>
        <v>2006</v>
      </c>
    </row>
    <row r="92" spans="1:54" s="694" customFormat="1" ht="15" customHeight="1">
      <c r="A92" s="764">
        <v>88</v>
      </c>
      <c r="B92" s="732" t="s">
        <v>1629</v>
      </c>
      <c r="C92" s="716" t="s">
        <v>3330</v>
      </c>
      <c r="D92" s="716"/>
      <c r="E92" s="746" t="s">
        <v>1630</v>
      </c>
      <c r="F92" s="732" t="s">
        <v>263</v>
      </c>
      <c r="G92" s="732" t="s">
        <v>3475</v>
      </c>
      <c r="H92" s="732" t="s">
        <v>3914</v>
      </c>
      <c r="I92" s="401" t="s">
        <v>1887</v>
      </c>
      <c r="J92" s="731" t="s">
        <v>3394</v>
      </c>
      <c r="K92" s="784" t="s">
        <v>3476</v>
      </c>
      <c r="L92" s="784"/>
      <c r="M92" s="784"/>
      <c r="N92" s="784"/>
      <c r="O92" s="785"/>
      <c r="P92" s="784"/>
      <c r="Q92" s="785"/>
      <c r="R92" s="732" t="s">
        <v>2523</v>
      </c>
      <c r="S92" s="731"/>
      <c r="T92" s="732" t="s">
        <v>817</v>
      </c>
      <c r="U92" s="732" t="s">
        <v>3010</v>
      </c>
      <c r="V92" s="732"/>
      <c r="W92" s="382" t="s">
        <v>2950</v>
      </c>
      <c r="X92" s="847" t="s">
        <v>3779</v>
      </c>
      <c r="Y92" s="588" t="s">
        <v>3225</v>
      </c>
      <c r="Z92" s="399" t="s">
        <v>420</v>
      </c>
      <c r="AA92" s="398" t="s">
        <v>353</v>
      </c>
      <c r="AB92" s="398" t="s">
        <v>417</v>
      </c>
      <c r="AC92" s="402">
        <v>2</v>
      </c>
      <c r="AD92" s="702" t="s">
        <v>1386</v>
      </c>
      <c r="AE92" s="398"/>
      <c r="AF92" s="398"/>
      <c r="AG92" s="398"/>
      <c r="AH92" s="398">
        <v>2</v>
      </c>
      <c r="AI92" s="398"/>
      <c r="AJ92" s="398"/>
      <c r="AK92" s="398"/>
      <c r="AL92" s="398"/>
      <c r="AM92" s="398"/>
      <c r="AN92" s="398"/>
      <c r="AO92" s="398"/>
      <c r="AP92" s="390">
        <v>146</v>
      </c>
      <c r="AQ92" s="390" t="s">
        <v>444</v>
      </c>
      <c r="AR92" s="398"/>
      <c r="AS92" s="390" t="s">
        <v>347</v>
      </c>
      <c r="AT92" s="701">
        <v>39227</v>
      </c>
      <c r="AU92" s="701">
        <v>39227</v>
      </c>
      <c r="AV92" s="692">
        <v>2900000</v>
      </c>
      <c r="AY92" s="694" t="str">
        <f t="shared" si="1"/>
        <v>2007</v>
      </c>
      <c r="AZ92" s="21"/>
    </row>
    <row r="93" spans="1:54" s="694" customFormat="1" ht="15" customHeight="1">
      <c r="A93" s="764">
        <v>89</v>
      </c>
      <c r="B93" s="732" t="s">
        <v>268</v>
      </c>
      <c r="C93" s="716" t="s">
        <v>3331</v>
      </c>
      <c r="D93" s="716"/>
      <c r="E93" s="746" t="s">
        <v>1631</v>
      </c>
      <c r="F93" s="732" t="s">
        <v>1147</v>
      </c>
      <c r="G93" s="739" t="s">
        <v>3474</v>
      </c>
      <c r="H93" s="732" t="s">
        <v>3914</v>
      </c>
      <c r="I93" s="401" t="s">
        <v>1888</v>
      </c>
      <c r="J93" s="748" t="s">
        <v>3394</v>
      </c>
      <c r="K93" s="784" t="s">
        <v>3417</v>
      </c>
      <c r="L93" s="784"/>
      <c r="M93" s="784"/>
      <c r="N93" s="784"/>
      <c r="O93" s="785"/>
      <c r="P93" s="784"/>
      <c r="Q93" s="785"/>
      <c r="R93" s="732" t="s">
        <v>2515</v>
      </c>
      <c r="S93" s="731"/>
      <c r="T93" s="732" t="s">
        <v>817</v>
      </c>
      <c r="U93" s="732" t="s">
        <v>3010</v>
      </c>
      <c r="V93" s="732" t="s">
        <v>3011</v>
      </c>
      <c r="W93" s="382" t="s">
        <v>2950</v>
      </c>
      <c r="X93" s="588" t="s">
        <v>3779</v>
      </c>
      <c r="Y93" s="588" t="s">
        <v>3225</v>
      </c>
      <c r="Z93" s="399" t="s">
        <v>420</v>
      </c>
      <c r="AA93" s="398" t="s">
        <v>353</v>
      </c>
      <c r="AB93" s="398" t="s">
        <v>417</v>
      </c>
      <c r="AC93" s="402">
        <v>2</v>
      </c>
      <c r="AD93" s="702" t="s">
        <v>1386</v>
      </c>
      <c r="AE93" s="398"/>
      <c r="AF93" s="398"/>
      <c r="AG93" s="398"/>
      <c r="AH93" s="398">
        <v>2</v>
      </c>
      <c r="AI93" s="398"/>
      <c r="AJ93" s="398"/>
      <c r="AK93" s="398"/>
      <c r="AL93" s="398"/>
      <c r="AM93" s="398"/>
      <c r="AN93" s="398"/>
      <c r="AO93" s="398"/>
      <c r="AP93" s="390">
        <v>146</v>
      </c>
      <c r="AQ93" s="390" t="s">
        <v>444</v>
      </c>
      <c r="AR93" s="398"/>
      <c r="AS93" s="390" t="s">
        <v>347</v>
      </c>
      <c r="AT93" s="701">
        <v>39227</v>
      </c>
      <c r="AU93" s="701">
        <v>39227</v>
      </c>
      <c r="AV93" s="692">
        <v>2900000</v>
      </c>
      <c r="AY93" s="694" t="str">
        <f t="shared" si="1"/>
        <v>2007</v>
      </c>
    </row>
    <row r="94" spans="1:54" s="694" customFormat="1" ht="15" customHeight="1">
      <c r="A94" s="764">
        <v>90</v>
      </c>
      <c r="B94" s="732" t="s">
        <v>269</v>
      </c>
      <c r="C94" s="716" t="s">
        <v>3332</v>
      </c>
      <c r="D94" s="716"/>
      <c r="E94" s="746" t="s">
        <v>1632</v>
      </c>
      <c r="F94" s="732" t="s">
        <v>1146</v>
      </c>
      <c r="G94" s="739" t="s">
        <v>3473</v>
      </c>
      <c r="H94" s="732" t="s">
        <v>3914</v>
      </c>
      <c r="I94" s="401" t="s">
        <v>1889</v>
      </c>
      <c r="J94" s="748" t="s">
        <v>3394</v>
      </c>
      <c r="K94" s="784" t="s">
        <v>3417</v>
      </c>
      <c r="L94" s="784"/>
      <c r="M94" s="784"/>
      <c r="N94" s="784"/>
      <c r="O94" s="785"/>
      <c r="P94" s="784"/>
      <c r="Q94" s="785"/>
      <c r="R94" s="732" t="s">
        <v>2515</v>
      </c>
      <c r="S94" s="731"/>
      <c r="T94" s="732" t="s">
        <v>817</v>
      </c>
      <c r="U94" s="732" t="s">
        <v>3010</v>
      </c>
      <c r="V94" s="732" t="s">
        <v>3011</v>
      </c>
      <c r="W94" s="382" t="s">
        <v>2950</v>
      </c>
      <c r="X94" s="588" t="s">
        <v>3779</v>
      </c>
      <c r="Y94" s="588" t="s">
        <v>3225</v>
      </c>
      <c r="Z94" s="399" t="s">
        <v>420</v>
      </c>
      <c r="AA94" s="398" t="s">
        <v>353</v>
      </c>
      <c r="AB94" s="398" t="s">
        <v>417</v>
      </c>
      <c r="AC94" s="402">
        <v>2</v>
      </c>
      <c r="AD94" s="702" t="s">
        <v>1386</v>
      </c>
      <c r="AE94" s="398"/>
      <c r="AF94" s="398"/>
      <c r="AG94" s="398"/>
      <c r="AH94" s="398">
        <v>2</v>
      </c>
      <c r="AI94" s="398"/>
      <c r="AJ94" s="398"/>
      <c r="AK94" s="398"/>
      <c r="AL94" s="398"/>
      <c r="AM94" s="398"/>
      <c r="AN94" s="398"/>
      <c r="AO94" s="398"/>
      <c r="AP94" s="390">
        <v>146</v>
      </c>
      <c r="AQ94" s="390" t="s">
        <v>444</v>
      </c>
      <c r="AR94" s="398"/>
      <c r="AS94" s="390" t="s">
        <v>347</v>
      </c>
      <c r="AT94" s="701">
        <v>39227</v>
      </c>
      <c r="AU94" s="701">
        <v>39227</v>
      </c>
      <c r="AV94" s="692">
        <v>2900000</v>
      </c>
      <c r="AY94" s="694" t="str">
        <f t="shared" si="1"/>
        <v>2007</v>
      </c>
    </row>
    <row r="95" spans="1:54" s="694" customFormat="1" ht="15" customHeight="1">
      <c r="A95" s="764">
        <v>91</v>
      </c>
      <c r="B95" s="732" t="s">
        <v>1633</v>
      </c>
      <c r="C95" s="716" t="s">
        <v>3333</v>
      </c>
      <c r="D95" s="716"/>
      <c r="E95" s="746" t="s">
        <v>1634</v>
      </c>
      <c r="F95" s="732" t="s">
        <v>3319</v>
      </c>
      <c r="G95" s="732" t="s">
        <v>743</v>
      </c>
      <c r="H95" s="732" t="s">
        <v>3914</v>
      </c>
      <c r="I95" s="744" t="s">
        <v>3551</v>
      </c>
      <c r="J95" s="743" t="s">
        <v>3394</v>
      </c>
      <c r="K95" s="784" t="s">
        <v>3404</v>
      </c>
      <c r="L95" s="784" t="s">
        <v>3321</v>
      </c>
      <c r="M95" s="784" t="s">
        <v>3411</v>
      </c>
      <c r="N95" s="784" t="s">
        <v>3399</v>
      </c>
      <c r="O95" s="785" t="s">
        <v>3424</v>
      </c>
      <c r="P95" s="784"/>
      <c r="Q95" s="785"/>
      <c r="R95" s="511" t="s">
        <v>2515</v>
      </c>
      <c r="S95" s="731"/>
      <c r="T95" s="732" t="s">
        <v>2796</v>
      </c>
      <c r="U95" s="382"/>
      <c r="V95" s="382" t="s">
        <v>2043</v>
      </c>
      <c r="W95" s="756" t="s">
        <v>3314</v>
      </c>
      <c r="X95" s="730" t="s">
        <v>754</v>
      </c>
      <c r="Y95" s="730" t="s">
        <v>754</v>
      </c>
      <c r="Z95" s="399" t="s">
        <v>420</v>
      </c>
      <c r="AA95" s="398" t="s">
        <v>353</v>
      </c>
      <c r="AB95" s="398" t="s">
        <v>417</v>
      </c>
      <c r="AC95" s="402">
        <v>2</v>
      </c>
      <c r="AD95" s="702" t="s">
        <v>1386</v>
      </c>
      <c r="AE95" s="398"/>
      <c r="AF95" s="398"/>
      <c r="AG95" s="398"/>
      <c r="AH95" s="398">
        <v>2</v>
      </c>
      <c r="AI95" s="398"/>
      <c r="AJ95" s="398"/>
      <c r="AK95" s="398"/>
      <c r="AL95" s="398"/>
      <c r="AM95" s="398"/>
      <c r="AN95" s="398"/>
      <c r="AO95" s="398"/>
      <c r="AP95" s="390">
        <v>146</v>
      </c>
      <c r="AQ95" s="390" t="s">
        <v>444</v>
      </c>
      <c r="AR95" s="398"/>
      <c r="AS95" s="390" t="s">
        <v>347</v>
      </c>
      <c r="AT95" s="701">
        <v>39227</v>
      </c>
      <c r="AU95" s="701">
        <v>39227</v>
      </c>
      <c r="AV95" s="692">
        <v>3170000</v>
      </c>
      <c r="AY95" s="694" t="str">
        <f t="shared" si="1"/>
        <v>2007</v>
      </c>
    </row>
    <row r="96" spans="1:54" s="694" customFormat="1" ht="13.5" customHeight="1">
      <c r="A96" s="764">
        <v>92</v>
      </c>
      <c r="B96" s="405" t="s">
        <v>1635</v>
      </c>
      <c r="C96" s="720" t="s">
        <v>3334</v>
      </c>
      <c r="D96" s="720"/>
      <c r="E96" s="635" t="s">
        <v>1636</v>
      </c>
      <c r="F96" s="405" t="s">
        <v>2626</v>
      </c>
      <c r="G96" s="405" t="s">
        <v>3921</v>
      </c>
      <c r="H96" s="405" t="s">
        <v>2883</v>
      </c>
      <c r="I96" s="686" t="s">
        <v>3153</v>
      </c>
      <c r="J96" s="405"/>
      <c r="K96" s="405"/>
      <c r="L96" s="405"/>
      <c r="M96" s="405"/>
      <c r="N96" s="405"/>
      <c r="O96" s="405"/>
      <c r="P96" s="405"/>
      <c r="Q96" s="405"/>
      <c r="R96" s="405"/>
      <c r="S96" s="636"/>
      <c r="T96" s="405" t="s">
        <v>880</v>
      </c>
      <c r="U96" s="405"/>
      <c r="V96" s="405"/>
      <c r="W96" s="405" t="s">
        <v>2959</v>
      </c>
      <c r="X96" s="730" t="s">
        <v>754</v>
      </c>
      <c r="Y96" s="730" t="s">
        <v>754</v>
      </c>
      <c r="Z96" s="399" t="s">
        <v>420</v>
      </c>
      <c r="AA96" s="398" t="s">
        <v>353</v>
      </c>
      <c r="AB96" s="398" t="s">
        <v>417</v>
      </c>
      <c r="AC96" s="402">
        <v>2</v>
      </c>
      <c r="AD96" s="702" t="s">
        <v>1386</v>
      </c>
      <c r="AE96" s="398"/>
      <c r="AF96" s="398"/>
      <c r="AG96" s="398"/>
      <c r="AH96" s="398">
        <v>2</v>
      </c>
      <c r="AI96" s="398">
        <v>2</v>
      </c>
      <c r="AJ96" s="398"/>
      <c r="AK96" s="398"/>
      <c r="AL96" s="398"/>
      <c r="AM96" s="398"/>
      <c r="AN96" s="398"/>
      <c r="AO96" s="398"/>
      <c r="AP96" s="390">
        <v>438</v>
      </c>
      <c r="AQ96" s="390" t="s">
        <v>2628</v>
      </c>
      <c r="AR96" s="398"/>
      <c r="AS96" s="390" t="s">
        <v>347</v>
      </c>
      <c r="AT96" s="701">
        <v>39227</v>
      </c>
      <c r="AU96" s="701">
        <v>39227</v>
      </c>
      <c r="AV96" s="692">
        <v>3170000</v>
      </c>
      <c r="AY96" s="694" t="str">
        <f t="shared" si="1"/>
        <v>2007</v>
      </c>
    </row>
    <row r="97" spans="1:54" s="694" customFormat="1" ht="13.5">
      <c r="A97" s="764">
        <v>93</v>
      </c>
      <c r="B97" s="732" t="s">
        <v>1637</v>
      </c>
      <c r="C97" s="790" t="s">
        <v>3335</v>
      </c>
      <c r="D97" s="790"/>
      <c r="E97" s="734" t="s">
        <v>1638</v>
      </c>
      <c r="F97" s="739" t="s">
        <v>3960</v>
      </c>
      <c r="G97" s="732" t="s">
        <v>3929</v>
      </c>
      <c r="H97" s="763" t="s">
        <v>3913</v>
      </c>
      <c r="I97" s="744" t="s">
        <v>3161</v>
      </c>
      <c r="J97" s="732"/>
      <c r="K97" s="732"/>
      <c r="L97" s="732"/>
      <c r="M97" s="732"/>
      <c r="N97" s="732"/>
      <c r="O97" s="732"/>
      <c r="P97" s="732"/>
      <c r="Q97" s="732"/>
      <c r="R97" s="732"/>
      <c r="S97" s="731"/>
      <c r="T97" s="732" t="s">
        <v>3927</v>
      </c>
      <c r="U97" s="405"/>
      <c r="V97" s="405"/>
      <c r="W97" s="405" t="s">
        <v>2950</v>
      </c>
      <c r="X97" s="730" t="s">
        <v>754</v>
      </c>
      <c r="Y97" s="730" t="s">
        <v>3224</v>
      </c>
      <c r="Z97" s="399" t="s">
        <v>420</v>
      </c>
      <c r="AA97" s="398" t="s">
        <v>353</v>
      </c>
      <c r="AB97" s="398" t="s">
        <v>417</v>
      </c>
      <c r="AC97" s="402">
        <v>2</v>
      </c>
      <c r="AD97" s="398" t="s">
        <v>1110</v>
      </c>
      <c r="AE97" s="398"/>
      <c r="AF97" s="398"/>
      <c r="AG97" s="398"/>
      <c r="AH97" s="398">
        <v>2</v>
      </c>
      <c r="AI97" s="398"/>
      <c r="AJ97" s="398"/>
      <c r="AK97" s="398"/>
      <c r="AL97" s="398"/>
      <c r="AM97" s="398"/>
      <c r="AN97" s="398"/>
      <c r="AO97" s="398"/>
      <c r="AP97" s="390">
        <v>146</v>
      </c>
      <c r="AQ97" s="390" t="s">
        <v>444</v>
      </c>
      <c r="AR97" s="398"/>
      <c r="AS97" s="390" t="s">
        <v>347</v>
      </c>
      <c r="AT97" s="701">
        <v>39227</v>
      </c>
      <c r="AU97" s="701">
        <v>39227</v>
      </c>
      <c r="AV97" s="692">
        <v>3170000</v>
      </c>
      <c r="AY97" s="694" t="str">
        <f t="shared" si="1"/>
        <v>2007</v>
      </c>
      <c r="BA97" s="17"/>
      <c r="BB97" s="17"/>
    </row>
    <row r="98" spans="1:54" s="694" customFormat="1" ht="15" customHeight="1">
      <c r="A98" s="764">
        <v>94</v>
      </c>
      <c r="B98" s="740" t="s">
        <v>1639</v>
      </c>
      <c r="C98" s="716" t="s">
        <v>3336</v>
      </c>
      <c r="D98" s="716"/>
      <c r="E98" s="770" t="s">
        <v>1640</v>
      </c>
      <c r="F98" s="740" t="s">
        <v>1111</v>
      </c>
      <c r="G98" s="740" t="s">
        <v>1112</v>
      </c>
      <c r="H98" s="763" t="s">
        <v>3913</v>
      </c>
      <c r="I98" s="769" t="s">
        <v>1249</v>
      </c>
      <c r="J98" s="743"/>
      <c r="K98" s="806"/>
      <c r="L98" s="806"/>
      <c r="M98" s="806"/>
      <c r="N98" s="806"/>
      <c r="O98" s="807"/>
      <c r="P98" s="806"/>
      <c r="Q98" s="807"/>
      <c r="R98" s="740" t="s">
        <v>2532</v>
      </c>
      <c r="S98" s="743"/>
      <c r="T98" s="740" t="s">
        <v>1113</v>
      </c>
      <c r="U98" s="740"/>
      <c r="V98" s="740" t="s">
        <v>1192</v>
      </c>
      <c r="W98" s="740" t="s">
        <v>2950</v>
      </c>
      <c r="X98" s="730" t="s">
        <v>754</v>
      </c>
      <c r="Y98" s="730" t="s">
        <v>754</v>
      </c>
      <c r="Z98" s="399" t="s">
        <v>420</v>
      </c>
      <c r="AA98" s="398" t="s">
        <v>353</v>
      </c>
      <c r="AB98" s="398" t="s">
        <v>417</v>
      </c>
      <c r="AC98" s="402">
        <v>2</v>
      </c>
      <c r="AD98" s="702" t="s">
        <v>1386</v>
      </c>
      <c r="AE98" s="398"/>
      <c r="AF98" s="398"/>
      <c r="AG98" s="398"/>
      <c r="AH98" s="398">
        <v>2</v>
      </c>
      <c r="AI98" s="398"/>
      <c r="AJ98" s="398"/>
      <c r="AK98" s="398"/>
      <c r="AL98" s="398"/>
      <c r="AM98" s="398"/>
      <c r="AN98" s="398"/>
      <c r="AO98" s="398"/>
      <c r="AP98" s="390">
        <v>146</v>
      </c>
      <c r="AQ98" s="390" t="s">
        <v>444</v>
      </c>
      <c r="AR98" s="398"/>
      <c r="AS98" s="390" t="s">
        <v>347</v>
      </c>
      <c r="AT98" s="701">
        <v>39227</v>
      </c>
      <c r="AU98" s="701">
        <v>39227</v>
      </c>
      <c r="AV98" s="692">
        <v>3170000</v>
      </c>
      <c r="AY98" s="694" t="str">
        <f t="shared" si="1"/>
        <v>2007</v>
      </c>
      <c r="AZ98" s="17"/>
      <c r="BB98" s="693"/>
    </row>
    <row r="99" spans="1:54" s="694" customFormat="1" ht="15" customHeight="1">
      <c r="A99" s="764">
        <v>95</v>
      </c>
      <c r="B99" s="740" t="s">
        <v>1641</v>
      </c>
      <c r="C99" s="716" t="s">
        <v>3337</v>
      </c>
      <c r="D99" s="716"/>
      <c r="E99" s="770" t="s">
        <v>1642</v>
      </c>
      <c r="F99" s="732" t="s">
        <v>2625</v>
      </c>
      <c r="G99" s="732" t="s">
        <v>2627</v>
      </c>
      <c r="H99" s="382" t="s">
        <v>3914</v>
      </c>
      <c r="I99" s="769" t="s">
        <v>3152</v>
      </c>
      <c r="J99" s="750" t="s">
        <v>3394</v>
      </c>
      <c r="K99" s="806" t="s">
        <v>3404</v>
      </c>
      <c r="L99" s="806"/>
      <c r="M99" s="806"/>
      <c r="N99" s="806" t="s">
        <v>3399</v>
      </c>
      <c r="O99" s="807" t="s">
        <v>3400</v>
      </c>
      <c r="P99" s="806" t="s">
        <v>3406</v>
      </c>
      <c r="Q99" s="807" t="s">
        <v>3415</v>
      </c>
      <c r="R99" s="740" t="s">
        <v>2515</v>
      </c>
      <c r="S99" s="743"/>
      <c r="T99" s="740" t="s">
        <v>43</v>
      </c>
      <c r="U99" s="740" t="s">
        <v>3253</v>
      </c>
      <c r="V99" s="740"/>
      <c r="W99" s="405" t="s">
        <v>2959</v>
      </c>
      <c r="X99" s="730" t="s">
        <v>754</v>
      </c>
      <c r="Y99" s="730" t="s">
        <v>754</v>
      </c>
      <c r="Z99" s="399" t="s">
        <v>420</v>
      </c>
      <c r="AA99" s="398" t="s">
        <v>353</v>
      </c>
      <c r="AB99" s="398" t="s">
        <v>417</v>
      </c>
      <c r="AC99" s="402">
        <v>2</v>
      </c>
      <c r="AD99" s="702" t="s">
        <v>1386</v>
      </c>
      <c r="AE99" s="398"/>
      <c r="AF99" s="398"/>
      <c r="AG99" s="398"/>
      <c r="AH99" s="398">
        <v>2</v>
      </c>
      <c r="AI99" s="398"/>
      <c r="AJ99" s="398"/>
      <c r="AK99" s="398"/>
      <c r="AL99" s="398"/>
      <c r="AM99" s="398"/>
      <c r="AN99" s="398"/>
      <c r="AO99" s="398"/>
      <c r="AP99" s="390">
        <v>146</v>
      </c>
      <c r="AQ99" s="390" t="s">
        <v>444</v>
      </c>
      <c r="AR99" s="398"/>
      <c r="AS99" s="390" t="s">
        <v>347</v>
      </c>
      <c r="AT99" s="701">
        <v>39227</v>
      </c>
      <c r="AU99" s="701">
        <v>39227</v>
      </c>
      <c r="AV99" s="692">
        <v>3170000</v>
      </c>
      <c r="AY99" s="694" t="str">
        <f t="shared" si="1"/>
        <v>2007</v>
      </c>
    </row>
    <row r="100" spans="1:54" s="694" customFormat="1" ht="15" customHeight="1">
      <c r="A100" s="764">
        <v>96</v>
      </c>
      <c r="B100" s="740" t="s">
        <v>1643</v>
      </c>
      <c r="C100" s="779" t="s">
        <v>2850</v>
      </c>
      <c r="D100" s="779"/>
      <c r="E100" s="770" t="s">
        <v>1644</v>
      </c>
      <c r="F100" s="740" t="s">
        <v>3287</v>
      </c>
      <c r="G100" s="740" t="s">
        <v>2132</v>
      </c>
      <c r="H100" s="732" t="s">
        <v>3914</v>
      </c>
      <c r="I100" s="742" t="s">
        <v>3098</v>
      </c>
      <c r="J100" s="748"/>
      <c r="K100" s="784"/>
      <c r="L100" s="784"/>
      <c r="M100" s="784"/>
      <c r="N100" s="784"/>
      <c r="O100" s="785"/>
      <c r="P100" s="784"/>
      <c r="Q100" s="785"/>
      <c r="R100" s="740" t="s">
        <v>2466</v>
      </c>
      <c r="S100" s="743"/>
      <c r="T100" s="740" t="s">
        <v>3289</v>
      </c>
      <c r="U100" s="740" t="s">
        <v>3290</v>
      </c>
      <c r="V100" s="740"/>
      <c r="W100" s="740"/>
      <c r="X100" s="730" t="s">
        <v>754</v>
      </c>
      <c r="Y100" s="730" t="s">
        <v>3224</v>
      </c>
      <c r="Z100" s="399" t="s">
        <v>420</v>
      </c>
      <c r="AA100" s="398" t="s">
        <v>353</v>
      </c>
      <c r="AB100" s="398" t="s">
        <v>417</v>
      </c>
      <c r="AC100" s="402">
        <v>2</v>
      </c>
      <c r="AD100" s="398" t="s">
        <v>391</v>
      </c>
      <c r="AE100" s="398"/>
      <c r="AF100" s="398"/>
      <c r="AG100" s="398"/>
      <c r="AH100" s="398"/>
      <c r="AI100" s="398">
        <v>6</v>
      </c>
      <c r="AJ100" s="398"/>
      <c r="AK100" s="398"/>
      <c r="AL100" s="398"/>
      <c r="AM100" s="398"/>
      <c r="AN100" s="398"/>
      <c r="AO100" s="398"/>
      <c r="AP100" s="390">
        <v>876</v>
      </c>
      <c r="AQ100" s="390" t="s">
        <v>435</v>
      </c>
      <c r="AR100" s="398"/>
      <c r="AS100" s="390" t="s">
        <v>347</v>
      </c>
      <c r="AT100" s="701">
        <v>39227</v>
      </c>
      <c r="AU100" s="701">
        <v>39227</v>
      </c>
      <c r="AV100" s="692">
        <v>3440000</v>
      </c>
      <c r="AY100" s="694" t="str">
        <f t="shared" si="1"/>
        <v>2007</v>
      </c>
    </row>
    <row r="101" spans="1:54" s="694" customFormat="1" ht="15" customHeight="1">
      <c r="A101" s="764">
        <v>97</v>
      </c>
      <c r="B101" s="732" t="s">
        <v>1645</v>
      </c>
      <c r="C101" s="716" t="s">
        <v>3338</v>
      </c>
      <c r="D101" s="716"/>
      <c r="E101" s="746" t="s">
        <v>1646</v>
      </c>
      <c r="F101" s="732" t="s">
        <v>738</v>
      </c>
      <c r="G101" s="732" t="s">
        <v>739</v>
      </c>
      <c r="H101" s="732" t="s">
        <v>3914</v>
      </c>
      <c r="I101" s="745" t="s">
        <v>1890</v>
      </c>
      <c r="J101" s="731" t="s">
        <v>3422</v>
      </c>
      <c r="K101" s="784" t="s">
        <v>3445</v>
      </c>
      <c r="L101" s="784"/>
      <c r="M101" s="784"/>
      <c r="N101" s="784" t="s">
        <v>3399</v>
      </c>
      <c r="O101" s="785" t="s">
        <v>3447</v>
      </c>
      <c r="P101" s="784"/>
      <c r="Q101" s="785"/>
      <c r="R101" s="511" t="s">
        <v>2515</v>
      </c>
      <c r="S101" s="731"/>
      <c r="T101" s="732" t="s">
        <v>832</v>
      </c>
      <c r="U101" s="732"/>
      <c r="V101" s="732" t="s">
        <v>849</v>
      </c>
      <c r="W101" s="756" t="s">
        <v>3314</v>
      </c>
      <c r="X101" s="588" t="s">
        <v>3779</v>
      </c>
      <c r="Y101" s="588" t="s">
        <v>3225</v>
      </c>
      <c r="Z101" s="399" t="s">
        <v>420</v>
      </c>
      <c r="AA101" s="398" t="s">
        <v>353</v>
      </c>
      <c r="AB101" s="398" t="s">
        <v>417</v>
      </c>
      <c r="AC101" s="402">
        <v>2</v>
      </c>
      <c r="AD101" s="398" t="s">
        <v>391</v>
      </c>
      <c r="AE101" s="398"/>
      <c r="AF101" s="398"/>
      <c r="AG101" s="398"/>
      <c r="AH101" s="398"/>
      <c r="AI101" s="398">
        <v>6</v>
      </c>
      <c r="AJ101" s="398"/>
      <c r="AK101" s="398"/>
      <c r="AL101" s="398"/>
      <c r="AM101" s="398"/>
      <c r="AN101" s="398"/>
      <c r="AO101" s="398"/>
      <c r="AP101" s="390">
        <v>876</v>
      </c>
      <c r="AQ101" s="390" t="s">
        <v>435</v>
      </c>
      <c r="AR101" s="398"/>
      <c r="AS101" s="390" t="s">
        <v>347</v>
      </c>
      <c r="AT101" s="701">
        <v>39227</v>
      </c>
      <c r="AU101" s="701">
        <v>39227</v>
      </c>
      <c r="AV101" s="692">
        <v>3440000</v>
      </c>
      <c r="AY101" s="694" t="str">
        <f t="shared" si="1"/>
        <v>2007</v>
      </c>
    </row>
    <row r="102" spans="1:54" s="694" customFormat="1" ht="15" customHeight="1">
      <c r="A102" s="764">
        <v>98</v>
      </c>
      <c r="B102" s="732" t="s">
        <v>1647</v>
      </c>
      <c r="C102" s="716" t="s">
        <v>3339</v>
      </c>
      <c r="D102" s="716"/>
      <c r="E102" s="746" t="s">
        <v>1648</v>
      </c>
      <c r="F102" s="732" t="s">
        <v>1144</v>
      </c>
      <c r="G102" s="732" t="s">
        <v>740</v>
      </c>
      <c r="H102" s="732" t="s">
        <v>3914</v>
      </c>
      <c r="I102" s="745" t="s">
        <v>1891</v>
      </c>
      <c r="J102" s="731" t="s">
        <v>3422</v>
      </c>
      <c r="K102" s="784" t="s">
        <v>3445</v>
      </c>
      <c r="L102" s="784"/>
      <c r="M102" s="784"/>
      <c r="N102" s="784" t="s">
        <v>3399</v>
      </c>
      <c r="O102" s="785" t="s">
        <v>3447</v>
      </c>
      <c r="P102" s="784"/>
      <c r="Q102" s="785"/>
      <c r="R102" s="511" t="s">
        <v>2515</v>
      </c>
      <c r="S102" s="731"/>
      <c r="T102" s="732" t="s">
        <v>832</v>
      </c>
      <c r="U102" s="732"/>
      <c r="V102" s="732" t="s">
        <v>832</v>
      </c>
      <c r="W102" s="756" t="s">
        <v>3314</v>
      </c>
      <c r="X102" s="588" t="s">
        <v>3779</v>
      </c>
      <c r="Y102" s="588" t="s">
        <v>3225</v>
      </c>
      <c r="Z102" s="399" t="s">
        <v>420</v>
      </c>
      <c r="AA102" s="398" t="s">
        <v>353</v>
      </c>
      <c r="AB102" s="398" t="s">
        <v>417</v>
      </c>
      <c r="AC102" s="402">
        <v>2</v>
      </c>
      <c r="AD102" s="398" t="s">
        <v>391</v>
      </c>
      <c r="AE102" s="398"/>
      <c r="AF102" s="398"/>
      <c r="AG102" s="398"/>
      <c r="AH102" s="398">
        <v>2</v>
      </c>
      <c r="AI102" s="398"/>
      <c r="AJ102" s="398"/>
      <c r="AK102" s="398"/>
      <c r="AL102" s="398"/>
      <c r="AM102" s="398"/>
      <c r="AN102" s="398"/>
      <c r="AO102" s="398"/>
      <c r="AP102" s="390">
        <v>146</v>
      </c>
      <c r="AQ102" s="390" t="s">
        <v>444</v>
      </c>
      <c r="AR102" s="398"/>
      <c r="AS102" s="390" t="s">
        <v>347</v>
      </c>
      <c r="AT102" s="701">
        <v>39227</v>
      </c>
      <c r="AU102" s="701">
        <v>39227</v>
      </c>
      <c r="AV102" s="692">
        <v>2570000</v>
      </c>
      <c r="AY102" s="694" t="str">
        <f t="shared" si="1"/>
        <v>2007</v>
      </c>
    </row>
    <row r="103" spans="1:54" s="694" customFormat="1" ht="15" customHeight="1">
      <c r="A103" s="764">
        <v>99</v>
      </c>
      <c r="B103" s="732" t="s">
        <v>1649</v>
      </c>
      <c r="C103" s="716" t="s">
        <v>3340</v>
      </c>
      <c r="D103" s="716"/>
      <c r="E103" s="746" t="s">
        <v>1650</v>
      </c>
      <c r="F103" s="732" t="s">
        <v>3451</v>
      </c>
      <c r="G103" s="732" t="s">
        <v>3452</v>
      </c>
      <c r="H103" s="732" t="s">
        <v>3914</v>
      </c>
      <c r="I103" s="745" t="s">
        <v>1892</v>
      </c>
      <c r="J103" s="731" t="s">
        <v>3422</v>
      </c>
      <c r="K103" s="784" t="s">
        <v>3445</v>
      </c>
      <c r="L103" s="784" t="s">
        <v>3396</v>
      </c>
      <c r="M103" s="784" t="s">
        <v>3446</v>
      </c>
      <c r="N103" s="784"/>
      <c r="O103" s="785"/>
      <c r="P103" s="784"/>
      <c r="Q103" s="785"/>
      <c r="R103" s="511" t="s">
        <v>2515</v>
      </c>
      <c r="S103" s="731"/>
      <c r="T103" s="732" t="s">
        <v>832</v>
      </c>
      <c r="U103" s="732"/>
      <c r="V103" s="732" t="s">
        <v>832</v>
      </c>
      <c r="W103" s="756" t="s">
        <v>3314</v>
      </c>
      <c r="X103" s="588" t="s">
        <v>3779</v>
      </c>
      <c r="Y103" s="588" t="s">
        <v>3225</v>
      </c>
      <c r="Z103" s="399" t="s">
        <v>420</v>
      </c>
      <c r="AA103" s="398" t="s">
        <v>353</v>
      </c>
      <c r="AB103" s="398" t="s">
        <v>417</v>
      </c>
      <c r="AC103" s="402">
        <v>2</v>
      </c>
      <c r="AD103" s="398" t="s">
        <v>391</v>
      </c>
      <c r="AE103" s="398"/>
      <c r="AF103" s="398"/>
      <c r="AG103" s="398"/>
      <c r="AH103" s="398">
        <v>2</v>
      </c>
      <c r="AI103" s="398"/>
      <c r="AJ103" s="398"/>
      <c r="AK103" s="398"/>
      <c r="AL103" s="398"/>
      <c r="AM103" s="398"/>
      <c r="AN103" s="398"/>
      <c r="AO103" s="398"/>
      <c r="AP103" s="390">
        <v>146</v>
      </c>
      <c r="AQ103" s="390" t="s">
        <v>444</v>
      </c>
      <c r="AR103" s="398"/>
      <c r="AS103" s="390" t="s">
        <v>347</v>
      </c>
      <c r="AT103" s="701">
        <v>39227</v>
      </c>
      <c r="AU103" s="701">
        <v>39227</v>
      </c>
      <c r="AV103" s="692">
        <v>2570000</v>
      </c>
      <c r="AY103" s="694" t="str">
        <f t="shared" si="1"/>
        <v>2007</v>
      </c>
    </row>
    <row r="104" spans="1:54" s="694" customFormat="1" ht="15" customHeight="1">
      <c r="A104" s="764">
        <v>100</v>
      </c>
      <c r="B104" s="405" t="s">
        <v>1651</v>
      </c>
      <c r="C104" s="720" t="s">
        <v>3341</v>
      </c>
      <c r="D104" s="720"/>
      <c r="E104" s="635" t="s">
        <v>1652</v>
      </c>
      <c r="F104" s="405" t="s">
        <v>741</v>
      </c>
      <c r="G104" s="405" t="s">
        <v>742</v>
      </c>
      <c r="H104" s="405" t="s">
        <v>2883</v>
      </c>
      <c r="I104" s="684" t="s">
        <v>3184</v>
      </c>
      <c r="J104" s="636"/>
      <c r="K104" s="836"/>
      <c r="L104" s="836"/>
      <c r="M104" s="836"/>
      <c r="N104" s="836"/>
      <c r="O104" s="837"/>
      <c r="P104" s="836"/>
      <c r="Q104" s="837"/>
      <c r="R104" s="405" t="s">
        <v>2515</v>
      </c>
      <c r="S104" s="636"/>
      <c r="T104" s="405" t="s">
        <v>3800</v>
      </c>
      <c r="U104" s="405"/>
      <c r="V104" s="405"/>
      <c r="W104" s="405" t="s">
        <v>2950</v>
      </c>
      <c r="X104" s="730" t="s">
        <v>754</v>
      </c>
      <c r="Y104" s="730" t="s">
        <v>3224</v>
      </c>
      <c r="Z104" s="399" t="s">
        <v>420</v>
      </c>
      <c r="AA104" s="398" t="s">
        <v>353</v>
      </c>
      <c r="AB104" s="398" t="s">
        <v>417</v>
      </c>
      <c r="AC104" s="402">
        <v>2</v>
      </c>
      <c r="AD104" s="398" t="s">
        <v>421</v>
      </c>
      <c r="AE104" s="398"/>
      <c r="AF104" s="398"/>
      <c r="AG104" s="398"/>
      <c r="AH104" s="398"/>
      <c r="AI104" s="398">
        <v>6</v>
      </c>
      <c r="AJ104" s="398"/>
      <c r="AK104" s="398"/>
      <c r="AL104" s="398"/>
      <c r="AM104" s="398"/>
      <c r="AN104" s="398"/>
      <c r="AO104" s="398"/>
      <c r="AP104" s="390">
        <v>876</v>
      </c>
      <c r="AQ104" s="390" t="s">
        <v>435</v>
      </c>
      <c r="AR104" s="398"/>
      <c r="AS104" s="390" t="s">
        <v>347</v>
      </c>
      <c r="AT104" s="701">
        <v>39287</v>
      </c>
      <c r="AU104" s="701">
        <v>39287</v>
      </c>
      <c r="AV104" s="692">
        <v>4500000</v>
      </c>
      <c r="AY104" s="694" t="str">
        <f t="shared" si="1"/>
        <v>2007</v>
      </c>
    </row>
    <row r="105" spans="1:54" s="694" customFormat="1" ht="15" customHeight="1">
      <c r="A105" s="764">
        <v>101</v>
      </c>
      <c r="B105" s="405" t="s">
        <v>1653</v>
      </c>
      <c r="C105" s="720" t="s">
        <v>3342</v>
      </c>
      <c r="D105" s="720"/>
      <c r="E105" s="635" t="s">
        <v>1654</v>
      </c>
      <c r="F105" s="405" t="s">
        <v>3320</v>
      </c>
      <c r="G105" s="405" t="s">
        <v>1094</v>
      </c>
      <c r="H105" s="405" t="s">
        <v>2883</v>
      </c>
      <c r="I105" s="405" t="s">
        <v>3158</v>
      </c>
      <c r="J105" s="636"/>
      <c r="K105" s="636"/>
      <c r="L105" s="636"/>
      <c r="M105" s="636"/>
      <c r="N105" s="636"/>
      <c r="O105" s="636"/>
      <c r="P105" s="636"/>
      <c r="Q105" s="636"/>
      <c r="R105" s="405"/>
      <c r="S105" s="636"/>
      <c r="T105" s="405" t="s">
        <v>3318</v>
      </c>
      <c r="U105" s="405"/>
      <c r="V105" s="405"/>
      <c r="W105" s="756" t="s">
        <v>3314</v>
      </c>
      <c r="X105" s="588" t="s">
        <v>3779</v>
      </c>
      <c r="Y105" s="588" t="s">
        <v>3225</v>
      </c>
      <c r="Z105" s="399" t="s">
        <v>420</v>
      </c>
      <c r="AA105" s="398" t="s">
        <v>353</v>
      </c>
      <c r="AB105" s="398" t="s">
        <v>417</v>
      </c>
      <c r="AC105" s="402">
        <v>2</v>
      </c>
      <c r="AD105" s="702" t="s">
        <v>1386</v>
      </c>
      <c r="AE105" s="398"/>
      <c r="AF105" s="398"/>
      <c r="AG105" s="398"/>
      <c r="AH105" s="398"/>
      <c r="AI105" s="398">
        <v>4</v>
      </c>
      <c r="AJ105" s="398"/>
      <c r="AK105" s="398"/>
      <c r="AL105" s="398"/>
      <c r="AM105" s="398"/>
      <c r="AN105" s="398"/>
      <c r="AO105" s="398"/>
      <c r="AP105" s="390"/>
      <c r="AQ105" s="390" t="s">
        <v>296</v>
      </c>
      <c r="AR105" s="398"/>
      <c r="AS105" s="390"/>
      <c r="AT105" s="701">
        <v>39329</v>
      </c>
      <c r="AU105" s="701">
        <v>39329</v>
      </c>
      <c r="AV105" s="692">
        <v>4350000</v>
      </c>
      <c r="AW105" s="694" t="s">
        <v>1021</v>
      </c>
      <c r="AY105" s="694" t="str">
        <f t="shared" si="1"/>
        <v>2007</v>
      </c>
      <c r="BA105" s="17"/>
      <c r="BB105" s="17"/>
    </row>
    <row r="106" spans="1:54" s="694" customFormat="1" ht="15" customHeight="1">
      <c r="A106" s="764">
        <v>102</v>
      </c>
      <c r="B106" s="732" t="s">
        <v>1655</v>
      </c>
      <c r="C106" s="717" t="s">
        <v>3343</v>
      </c>
      <c r="D106" s="717"/>
      <c r="E106" s="746" t="s">
        <v>1656</v>
      </c>
      <c r="F106" s="732" t="s">
        <v>744</v>
      </c>
      <c r="G106" s="732" t="s">
        <v>745</v>
      </c>
      <c r="H106" s="732" t="s">
        <v>3914</v>
      </c>
      <c r="I106" s="735" t="s">
        <v>1893</v>
      </c>
      <c r="J106" s="731" t="s">
        <v>3422</v>
      </c>
      <c r="K106" s="784" t="s">
        <v>3435</v>
      </c>
      <c r="L106" s="784"/>
      <c r="M106" s="784"/>
      <c r="N106" s="784" t="s">
        <v>3399</v>
      </c>
      <c r="O106" s="785" t="s">
        <v>3493</v>
      </c>
      <c r="P106" s="784"/>
      <c r="Q106" s="785"/>
      <c r="R106" s="739" t="s">
        <v>2510</v>
      </c>
      <c r="S106" s="731"/>
      <c r="T106" s="732" t="s">
        <v>817</v>
      </c>
      <c r="U106" s="732" t="s">
        <v>3009</v>
      </c>
      <c r="V106" s="732"/>
      <c r="W106" s="382" t="s">
        <v>2950</v>
      </c>
      <c r="X106" s="588" t="s">
        <v>3779</v>
      </c>
      <c r="Y106" s="588" t="s">
        <v>3225</v>
      </c>
      <c r="Z106" s="399" t="s">
        <v>420</v>
      </c>
      <c r="AA106" s="398" t="s">
        <v>353</v>
      </c>
      <c r="AB106" s="398" t="s">
        <v>417</v>
      </c>
      <c r="AC106" s="402">
        <v>2</v>
      </c>
      <c r="AD106" s="702" t="s">
        <v>1386</v>
      </c>
      <c r="AE106" s="398"/>
      <c r="AF106" s="398"/>
      <c r="AG106" s="398"/>
      <c r="AH106" s="398">
        <v>2</v>
      </c>
      <c r="AI106" s="398"/>
      <c r="AJ106" s="398"/>
      <c r="AK106" s="398"/>
      <c r="AL106" s="398"/>
      <c r="AM106" s="398"/>
      <c r="AN106" s="398"/>
      <c r="AO106" s="398"/>
      <c r="AP106" s="390">
        <v>146</v>
      </c>
      <c r="AQ106" s="390" t="s">
        <v>444</v>
      </c>
      <c r="AR106" s="398"/>
      <c r="AS106" s="390"/>
      <c r="AT106" s="701">
        <v>39329</v>
      </c>
      <c r="AU106" s="701">
        <v>39329</v>
      </c>
      <c r="AV106" s="692">
        <v>4350000</v>
      </c>
      <c r="AW106" s="694" t="s">
        <v>1021</v>
      </c>
      <c r="AY106" s="694" t="str">
        <f t="shared" si="1"/>
        <v>2007</v>
      </c>
      <c r="BA106" s="693"/>
    </row>
    <row r="107" spans="1:54" s="694" customFormat="1" ht="15" customHeight="1">
      <c r="A107" s="764">
        <v>103</v>
      </c>
      <c r="B107" s="732" t="s">
        <v>1657</v>
      </c>
      <c r="C107" s="717" t="s">
        <v>3344</v>
      </c>
      <c r="D107" s="717"/>
      <c r="E107" s="746" t="s">
        <v>1658</v>
      </c>
      <c r="F107" s="732" t="s">
        <v>430</v>
      </c>
      <c r="G107" s="732" t="s">
        <v>746</v>
      </c>
      <c r="H107" s="732" t="s">
        <v>3914</v>
      </c>
      <c r="I107" s="735" t="s">
        <v>1894</v>
      </c>
      <c r="J107" s="731" t="s">
        <v>3422</v>
      </c>
      <c r="K107" s="784" t="s">
        <v>3435</v>
      </c>
      <c r="L107" s="784"/>
      <c r="M107" s="784"/>
      <c r="N107" s="784" t="s">
        <v>3399</v>
      </c>
      <c r="O107" s="785" t="s">
        <v>3493</v>
      </c>
      <c r="P107" s="784"/>
      <c r="Q107" s="785"/>
      <c r="R107" s="739" t="s">
        <v>2521</v>
      </c>
      <c r="S107" s="731"/>
      <c r="T107" s="732" t="s">
        <v>817</v>
      </c>
      <c r="U107" s="732" t="s">
        <v>3009</v>
      </c>
      <c r="V107" s="732"/>
      <c r="W107" s="382" t="s">
        <v>2950</v>
      </c>
      <c r="X107" s="588" t="s">
        <v>3779</v>
      </c>
      <c r="Y107" s="588" t="s">
        <v>3225</v>
      </c>
      <c r="Z107" s="399" t="s">
        <v>420</v>
      </c>
      <c r="AA107" s="398" t="s">
        <v>353</v>
      </c>
      <c r="AB107" s="398" t="s">
        <v>417</v>
      </c>
      <c r="AC107" s="402">
        <v>2</v>
      </c>
      <c r="AD107" s="702" t="s">
        <v>1386</v>
      </c>
      <c r="AE107" s="398"/>
      <c r="AF107" s="398"/>
      <c r="AG107" s="398"/>
      <c r="AH107" s="398">
        <v>2</v>
      </c>
      <c r="AI107" s="398"/>
      <c r="AJ107" s="398"/>
      <c r="AK107" s="398"/>
      <c r="AL107" s="398"/>
      <c r="AM107" s="398"/>
      <c r="AN107" s="398"/>
      <c r="AO107" s="398"/>
      <c r="AP107" s="390">
        <v>146</v>
      </c>
      <c r="AQ107" s="390" t="s">
        <v>444</v>
      </c>
      <c r="AR107" s="398"/>
      <c r="AS107" s="390"/>
      <c r="AT107" s="701">
        <v>39329</v>
      </c>
      <c r="AU107" s="701">
        <v>39329</v>
      </c>
      <c r="AV107" s="692">
        <v>4350000</v>
      </c>
      <c r="AW107" s="694" t="s">
        <v>1021</v>
      </c>
      <c r="AY107" s="694" t="str">
        <f t="shared" si="1"/>
        <v>2007</v>
      </c>
    </row>
    <row r="108" spans="1:54" s="694" customFormat="1" ht="15" customHeight="1">
      <c r="A108" s="764">
        <v>104</v>
      </c>
      <c r="B108" s="732" t="s">
        <v>1659</v>
      </c>
      <c r="C108" s="716" t="s">
        <v>3345</v>
      </c>
      <c r="D108" s="716"/>
      <c r="E108" s="746" t="s">
        <v>1660</v>
      </c>
      <c r="F108" s="732" t="s">
        <v>3580</v>
      </c>
      <c r="G108" s="732" t="s">
        <v>3581</v>
      </c>
      <c r="H108" s="732" t="s">
        <v>3914</v>
      </c>
      <c r="I108" s="735" t="s">
        <v>1895</v>
      </c>
      <c r="J108" s="731" t="s">
        <v>3582</v>
      </c>
      <c r="K108" s="784" t="s">
        <v>3449</v>
      </c>
      <c r="L108" s="784"/>
      <c r="M108" s="784"/>
      <c r="N108" s="784" t="s">
        <v>3579</v>
      </c>
      <c r="O108" s="785" t="s">
        <v>3583</v>
      </c>
      <c r="P108" s="784"/>
      <c r="Q108" s="785"/>
      <c r="R108" s="511" t="s">
        <v>2455</v>
      </c>
      <c r="S108" s="731"/>
      <c r="T108" s="732" t="s">
        <v>1193</v>
      </c>
      <c r="U108" s="732"/>
      <c r="V108" s="732"/>
      <c r="W108" s="405" t="s">
        <v>2959</v>
      </c>
      <c r="X108" s="730" t="s">
        <v>754</v>
      </c>
      <c r="Y108" s="730" t="s">
        <v>754</v>
      </c>
      <c r="Z108" s="399" t="s">
        <v>422</v>
      </c>
      <c r="AA108" s="398" t="s">
        <v>353</v>
      </c>
      <c r="AB108" s="398" t="s">
        <v>423</v>
      </c>
      <c r="AC108" s="402">
        <v>2</v>
      </c>
      <c r="AD108" s="398" t="s">
        <v>391</v>
      </c>
      <c r="AE108" s="398"/>
      <c r="AF108" s="398"/>
      <c r="AG108" s="398"/>
      <c r="AH108" s="398">
        <v>2</v>
      </c>
      <c r="AI108" s="398"/>
      <c r="AJ108" s="398"/>
      <c r="AK108" s="398"/>
      <c r="AL108" s="398"/>
      <c r="AM108" s="398"/>
      <c r="AN108" s="398"/>
      <c r="AO108" s="398"/>
      <c r="AP108" s="390">
        <v>146</v>
      </c>
      <c r="AQ108" s="390" t="s">
        <v>444</v>
      </c>
      <c r="AR108" s="398"/>
      <c r="AS108" s="390" t="s">
        <v>347</v>
      </c>
      <c r="AT108" s="701">
        <v>39430</v>
      </c>
      <c r="AU108" s="701">
        <v>39430</v>
      </c>
      <c r="AV108" s="692">
        <v>2450000</v>
      </c>
      <c r="AY108" s="694" t="str">
        <f t="shared" si="1"/>
        <v>2007</v>
      </c>
    </row>
    <row r="109" spans="1:54" s="694" customFormat="1" ht="15" customHeight="1">
      <c r="A109" s="764">
        <v>105</v>
      </c>
      <c r="B109" s="732" t="s">
        <v>1661</v>
      </c>
      <c r="C109" s="716" t="s">
        <v>3346</v>
      </c>
      <c r="D109" s="716"/>
      <c r="E109" s="746" t="s">
        <v>1662</v>
      </c>
      <c r="F109" s="732" t="s">
        <v>3584</v>
      </c>
      <c r="G109" s="732" t="s">
        <v>3585</v>
      </c>
      <c r="H109" s="732" t="s">
        <v>3914</v>
      </c>
      <c r="I109" s="735" t="s">
        <v>1896</v>
      </c>
      <c r="J109" s="731" t="s">
        <v>3582</v>
      </c>
      <c r="K109" s="784" t="s">
        <v>3449</v>
      </c>
      <c r="L109" s="784"/>
      <c r="M109" s="784"/>
      <c r="N109" s="784" t="s">
        <v>3579</v>
      </c>
      <c r="O109" s="785" t="s">
        <v>3583</v>
      </c>
      <c r="P109" s="784"/>
      <c r="Q109" s="785"/>
      <c r="R109" s="511" t="s">
        <v>2456</v>
      </c>
      <c r="S109" s="731"/>
      <c r="T109" s="732" t="s">
        <v>833</v>
      </c>
      <c r="U109" s="732"/>
      <c r="V109" s="732"/>
      <c r="W109" s="405" t="s">
        <v>2959</v>
      </c>
      <c r="X109" s="730" t="s">
        <v>754</v>
      </c>
      <c r="Y109" s="730" t="s">
        <v>754</v>
      </c>
      <c r="Z109" s="399" t="s">
        <v>422</v>
      </c>
      <c r="AA109" s="398" t="s">
        <v>353</v>
      </c>
      <c r="AB109" s="398" t="s">
        <v>423</v>
      </c>
      <c r="AC109" s="402">
        <v>2</v>
      </c>
      <c r="AD109" s="398" t="s">
        <v>391</v>
      </c>
      <c r="AE109" s="398"/>
      <c r="AF109" s="398"/>
      <c r="AG109" s="398"/>
      <c r="AH109" s="398">
        <v>2</v>
      </c>
      <c r="AI109" s="398"/>
      <c r="AJ109" s="398"/>
      <c r="AK109" s="398"/>
      <c r="AL109" s="398"/>
      <c r="AM109" s="398"/>
      <c r="AN109" s="398"/>
      <c r="AO109" s="398"/>
      <c r="AP109" s="390">
        <v>146</v>
      </c>
      <c r="AQ109" s="390" t="s">
        <v>444</v>
      </c>
      <c r="AR109" s="398"/>
      <c r="AS109" s="390" t="s">
        <v>347</v>
      </c>
      <c r="AT109" s="701">
        <v>39430</v>
      </c>
      <c r="AU109" s="701">
        <v>39430</v>
      </c>
      <c r="AV109" s="692">
        <v>2450000</v>
      </c>
      <c r="AY109" s="694" t="str">
        <f t="shared" si="1"/>
        <v>2007</v>
      </c>
      <c r="BB109" s="693"/>
    </row>
    <row r="110" spans="1:54" s="694" customFormat="1" ht="15" customHeight="1">
      <c r="A110" s="764">
        <v>106</v>
      </c>
      <c r="B110" s="732" t="s">
        <v>1663</v>
      </c>
      <c r="C110" s="716" t="s">
        <v>3347</v>
      </c>
      <c r="D110" s="716"/>
      <c r="E110" s="746" t="s">
        <v>1664</v>
      </c>
      <c r="F110" s="732" t="s">
        <v>3823</v>
      </c>
      <c r="G110" s="732" t="s">
        <v>3824</v>
      </c>
      <c r="H110" s="763" t="s">
        <v>3913</v>
      </c>
      <c r="I110" s="735" t="s">
        <v>3825</v>
      </c>
      <c r="J110" s="731" t="s">
        <v>3826</v>
      </c>
      <c r="K110" s="784" t="s">
        <v>3827</v>
      </c>
      <c r="L110" s="784"/>
      <c r="M110" s="784"/>
      <c r="N110" s="784"/>
      <c r="O110" s="785"/>
      <c r="P110" s="784"/>
      <c r="Q110" s="785"/>
      <c r="R110" s="511" t="s">
        <v>3833</v>
      </c>
      <c r="S110" s="731"/>
      <c r="T110" s="732" t="s">
        <v>3828</v>
      </c>
      <c r="U110" s="732" t="s">
        <v>3829</v>
      </c>
      <c r="V110" s="732" t="s">
        <v>2977</v>
      </c>
      <c r="W110" s="405" t="s">
        <v>2959</v>
      </c>
      <c r="X110" s="730" t="s">
        <v>754</v>
      </c>
      <c r="Y110" s="730" t="s">
        <v>754</v>
      </c>
      <c r="Z110" s="399" t="s">
        <v>422</v>
      </c>
      <c r="AA110" s="398" t="s">
        <v>353</v>
      </c>
      <c r="AB110" s="398" t="s">
        <v>423</v>
      </c>
      <c r="AC110" s="402">
        <v>2</v>
      </c>
      <c r="AD110" s="398" t="s">
        <v>391</v>
      </c>
      <c r="AE110" s="398"/>
      <c r="AF110" s="398"/>
      <c r="AG110" s="398"/>
      <c r="AH110" s="398">
        <v>2</v>
      </c>
      <c r="AI110" s="398"/>
      <c r="AJ110" s="398"/>
      <c r="AK110" s="398"/>
      <c r="AL110" s="398"/>
      <c r="AM110" s="398"/>
      <c r="AN110" s="398"/>
      <c r="AO110" s="398"/>
      <c r="AP110" s="390">
        <v>146</v>
      </c>
      <c r="AQ110" s="390" t="s">
        <v>444</v>
      </c>
      <c r="AR110" s="398"/>
      <c r="AS110" s="390" t="s">
        <v>347</v>
      </c>
      <c r="AT110" s="701">
        <v>39430</v>
      </c>
      <c r="AU110" s="701">
        <v>39430</v>
      </c>
      <c r="AV110" s="692">
        <v>2450000</v>
      </c>
      <c r="AY110" s="694" t="str">
        <f t="shared" si="1"/>
        <v>2007</v>
      </c>
    </row>
    <row r="111" spans="1:54" s="694" customFormat="1" ht="15" customHeight="1">
      <c r="A111" s="764">
        <v>107</v>
      </c>
      <c r="B111" s="732" t="s">
        <v>1665</v>
      </c>
      <c r="C111" s="716" t="s">
        <v>3348</v>
      </c>
      <c r="D111" s="716"/>
      <c r="E111" s="746" t="s">
        <v>1666</v>
      </c>
      <c r="F111" s="732" t="s">
        <v>16</v>
      </c>
      <c r="G111" s="732" t="s">
        <v>3566</v>
      </c>
      <c r="H111" s="732" t="s">
        <v>3914</v>
      </c>
      <c r="I111" s="404" t="s">
        <v>3179</v>
      </c>
      <c r="J111" s="743" t="s">
        <v>3394</v>
      </c>
      <c r="K111" s="784" t="s">
        <v>3417</v>
      </c>
      <c r="L111" s="784"/>
      <c r="M111" s="784"/>
      <c r="N111" s="784" t="s">
        <v>3399</v>
      </c>
      <c r="O111" s="785" t="s">
        <v>3565</v>
      </c>
      <c r="P111" s="784"/>
      <c r="Q111" s="785"/>
      <c r="R111" s="511" t="s">
        <v>2515</v>
      </c>
      <c r="S111" s="731"/>
      <c r="T111" s="732" t="s">
        <v>17</v>
      </c>
      <c r="U111" s="732" t="s">
        <v>2047</v>
      </c>
      <c r="V111" s="732" t="s">
        <v>18</v>
      </c>
      <c r="W111" s="382" t="s">
        <v>2950</v>
      </c>
      <c r="X111" s="588" t="s">
        <v>3779</v>
      </c>
      <c r="Y111" s="588" t="s">
        <v>3225</v>
      </c>
      <c r="Z111" s="766" t="s">
        <v>422</v>
      </c>
      <c r="AA111" s="764" t="s">
        <v>353</v>
      </c>
      <c r="AB111" s="764" t="s">
        <v>423</v>
      </c>
      <c r="AC111" s="746">
        <v>2</v>
      </c>
      <c r="AD111" s="764" t="s">
        <v>391</v>
      </c>
      <c r="AE111" s="764"/>
      <c r="AF111" s="764"/>
      <c r="AG111" s="764"/>
      <c r="AH111" s="764">
        <v>2</v>
      </c>
      <c r="AI111" s="764"/>
      <c r="AJ111" s="764"/>
      <c r="AK111" s="764"/>
      <c r="AL111" s="764"/>
      <c r="AM111" s="764"/>
      <c r="AN111" s="764"/>
      <c r="AO111" s="764"/>
      <c r="AP111" s="734">
        <v>146</v>
      </c>
      <c r="AQ111" s="734" t="s">
        <v>444</v>
      </c>
      <c r="AR111" s="764"/>
      <c r="AS111" s="734" t="s">
        <v>347</v>
      </c>
      <c r="AT111" s="759">
        <v>39430</v>
      </c>
      <c r="AU111" s="759">
        <v>39430</v>
      </c>
      <c r="AV111" s="697">
        <v>2450000</v>
      </c>
      <c r="AW111" s="693"/>
      <c r="AX111" s="693"/>
      <c r="AY111" s="693" t="str">
        <f t="shared" si="1"/>
        <v>2007</v>
      </c>
    </row>
    <row r="112" spans="1:54" s="694" customFormat="1" ht="15" customHeight="1">
      <c r="A112" s="764">
        <v>108</v>
      </c>
      <c r="B112" s="382" t="s">
        <v>1667</v>
      </c>
      <c r="C112" s="716" t="s">
        <v>3349</v>
      </c>
      <c r="D112" s="716"/>
      <c r="E112" s="402" t="s">
        <v>1668</v>
      </c>
      <c r="F112" s="732" t="s">
        <v>747</v>
      </c>
      <c r="G112" s="732" t="s">
        <v>3467</v>
      </c>
      <c r="H112" s="732" t="s">
        <v>3914</v>
      </c>
      <c r="I112" s="735" t="s">
        <v>1897</v>
      </c>
      <c r="J112" s="748" t="s">
        <v>3394</v>
      </c>
      <c r="K112" s="784" t="s">
        <v>3458</v>
      </c>
      <c r="L112" s="784"/>
      <c r="M112" s="784"/>
      <c r="N112" s="784" t="s">
        <v>3399</v>
      </c>
      <c r="O112" s="785" t="s">
        <v>3468</v>
      </c>
      <c r="P112" s="784"/>
      <c r="Q112" s="785"/>
      <c r="R112" s="511" t="s">
        <v>2457</v>
      </c>
      <c r="S112" s="403"/>
      <c r="T112" s="732" t="s">
        <v>822</v>
      </c>
      <c r="U112" s="732" t="s">
        <v>822</v>
      </c>
      <c r="V112" s="732" t="s">
        <v>810</v>
      </c>
      <c r="W112" s="382" t="s">
        <v>2950</v>
      </c>
      <c r="X112" s="847" t="s">
        <v>3779</v>
      </c>
      <c r="Y112" s="588" t="s">
        <v>3225</v>
      </c>
      <c r="Z112" s="399" t="s">
        <v>422</v>
      </c>
      <c r="AA112" s="398" t="s">
        <v>353</v>
      </c>
      <c r="AB112" s="398" t="s">
        <v>423</v>
      </c>
      <c r="AC112" s="402">
        <v>2</v>
      </c>
      <c r="AD112" s="398" t="s">
        <v>391</v>
      </c>
      <c r="AE112" s="398"/>
      <c r="AF112" s="398"/>
      <c r="AG112" s="398"/>
      <c r="AH112" s="398">
        <v>2</v>
      </c>
      <c r="AI112" s="398"/>
      <c r="AJ112" s="398"/>
      <c r="AK112" s="398"/>
      <c r="AL112" s="398"/>
      <c r="AM112" s="398"/>
      <c r="AN112" s="398"/>
      <c r="AO112" s="398"/>
      <c r="AP112" s="390">
        <v>146</v>
      </c>
      <c r="AQ112" s="390" t="s">
        <v>444</v>
      </c>
      <c r="AR112" s="398"/>
      <c r="AS112" s="390" t="s">
        <v>347</v>
      </c>
      <c r="AT112" s="701">
        <v>39430</v>
      </c>
      <c r="AU112" s="701">
        <v>39430</v>
      </c>
      <c r="AV112" s="692">
        <v>2450000</v>
      </c>
      <c r="AY112" s="694" t="str">
        <f t="shared" si="1"/>
        <v>2007</v>
      </c>
    </row>
    <row r="113" spans="1:66" s="694" customFormat="1" ht="15" customHeight="1">
      <c r="A113" s="764">
        <v>109</v>
      </c>
      <c r="B113" s="382" t="s">
        <v>1669</v>
      </c>
      <c r="C113" s="716" t="s">
        <v>3350</v>
      </c>
      <c r="D113" s="716"/>
      <c r="E113" s="402" t="s">
        <v>1670</v>
      </c>
      <c r="F113" s="732" t="s">
        <v>748</v>
      </c>
      <c r="G113" s="732" t="s">
        <v>749</v>
      </c>
      <c r="H113" s="732" t="s">
        <v>3914</v>
      </c>
      <c r="I113" s="735" t="s">
        <v>1898</v>
      </c>
      <c r="J113" s="731" t="s">
        <v>3422</v>
      </c>
      <c r="K113" s="784" t="s">
        <v>3449</v>
      </c>
      <c r="L113" s="784"/>
      <c r="M113" s="784"/>
      <c r="N113" s="784" t="s">
        <v>3399</v>
      </c>
      <c r="O113" s="785" t="s">
        <v>3447</v>
      </c>
      <c r="P113" s="784"/>
      <c r="Q113" s="785"/>
      <c r="R113" s="511" t="s">
        <v>2460</v>
      </c>
      <c r="S113" s="403"/>
      <c r="T113" s="732" t="s">
        <v>833</v>
      </c>
      <c r="U113" s="732"/>
      <c r="V113" s="732"/>
      <c r="W113" s="405" t="s">
        <v>2959</v>
      </c>
      <c r="X113" s="730" t="s">
        <v>754</v>
      </c>
      <c r="Y113" s="730" t="s">
        <v>754</v>
      </c>
      <c r="Z113" s="399" t="s">
        <v>422</v>
      </c>
      <c r="AA113" s="398" t="s">
        <v>353</v>
      </c>
      <c r="AB113" s="398" t="s">
        <v>423</v>
      </c>
      <c r="AC113" s="402">
        <v>2</v>
      </c>
      <c r="AD113" s="398" t="s">
        <v>391</v>
      </c>
      <c r="AE113" s="398"/>
      <c r="AF113" s="398"/>
      <c r="AG113" s="398"/>
      <c r="AH113" s="398">
        <v>2</v>
      </c>
      <c r="AI113" s="398"/>
      <c r="AJ113" s="398"/>
      <c r="AK113" s="398"/>
      <c r="AL113" s="398"/>
      <c r="AM113" s="398"/>
      <c r="AN113" s="398"/>
      <c r="AO113" s="398"/>
      <c r="AP113" s="390">
        <v>146</v>
      </c>
      <c r="AQ113" s="390" t="s">
        <v>444</v>
      </c>
      <c r="AR113" s="398"/>
      <c r="AS113" s="390" t="s">
        <v>347</v>
      </c>
      <c r="AT113" s="701">
        <v>39430</v>
      </c>
      <c r="AU113" s="701">
        <v>39430</v>
      </c>
      <c r="AV113" s="692">
        <v>2450000</v>
      </c>
      <c r="AY113" s="694" t="str">
        <f t="shared" si="1"/>
        <v>2007</v>
      </c>
    </row>
    <row r="114" spans="1:66" s="694" customFormat="1" ht="15" customHeight="1">
      <c r="A114" s="764">
        <v>110</v>
      </c>
      <c r="B114" s="382" t="s">
        <v>1671</v>
      </c>
      <c r="C114" s="716" t="s">
        <v>3351</v>
      </c>
      <c r="D114" s="716"/>
      <c r="E114" s="402" t="s">
        <v>1672</v>
      </c>
      <c r="F114" s="732" t="s">
        <v>678</v>
      </c>
      <c r="G114" s="732" t="s">
        <v>679</v>
      </c>
      <c r="H114" s="732" t="s">
        <v>3914</v>
      </c>
      <c r="I114" s="735" t="s">
        <v>1899</v>
      </c>
      <c r="J114" s="731" t="s">
        <v>3422</v>
      </c>
      <c r="K114" s="784" t="s">
        <v>3449</v>
      </c>
      <c r="L114" s="784"/>
      <c r="M114" s="784"/>
      <c r="N114" s="784" t="s">
        <v>3399</v>
      </c>
      <c r="O114" s="785" t="s">
        <v>3447</v>
      </c>
      <c r="P114" s="784"/>
      <c r="Q114" s="785"/>
      <c r="R114" s="511" t="s">
        <v>2461</v>
      </c>
      <c r="S114" s="403"/>
      <c r="T114" s="732" t="s">
        <v>833</v>
      </c>
      <c r="U114" s="732"/>
      <c r="V114" s="732"/>
      <c r="W114" s="405" t="s">
        <v>2959</v>
      </c>
      <c r="X114" s="730" t="s">
        <v>754</v>
      </c>
      <c r="Y114" s="730" t="s">
        <v>754</v>
      </c>
      <c r="Z114" s="399" t="s">
        <v>422</v>
      </c>
      <c r="AA114" s="398" t="s">
        <v>353</v>
      </c>
      <c r="AB114" s="398" t="s">
        <v>423</v>
      </c>
      <c r="AC114" s="402">
        <v>2</v>
      </c>
      <c r="AD114" s="398" t="s">
        <v>391</v>
      </c>
      <c r="AE114" s="398"/>
      <c r="AF114" s="398"/>
      <c r="AG114" s="398"/>
      <c r="AH114" s="398">
        <v>2</v>
      </c>
      <c r="AI114" s="398"/>
      <c r="AJ114" s="398"/>
      <c r="AK114" s="398"/>
      <c r="AL114" s="398"/>
      <c r="AM114" s="398"/>
      <c r="AN114" s="398"/>
      <c r="AO114" s="398"/>
      <c r="AP114" s="390">
        <v>146</v>
      </c>
      <c r="AQ114" s="390" t="s">
        <v>444</v>
      </c>
      <c r="AR114" s="398"/>
      <c r="AS114" s="390" t="s">
        <v>347</v>
      </c>
      <c r="AT114" s="701">
        <v>39430</v>
      </c>
      <c r="AU114" s="701">
        <v>39430</v>
      </c>
      <c r="AV114" s="692">
        <v>2450000</v>
      </c>
      <c r="AY114" s="694" t="str">
        <f t="shared" si="1"/>
        <v>2007</v>
      </c>
      <c r="BC114" s="693"/>
      <c r="BD114" s="693"/>
      <c r="BE114" s="693"/>
      <c r="BF114" s="693"/>
      <c r="BG114" s="693"/>
      <c r="BH114" s="693"/>
      <c r="BI114" s="693"/>
      <c r="BJ114" s="693"/>
      <c r="BK114" s="693"/>
      <c r="BL114" s="693"/>
      <c r="BM114" s="693"/>
      <c r="BN114" s="693"/>
    </row>
    <row r="115" spans="1:66" s="694" customFormat="1" ht="15" customHeight="1">
      <c r="A115" s="764">
        <v>111</v>
      </c>
      <c r="B115" s="382" t="s">
        <v>1673</v>
      </c>
      <c r="C115" s="716" t="s">
        <v>3352</v>
      </c>
      <c r="D115" s="716"/>
      <c r="E115" s="402" t="s">
        <v>1674</v>
      </c>
      <c r="F115" s="732" t="s">
        <v>680</v>
      </c>
      <c r="G115" s="732" t="s">
        <v>681</v>
      </c>
      <c r="H115" s="732" t="s">
        <v>3914</v>
      </c>
      <c r="I115" s="735" t="s">
        <v>1900</v>
      </c>
      <c r="J115" s="731" t="s">
        <v>3422</v>
      </c>
      <c r="K115" s="784" t="s">
        <v>3449</v>
      </c>
      <c r="L115" s="784"/>
      <c r="M115" s="784"/>
      <c r="N115" s="784" t="s">
        <v>3399</v>
      </c>
      <c r="O115" s="785" t="s">
        <v>3447</v>
      </c>
      <c r="P115" s="784"/>
      <c r="Q115" s="785"/>
      <c r="R115" s="511" t="s">
        <v>2462</v>
      </c>
      <c r="S115" s="403"/>
      <c r="T115" s="732" t="s">
        <v>833</v>
      </c>
      <c r="U115" s="732"/>
      <c r="V115" s="732"/>
      <c r="W115" s="405" t="s">
        <v>2959</v>
      </c>
      <c r="X115" s="730" t="s">
        <v>754</v>
      </c>
      <c r="Y115" s="730" t="s">
        <v>754</v>
      </c>
      <c r="Z115" s="399" t="s">
        <v>422</v>
      </c>
      <c r="AA115" s="398" t="s">
        <v>353</v>
      </c>
      <c r="AB115" s="398" t="s">
        <v>423</v>
      </c>
      <c r="AC115" s="402">
        <v>2</v>
      </c>
      <c r="AD115" s="398" t="s">
        <v>391</v>
      </c>
      <c r="AE115" s="398"/>
      <c r="AF115" s="398"/>
      <c r="AG115" s="398"/>
      <c r="AH115" s="398">
        <v>2</v>
      </c>
      <c r="AI115" s="398"/>
      <c r="AJ115" s="398"/>
      <c r="AK115" s="398"/>
      <c r="AL115" s="398"/>
      <c r="AM115" s="398"/>
      <c r="AN115" s="398"/>
      <c r="AO115" s="398"/>
      <c r="AP115" s="390">
        <v>146</v>
      </c>
      <c r="AQ115" s="390" t="s">
        <v>444</v>
      </c>
      <c r="AR115" s="398"/>
      <c r="AS115" s="390" t="s">
        <v>347</v>
      </c>
      <c r="AT115" s="701">
        <v>39430</v>
      </c>
      <c r="AU115" s="701">
        <v>39430</v>
      </c>
      <c r="AV115" s="692">
        <v>2450000</v>
      </c>
      <c r="AY115" s="694" t="str">
        <f t="shared" si="1"/>
        <v>2007</v>
      </c>
    </row>
    <row r="116" spans="1:66" s="694" customFormat="1" ht="15" customHeight="1">
      <c r="A116" s="764">
        <v>112</v>
      </c>
      <c r="B116" s="732" t="s">
        <v>1675</v>
      </c>
      <c r="C116" s="716" t="s">
        <v>3353</v>
      </c>
      <c r="D116" s="716"/>
      <c r="E116" s="746" t="s">
        <v>1676</v>
      </c>
      <c r="F116" s="732" t="s">
        <v>3830</v>
      </c>
      <c r="G116" s="732" t="s">
        <v>3831</v>
      </c>
      <c r="H116" s="763" t="s">
        <v>3913</v>
      </c>
      <c r="I116" s="404" t="s">
        <v>3832</v>
      </c>
      <c r="J116" s="743" t="s">
        <v>3394</v>
      </c>
      <c r="K116" s="784" t="s">
        <v>3827</v>
      </c>
      <c r="L116" s="784"/>
      <c r="M116" s="784"/>
      <c r="N116" s="784"/>
      <c r="O116" s="785"/>
      <c r="P116" s="784"/>
      <c r="Q116" s="785"/>
      <c r="R116" s="511" t="s">
        <v>2515</v>
      </c>
      <c r="S116" s="731"/>
      <c r="T116" s="732" t="s">
        <v>3828</v>
      </c>
      <c r="U116" s="732" t="s">
        <v>3829</v>
      </c>
      <c r="V116" s="732"/>
      <c r="W116" s="382" t="s">
        <v>2950</v>
      </c>
      <c r="X116" s="588" t="s">
        <v>3779</v>
      </c>
      <c r="Y116" s="588" t="s">
        <v>3225</v>
      </c>
      <c r="Z116" s="766" t="s">
        <v>422</v>
      </c>
      <c r="AA116" s="764" t="s">
        <v>353</v>
      </c>
      <c r="AB116" s="764" t="s">
        <v>423</v>
      </c>
      <c r="AC116" s="746">
        <v>2</v>
      </c>
      <c r="AD116" s="764" t="s">
        <v>391</v>
      </c>
      <c r="AE116" s="764"/>
      <c r="AF116" s="764"/>
      <c r="AG116" s="764"/>
      <c r="AH116" s="764">
        <v>2</v>
      </c>
      <c r="AI116" s="764"/>
      <c r="AJ116" s="764"/>
      <c r="AK116" s="764"/>
      <c r="AL116" s="764"/>
      <c r="AM116" s="764"/>
      <c r="AN116" s="764"/>
      <c r="AO116" s="764"/>
      <c r="AP116" s="734">
        <v>146</v>
      </c>
      <c r="AQ116" s="734" t="s">
        <v>444</v>
      </c>
      <c r="AR116" s="764"/>
      <c r="AS116" s="734" t="s">
        <v>347</v>
      </c>
      <c r="AT116" s="759">
        <v>39430</v>
      </c>
      <c r="AU116" s="759">
        <v>39430</v>
      </c>
      <c r="AV116" s="697">
        <v>2450000</v>
      </c>
      <c r="AW116" s="693"/>
      <c r="AX116" s="693"/>
      <c r="AY116" s="693" t="str">
        <f t="shared" si="1"/>
        <v>2007</v>
      </c>
    </row>
    <row r="117" spans="1:66" s="694" customFormat="1" ht="15" customHeight="1">
      <c r="A117" s="764">
        <v>113</v>
      </c>
      <c r="B117" s="382" t="s">
        <v>1677</v>
      </c>
      <c r="C117" s="716" t="s">
        <v>3354</v>
      </c>
      <c r="D117" s="716"/>
      <c r="E117" s="402" t="s">
        <v>1678</v>
      </c>
      <c r="F117" s="732" t="s">
        <v>682</v>
      </c>
      <c r="G117" s="732" t="s">
        <v>683</v>
      </c>
      <c r="H117" s="732" t="s">
        <v>3914</v>
      </c>
      <c r="I117" s="735" t="s">
        <v>1901</v>
      </c>
      <c r="J117" s="748" t="s">
        <v>3394</v>
      </c>
      <c r="K117" s="784" t="s">
        <v>3458</v>
      </c>
      <c r="L117" s="784"/>
      <c r="M117" s="784"/>
      <c r="N117" s="784" t="s">
        <v>3399</v>
      </c>
      <c r="O117" s="785" t="s">
        <v>3468</v>
      </c>
      <c r="P117" s="784"/>
      <c r="Q117" s="785"/>
      <c r="R117" s="511" t="s">
        <v>2463</v>
      </c>
      <c r="S117" s="403"/>
      <c r="T117" s="732" t="s">
        <v>822</v>
      </c>
      <c r="U117" s="732" t="s">
        <v>822</v>
      </c>
      <c r="V117" s="732" t="s">
        <v>810</v>
      </c>
      <c r="W117" s="382" t="s">
        <v>2950</v>
      </c>
      <c r="X117" s="847" t="s">
        <v>3779</v>
      </c>
      <c r="Y117" s="588" t="s">
        <v>3225</v>
      </c>
      <c r="Z117" s="766" t="s">
        <v>422</v>
      </c>
      <c r="AA117" s="764" t="s">
        <v>353</v>
      </c>
      <c r="AB117" s="398" t="s">
        <v>423</v>
      </c>
      <c r="AC117" s="402">
        <v>2</v>
      </c>
      <c r="AD117" s="398" t="s">
        <v>391</v>
      </c>
      <c r="AE117" s="398"/>
      <c r="AF117" s="398"/>
      <c r="AG117" s="398"/>
      <c r="AH117" s="398">
        <v>2</v>
      </c>
      <c r="AI117" s="398"/>
      <c r="AJ117" s="398"/>
      <c r="AK117" s="398"/>
      <c r="AL117" s="398"/>
      <c r="AM117" s="398"/>
      <c r="AN117" s="398"/>
      <c r="AO117" s="398"/>
      <c r="AP117" s="390">
        <v>146</v>
      </c>
      <c r="AQ117" s="390" t="s">
        <v>444</v>
      </c>
      <c r="AR117" s="398"/>
      <c r="AS117" s="390" t="s">
        <v>347</v>
      </c>
      <c r="AT117" s="701">
        <v>39430</v>
      </c>
      <c r="AU117" s="701">
        <v>39430</v>
      </c>
      <c r="AV117" s="692">
        <v>2450000</v>
      </c>
      <c r="AY117" s="694" t="str">
        <f t="shared" si="1"/>
        <v>2007</v>
      </c>
    </row>
    <row r="118" spans="1:66" s="694" customFormat="1" ht="15" customHeight="1">
      <c r="A118" s="764">
        <v>114</v>
      </c>
      <c r="B118" s="732" t="s">
        <v>1679</v>
      </c>
      <c r="C118" s="716" t="s">
        <v>3355</v>
      </c>
      <c r="D118" s="716"/>
      <c r="E118" s="746" t="s">
        <v>1680</v>
      </c>
      <c r="F118" s="732" t="s">
        <v>465</v>
      </c>
      <c r="G118" s="732" t="s">
        <v>684</v>
      </c>
      <c r="H118" s="732" t="s">
        <v>3914</v>
      </c>
      <c r="I118" s="735" t="s">
        <v>1902</v>
      </c>
      <c r="J118" s="731" t="s">
        <v>3422</v>
      </c>
      <c r="K118" s="784" t="s">
        <v>3449</v>
      </c>
      <c r="L118" s="784" t="s">
        <v>3396</v>
      </c>
      <c r="M118" s="784" t="s">
        <v>3471</v>
      </c>
      <c r="N118" s="784"/>
      <c r="O118" s="785"/>
      <c r="P118" s="784"/>
      <c r="Q118" s="785"/>
      <c r="R118" s="511" t="s">
        <v>2464</v>
      </c>
      <c r="S118" s="731"/>
      <c r="T118" s="732" t="s">
        <v>473</v>
      </c>
      <c r="U118" s="732"/>
      <c r="V118" s="732"/>
      <c r="W118" s="405" t="s">
        <v>2959</v>
      </c>
      <c r="X118" s="588" t="s">
        <v>3779</v>
      </c>
      <c r="Y118" s="588" t="s">
        <v>3225</v>
      </c>
      <c r="Z118" s="766" t="s">
        <v>422</v>
      </c>
      <c r="AA118" s="764" t="s">
        <v>353</v>
      </c>
      <c r="AB118" s="398" t="s">
        <v>423</v>
      </c>
      <c r="AC118" s="402">
        <v>2</v>
      </c>
      <c r="AD118" s="398" t="s">
        <v>391</v>
      </c>
      <c r="AE118" s="398"/>
      <c r="AF118" s="398"/>
      <c r="AG118" s="398"/>
      <c r="AH118" s="398">
        <v>2</v>
      </c>
      <c r="AI118" s="398"/>
      <c r="AJ118" s="398"/>
      <c r="AK118" s="398"/>
      <c r="AL118" s="398"/>
      <c r="AM118" s="398"/>
      <c r="AN118" s="398"/>
      <c r="AO118" s="398"/>
      <c r="AP118" s="390">
        <v>146</v>
      </c>
      <c r="AQ118" s="390" t="s">
        <v>444</v>
      </c>
      <c r="AR118" s="398"/>
      <c r="AS118" s="390" t="s">
        <v>347</v>
      </c>
      <c r="AT118" s="701">
        <v>39430</v>
      </c>
      <c r="AU118" s="701">
        <v>39430</v>
      </c>
      <c r="AV118" s="692">
        <v>2450000</v>
      </c>
      <c r="AY118" s="694" t="str">
        <f t="shared" si="1"/>
        <v>2007</v>
      </c>
    </row>
    <row r="119" spans="1:66" s="694" customFormat="1" ht="15" customHeight="1">
      <c r="A119" s="764">
        <v>115</v>
      </c>
      <c r="B119" s="732" t="s">
        <v>1681</v>
      </c>
      <c r="C119" s="716" t="s">
        <v>3356</v>
      </c>
      <c r="D119" s="716"/>
      <c r="E119" s="746" t="s">
        <v>1682</v>
      </c>
      <c r="F119" s="732" t="s">
        <v>685</v>
      </c>
      <c r="G119" s="732" t="s">
        <v>686</v>
      </c>
      <c r="H119" s="732" t="s">
        <v>3914</v>
      </c>
      <c r="I119" s="735" t="s">
        <v>1903</v>
      </c>
      <c r="J119" s="731" t="s">
        <v>3422</v>
      </c>
      <c r="K119" s="784" t="s">
        <v>3449</v>
      </c>
      <c r="L119" s="784" t="s">
        <v>3396</v>
      </c>
      <c r="M119" s="784" t="s">
        <v>3471</v>
      </c>
      <c r="N119" s="784"/>
      <c r="O119" s="785"/>
      <c r="P119" s="784"/>
      <c r="Q119" s="785"/>
      <c r="R119" s="511" t="s">
        <v>2458</v>
      </c>
      <c r="S119" s="731"/>
      <c r="T119" s="732" t="s">
        <v>473</v>
      </c>
      <c r="U119" s="732"/>
      <c r="V119" s="732"/>
      <c r="W119" s="405" t="s">
        <v>2959</v>
      </c>
      <c r="X119" s="588" t="s">
        <v>3779</v>
      </c>
      <c r="Y119" s="588" t="s">
        <v>3225</v>
      </c>
      <c r="Z119" s="766" t="s">
        <v>422</v>
      </c>
      <c r="AA119" s="764" t="s">
        <v>353</v>
      </c>
      <c r="AB119" s="398" t="s">
        <v>423</v>
      </c>
      <c r="AC119" s="402">
        <v>2</v>
      </c>
      <c r="AD119" s="398" t="s">
        <v>391</v>
      </c>
      <c r="AE119" s="398"/>
      <c r="AF119" s="398"/>
      <c r="AG119" s="398"/>
      <c r="AH119" s="398">
        <v>2</v>
      </c>
      <c r="AI119" s="398"/>
      <c r="AJ119" s="398"/>
      <c r="AK119" s="398"/>
      <c r="AL119" s="398"/>
      <c r="AM119" s="398"/>
      <c r="AN119" s="398"/>
      <c r="AO119" s="398"/>
      <c r="AP119" s="390">
        <v>146</v>
      </c>
      <c r="AQ119" s="390" t="s">
        <v>444</v>
      </c>
      <c r="AR119" s="398"/>
      <c r="AS119" s="390" t="s">
        <v>347</v>
      </c>
      <c r="AT119" s="701">
        <v>39430</v>
      </c>
      <c r="AU119" s="701">
        <v>39430</v>
      </c>
      <c r="AV119" s="692">
        <v>2450000</v>
      </c>
      <c r="AY119" s="694" t="str">
        <f t="shared" si="1"/>
        <v>2007</v>
      </c>
      <c r="BC119" s="693"/>
      <c r="BD119" s="693"/>
      <c r="BE119" s="693"/>
      <c r="BF119" s="693"/>
      <c r="BG119" s="693"/>
      <c r="BH119" s="693"/>
      <c r="BI119" s="693"/>
      <c r="BJ119" s="693"/>
      <c r="BK119" s="693"/>
      <c r="BL119" s="693"/>
      <c r="BM119" s="693"/>
      <c r="BN119" s="693"/>
    </row>
    <row r="120" spans="1:66" s="694" customFormat="1" ht="15" customHeight="1">
      <c r="A120" s="764">
        <v>116</v>
      </c>
      <c r="B120" s="732" t="s">
        <v>1683</v>
      </c>
      <c r="C120" s="716" t="s">
        <v>3357</v>
      </c>
      <c r="D120" s="716"/>
      <c r="E120" s="746" t="s">
        <v>1684</v>
      </c>
      <c r="F120" s="732" t="s">
        <v>687</v>
      </c>
      <c r="G120" s="732" t="s">
        <v>688</v>
      </c>
      <c r="H120" s="732" t="s">
        <v>3914</v>
      </c>
      <c r="I120" s="735" t="s">
        <v>1098</v>
      </c>
      <c r="J120" s="731" t="s">
        <v>3422</v>
      </c>
      <c r="K120" s="784" t="s">
        <v>3449</v>
      </c>
      <c r="L120" s="784" t="s">
        <v>3396</v>
      </c>
      <c r="M120" s="784" t="s">
        <v>3471</v>
      </c>
      <c r="N120" s="784"/>
      <c r="O120" s="785"/>
      <c r="P120" s="784"/>
      <c r="Q120" s="785"/>
      <c r="R120" s="511" t="s">
        <v>2465</v>
      </c>
      <c r="S120" s="731"/>
      <c r="T120" s="732" t="s">
        <v>473</v>
      </c>
      <c r="U120" s="732"/>
      <c r="V120" s="732"/>
      <c r="W120" s="405" t="s">
        <v>2959</v>
      </c>
      <c r="X120" s="588" t="s">
        <v>3779</v>
      </c>
      <c r="Y120" s="588" t="s">
        <v>3225</v>
      </c>
      <c r="Z120" s="766" t="s">
        <v>422</v>
      </c>
      <c r="AA120" s="764" t="s">
        <v>353</v>
      </c>
      <c r="AB120" s="398" t="s">
        <v>423</v>
      </c>
      <c r="AC120" s="402">
        <v>2</v>
      </c>
      <c r="AD120" s="398" t="s">
        <v>391</v>
      </c>
      <c r="AE120" s="398"/>
      <c r="AF120" s="398"/>
      <c r="AG120" s="398"/>
      <c r="AH120" s="398">
        <v>2</v>
      </c>
      <c r="AI120" s="398"/>
      <c r="AJ120" s="398"/>
      <c r="AK120" s="398"/>
      <c r="AL120" s="398"/>
      <c r="AM120" s="398"/>
      <c r="AN120" s="398"/>
      <c r="AO120" s="398"/>
      <c r="AP120" s="390">
        <v>146</v>
      </c>
      <c r="AQ120" s="390" t="s">
        <v>444</v>
      </c>
      <c r="AR120" s="398"/>
      <c r="AS120" s="390" t="s">
        <v>347</v>
      </c>
      <c r="AT120" s="701">
        <v>39430</v>
      </c>
      <c r="AU120" s="701">
        <v>39430</v>
      </c>
      <c r="AV120" s="692">
        <v>2450000</v>
      </c>
      <c r="AY120" s="694" t="str">
        <f t="shared" si="1"/>
        <v>2007</v>
      </c>
    </row>
    <row r="121" spans="1:66" s="694" customFormat="1" ht="15" customHeight="1">
      <c r="A121" s="764">
        <v>117</v>
      </c>
      <c r="B121" s="732" t="s">
        <v>1685</v>
      </c>
      <c r="C121" s="716" t="s">
        <v>3358</v>
      </c>
      <c r="D121" s="716"/>
      <c r="E121" s="746" t="s">
        <v>1686</v>
      </c>
      <c r="F121" s="732" t="s">
        <v>3469</v>
      </c>
      <c r="G121" s="732" t="s">
        <v>3470</v>
      </c>
      <c r="H121" s="732" t="s">
        <v>3914</v>
      </c>
      <c r="I121" s="735" t="s">
        <v>1904</v>
      </c>
      <c r="J121" s="731" t="s">
        <v>3422</v>
      </c>
      <c r="K121" s="784" t="s">
        <v>3449</v>
      </c>
      <c r="L121" s="784" t="s">
        <v>3396</v>
      </c>
      <c r="M121" s="784" t="s">
        <v>3471</v>
      </c>
      <c r="N121" s="784" t="s">
        <v>3399</v>
      </c>
      <c r="O121" s="785" t="s">
        <v>3431</v>
      </c>
      <c r="P121" s="784"/>
      <c r="Q121" s="785"/>
      <c r="R121" s="511" t="s">
        <v>2459</v>
      </c>
      <c r="S121" s="731"/>
      <c r="T121" s="732" t="s">
        <v>473</v>
      </c>
      <c r="U121" s="732"/>
      <c r="V121" s="732"/>
      <c r="W121" s="405" t="s">
        <v>2959</v>
      </c>
      <c r="X121" s="588" t="s">
        <v>3779</v>
      </c>
      <c r="Y121" s="588" t="s">
        <v>3225</v>
      </c>
      <c r="Z121" s="766" t="s">
        <v>422</v>
      </c>
      <c r="AA121" s="764" t="s">
        <v>353</v>
      </c>
      <c r="AB121" s="398" t="s">
        <v>423</v>
      </c>
      <c r="AC121" s="402">
        <v>2</v>
      </c>
      <c r="AD121" s="398" t="s">
        <v>391</v>
      </c>
      <c r="AE121" s="398"/>
      <c r="AF121" s="398"/>
      <c r="AG121" s="398"/>
      <c r="AH121" s="398">
        <v>2</v>
      </c>
      <c r="AI121" s="398"/>
      <c r="AJ121" s="398"/>
      <c r="AK121" s="398"/>
      <c r="AL121" s="398"/>
      <c r="AM121" s="398"/>
      <c r="AN121" s="398"/>
      <c r="AO121" s="398"/>
      <c r="AP121" s="390">
        <v>146</v>
      </c>
      <c r="AQ121" s="390" t="s">
        <v>444</v>
      </c>
      <c r="AR121" s="398"/>
      <c r="AS121" s="390" t="s">
        <v>347</v>
      </c>
      <c r="AT121" s="701">
        <v>39430</v>
      </c>
      <c r="AU121" s="701">
        <v>39430</v>
      </c>
      <c r="AV121" s="692">
        <v>2450000</v>
      </c>
      <c r="AY121" s="694" t="str">
        <f t="shared" si="1"/>
        <v>2007</v>
      </c>
    </row>
    <row r="122" spans="1:66" s="694" customFormat="1" ht="15" customHeight="1">
      <c r="A122" s="764">
        <v>118</v>
      </c>
      <c r="B122" s="732" t="s">
        <v>1687</v>
      </c>
      <c r="C122" s="716" t="s">
        <v>3359</v>
      </c>
      <c r="D122" s="716"/>
      <c r="E122" s="746" t="s">
        <v>1688</v>
      </c>
      <c r="F122" s="732" t="s">
        <v>689</v>
      </c>
      <c r="G122" s="732" t="s">
        <v>690</v>
      </c>
      <c r="H122" s="763" t="s">
        <v>3913</v>
      </c>
      <c r="I122" s="735" t="s">
        <v>1099</v>
      </c>
      <c r="J122" s="731" t="s">
        <v>3422</v>
      </c>
      <c r="K122" s="784" t="s">
        <v>3472</v>
      </c>
      <c r="L122" s="784"/>
      <c r="M122" s="784"/>
      <c r="N122" s="784"/>
      <c r="O122" s="785"/>
      <c r="P122" s="784"/>
      <c r="Q122" s="785"/>
      <c r="R122" s="511" t="s">
        <v>2466</v>
      </c>
      <c r="S122" s="731"/>
      <c r="T122" s="732" t="s">
        <v>833</v>
      </c>
      <c r="U122" s="732"/>
      <c r="V122" s="732"/>
      <c r="W122" s="405" t="s">
        <v>2959</v>
      </c>
      <c r="X122" s="588" t="s">
        <v>3779</v>
      </c>
      <c r="Y122" s="588" t="s">
        <v>3225</v>
      </c>
      <c r="Z122" s="766" t="s">
        <v>422</v>
      </c>
      <c r="AA122" s="764" t="s">
        <v>353</v>
      </c>
      <c r="AB122" s="398" t="s">
        <v>423</v>
      </c>
      <c r="AC122" s="402">
        <v>2</v>
      </c>
      <c r="AD122" s="398" t="s">
        <v>391</v>
      </c>
      <c r="AE122" s="398"/>
      <c r="AF122" s="398"/>
      <c r="AG122" s="398"/>
      <c r="AH122" s="398">
        <v>2</v>
      </c>
      <c r="AI122" s="398"/>
      <c r="AJ122" s="398"/>
      <c r="AK122" s="398"/>
      <c r="AL122" s="398"/>
      <c r="AM122" s="398"/>
      <c r="AN122" s="398"/>
      <c r="AO122" s="398"/>
      <c r="AP122" s="390">
        <v>146</v>
      </c>
      <c r="AQ122" s="390" t="s">
        <v>444</v>
      </c>
      <c r="AR122" s="398"/>
      <c r="AS122" s="390" t="s">
        <v>347</v>
      </c>
      <c r="AT122" s="701">
        <v>39430</v>
      </c>
      <c r="AU122" s="701">
        <v>39430</v>
      </c>
      <c r="AV122" s="692">
        <v>2450000</v>
      </c>
      <c r="AY122" s="694" t="str">
        <f t="shared" si="1"/>
        <v>2007</v>
      </c>
    </row>
    <row r="123" spans="1:66" s="694" customFormat="1" ht="15" customHeight="1">
      <c r="A123" s="764">
        <v>119</v>
      </c>
      <c r="B123" s="405" t="s">
        <v>1689</v>
      </c>
      <c r="C123" s="720" t="s">
        <v>3360</v>
      </c>
      <c r="D123" s="720"/>
      <c r="E123" s="635" t="s">
        <v>1690</v>
      </c>
      <c r="F123" s="405" t="s">
        <v>3317</v>
      </c>
      <c r="G123" s="405" t="s">
        <v>1094</v>
      </c>
      <c r="H123" s="405" t="s">
        <v>2883</v>
      </c>
      <c r="I123" s="405" t="s">
        <v>3185</v>
      </c>
      <c r="J123" s="405"/>
      <c r="K123" s="405"/>
      <c r="L123" s="405"/>
      <c r="M123" s="405"/>
      <c r="N123" s="405"/>
      <c r="O123" s="405"/>
      <c r="P123" s="405"/>
      <c r="Q123" s="405"/>
      <c r="R123" s="405"/>
      <c r="S123" s="636"/>
      <c r="T123" s="405" t="s">
        <v>3318</v>
      </c>
      <c r="U123" s="405"/>
      <c r="V123" s="405"/>
      <c r="W123" s="405" t="s">
        <v>2950</v>
      </c>
      <c r="X123" s="730" t="s">
        <v>754</v>
      </c>
      <c r="Y123" s="730" t="s">
        <v>754</v>
      </c>
      <c r="Z123" s="766" t="s">
        <v>420</v>
      </c>
      <c r="AA123" s="764" t="s">
        <v>353</v>
      </c>
      <c r="AB123" s="398" t="s">
        <v>423</v>
      </c>
      <c r="AC123" s="402">
        <v>2</v>
      </c>
      <c r="AD123" s="702" t="s">
        <v>1386</v>
      </c>
      <c r="AE123" s="398"/>
      <c r="AF123" s="398"/>
      <c r="AG123" s="398"/>
      <c r="AH123" s="398">
        <v>4</v>
      </c>
      <c r="AI123" s="398"/>
      <c r="AJ123" s="398"/>
      <c r="AK123" s="398"/>
      <c r="AL123" s="398"/>
      <c r="AM123" s="398"/>
      <c r="AN123" s="398"/>
      <c r="AO123" s="398"/>
      <c r="AP123" s="390">
        <v>292</v>
      </c>
      <c r="AQ123" s="390" t="s">
        <v>435</v>
      </c>
      <c r="AR123" s="398"/>
      <c r="AS123" s="390" t="s">
        <v>347</v>
      </c>
      <c r="AT123" s="701">
        <v>39430</v>
      </c>
      <c r="AU123" s="701">
        <v>39430</v>
      </c>
      <c r="AV123" s="692">
        <v>3000000</v>
      </c>
      <c r="AY123" s="694" t="str">
        <f t="shared" si="1"/>
        <v>2007</v>
      </c>
    </row>
    <row r="124" spans="1:66" s="694" customFormat="1" ht="15" customHeight="1">
      <c r="A124" s="764">
        <v>120</v>
      </c>
      <c r="B124" s="732" t="s">
        <v>1691</v>
      </c>
      <c r="C124" s="716" t="s">
        <v>3361</v>
      </c>
      <c r="D124" s="716"/>
      <c r="E124" s="746" t="s">
        <v>1692</v>
      </c>
      <c r="F124" s="732" t="s">
        <v>278</v>
      </c>
      <c r="G124" s="732" t="s">
        <v>274</v>
      </c>
      <c r="H124" s="732" t="s">
        <v>3914</v>
      </c>
      <c r="I124" s="732" t="s">
        <v>3186</v>
      </c>
      <c r="J124" s="731" t="s">
        <v>3422</v>
      </c>
      <c r="K124" s="784" t="s">
        <v>3435</v>
      </c>
      <c r="L124" s="784" t="s">
        <v>3396</v>
      </c>
      <c r="M124" s="784" t="s">
        <v>3567</v>
      </c>
      <c r="N124" s="784" t="s">
        <v>3399</v>
      </c>
      <c r="O124" s="785" t="s">
        <v>3568</v>
      </c>
      <c r="P124" s="784"/>
      <c r="Q124" s="785"/>
      <c r="R124" s="382" t="s">
        <v>2470</v>
      </c>
      <c r="S124" s="731"/>
      <c r="T124" s="732" t="s">
        <v>765</v>
      </c>
      <c r="U124" s="732" t="s">
        <v>2048</v>
      </c>
      <c r="V124" s="732" t="s">
        <v>220</v>
      </c>
      <c r="W124" s="382" t="s">
        <v>2950</v>
      </c>
      <c r="X124" s="730" t="s">
        <v>754</v>
      </c>
      <c r="Y124" s="730" t="s">
        <v>754</v>
      </c>
      <c r="Z124" s="766" t="s">
        <v>422</v>
      </c>
      <c r="AA124" s="764" t="s">
        <v>353</v>
      </c>
      <c r="AB124" s="398" t="s">
        <v>423</v>
      </c>
      <c r="AC124" s="402">
        <v>2</v>
      </c>
      <c r="AD124" s="398" t="s">
        <v>391</v>
      </c>
      <c r="AE124" s="398"/>
      <c r="AF124" s="398"/>
      <c r="AG124" s="398"/>
      <c r="AH124" s="398">
        <v>2</v>
      </c>
      <c r="AI124" s="398"/>
      <c r="AJ124" s="398"/>
      <c r="AK124" s="398"/>
      <c r="AL124" s="398"/>
      <c r="AM124" s="398"/>
      <c r="AN124" s="398"/>
      <c r="AO124" s="398"/>
      <c r="AP124" s="390">
        <v>146</v>
      </c>
      <c r="AQ124" s="390" t="s">
        <v>444</v>
      </c>
      <c r="AR124" s="398"/>
      <c r="AS124" s="390" t="s">
        <v>347</v>
      </c>
      <c r="AT124" s="701">
        <v>39430</v>
      </c>
      <c r="AU124" s="701">
        <v>39430</v>
      </c>
      <c r="AV124" s="692">
        <v>2450000</v>
      </c>
      <c r="AY124" s="694" t="str">
        <f t="shared" si="1"/>
        <v>2007</v>
      </c>
    </row>
    <row r="125" spans="1:66" s="694" customFormat="1" ht="15" customHeight="1">
      <c r="A125" s="764">
        <v>121</v>
      </c>
      <c r="B125" s="732" t="s">
        <v>1693</v>
      </c>
      <c r="C125" s="716" t="s">
        <v>3362</v>
      </c>
      <c r="D125" s="716"/>
      <c r="E125" s="746" t="s">
        <v>1694</v>
      </c>
      <c r="F125" s="732" t="s">
        <v>692</v>
      </c>
      <c r="G125" s="732" t="s">
        <v>273</v>
      </c>
      <c r="H125" s="732" t="s">
        <v>3914</v>
      </c>
      <c r="I125" s="732" t="s">
        <v>3187</v>
      </c>
      <c r="J125" s="731" t="s">
        <v>3422</v>
      </c>
      <c r="K125" s="784" t="s">
        <v>3435</v>
      </c>
      <c r="L125" s="784"/>
      <c r="M125" s="784"/>
      <c r="N125" s="784"/>
      <c r="O125" s="785"/>
      <c r="P125" s="784"/>
      <c r="Q125" s="785"/>
      <c r="R125" s="382" t="s">
        <v>2470</v>
      </c>
      <c r="S125" s="731"/>
      <c r="T125" s="732" t="s">
        <v>765</v>
      </c>
      <c r="U125" s="732" t="s">
        <v>2048</v>
      </c>
      <c r="V125" s="732" t="s">
        <v>220</v>
      </c>
      <c r="W125" s="382" t="s">
        <v>2950</v>
      </c>
      <c r="X125" s="730" t="s">
        <v>754</v>
      </c>
      <c r="Y125" s="730" t="s">
        <v>754</v>
      </c>
      <c r="Z125" s="766" t="s">
        <v>422</v>
      </c>
      <c r="AA125" s="764" t="s">
        <v>353</v>
      </c>
      <c r="AB125" s="398" t="s">
        <v>423</v>
      </c>
      <c r="AC125" s="402">
        <v>2</v>
      </c>
      <c r="AD125" s="398" t="s">
        <v>391</v>
      </c>
      <c r="AE125" s="398"/>
      <c r="AF125" s="398"/>
      <c r="AG125" s="398"/>
      <c r="AH125" s="398">
        <v>2</v>
      </c>
      <c r="AI125" s="398"/>
      <c r="AJ125" s="398"/>
      <c r="AK125" s="398"/>
      <c r="AL125" s="398"/>
      <c r="AM125" s="398"/>
      <c r="AN125" s="398"/>
      <c r="AO125" s="398"/>
      <c r="AP125" s="390">
        <v>146</v>
      </c>
      <c r="AQ125" s="390" t="s">
        <v>444</v>
      </c>
      <c r="AR125" s="398"/>
      <c r="AS125" s="390" t="s">
        <v>347</v>
      </c>
      <c r="AT125" s="701">
        <v>39430</v>
      </c>
      <c r="AU125" s="701">
        <v>39430</v>
      </c>
      <c r="AV125" s="692">
        <v>2450000</v>
      </c>
      <c r="AY125" s="694" t="str">
        <f t="shared" si="1"/>
        <v>2007</v>
      </c>
    </row>
    <row r="126" spans="1:66" s="694" customFormat="1" ht="15" customHeight="1">
      <c r="A126" s="764">
        <v>122</v>
      </c>
      <c r="B126" s="732" t="s">
        <v>1695</v>
      </c>
      <c r="C126" s="716" t="s">
        <v>3363</v>
      </c>
      <c r="D126" s="716"/>
      <c r="E126" s="746" t="s">
        <v>1696</v>
      </c>
      <c r="F126" s="732" t="s">
        <v>693</v>
      </c>
      <c r="G126" s="732" t="s">
        <v>694</v>
      </c>
      <c r="H126" s="732" t="s">
        <v>3914</v>
      </c>
      <c r="I126" s="732" t="s">
        <v>3188</v>
      </c>
      <c r="J126" s="731" t="s">
        <v>3422</v>
      </c>
      <c r="K126" s="784" t="s">
        <v>3435</v>
      </c>
      <c r="L126" s="784"/>
      <c r="M126" s="784"/>
      <c r="N126" s="784"/>
      <c r="O126" s="785"/>
      <c r="P126" s="784"/>
      <c r="Q126" s="785"/>
      <c r="R126" s="382" t="s">
        <v>2470</v>
      </c>
      <c r="S126" s="731"/>
      <c r="T126" s="732" t="s">
        <v>765</v>
      </c>
      <c r="U126" s="732" t="s">
        <v>2048</v>
      </c>
      <c r="V126" s="732" t="s">
        <v>220</v>
      </c>
      <c r="W126" s="382" t="s">
        <v>2950</v>
      </c>
      <c r="X126" s="730" t="s">
        <v>754</v>
      </c>
      <c r="Y126" s="730" t="s">
        <v>754</v>
      </c>
      <c r="Z126" s="766" t="s">
        <v>422</v>
      </c>
      <c r="AA126" s="764" t="s">
        <v>353</v>
      </c>
      <c r="AB126" s="398" t="s">
        <v>423</v>
      </c>
      <c r="AC126" s="402">
        <v>2</v>
      </c>
      <c r="AD126" s="398" t="s">
        <v>391</v>
      </c>
      <c r="AE126" s="398"/>
      <c r="AF126" s="398"/>
      <c r="AG126" s="398"/>
      <c r="AH126" s="398">
        <v>2</v>
      </c>
      <c r="AI126" s="398"/>
      <c r="AJ126" s="398"/>
      <c r="AK126" s="398"/>
      <c r="AL126" s="398"/>
      <c r="AM126" s="398"/>
      <c r="AN126" s="398"/>
      <c r="AO126" s="398"/>
      <c r="AP126" s="390">
        <v>146</v>
      </c>
      <c r="AQ126" s="390" t="s">
        <v>444</v>
      </c>
      <c r="AR126" s="398"/>
      <c r="AS126" s="390" t="s">
        <v>347</v>
      </c>
      <c r="AT126" s="701">
        <v>39430</v>
      </c>
      <c r="AU126" s="701">
        <v>39430</v>
      </c>
      <c r="AV126" s="692">
        <v>2450000</v>
      </c>
      <c r="AY126" s="694" t="str">
        <f t="shared" si="1"/>
        <v>2007</v>
      </c>
    </row>
    <row r="127" spans="1:66" s="694" customFormat="1" ht="15" customHeight="1">
      <c r="A127" s="764">
        <v>123</v>
      </c>
      <c r="B127" s="732" t="s">
        <v>1697</v>
      </c>
      <c r="C127" s="718" t="s">
        <v>3364</v>
      </c>
      <c r="D127" s="718"/>
      <c r="E127" s="746" t="s">
        <v>1698</v>
      </c>
      <c r="F127" s="732" t="s">
        <v>695</v>
      </c>
      <c r="G127" s="732" t="s">
        <v>3530</v>
      </c>
      <c r="H127" s="732" t="s">
        <v>3914</v>
      </c>
      <c r="I127" s="735" t="s">
        <v>1905</v>
      </c>
      <c r="J127" s="731" t="s">
        <v>3422</v>
      </c>
      <c r="K127" s="784" t="s">
        <v>3435</v>
      </c>
      <c r="L127" s="784"/>
      <c r="M127" s="784"/>
      <c r="N127" s="784" t="s">
        <v>3399</v>
      </c>
      <c r="O127" s="785" t="s">
        <v>3493</v>
      </c>
      <c r="P127" s="784"/>
      <c r="Q127" s="785"/>
      <c r="R127" s="739" t="s">
        <v>2504</v>
      </c>
      <c r="S127" s="731"/>
      <c r="T127" s="732" t="s">
        <v>367</v>
      </c>
      <c r="U127" s="732" t="s">
        <v>3009</v>
      </c>
      <c r="V127" s="732"/>
      <c r="W127" s="382" t="s">
        <v>2950</v>
      </c>
      <c r="X127" s="588" t="s">
        <v>3779</v>
      </c>
      <c r="Y127" s="588" t="s">
        <v>3225</v>
      </c>
      <c r="Z127" s="766" t="s">
        <v>420</v>
      </c>
      <c r="AA127" s="764" t="s">
        <v>353</v>
      </c>
      <c r="AB127" s="398" t="s">
        <v>423</v>
      </c>
      <c r="AC127" s="402">
        <v>2</v>
      </c>
      <c r="AD127" s="702" t="s">
        <v>1386</v>
      </c>
      <c r="AE127" s="398"/>
      <c r="AF127" s="398"/>
      <c r="AG127" s="398"/>
      <c r="AH127" s="398">
        <v>2</v>
      </c>
      <c r="AI127" s="398"/>
      <c r="AJ127" s="398"/>
      <c r="AK127" s="398"/>
      <c r="AL127" s="398"/>
      <c r="AM127" s="398"/>
      <c r="AN127" s="398"/>
      <c r="AO127" s="398"/>
      <c r="AP127" s="390">
        <v>146</v>
      </c>
      <c r="AQ127" s="390" t="s">
        <v>444</v>
      </c>
      <c r="AR127" s="398"/>
      <c r="AS127" s="390" t="s">
        <v>347</v>
      </c>
      <c r="AT127" s="701">
        <v>39430</v>
      </c>
      <c r="AU127" s="701">
        <v>39430</v>
      </c>
      <c r="AV127" s="692">
        <v>3200000</v>
      </c>
      <c r="AY127" s="694" t="str">
        <f t="shared" si="1"/>
        <v>2007</v>
      </c>
    </row>
    <row r="128" spans="1:66" s="694" customFormat="1" ht="15" customHeight="1">
      <c r="A128" s="764">
        <v>124</v>
      </c>
      <c r="B128" s="732" t="s">
        <v>1699</v>
      </c>
      <c r="C128" s="718" t="s">
        <v>3365</v>
      </c>
      <c r="D128" s="718"/>
      <c r="E128" s="746" t="s">
        <v>1700</v>
      </c>
      <c r="F128" s="732" t="s">
        <v>3531</v>
      </c>
      <c r="G128" s="732" t="s">
        <v>696</v>
      </c>
      <c r="H128" s="732" t="s">
        <v>3914</v>
      </c>
      <c r="I128" s="735" t="s">
        <v>1906</v>
      </c>
      <c r="J128" s="731" t="s">
        <v>3422</v>
      </c>
      <c r="K128" s="784" t="s">
        <v>3435</v>
      </c>
      <c r="L128" s="784"/>
      <c r="M128" s="784"/>
      <c r="N128" s="784" t="s">
        <v>3399</v>
      </c>
      <c r="O128" s="785" t="s">
        <v>3493</v>
      </c>
      <c r="P128" s="784"/>
      <c r="Q128" s="785"/>
      <c r="R128" s="739" t="s">
        <v>2495</v>
      </c>
      <c r="S128" s="731"/>
      <c r="T128" s="732" t="s">
        <v>367</v>
      </c>
      <c r="U128" s="732" t="s">
        <v>3009</v>
      </c>
      <c r="V128" s="732"/>
      <c r="W128" s="382" t="s">
        <v>2950</v>
      </c>
      <c r="X128" s="588" t="s">
        <v>3779</v>
      </c>
      <c r="Y128" s="588" t="s">
        <v>3225</v>
      </c>
      <c r="Z128" s="766" t="s">
        <v>420</v>
      </c>
      <c r="AA128" s="764" t="s">
        <v>353</v>
      </c>
      <c r="AB128" s="398" t="s">
        <v>423</v>
      </c>
      <c r="AC128" s="402">
        <v>2</v>
      </c>
      <c r="AD128" s="702" t="s">
        <v>1386</v>
      </c>
      <c r="AE128" s="398"/>
      <c r="AF128" s="398"/>
      <c r="AG128" s="398"/>
      <c r="AH128" s="398">
        <v>2</v>
      </c>
      <c r="AI128" s="398"/>
      <c r="AJ128" s="398"/>
      <c r="AK128" s="398"/>
      <c r="AL128" s="398"/>
      <c r="AM128" s="398"/>
      <c r="AN128" s="398"/>
      <c r="AO128" s="398"/>
      <c r="AP128" s="390">
        <v>146</v>
      </c>
      <c r="AQ128" s="390" t="s">
        <v>444</v>
      </c>
      <c r="AR128" s="398"/>
      <c r="AS128" s="390" t="s">
        <v>347</v>
      </c>
      <c r="AT128" s="701">
        <v>39430</v>
      </c>
      <c r="AU128" s="701">
        <v>39430</v>
      </c>
      <c r="AV128" s="692">
        <v>3200000</v>
      </c>
      <c r="AY128" s="694" t="str">
        <f t="shared" si="1"/>
        <v>2007</v>
      </c>
      <c r="AZ128" s="17"/>
    </row>
    <row r="129" spans="1:54" s="694" customFormat="1" ht="15" customHeight="1">
      <c r="A129" s="764">
        <v>125</v>
      </c>
      <c r="B129" s="732" t="s">
        <v>1701</v>
      </c>
      <c r="C129" s="718" t="s">
        <v>3366</v>
      </c>
      <c r="D129" s="718"/>
      <c r="E129" s="746" t="s">
        <v>1702</v>
      </c>
      <c r="F129" s="732" t="s">
        <v>697</v>
      </c>
      <c r="G129" s="732" t="s">
        <v>771</v>
      </c>
      <c r="H129" s="732" t="s">
        <v>3914</v>
      </c>
      <c r="I129" s="735" t="s">
        <v>1907</v>
      </c>
      <c r="J129" s="731" t="s">
        <v>3422</v>
      </c>
      <c r="K129" s="784" t="s">
        <v>3435</v>
      </c>
      <c r="L129" s="784"/>
      <c r="M129" s="784"/>
      <c r="N129" s="784" t="s">
        <v>3399</v>
      </c>
      <c r="O129" s="785" t="s">
        <v>3493</v>
      </c>
      <c r="P129" s="784"/>
      <c r="Q129" s="785"/>
      <c r="R129" s="739" t="s">
        <v>2496</v>
      </c>
      <c r="S129" s="731"/>
      <c r="T129" s="732" t="s">
        <v>367</v>
      </c>
      <c r="U129" s="732" t="s">
        <v>3009</v>
      </c>
      <c r="V129" s="732"/>
      <c r="W129" s="382" t="s">
        <v>2950</v>
      </c>
      <c r="X129" s="588" t="s">
        <v>3779</v>
      </c>
      <c r="Y129" s="588" t="s">
        <v>3225</v>
      </c>
      <c r="Z129" s="766" t="s">
        <v>420</v>
      </c>
      <c r="AA129" s="764" t="s">
        <v>353</v>
      </c>
      <c r="AB129" s="398" t="s">
        <v>423</v>
      </c>
      <c r="AC129" s="402">
        <v>2</v>
      </c>
      <c r="AD129" s="702" t="s">
        <v>1386</v>
      </c>
      <c r="AE129" s="398"/>
      <c r="AF129" s="398"/>
      <c r="AG129" s="398"/>
      <c r="AH129" s="398">
        <v>2</v>
      </c>
      <c r="AI129" s="398"/>
      <c r="AJ129" s="398"/>
      <c r="AK129" s="398"/>
      <c r="AL129" s="398"/>
      <c r="AM129" s="398"/>
      <c r="AN129" s="398"/>
      <c r="AO129" s="398"/>
      <c r="AP129" s="390">
        <v>146</v>
      </c>
      <c r="AQ129" s="390" t="s">
        <v>444</v>
      </c>
      <c r="AR129" s="398"/>
      <c r="AS129" s="390" t="s">
        <v>347</v>
      </c>
      <c r="AT129" s="701">
        <v>39430</v>
      </c>
      <c r="AU129" s="701">
        <v>39430</v>
      </c>
      <c r="AV129" s="692">
        <v>3200000</v>
      </c>
      <c r="AY129" s="694" t="str">
        <f t="shared" si="1"/>
        <v>2007</v>
      </c>
      <c r="AZ129" s="17"/>
    </row>
    <row r="130" spans="1:54" s="694" customFormat="1" ht="15" customHeight="1">
      <c r="A130" s="764">
        <v>126</v>
      </c>
      <c r="B130" s="732" t="s">
        <v>1703</v>
      </c>
      <c r="C130" s="718" t="s">
        <v>3367</v>
      </c>
      <c r="D130" s="718"/>
      <c r="E130" s="746" t="s">
        <v>1704</v>
      </c>
      <c r="F130" s="732" t="s">
        <v>772</v>
      </c>
      <c r="G130" s="732" t="s">
        <v>773</v>
      </c>
      <c r="H130" s="732" t="s">
        <v>3914</v>
      </c>
      <c r="I130" s="735" t="s">
        <v>1908</v>
      </c>
      <c r="J130" s="731" t="s">
        <v>3422</v>
      </c>
      <c r="K130" s="784" t="s">
        <v>3435</v>
      </c>
      <c r="L130" s="784"/>
      <c r="M130" s="784"/>
      <c r="N130" s="784" t="s">
        <v>3399</v>
      </c>
      <c r="O130" s="785" t="s">
        <v>3493</v>
      </c>
      <c r="P130" s="784"/>
      <c r="Q130" s="785"/>
      <c r="R130" s="739" t="s">
        <v>2506</v>
      </c>
      <c r="S130" s="731"/>
      <c r="T130" s="732" t="s">
        <v>367</v>
      </c>
      <c r="U130" s="732" t="s">
        <v>3009</v>
      </c>
      <c r="V130" s="732"/>
      <c r="W130" s="382" t="s">
        <v>2950</v>
      </c>
      <c r="X130" s="588" t="s">
        <v>3779</v>
      </c>
      <c r="Y130" s="588" t="s">
        <v>3225</v>
      </c>
      <c r="Z130" s="766" t="s">
        <v>420</v>
      </c>
      <c r="AA130" s="764" t="s">
        <v>353</v>
      </c>
      <c r="AB130" s="398" t="s">
        <v>423</v>
      </c>
      <c r="AC130" s="402">
        <v>2</v>
      </c>
      <c r="AD130" s="702" t="s">
        <v>1386</v>
      </c>
      <c r="AE130" s="398"/>
      <c r="AF130" s="398"/>
      <c r="AG130" s="398"/>
      <c r="AH130" s="398">
        <v>2</v>
      </c>
      <c r="AI130" s="398"/>
      <c r="AJ130" s="398"/>
      <c r="AK130" s="398"/>
      <c r="AL130" s="398"/>
      <c r="AM130" s="398"/>
      <c r="AN130" s="398"/>
      <c r="AO130" s="398"/>
      <c r="AP130" s="390">
        <v>146</v>
      </c>
      <c r="AQ130" s="390" t="s">
        <v>444</v>
      </c>
      <c r="AR130" s="398"/>
      <c r="AS130" s="390" t="s">
        <v>347</v>
      </c>
      <c r="AT130" s="701">
        <v>39430</v>
      </c>
      <c r="AU130" s="701">
        <v>39430</v>
      </c>
      <c r="AV130" s="692">
        <v>3200000</v>
      </c>
      <c r="AY130" s="694" t="str">
        <f t="shared" si="1"/>
        <v>2007</v>
      </c>
    </row>
    <row r="131" spans="1:54" s="694" customFormat="1" ht="15" customHeight="1">
      <c r="A131" s="764">
        <v>127</v>
      </c>
      <c r="B131" s="732" t="s">
        <v>1705</v>
      </c>
      <c r="C131" s="718" t="s">
        <v>3368</v>
      </c>
      <c r="D131" s="718"/>
      <c r="E131" s="746" t="s">
        <v>1706</v>
      </c>
      <c r="F131" s="732" t="s">
        <v>774</v>
      </c>
      <c r="G131" s="732" t="s">
        <v>3532</v>
      </c>
      <c r="H131" s="732" t="s">
        <v>3914</v>
      </c>
      <c r="I131" s="735" t="s">
        <v>1909</v>
      </c>
      <c r="J131" s="731" t="s">
        <v>3422</v>
      </c>
      <c r="K131" s="784" t="s">
        <v>3435</v>
      </c>
      <c r="L131" s="784"/>
      <c r="M131" s="784"/>
      <c r="N131" s="784" t="s">
        <v>3399</v>
      </c>
      <c r="O131" s="785" t="s">
        <v>3493</v>
      </c>
      <c r="P131" s="784"/>
      <c r="Q131" s="785"/>
      <c r="R131" s="739" t="s">
        <v>2507</v>
      </c>
      <c r="S131" s="731"/>
      <c r="T131" s="732" t="s">
        <v>367</v>
      </c>
      <c r="U131" s="732" t="s">
        <v>3009</v>
      </c>
      <c r="V131" s="732"/>
      <c r="W131" s="382" t="s">
        <v>2950</v>
      </c>
      <c r="X131" s="730" t="s">
        <v>754</v>
      </c>
      <c r="Y131" s="730" t="s">
        <v>754</v>
      </c>
      <c r="Z131" s="766" t="s">
        <v>420</v>
      </c>
      <c r="AA131" s="764" t="s">
        <v>353</v>
      </c>
      <c r="AB131" s="398" t="s">
        <v>423</v>
      </c>
      <c r="AC131" s="402">
        <v>2</v>
      </c>
      <c r="AD131" s="702" t="s">
        <v>1386</v>
      </c>
      <c r="AE131" s="398"/>
      <c r="AF131" s="398"/>
      <c r="AG131" s="398"/>
      <c r="AH131" s="398">
        <v>2</v>
      </c>
      <c r="AI131" s="398"/>
      <c r="AJ131" s="398"/>
      <c r="AK131" s="398"/>
      <c r="AL131" s="398"/>
      <c r="AM131" s="398"/>
      <c r="AN131" s="398"/>
      <c r="AO131" s="398"/>
      <c r="AP131" s="390">
        <v>146</v>
      </c>
      <c r="AQ131" s="390" t="s">
        <v>444</v>
      </c>
      <c r="AR131" s="398"/>
      <c r="AS131" s="390" t="s">
        <v>347</v>
      </c>
      <c r="AT131" s="701">
        <v>39430</v>
      </c>
      <c r="AU131" s="701">
        <v>39430</v>
      </c>
      <c r="AV131" s="692">
        <v>9700000</v>
      </c>
      <c r="AY131" s="694" t="str">
        <f t="shared" si="1"/>
        <v>2007</v>
      </c>
    </row>
    <row r="132" spans="1:54" s="694" customFormat="1" ht="13.5">
      <c r="A132" s="764">
        <v>128</v>
      </c>
      <c r="B132" s="732" t="s">
        <v>1707</v>
      </c>
      <c r="C132" s="732" t="s">
        <v>2896</v>
      </c>
      <c r="D132" s="732"/>
      <c r="E132" s="766" t="s">
        <v>1708</v>
      </c>
      <c r="F132" s="739" t="s">
        <v>3961</v>
      </c>
      <c r="G132" s="732" t="s">
        <v>3931</v>
      </c>
      <c r="H132" s="732" t="s">
        <v>3914</v>
      </c>
      <c r="I132" s="744" t="s">
        <v>3834</v>
      </c>
      <c r="J132" s="764"/>
      <c r="K132" s="786"/>
      <c r="L132" s="786"/>
      <c r="M132" s="786"/>
      <c r="N132" s="786"/>
      <c r="O132" s="788"/>
      <c r="P132" s="786"/>
      <c r="Q132" s="788"/>
      <c r="R132" s="731" t="s">
        <v>2515</v>
      </c>
      <c r="S132" s="731"/>
      <c r="T132" s="732" t="s">
        <v>3927</v>
      </c>
      <c r="U132" s="405"/>
      <c r="V132" s="405"/>
      <c r="W132" s="405"/>
      <c r="X132" s="730" t="s">
        <v>754</v>
      </c>
      <c r="Y132" s="730" t="s">
        <v>754</v>
      </c>
      <c r="Z132" s="766" t="s">
        <v>420</v>
      </c>
      <c r="AA132" s="764" t="s">
        <v>353</v>
      </c>
      <c r="AB132" s="398" t="s">
        <v>423</v>
      </c>
      <c r="AC132" s="402">
        <v>2</v>
      </c>
      <c r="AD132" s="702" t="s">
        <v>1386</v>
      </c>
      <c r="AE132" s="398"/>
      <c r="AF132" s="398"/>
      <c r="AG132" s="398"/>
      <c r="AH132" s="398">
        <v>2</v>
      </c>
      <c r="AI132" s="398"/>
      <c r="AJ132" s="398"/>
      <c r="AK132" s="398"/>
      <c r="AL132" s="398"/>
      <c r="AM132" s="398"/>
      <c r="AN132" s="398"/>
      <c r="AO132" s="398"/>
      <c r="AP132" s="390">
        <v>146</v>
      </c>
      <c r="AQ132" s="390" t="s">
        <v>444</v>
      </c>
      <c r="AR132" s="398"/>
      <c r="AS132" s="390" t="s">
        <v>347</v>
      </c>
      <c r="AT132" s="701">
        <v>39524</v>
      </c>
      <c r="AU132" s="701">
        <v>39524</v>
      </c>
      <c r="AV132" s="692">
        <v>4000000</v>
      </c>
      <c r="AY132" s="694" t="str">
        <f t="shared" si="1"/>
        <v>2008</v>
      </c>
    </row>
    <row r="133" spans="1:54" s="694" customFormat="1" ht="15" customHeight="1">
      <c r="A133" s="764">
        <v>129</v>
      </c>
      <c r="B133" s="732" t="s">
        <v>1709</v>
      </c>
      <c r="C133" s="733" t="s">
        <v>2727</v>
      </c>
      <c r="D133" s="733"/>
      <c r="E133" s="766" t="s">
        <v>1710</v>
      </c>
      <c r="F133" s="732" t="s">
        <v>3213</v>
      </c>
      <c r="G133" s="732" t="s">
        <v>2520</v>
      </c>
      <c r="H133" s="732" t="s">
        <v>3914</v>
      </c>
      <c r="I133" s="740" t="s">
        <v>3548</v>
      </c>
      <c r="J133" s="743" t="s">
        <v>3394</v>
      </c>
      <c r="K133" s="784" t="s">
        <v>3404</v>
      </c>
      <c r="L133" s="784" t="s">
        <v>3396</v>
      </c>
      <c r="M133" s="784" t="s">
        <v>3455</v>
      </c>
      <c r="N133" s="784" t="s">
        <v>3399</v>
      </c>
      <c r="O133" s="785" t="s">
        <v>3549</v>
      </c>
      <c r="P133" s="784"/>
      <c r="Q133" s="785"/>
      <c r="R133" s="732" t="s">
        <v>2515</v>
      </c>
      <c r="S133" s="731"/>
      <c r="T133" s="732" t="s">
        <v>2635</v>
      </c>
      <c r="U133" s="732"/>
      <c r="V133" s="732"/>
      <c r="W133" s="756" t="s">
        <v>3314</v>
      </c>
      <c r="X133" s="730" t="s">
        <v>754</v>
      </c>
      <c r="Y133" s="730" t="s">
        <v>754</v>
      </c>
      <c r="Z133" s="766" t="s">
        <v>420</v>
      </c>
      <c r="AA133" s="764" t="s">
        <v>353</v>
      </c>
      <c r="AB133" s="398" t="s">
        <v>423</v>
      </c>
      <c r="AC133" s="402">
        <v>2</v>
      </c>
      <c r="AD133" s="702" t="s">
        <v>1386</v>
      </c>
      <c r="AE133" s="398"/>
      <c r="AF133" s="398"/>
      <c r="AG133" s="398"/>
      <c r="AH133" s="398">
        <v>2</v>
      </c>
      <c r="AI133" s="398"/>
      <c r="AJ133" s="398"/>
      <c r="AK133" s="398"/>
      <c r="AL133" s="398"/>
      <c r="AM133" s="398"/>
      <c r="AN133" s="398"/>
      <c r="AO133" s="398"/>
      <c r="AP133" s="390">
        <v>146</v>
      </c>
      <c r="AQ133" s="390" t="s">
        <v>444</v>
      </c>
      <c r="AR133" s="398"/>
      <c r="AS133" s="390" t="s">
        <v>347</v>
      </c>
      <c r="AT133" s="701">
        <v>39524</v>
      </c>
      <c r="AU133" s="701">
        <v>39524</v>
      </c>
      <c r="AV133" s="692">
        <v>4000000</v>
      </c>
      <c r="AY133" s="694" t="str">
        <f t="shared" ref="AY133:AY196" si="2">TEXT(AU133, "yyyy")</f>
        <v>2008</v>
      </c>
    </row>
    <row r="134" spans="1:54" s="694" customFormat="1" ht="15" customHeight="1">
      <c r="A134" s="764">
        <v>130</v>
      </c>
      <c r="B134" s="740" t="s">
        <v>1711</v>
      </c>
      <c r="C134" s="740" t="s">
        <v>2728</v>
      </c>
      <c r="D134" s="740"/>
      <c r="E134" s="741" t="s">
        <v>1712</v>
      </c>
      <c r="F134" s="740" t="s">
        <v>4037</v>
      </c>
      <c r="G134" s="743" t="s">
        <v>4038</v>
      </c>
      <c r="H134" s="743" t="s">
        <v>2883</v>
      </c>
      <c r="I134" s="769" t="s">
        <v>3834</v>
      </c>
      <c r="J134" s="743"/>
      <c r="K134" s="806"/>
      <c r="L134" s="806"/>
      <c r="M134" s="806"/>
      <c r="N134" s="806"/>
      <c r="O134" s="807"/>
      <c r="P134" s="806"/>
      <c r="Q134" s="807"/>
      <c r="R134" s="743" t="s">
        <v>2515</v>
      </c>
      <c r="S134" s="743"/>
      <c r="T134" s="740" t="s">
        <v>4039</v>
      </c>
      <c r="U134" s="740"/>
      <c r="V134" s="740"/>
      <c r="W134" s="740"/>
      <c r="X134" s="730" t="s">
        <v>754</v>
      </c>
      <c r="Y134" s="730" t="s">
        <v>754</v>
      </c>
      <c r="Z134" s="766" t="s">
        <v>420</v>
      </c>
      <c r="AA134" s="764" t="s">
        <v>353</v>
      </c>
      <c r="AB134" s="398" t="s">
        <v>423</v>
      </c>
      <c r="AC134" s="402">
        <v>2</v>
      </c>
      <c r="AD134" s="702" t="s">
        <v>1386</v>
      </c>
      <c r="AE134" s="398"/>
      <c r="AF134" s="398"/>
      <c r="AG134" s="398"/>
      <c r="AH134" s="398">
        <v>2</v>
      </c>
      <c r="AI134" s="398"/>
      <c r="AJ134" s="398"/>
      <c r="AK134" s="398"/>
      <c r="AL134" s="398"/>
      <c r="AM134" s="398"/>
      <c r="AN134" s="398"/>
      <c r="AO134" s="398"/>
      <c r="AP134" s="390">
        <v>146</v>
      </c>
      <c r="AQ134" s="390" t="s">
        <v>444</v>
      </c>
      <c r="AR134" s="398"/>
      <c r="AS134" s="390" t="s">
        <v>347</v>
      </c>
      <c r="AT134" s="701">
        <v>39524</v>
      </c>
      <c r="AU134" s="701">
        <v>39524</v>
      </c>
      <c r="AV134" s="692">
        <v>4000000</v>
      </c>
      <c r="AY134" s="694" t="str">
        <f t="shared" si="2"/>
        <v>2008</v>
      </c>
      <c r="BB134" s="693"/>
    </row>
    <row r="135" spans="1:54" s="694" customFormat="1" ht="15" customHeight="1">
      <c r="A135" s="764">
        <v>131</v>
      </c>
      <c r="B135" s="732" t="s">
        <v>1713</v>
      </c>
      <c r="C135" s="732" t="s">
        <v>2729</v>
      </c>
      <c r="D135" s="732"/>
      <c r="E135" s="766" t="s">
        <v>1714</v>
      </c>
      <c r="F135" s="732" t="s">
        <v>3316</v>
      </c>
      <c r="G135" s="732" t="s">
        <v>691</v>
      </c>
      <c r="H135" s="732" t="s">
        <v>3914</v>
      </c>
      <c r="I135" s="732" t="s">
        <v>3550</v>
      </c>
      <c r="J135" s="743" t="s">
        <v>3394</v>
      </c>
      <c r="K135" s="784" t="s">
        <v>3404</v>
      </c>
      <c r="L135" s="784" t="s">
        <v>3321</v>
      </c>
      <c r="M135" s="784" t="s">
        <v>3411</v>
      </c>
      <c r="N135" s="784"/>
      <c r="O135" s="785"/>
      <c r="P135" s="784"/>
      <c r="Q135" s="785"/>
      <c r="R135" s="732" t="s">
        <v>2469</v>
      </c>
      <c r="S135" s="731"/>
      <c r="T135" s="732" t="s">
        <v>765</v>
      </c>
      <c r="U135" s="732" t="s">
        <v>2048</v>
      </c>
      <c r="V135" s="732" t="s">
        <v>220</v>
      </c>
      <c r="W135" s="732" t="s">
        <v>2950</v>
      </c>
      <c r="X135" s="730" t="s">
        <v>754</v>
      </c>
      <c r="Y135" s="730" t="s">
        <v>754</v>
      </c>
      <c r="Z135" s="766" t="s">
        <v>420</v>
      </c>
      <c r="AA135" s="764" t="s">
        <v>353</v>
      </c>
      <c r="AB135" s="398" t="s">
        <v>423</v>
      </c>
      <c r="AC135" s="402">
        <v>2</v>
      </c>
      <c r="AD135" s="702" t="s">
        <v>1386</v>
      </c>
      <c r="AE135" s="398"/>
      <c r="AF135" s="398"/>
      <c r="AG135" s="398"/>
      <c r="AH135" s="398">
        <v>2</v>
      </c>
      <c r="AI135" s="398"/>
      <c r="AJ135" s="398"/>
      <c r="AK135" s="398"/>
      <c r="AL135" s="398"/>
      <c r="AM135" s="398"/>
      <c r="AN135" s="398"/>
      <c r="AO135" s="398"/>
      <c r="AP135" s="390">
        <v>146</v>
      </c>
      <c r="AQ135" s="390" t="s">
        <v>444</v>
      </c>
      <c r="AR135" s="398"/>
      <c r="AS135" s="390" t="s">
        <v>347</v>
      </c>
      <c r="AT135" s="701">
        <v>39524</v>
      </c>
      <c r="AU135" s="701">
        <v>39524</v>
      </c>
      <c r="AV135" s="692">
        <v>4000000</v>
      </c>
      <c r="AY135" s="694" t="str">
        <f t="shared" si="2"/>
        <v>2008</v>
      </c>
    </row>
    <row r="136" spans="1:54" s="694" customFormat="1" ht="15" customHeight="1">
      <c r="A136" s="764">
        <v>132</v>
      </c>
      <c r="B136" s="763" t="s">
        <v>1715</v>
      </c>
      <c r="C136" s="763" t="s">
        <v>2730</v>
      </c>
      <c r="D136" s="763"/>
      <c r="E136" s="763"/>
      <c r="F136" s="763" t="s">
        <v>775</v>
      </c>
      <c r="G136" s="767" t="s">
        <v>1094</v>
      </c>
      <c r="H136" s="767" t="s">
        <v>2883</v>
      </c>
      <c r="I136" s="768" t="s">
        <v>3137</v>
      </c>
      <c r="J136" s="763"/>
      <c r="K136" s="763"/>
      <c r="L136" s="763"/>
      <c r="M136" s="763"/>
      <c r="N136" s="763"/>
      <c r="O136" s="763"/>
      <c r="P136" s="763"/>
      <c r="Q136" s="763"/>
      <c r="R136" s="763"/>
      <c r="S136" s="767"/>
      <c r="T136" s="763" t="s">
        <v>3038</v>
      </c>
      <c r="U136" s="767"/>
      <c r="V136" s="767"/>
      <c r="W136" s="763" t="s">
        <v>2970</v>
      </c>
      <c r="X136" s="730" t="s">
        <v>754</v>
      </c>
      <c r="Y136" s="730" t="s">
        <v>754</v>
      </c>
      <c r="Z136" s="704" t="s">
        <v>431</v>
      </c>
      <c r="AA136" s="704" t="s">
        <v>433</v>
      </c>
      <c r="AB136" s="704" t="s">
        <v>434</v>
      </c>
      <c r="AC136" s="704">
        <v>1</v>
      </c>
      <c r="AD136" s="705" t="s">
        <v>1386</v>
      </c>
      <c r="AE136" s="704"/>
      <c r="AF136" s="704"/>
      <c r="AG136" s="704"/>
      <c r="AH136" s="704"/>
      <c r="AI136" s="704"/>
      <c r="AJ136" s="704"/>
      <c r="AK136" s="704"/>
      <c r="AL136" s="704">
        <v>16</v>
      </c>
      <c r="AM136" s="704"/>
      <c r="AN136" s="704"/>
      <c r="AO136" s="704"/>
      <c r="AP136" s="704" t="s">
        <v>494</v>
      </c>
      <c r="AQ136" s="704" t="s">
        <v>495</v>
      </c>
      <c r="AR136" s="719"/>
      <c r="AS136" s="706" t="s">
        <v>496</v>
      </c>
      <c r="AT136" s="707">
        <v>39765</v>
      </c>
      <c r="AU136" s="707">
        <v>39765</v>
      </c>
      <c r="AV136" s="708">
        <v>5980000</v>
      </c>
      <c r="AW136" s="709" t="s">
        <v>1109</v>
      </c>
      <c r="AX136" s="709"/>
      <c r="AY136" s="709" t="str">
        <f t="shared" si="2"/>
        <v>2008</v>
      </c>
    </row>
    <row r="137" spans="1:54" s="694" customFormat="1" ht="15" customHeight="1">
      <c r="A137" s="764">
        <v>133</v>
      </c>
      <c r="B137" s="763" t="s">
        <v>1716</v>
      </c>
      <c r="C137" s="763" t="s">
        <v>3369</v>
      </c>
      <c r="D137" s="763"/>
      <c r="E137" s="763" t="s">
        <v>302</v>
      </c>
      <c r="F137" s="763" t="s">
        <v>776</v>
      </c>
      <c r="G137" s="767" t="s">
        <v>1094</v>
      </c>
      <c r="H137" s="767" t="s">
        <v>2883</v>
      </c>
      <c r="I137" s="768" t="s">
        <v>3137</v>
      </c>
      <c r="J137" s="767"/>
      <c r="K137" s="815"/>
      <c r="L137" s="815"/>
      <c r="M137" s="815"/>
      <c r="N137" s="815"/>
      <c r="O137" s="816"/>
      <c r="P137" s="815"/>
      <c r="Q137" s="816"/>
      <c r="R137" s="561" t="s">
        <v>2527</v>
      </c>
      <c r="S137" s="767"/>
      <c r="T137" s="763" t="s">
        <v>3038</v>
      </c>
      <c r="U137" s="763"/>
      <c r="V137" s="767"/>
      <c r="W137" s="763" t="s">
        <v>2970</v>
      </c>
      <c r="X137" s="730" t="s">
        <v>754</v>
      </c>
      <c r="Y137" s="730" t="s">
        <v>754</v>
      </c>
      <c r="Z137" s="731" t="s">
        <v>424</v>
      </c>
      <c r="AA137" s="731" t="s">
        <v>404</v>
      </c>
      <c r="AB137" s="398" t="s">
        <v>423</v>
      </c>
      <c r="AC137" s="403"/>
      <c r="AD137" s="403"/>
      <c r="AE137" s="403"/>
      <c r="AF137" s="403"/>
      <c r="AG137" s="403"/>
      <c r="AH137" s="403"/>
      <c r="AI137" s="403" t="s">
        <v>1439</v>
      </c>
      <c r="AJ137" s="403"/>
      <c r="AK137" s="403"/>
      <c r="AL137" s="403"/>
      <c r="AM137" s="403"/>
      <c r="AN137" s="403"/>
      <c r="AO137" s="403"/>
      <c r="AP137" s="403"/>
      <c r="AQ137" s="403" t="s">
        <v>1440</v>
      </c>
      <c r="AR137" s="382"/>
      <c r="AS137" s="390"/>
      <c r="AT137" s="701">
        <v>39889</v>
      </c>
      <c r="AU137" s="701">
        <v>39889</v>
      </c>
      <c r="AV137" s="692">
        <v>4150000</v>
      </c>
      <c r="AY137" s="694" t="str">
        <f t="shared" si="2"/>
        <v>2009</v>
      </c>
    </row>
    <row r="138" spans="1:54" s="694" customFormat="1" ht="13.5">
      <c r="A138" s="764">
        <v>134</v>
      </c>
      <c r="B138" s="732" t="s">
        <v>1717</v>
      </c>
      <c r="C138" s="732" t="s">
        <v>3369</v>
      </c>
      <c r="D138" s="732"/>
      <c r="E138" s="732" t="s">
        <v>303</v>
      </c>
      <c r="F138" s="732" t="s">
        <v>2637</v>
      </c>
      <c r="G138" s="731" t="s">
        <v>777</v>
      </c>
      <c r="H138" s="763" t="s">
        <v>3913</v>
      </c>
      <c r="I138" s="735" t="s">
        <v>3168</v>
      </c>
      <c r="J138" s="731"/>
      <c r="K138" s="784"/>
      <c r="L138" s="784"/>
      <c r="M138" s="784"/>
      <c r="N138" s="784"/>
      <c r="O138" s="785"/>
      <c r="P138" s="784"/>
      <c r="Q138" s="785"/>
      <c r="R138" s="731" t="s">
        <v>2515</v>
      </c>
      <c r="S138" s="731"/>
      <c r="T138" s="731" t="s">
        <v>2638</v>
      </c>
      <c r="U138" s="732" t="s">
        <v>3040</v>
      </c>
      <c r="V138" s="731" t="s">
        <v>2639</v>
      </c>
      <c r="W138" s="731" t="s">
        <v>2950</v>
      </c>
      <c r="X138" s="730" t="s">
        <v>754</v>
      </c>
      <c r="Y138" s="730" t="s">
        <v>754</v>
      </c>
      <c r="Z138" s="731" t="s">
        <v>425</v>
      </c>
      <c r="AA138" s="731" t="s">
        <v>404</v>
      </c>
      <c r="AB138" s="403" t="s">
        <v>434</v>
      </c>
      <c r="AC138" s="764">
        <v>4</v>
      </c>
      <c r="AD138" s="710" t="s">
        <v>837</v>
      </c>
      <c r="AE138" s="403"/>
      <c r="AF138" s="403"/>
      <c r="AG138" s="403"/>
      <c r="AH138" s="403"/>
      <c r="AI138" s="403" t="s">
        <v>1446</v>
      </c>
      <c r="AJ138" s="403"/>
      <c r="AK138" s="403"/>
      <c r="AL138" s="403"/>
      <c r="AM138" s="403"/>
      <c r="AN138" s="403"/>
      <c r="AO138" s="403"/>
      <c r="AP138" s="403"/>
      <c r="AQ138" s="403" t="s">
        <v>1447</v>
      </c>
      <c r="AR138" s="382"/>
      <c r="AS138" s="390"/>
      <c r="AT138" s="701">
        <v>39889</v>
      </c>
      <c r="AU138" s="701">
        <v>39889</v>
      </c>
      <c r="AV138" s="692">
        <v>17500000</v>
      </c>
      <c r="AY138" s="694" t="str">
        <f t="shared" si="2"/>
        <v>2009</v>
      </c>
      <c r="BA138" s="693"/>
    </row>
    <row r="139" spans="1:54" s="709" customFormat="1" ht="15" customHeight="1">
      <c r="A139" s="764">
        <v>135</v>
      </c>
      <c r="B139" s="732" t="s">
        <v>1718</v>
      </c>
      <c r="C139" s="716" t="s">
        <v>3370</v>
      </c>
      <c r="D139" s="716"/>
      <c r="E139" s="732" t="s">
        <v>26</v>
      </c>
      <c r="F139" s="732" t="s">
        <v>3416</v>
      </c>
      <c r="G139" s="731" t="s">
        <v>25</v>
      </c>
      <c r="H139" s="732" t="s">
        <v>3914</v>
      </c>
      <c r="I139" s="735" t="s">
        <v>1910</v>
      </c>
      <c r="J139" s="748" t="s">
        <v>3394</v>
      </c>
      <c r="K139" s="784" t="s">
        <v>3417</v>
      </c>
      <c r="L139" s="784"/>
      <c r="M139" s="784"/>
      <c r="N139" s="784" t="s">
        <v>3399</v>
      </c>
      <c r="O139" s="785" t="s">
        <v>3418</v>
      </c>
      <c r="P139" s="784"/>
      <c r="Q139" s="785"/>
      <c r="R139" s="731" t="s">
        <v>2515</v>
      </c>
      <c r="S139" s="731"/>
      <c r="T139" s="732" t="s">
        <v>877</v>
      </c>
      <c r="U139" s="732" t="s">
        <v>2054</v>
      </c>
      <c r="V139" s="732" t="s">
        <v>396</v>
      </c>
      <c r="W139" s="405" t="s">
        <v>2959</v>
      </c>
      <c r="X139" s="588" t="s">
        <v>3779</v>
      </c>
      <c r="Y139" s="588" t="s">
        <v>3225</v>
      </c>
      <c r="Z139" s="731" t="s">
        <v>399</v>
      </c>
      <c r="AA139" s="731" t="s">
        <v>404</v>
      </c>
      <c r="AB139" s="403" t="s">
        <v>423</v>
      </c>
      <c r="AC139" s="403"/>
      <c r="AD139" s="403"/>
      <c r="AE139" s="403"/>
      <c r="AF139" s="403"/>
      <c r="AG139" s="403"/>
      <c r="AH139" s="403"/>
      <c r="AI139" s="403" t="s">
        <v>401</v>
      </c>
      <c r="AJ139" s="403"/>
      <c r="AK139" s="403"/>
      <c r="AL139" s="403"/>
      <c r="AM139" s="403"/>
      <c r="AN139" s="403"/>
      <c r="AO139" s="403"/>
      <c r="AP139" s="403">
        <v>292</v>
      </c>
      <c r="AQ139" s="403" t="s">
        <v>400</v>
      </c>
      <c r="AR139" s="382"/>
      <c r="AS139" s="390"/>
      <c r="AT139" s="701">
        <v>39981</v>
      </c>
      <c r="AU139" s="701">
        <v>39981</v>
      </c>
      <c r="AV139" s="692">
        <v>4100000</v>
      </c>
      <c r="AW139" s="694"/>
      <c r="AX139" s="694"/>
      <c r="AY139" s="694" t="str">
        <f t="shared" si="2"/>
        <v>2009</v>
      </c>
      <c r="AZ139" s="694"/>
      <c r="BA139" s="694"/>
      <c r="BB139" s="694"/>
    </row>
    <row r="140" spans="1:54" s="694" customFormat="1" ht="15" customHeight="1">
      <c r="A140" s="764">
        <v>136</v>
      </c>
      <c r="B140" s="732" t="s">
        <v>1719</v>
      </c>
      <c r="C140" s="716" t="s">
        <v>3371</v>
      </c>
      <c r="D140" s="716"/>
      <c r="E140" s="732" t="s">
        <v>27</v>
      </c>
      <c r="F140" s="732" t="s">
        <v>3419</v>
      </c>
      <c r="G140" s="731" t="s">
        <v>3420</v>
      </c>
      <c r="H140" s="732" t="s">
        <v>3914</v>
      </c>
      <c r="I140" s="735" t="s">
        <v>1911</v>
      </c>
      <c r="J140" s="748" t="s">
        <v>3394</v>
      </c>
      <c r="K140" s="784" t="s">
        <v>3417</v>
      </c>
      <c r="L140" s="784"/>
      <c r="M140" s="784"/>
      <c r="N140" s="784" t="s">
        <v>3399</v>
      </c>
      <c r="O140" s="785" t="s">
        <v>3418</v>
      </c>
      <c r="P140" s="784"/>
      <c r="Q140" s="785"/>
      <c r="R140" s="731" t="s">
        <v>2515</v>
      </c>
      <c r="S140" s="731"/>
      <c r="T140" s="732" t="s">
        <v>877</v>
      </c>
      <c r="U140" s="732" t="s">
        <v>2054</v>
      </c>
      <c r="V140" s="732" t="s">
        <v>396</v>
      </c>
      <c r="W140" s="405" t="s">
        <v>2959</v>
      </c>
      <c r="X140" s="588" t="s">
        <v>3779</v>
      </c>
      <c r="Y140" s="588" t="s">
        <v>3225</v>
      </c>
      <c r="Z140" s="731" t="s">
        <v>399</v>
      </c>
      <c r="AA140" s="731" t="s">
        <v>404</v>
      </c>
      <c r="AB140" s="403" t="s">
        <v>423</v>
      </c>
      <c r="AC140" s="403"/>
      <c r="AD140" s="403"/>
      <c r="AE140" s="403"/>
      <c r="AF140" s="403"/>
      <c r="AG140" s="403"/>
      <c r="AH140" s="403"/>
      <c r="AI140" s="403" t="s">
        <v>401</v>
      </c>
      <c r="AJ140" s="403"/>
      <c r="AK140" s="403"/>
      <c r="AL140" s="403"/>
      <c r="AM140" s="403"/>
      <c r="AN140" s="403"/>
      <c r="AO140" s="403"/>
      <c r="AP140" s="403">
        <v>292</v>
      </c>
      <c r="AQ140" s="403" t="s">
        <v>400</v>
      </c>
      <c r="AR140" s="382"/>
      <c r="AS140" s="390"/>
      <c r="AT140" s="701">
        <v>39981</v>
      </c>
      <c r="AU140" s="701">
        <v>39981</v>
      </c>
      <c r="AV140" s="692">
        <v>4100000</v>
      </c>
      <c r="AY140" s="694" t="str">
        <f t="shared" si="2"/>
        <v>2009</v>
      </c>
      <c r="AZ140" s="709"/>
      <c r="BB140" s="693"/>
    </row>
    <row r="141" spans="1:54" s="694" customFormat="1" ht="15" customHeight="1">
      <c r="A141" s="764">
        <v>137</v>
      </c>
      <c r="B141" s="405" t="s">
        <v>1720</v>
      </c>
      <c r="C141" s="720" t="s">
        <v>3372</v>
      </c>
      <c r="D141" s="720"/>
      <c r="E141" s="405" t="s">
        <v>304</v>
      </c>
      <c r="F141" s="405" t="s">
        <v>3284</v>
      </c>
      <c r="G141" s="636" t="s">
        <v>2618</v>
      </c>
      <c r="H141" s="405" t="s">
        <v>3914</v>
      </c>
      <c r="I141" s="686" t="s">
        <v>2121</v>
      </c>
      <c r="J141" s="636"/>
      <c r="K141" s="836"/>
      <c r="L141" s="836"/>
      <c r="M141" s="836"/>
      <c r="N141" s="836"/>
      <c r="O141" s="837"/>
      <c r="P141" s="836"/>
      <c r="Q141" s="837"/>
      <c r="R141" s="636" t="s">
        <v>2515</v>
      </c>
      <c r="S141" s="636" t="s">
        <v>3285</v>
      </c>
      <c r="T141" s="405" t="s">
        <v>4050</v>
      </c>
      <c r="U141" s="405" t="s">
        <v>3283</v>
      </c>
      <c r="V141" s="405" t="s">
        <v>3301</v>
      </c>
      <c r="W141" s="405" t="s">
        <v>2950</v>
      </c>
      <c r="X141" s="588" t="s">
        <v>3779</v>
      </c>
      <c r="Y141" s="588" t="s">
        <v>3225</v>
      </c>
      <c r="Z141" s="731" t="s">
        <v>399</v>
      </c>
      <c r="AA141" s="731" t="s">
        <v>353</v>
      </c>
      <c r="AB141" s="403" t="s">
        <v>423</v>
      </c>
      <c r="AC141" s="403">
        <v>2</v>
      </c>
      <c r="AD141" s="711" t="s">
        <v>1386</v>
      </c>
      <c r="AE141" s="403"/>
      <c r="AF141" s="403"/>
      <c r="AG141" s="403"/>
      <c r="AH141" s="403"/>
      <c r="AI141" s="403" t="s">
        <v>299</v>
      </c>
      <c r="AJ141" s="403"/>
      <c r="AK141" s="403"/>
      <c r="AL141" s="403"/>
      <c r="AM141" s="403"/>
      <c r="AN141" s="403"/>
      <c r="AO141" s="403"/>
      <c r="AP141" s="403">
        <v>292</v>
      </c>
      <c r="AQ141" s="403" t="s">
        <v>300</v>
      </c>
      <c r="AR141" s="382"/>
      <c r="AS141" s="390"/>
      <c r="AT141" s="701">
        <v>40015</v>
      </c>
      <c r="AU141" s="701">
        <v>40015</v>
      </c>
      <c r="AV141" s="692">
        <v>5000000</v>
      </c>
      <c r="AY141" s="694" t="str">
        <f t="shared" si="2"/>
        <v>2009</v>
      </c>
    </row>
    <row r="142" spans="1:54" s="694" customFormat="1" ht="15" customHeight="1">
      <c r="A142" s="764">
        <v>138</v>
      </c>
      <c r="B142" s="405" t="s">
        <v>1721</v>
      </c>
      <c r="C142" s="720" t="s">
        <v>3373</v>
      </c>
      <c r="D142" s="720"/>
      <c r="E142" s="405" t="s">
        <v>305</v>
      </c>
      <c r="F142" s="405" t="s">
        <v>3282</v>
      </c>
      <c r="G142" s="636" t="s">
        <v>2619</v>
      </c>
      <c r="H142" s="405" t="s">
        <v>3914</v>
      </c>
      <c r="I142" s="686" t="s">
        <v>2122</v>
      </c>
      <c r="J142" s="636"/>
      <c r="K142" s="836"/>
      <c r="L142" s="836"/>
      <c r="M142" s="836"/>
      <c r="N142" s="836"/>
      <c r="O142" s="837"/>
      <c r="P142" s="836"/>
      <c r="Q142" s="837"/>
      <c r="R142" s="636" t="s">
        <v>2515</v>
      </c>
      <c r="S142" s="636" t="s">
        <v>3286</v>
      </c>
      <c r="T142" s="405" t="s">
        <v>4050</v>
      </c>
      <c r="U142" s="405" t="s">
        <v>3283</v>
      </c>
      <c r="V142" s="405" t="s">
        <v>3302</v>
      </c>
      <c r="W142" s="405" t="s">
        <v>2950</v>
      </c>
      <c r="X142" s="588" t="s">
        <v>3779</v>
      </c>
      <c r="Y142" s="588" t="s">
        <v>3818</v>
      </c>
      <c r="Z142" s="731" t="s">
        <v>399</v>
      </c>
      <c r="AA142" s="731" t="s">
        <v>353</v>
      </c>
      <c r="AB142" s="403" t="s">
        <v>423</v>
      </c>
      <c r="AC142" s="403">
        <v>2</v>
      </c>
      <c r="AD142" s="711" t="s">
        <v>1386</v>
      </c>
      <c r="AE142" s="403"/>
      <c r="AF142" s="403"/>
      <c r="AG142" s="403"/>
      <c r="AH142" s="403"/>
      <c r="AI142" s="403" t="s">
        <v>299</v>
      </c>
      <c r="AJ142" s="403"/>
      <c r="AK142" s="403"/>
      <c r="AL142" s="403"/>
      <c r="AM142" s="403"/>
      <c r="AN142" s="403"/>
      <c r="AO142" s="403"/>
      <c r="AP142" s="403">
        <v>292</v>
      </c>
      <c r="AQ142" s="403" t="s">
        <v>300</v>
      </c>
      <c r="AR142" s="382"/>
      <c r="AS142" s="390"/>
      <c r="AT142" s="701">
        <v>40015</v>
      </c>
      <c r="AU142" s="701">
        <v>40015</v>
      </c>
      <c r="AV142" s="692">
        <v>5000000</v>
      </c>
      <c r="AY142" s="694" t="str">
        <f t="shared" si="2"/>
        <v>2009</v>
      </c>
    </row>
    <row r="143" spans="1:54" s="694" customFormat="1" ht="13.5">
      <c r="A143" s="764">
        <v>139</v>
      </c>
      <c r="B143" s="732" t="s">
        <v>1722</v>
      </c>
      <c r="C143" s="732" t="s">
        <v>2897</v>
      </c>
      <c r="D143" s="732"/>
      <c r="E143" s="732" t="s">
        <v>306</v>
      </c>
      <c r="F143" s="739" t="s">
        <v>3962</v>
      </c>
      <c r="G143" s="732" t="s">
        <v>3930</v>
      </c>
      <c r="H143" s="732" t="s">
        <v>3914</v>
      </c>
      <c r="I143" s="744" t="s">
        <v>3834</v>
      </c>
      <c r="J143" s="731"/>
      <c r="K143" s="786"/>
      <c r="L143" s="786"/>
      <c r="M143" s="786"/>
      <c r="N143" s="786"/>
      <c r="O143" s="788"/>
      <c r="P143" s="786"/>
      <c r="Q143" s="788"/>
      <c r="R143" s="732" t="s">
        <v>2515</v>
      </c>
      <c r="S143" s="731"/>
      <c r="T143" s="732" t="s">
        <v>3927</v>
      </c>
      <c r="U143" s="405"/>
      <c r="V143" s="405"/>
      <c r="W143" s="405"/>
      <c r="X143" s="588" t="s">
        <v>3779</v>
      </c>
      <c r="Y143" s="588" t="s">
        <v>3225</v>
      </c>
      <c r="Z143" s="731" t="s">
        <v>399</v>
      </c>
      <c r="AA143" s="731" t="s">
        <v>353</v>
      </c>
      <c r="AB143" s="403" t="s">
        <v>423</v>
      </c>
      <c r="AC143" s="403">
        <v>2</v>
      </c>
      <c r="AD143" s="711" t="s">
        <v>1386</v>
      </c>
      <c r="AE143" s="403"/>
      <c r="AF143" s="403"/>
      <c r="AG143" s="403"/>
      <c r="AH143" s="403"/>
      <c r="AI143" s="403" t="s">
        <v>299</v>
      </c>
      <c r="AJ143" s="403"/>
      <c r="AK143" s="403"/>
      <c r="AL143" s="403"/>
      <c r="AM143" s="403"/>
      <c r="AN143" s="403"/>
      <c r="AO143" s="403"/>
      <c r="AP143" s="403">
        <v>292</v>
      </c>
      <c r="AQ143" s="403" t="s">
        <v>300</v>
      </c>
      <c r="AR143" s="382"/>
      <c r="AS143" s="390"/>
      <c r="AT143" s="701">
        <v>40015</v>
      </c>
      <c r="AU143" s="701">
        <v>40015</v>
      </c>
      <c r="AV143" s="692">
        <v>5000000</v>
      </c>
      <c r="AY143" s="694" t="str">
        <f t="shared" si="2"/>
        <v>2009</v>
      </c>
    </row>
    <row r="144" spans="1:54" s="694" customFormat="1" ht="15" customHeight="1">
      <c r="A144" s="764">
        <v>140</v>
      </c>
      <c r="B144" s="567" t="s">
        <v>1723</v>
      </c>
      <c r="C144" s="567" t="s">
        <v>2898</v>
      </c>
      <c r="D144" s="567"/>
      <c r="E144" s="567" t="s">
        <v>307</v>
      </c>
      <c r="F144" s="567" t="s">
        <v>2946</v>
      </c>
      <c r="G144" s="568" t="s">
        <v>1094</v>
      </c>
      <c r="H144" s="568" t="s">
        <v>2883</v>
      </c>
      <c r="I144" s="568" t="s">
        <v>3197</v>
      </c>
      <c r="J144" s="823"/>
      <c r="K144" s="823"/>
      <c r="L144" s="823"/>
      <c r="M144" s="823"/>
      <c r="N144" s="823"/>
      <c r="O144" s="823"/>
      <c r="P144" s="823"/>
      <c r="Q144" s="823"/>
      <c r="R144" s="822" t="s">
        <v>2947</v>
      </c>
      <c r="S144" s="568"/>
      <c r="T144" s="567" t="s">
        <v>1402</v>
      </c>
      <c r="U144" s="567"/>
      <c r="V144" s="568"/>
      <c r="W144" s="568" t="s">
        <v>2948</v>
      </c>
      <c r="X144" s="588" t="s">
        <v>3779</v>
      </c>
      <c r="Y144" s="588" t="s">
        <v>3225</v>
      </c>
      <c r="Z144" s="731" t="s">
        <v>288</v>
      </c>
      <c r="AA144" s="731" t="s">
        <v>289</v>
      </c>
      <c r="AB144" s="403" t="s">
        <v>291</v>
      </c>
      <c r="AC144" s="403">
        <v>2</v>
      </c>
      <c r="AD144" s="711" t="s">
        <v>1386</v>
      </c>
      <c r="AE144" s="403"/>
      <c r="AF144" s="403"/>
      <c r="AG144" s="403"/>
      <c r="AH144" s="403"/>
      <c r="AI144" s="403" t="s">
        <v>293</v>
      </c>
      <c r="AJ144" s="403"/>
      <c r="AK144" s="403"/>
      <c r="AL144" s="403"/>
      <c r="AM144" s="403"/>
      <c r="AN144" s="403"/>
      <c r="AO144" s="403"/>
      <c r="AP144" s="403"/>
      <c r="AQ144" s="403" t="s">
        <v>295</v>
      </c>
      <c r="AR144" s="382"/>
      <c r="AS144" s="390"/>
      <c r="AT144" s="701">
        <v>40095</v>
      </c>
      <c r="AU144" s="701">
        <v>40095</v>
      </c>
      <c r="AV144" s="692">
        <v>4800000</v>
      </c>
      <c r="AY144" s="694" t="str">
        <f t="shared" si="2"/>
        <v>2009</v>
      </c>
    </row>
    <row r="145" spans="1:66" s="694" customFormat="1" ht="15" customHeight="1">
      <c r="A145" s="764">
        <v>141</v>
      </c>
      <c r="B145" s="763" t="s">
        <v>1725</v>
      </c>
      <c r="C145" s="763" t="s">
        <v>3381</v>
      </c>
      <c r="D145" s="763"/>
      <c r="E145" s="763" t="s">
        <v>1726</v>
      </c>
      <c r="F145" s="763" t="s">
        <v>891</v>
      </c>
      <c r="G145" s="767" t="s">
        <v>1094</v>
      </c>
      <c r="H145" s="767" t="s">
        <v>2883</v>
      </c>
      <c r="I145" s="768" t="s">
        <v>3137</v>
      </c>
      <c r="J145" s="767"/>
      <c r="K145" s="767"/>
      <c r="L145" s="767"/>
      <c r="M145" s="767"/>
      <c r="N145" s="767"/>
      <c r="O145" s="767"/>
      <c r="P145" s="767"/>
      <c r="Q145" s="767"/>
      <c r="R145" s="763" t="s">
        <v>2471</v>
      </c>
      <c r="S145" s="767" t="s">
        <v>3022</v>
      </c>
      <c r="T145" s="763" t="s">
        <v>3038</v>
      </c>
      <c r="U145" s="767" t="s">
        <v>2449</v>
      </c>
      <c r="V145" s="767" t="s">
        <v>3023</v>
      </c>
      <c r="W145" s="763" t="s">
        <v>2970</v>
      </c>
      <c r="X145" s="730" t="s">
        <v>754</v>
      </c>
      <c r="Y145" s="730" t="s">
        <v>754</v>
      </c>
      <c r="Z145" s="731" t="s">
        <v>838</v>
      </c>
      <c r="AA145" s="731" t="s">
        <v>892</v>
      </c>
      <c r="AB145" s="731" t="s">
        <v>836</v>
      </c>
      <c r="AC145" s="731">
        <v>2</v>
      </c>
      <c r="AD145" s="712" t="s">
        <v>1388</v>
      </c>
      <c r="AE145" s="731"/>
      <c r="AF145" s="731"/>
      <c r="AG145" s="731"/>
      <c r="AH145" s="731">
        <v>2</v>
      </c>
      <c r="AI145" s="731"/>
      <c r="AJ145" s="731"/>
      <c r="AK145" s="731"/>
      <c r="AL145" s="731"/>
      <c r="AM145" s="731"/>
      <c r="AN145" s="731"/>
      <c r="AO145" s="731"/>
      <c r="AP145" s="731"/>
      <c r="AQ145" s="731"/>
      <c r="AR145" s="732"/>
      <c r="AS145" s="734"/>
      <c r="AT145" s="759">
        <v>40163</v>
      </c>
      <c r="AU145" s="759">
        <v>40163</v>
      </c>
      <c r="AV145" s="692">
        <v>26000000</v>
      </c>
      <c r="AW145" s="694" t="s">
        <v>1021</v>
      </c>
      <c r="AY145" s="694" t="str">
        <f t="shared" si="2"/>
        <v>2009</v>
      </c>
    </row>
    <row r="146" spans="1:66" s="694" customFormat="1" ht="15" customHeight="1">
      <c r="A146" s="764">
        <v>142</v>
      </c>
      <c r="B146" s="763" t="s">
        <v>1727</v>
      </c>
      <c r="C146" s="763" t="s">
        <v>2900</v>
      </c>
      <c r="D146" s="763"/>
      <c r="E146" s="763" t="s">
        <v>1728</v>
      </c>
      <c r="F146" s="763" t="s">
        <v>2444</v>
      </c>
      <c r="G146" s="763" t="s">
        <v>1094</v>
      </c>
      <c r="H146" s="763" t="s">
        <v>2883</v>
      </c>
      <c r="I146" s="768" t="s">
        <v>3137</v>
      </c>
      <c r="J146" s="763"/>
      <c r="K146" s="763"/>
      <c r="L146" s="763"/>
      <c r="M146" s="763"/>
      <c r="N146" s="763"/>
      <c r="O146" s="763"/>
      <c r="P146" s="763"/>
      <c r="Q146" s="763"/>
      <c r="R146" s="763" t="s">
        <v>2471</v>
      </c>
      <c r="S146" s="763"/>
      <c r="T146" s="763" t="s">
        <v>3038</v>
      </c>
      <c r="U146" s="763"/>
      <c r="V146" s="763"/>
      <c r="W146" s="763" t="s">
        <v>2970</v>
      </c>
      <c r="X146" s="730" t="s">
        <v>754</v>
      </c>
      <c r="Y146" s="730" t="s">
        <v>3224</v>
      </c>
      <c r="Z146" s="732" t="s">
        <v>1151</v>
      </c>
      <c r="AA146" s="732" t="s">
        <v>1152</v>
      </c>
      <c r="AB146" s="732" t="s">
        <v>1153</v>
      </c>
      <c r="AC146" s="732">
        <v>2</v>
      </c>
      <c r="AD146" s="711" t="s">
        <v>292</v>
      </c>
      <c r="AE146" s="732"/>
      <c r="AF146" s="732"/>
      <c r="AG146" s="732"/>
      <c r="AH146" s="732"/>
      <c r="AI146" s="732">
        <v>2</v>
      </c>
      <c r="AJ146" s="732"/>
      <c r="AK146" s="732"/>
      <c r="AL146" s="732"/>
      <c r="AM146" s="732"/>
      <c r="AN146" s="732"/>
      <c r="AO146" s="732"/>
      <c r="AP146" s="732"/>
      <c r="AQ146" s="732" t="s">
        <v>1154</v>
      </c>
      <c r="AR146" s="732" t="s">
        <v>1155</v>
      </c>
      <c r="AS146" s="732" t="s">
        <v>1155</v>
      </c>
      <c r="AT146" s="757">
        <v>40056</v>
      </c>
      <c r="AU146" s="757">
        <v>40056</v>
      </c>
      <c r="AV146" s="758">
        <v>4400000</v>
      </c>
      <c r="AY146" s="694" t="str">
        <f t="shared" si="2"/>
        <v>2009</v>
      </c>
      <c r="BA146" s="17"/>
      <c r="BB146" s="17"/>
    </row>
    <row r="147" spans="1:66" s="694" customFormat="1" ht="13.5">
      <c r="A147" s="764">
        <v>143</v>
      </c>
      <c r="B147" s="732" t="s">
        <v>1729</v>
      </c>
      <c r="C147" s="732" t="s">
        <v>2731</v>
      </c>
      <c r="D147" s="732"/>
      <c r="E147" s="732" t="s">
        <v>1730</v>
      </c>
      <c r="F147" s="739" t="s">
        <v>3963</v>
      </c>
      <c r="G147" s="732" t="s">
        <v>3932</v>
      </c>
      <c r="H147" s="732" t="s">
        <v>3914</v>
      </c>
      <c r="I147" s="732" t="s">
        <v>1912</v>
      </c>
      <c r="J147" s="732"/>
      <c r="K147" s="732"/>
      <c r="L147" s="732"/>
      <c r="M147" s="732"/>
      <c r="N147" s="732"/>
      <c r="O147" s="732"/>
      <c r="P147" s="732"/>
      <c r="Q147" s="732"/>
      <c r="R147" s="732"/>
      <c r="S147" s="732"/>
      <c r="T147" s="732" t="s">
        <v>3927</v>
      </c>
      <c r="U147" s="405"/>
      <c r="V147" s="405"/>
      <c r="W147" s="405" t="s">
        <v>3212</v>
      </c>
      <c r="X147" s="730" t="s">
        <v>754</v>
      </c>
      <c r="Y147" s="730" t="s">
        <v>3224</v>
      </c>
      <c r="Z147" s="732" t="s">
        <v>1151</v>
      </c>
      <c r="AA147" s="732" t="s">
        <v>1152</v>
      </c>
      <c r="AB147" s="732" t="s">
        <v>1153</v>
      </c>
      <c r="AC147" s="732">
        <v>2</v>
      </c>
      <c r="AD147" s="711" t="s">
        <v>292</v>
      </c>
      <c r="AE147" s="732"/>
      <c r="AF147" s="732"/>
      <c r="AG147" s="732"/>
      <c r="AH147" s="732"/>
      <c r="AI147" s="732">
        <v>2</v>
      </c>
      <c r="AJ147" s="732"/>
      <c r="AK147" s="732"/>
      <c r="AL147" s="732"/>
      <c r="AM147" s="732"/>
      <c r="AN147" s="732"/>
      <c r="AO147" s="732"/>
      <c r="AP147" s="732"/>
      <c r="AQ147" s="732" t="s">
        <v>1154</v>
      </c>
      <c r="AR147" s="732" t="s">
        <v>1155</v>
      </c>
      <c r="AS147" s="732" t="s">
        <v>1155</v>
      </c>
      <c r="AT147" s="757">
        <v>40056</v>
      </c>
      <c r="AU147" s="757">
        <v>40056</v>
      </c>
      <c r="AV147" s="758">
        <v>4700000</v>
      </c>
      <c r="AW147" s="703"/>
      <c r="AX147" s="703"/>
      <c r="AY147" s="694" t="str">
        <f t="shared" si="2"/>
        <v>2009</v>
      </c>
      <c r="BA147" s="17"/>
      <c r="BB147" s="17"/>
    </row>
    <row r="148" spans="1:66" s="694" customFormat="1" ht="15" customHeight="1">
      <c r="A148" s="764">
        <v>144</v>
      </c>
      <c r="B148" s="763" t="s">
        <v>1731</v>
      </c>
      <c r="C148" s="763" t="s">
        <v>2732</v>
      </c>
      <c r="D148" s="763"/>
      <c r="E148" s="763" t="s">
        <v>1732</v>
      </c>
      <c r="F148" s="763" t="s">
        <v>1930</v>
      </c>
      <c r="G148" s="763" t="s">
        <v>1094</v>
      </c>
      <c r="H148" s="763" t="s">
        <v>2883</v>
      </c>
      <c r="I148" s="768" t="s">
        <v>3137</v>
      </c>
      <c r="J148" s="819"/>
      <c r="K148" s="819"/>
      <c r="L148" s="819"/>
      <c r="M148" s="819"/>
      <c r="N148" s="819"/>
      <c r="O148" s="819"/>
      <c r="P148" s="819"/>
      <c r="Q148" s="819"/>
      <c r="R148" s="763"/>
      <c r="S148" s="762"/>
      <c r="T148" s="763" t="s">
        <v>3038</v>
      </c>
      <c r="U148" s="763"/>
      <c r="V148" s="763"/>
      <c r="W148" s="763" t="s">
        <v>2970</v>
      </c>
      <c r="X148" s="730" t="s">
        <v>754</v>
      </c>
      <c r="Y148" s="730" t="s">
        <v>3224</v>
      </c>
      <c r="Z148" s="732" t="s">
        <v>1151</v>
      </c>
      <c r="AA148" s="732" t="s">
        <v>1152</v>
      </c>
      <c r="AB148" s="732" t="s">
        <v>1153</v>
      </c>
      <c r="AC148" s="732">
        <v>2</v>
      </c>
      <c r="AD148" s="711" t="s">
        <v>292</v>
      </c>
      <c r="AE148" s="732"/>
      <c r="AF148" s="732"/>
      <c r="AG148" s="732"/>
      <c r="AH148" s="732"/>
      <c r="AI148" s="732">
        <v>2</v>
      </c>
      <c r="AJ148" s="732"/>
      <c r="AK148" s="732"/>
      <c r="AL148" s="732"/>
      <c r="AM148" s="732"/>
      <c r="AN148" s="732"/>
      <c r="AO148" s="732"/>
      <c r="AP148" s="732"/>
      <c r="AQ148" s="732" t="s">
        <v>1154</v>
      </c>
      <c r="AR148" s="732" t="s">
        <v>1155</v>
      </c>
      <c r="AS148" s="732" t="s">
        <v>1155</v>
      </c>
      <c r="AT148" s="757">
        <v>40056</v>
      </c>
      <c r="AU148" s="757">
        <v>40056</v>
      </c>
      <c r="AV148" s="758">
        <v>4400000</v>
      </c>
      <c r="AY148" s="694" t="str">
        <f t="shared" si="2"/>
        <v>2009</v>
      </c>
    </row>
    <row r="149" spans="1:66" s="694" customFormat="1" ht="15" customHeight="1">
      <c r="A149" s="764">
        <v>145</v>
      </c>
      <c r="B149" s="763" t="s">
        <v>1733</v>
      </c>
      <c r="C149" s="763" t="s">
        <v>2733</v>
      </c>
      <c r="D149" s="763"/>
      <c r="E149" s="763" t="s">
        <v>1734</v>
      </c>
      <c r="F149" s="763" t="s">
        <v>1931</v>
      </c>
      <c r="G149" s="763" t="s">
        <v>1094</v>
      </c>
      <c r="H149" s="763" t="s">
        <v>2883</v>
      </c>
      <c r="I149" s="768" t="s">
        <v>3137</v>
      </c>
      <c r="J149" s="763"/>
      <c r="K149" s="763"/>
      <c r="L149" s="763"/>
      <c r="M149" s="763"/>
      <c r="N149" s="763"/>
      <c r="O149" s="763"/>
      <c r="P149" s="763"/>
      <c r="Q149" s="763"/>
      <c r="R149" s="763"/>
      <c r="S149" s="762"/>
      <c r="T149" s="763" t="s">
        <v>3038</v>
      </c>
      <c r="U149" s="763"/>
      <c r="V149" s="763"/>
      <c r="W149" s="763" t="s">
        <v>2970</v>
      </c>
      <c r="X149" s="730" t="s">
        <v>754</v>
      </c>
      <c r="Y149" s="730" t="s">
        <v>3224</v>
      </c>
      <c r="Z149" s="732" t="s">
        <v>1151</v>
      </c>
      <c r="AA149" s="732" t="s">
        <v>1152</v>
      </c>
      <c r="AB149" s="732" t="s">
        <v>1153</v>
      </c>
      <c r="AC149" s="732">
        <v>2</v>
      </c>
      <c r="AD149" s="711" t="s">
        <v>292</v>
      </c>
      <c r="AE149" s="732"/>
      <c r="AF149" s="732"/>
      <c r="AG149" s="732"/>
      <c r="AH149" s="732"/>
      <c r="AI149" s="732">
        <v>2</v>
      </c>
      <c r="AJ149" s="732"/>
      <c r="AK149" s="732"/>
      <c r="AL149" s="732"/>
      <c r="AM149" s="732"/>
      <c r="AN149" s="732"/>
      <c r="AO149" s="732"/>
      <c r="AP149" s="732"/>
      <c r="AQ149" s="732" t="s">
        <v>1154</v>
      </c>
      <c r="AR149" s="732" t="s">
        <v>1155</v>
      </c>
      <c r="AS149" s="732" t="s">
        <v>1155</v>
      </c>
      <c r="AT149" s="757">
        <v>40056</v>
      </c>
      <c r="AU149" s="757">
        <v>40056</v>
      </c>
      <c r="AV149" s="758">
        <v>4400000</v>
      </c>
      <c r="AY149" s="694" t="str">
        <f t="shared" si="2"/>
        <v>2009</v>
      </c>
    </row>
    <row r="150" spans="1:66" s="694" customFormat="1" ht="15" customHeight="1">
      <c r="A150" s="764">
        <v>146</v>
      </c>
      <c r="B150" s="732" t="s">
        <v>1735</v>
      </c>
      <c r="C150" s="732" t="s">
        <v>2734</v>
      </c>
      <c r="D150" s="732"/>
      <c r="E150" s="732" t="s">
        <v>1736</v>
      </c>
      <c r="F150" s="732" t="s">
        <v>3552</v>
      </c>
      <c r="G150" s="732" t="s">
        <v>3553</v>
      </c>
      <c r="H150" s="732" t="s">
        <v>3914</v>
      </c>
      <c r="I150" s="732" t="s">
        <v>3554</v>
      </c>
      <c r="J150" s="732" t="s">
        <v>3555</v>
      </c>
      <c r="K150" s="784" t="s">
        <v>3556</v>
      </c>
      <c r="L150" s="784"/>
      <c r="M150" s="784"/>
      <c r="N150" s="784"/>
      <c r="O150" s="785"/>
      <c r="P150" s="784"/>
      <c r="Q150" s="785"/>
      <c r="R150" s="732" t="s">
        <v>2549</v>
      </c>
      <c r="S150" s="732"/>
      <c r="T150" s="732" t="s">
        <v>1401</v>
      </c>
      <c r="U150" s="732"/>
      <c r="V150" s="732" t="s">
        <v>1149</v>
      </c>
      <c r="W150" s="732" t="s">
        <v>2950</v>
      </c>
      <c r="X150" s="588" t="s">
        <v>3779</v>
      </c>
      <c r="Y150" s="588" t="s">
        <v>3225</v>
      </c>
      <c r="Z150" s="732" t="s">
        <v>1151</v>
      </c>
      <c r="AA150" s="732" t="s">
        <v>1152</v>
      </c>
      <c r="AB150" s="732" t="s">
        <v>1153</v>
      </c>
      <c r="AC150" s="732">
        <v>2</v>
      </c>
      <c r="AD150" s="711" t="s">
        <v>292</v>
      </c>
      <c r="AE150" s="732"/>
      <c r="AF150" s="732"/>
      <c r="AG150" s="732"/>
      <c r="AH150" s="732"/>
      <c r="AI150" s="732">
        <v>2</v>
      </c>
      <c r="AJ150" s="732"/>
      <c r="AK150" s="732"/>
      <c r="AL150" s="732"/>
      <c r="AM150" s="732"/>
      <c r="AN150" s="732"/>
      <c r="AO150" s="732"/>
      <c r="AP150" s="732"/>
      <c r="AQ150" s="732" t="s">
        <v>1154</v>
      </c>
      <c r="AR150" s="732" t="s">
        <v>1155</v>
      </c>
      <c r="AS150" s="732" t="s">
        <v>1155</v>
      </c>
      <c r="AT150" s="757">
        <v>40056</v>
      </c>
      <c r="AU150" s="757">
        <v>40056</v>
      </c>
      <c r="AV150" s="758">
        <v>4400000</v>
      </c>
      <c r="AY150" s="694" t="str">
        <f t="shared" si="2"/>
        <v>2009</v>
      </c>
    </row>
    <row r="151" spans="1:66" s="694" customFormat="1" ht="15" customHeight="1">
      <c r="A151" s="764">
        <v>147</v>
      </c>
      <c r="B151" s="763" t="s">
        <v>1737</v>
      </c>
      <c r="C151" s="763" t="s">
        <v>2901</v>
      </c>
      <c r="D151" s="763"/>
      <c r="E151" s="763" t="s">
        <v>1738</v>
      </c>
      <c r="F151" s="763" t="s">
        <v>2445</v>
      </c>
      <c r="G151" s="763" t="s">
        <v>1094</v>
      </c>
      <c r="H151" s="763" t="s">
        <v>2883</v>
      </c>
      <c r="I151" s="768" t="s">
        <v>3137</v>
      </c>
      <c r="J151" s="763"/>
      <c r="K151" s="763"/>
      <c r="L151" s="763"/>
      <c r="M151" s="763"/>
      <c r="N151" s="763"/>
      <c r="O151" s="763"/>
      <c r="P151" s="763"/>
      <c r="Q151" s="763"/>
      <c r="R151" s="763" t="s">
        <v>2471</v>
      </c>
      <c r="S151" s="763"/>
      <c r="T151" s="763" t="s">
        <v>3038</v>
      </c>
      <c r="U151" s="763"/>
      <c r="V151" s="763"/>
      <c r="W151" s="763" t="s">
        <v>2970</v>
      </c>
      <c r="X151" s="730" t="s">
        <v>754</v>
      </c>
      <c r="Y151" s="730" t="s">
        <v>3224</v>
      </c>
      <c r="Z151" s="732" t="s">
        <v>1151</v>
      </c>
      <c r="AA151" s="732" t="s">
        <v>1152</v>
      </c>
      <c r="AB151" s="732" t="s">
        <v>1153</v>
      </c>
      <c r="AC151" s="732">
        <v>2</v>
      </c>
      <c r="AD151" s="711" t="s">
        <v>292</v>
      </c>
      <c r="AE151" s="732"/>
      <c r="AF151" s="732"/>
      <c r="AG151" s="732"/>
      <c r="AH151" s="732"/>
      <c r="AI151" s="732">
        <v>2</v>
      </c>
      <c r="AJ151" s="732"/>
      <c r="AK151" s="732"/>
      <c r="AL151" s="732"/>
      <c r="AM151" s="732"/>
      <c r="AN151" s="732"/>
      <c r="AO151" s="732"/>
      <c r="AP151" s="732"/>
      <c r="AQ151" s="732" t="s">
        <v>1154</v>
      </c>
      <c r="AR151" s="732" t="s">
        <v>1155</v>
      </c>
      <c r="AS151" s="732" t="s">
        <v>1155</v>
      </c>
      <c r="AT151" s="757">
        <v>40056</v>
      </c>
      <c r="AU151" s="757">
        <v>40056</v>
      </c>
      <c r="AV151" s="758">
        <v>4600000</v>
      </c>
      <c r="AY151" s="694" t="str">
        <f t="shared" si="2"/>
        <v>2009</v>
      </c>
      <c r="BA151" s="17"/>
      <c r="BB151" s="17"/>
    </row>
    <row r="152" spans="1:66" s="694" customFormat="1" ht="15" customHeight="1">
      <c r="A152" s="764">
        <v>148</v>
      </c>
      <c r="B152" s="732" t="s">
        <v>1739</v>
      </c>
      <c r="C152" s="740" t="s">
        <v>2735</v>
      </c>
      <c r="D152" s="740"/>
      <c r="E152" s="732" t="s">
        <v>1740</v>
      </c>
      <c r="F152" s="732" t="s">
        <v>3440</v>
      </c>
      <c r="G152" s="732" t="s">
        <v>3441</v>
      </c>
      <c r="H152" s="732" t="s">
        <v>3914</v>
      </c>
      <c r="I152" s="732" t="s">
        <v>3164</v>
      </c>
      <c r="J152" s="748" t="s">
        <v>3394</v>
      </c>
      <c r="K152" s="784" t="s">
        <v>3442</v>
      </c>
      <c r="L152" s="784"/>
      <c r="M152" s="784"/>
      <c r="N152" s="786" t="s">
        <v>3399</v>
      </c>
      <c r="O152" s="785" t="s">
        <v>3439</v>
      </c>
      <c r="P152" s="786" t="s">
        <v>3406</v>
      </c>
      <c r="Q152" s="787" t="s">
        <v>3432</v>
      </c>
      <c r="R152" s="732" t="s">
        <v>2607</v>
      </c>
      <c r="S152" s="732"/>
      <c r="T152" s="732" t="s">
        <v>43</v>
      </c>
      <c r="U152" s="732" t="s">
        <v>2051</v>
      </c>
      <c r="V152" s="732" t="s">
        <v>811</v>
      </c>
      <c r="W152" s="405" t="s">
        <v>2959</v>
      </c>
      <c r="X152" s="588" t="s">
        <v>3779</v>
      </c>
      <c r="Y152" s="588" t="s">
        <v>3225</v>
      </c>
      <c r="Z152" s="732" t="s">
        <v>1151</v>
      </c>
      <c r="AA152" s="732" t="s">
        <v>1152</v>
      </c>
      <c r="AB152" s="732" t="s">
        <v>1153</v>
      </c>
      <c r="AC152" s="732">
        <v>2</v>
      </c>
      <c r="AD152" s="711" t="s">
        <v>292</v>
      </c>
      <c r="AE152" s="732"/>
      <c r="AF152" s="732"/>
      <c r="AG152" s="732"/>
      <c r="AH152" s="732"/>
      <c r="AI152" s="732">
        <v>2</v>
      </c>
      <c r="AJ152" s="732"/>
      <c r="AK152" s="732"/>
      <c r="AL152" s="732"/>
      <c r="AM152" s="732"/>
      <c r="AN152" s="732"/>
      <c r="AO152" s="732"/>
      <c r="AP152" s="732"/>
      <c r="AQ152" s="732" t="s">
        <v>1154</v>
      </c>
      <c r="AR152" s="732" t="s">
        <v>1155</v>
      </c>
      <c r="AS152" s="732" t="s">
        <v>1155</v>
      </c>
      <c r="AT152" s="757">
        <v>40056</v>
      </c>
      <c r="AU152" s="757">
        <v>40056</v>
      </c>
      <c r="AV152" s="758">
        <v>4700000</v>
      </c>
      <c r="AY152" s="694" t="str">
        <f t="shared" si="2"/>
        <v>2009</v>
      </c>
    </row>
    <row r="153" spans="1:66" s="694" customFormat="1" ht="15" customHeight="1">
      <c r="A153" s="764">
        <v>149</v>
      </c>
      <c r="B153" s="732" t="s">
        <v>1741</v>
      </c>
      <c r="C153" s="740" t="s">
        <v>2736</v>
      </c>
      <c r="D153" s="740"/>
      <c r="E153" s="732" t="s">
        <v>1742</v>
      </c>
      <c r="F153" s="732" t="s">
        <v>2604</v>
      </c>
      <c r="G153" s="732" t="s">
        <v>3437</v>
      </c>
      <c r="H153" s="732" t="s">
        <v>3914</v>
      </c>
      <c r="I153" s="732" t="s">
        <v>3163</v>
      </c>
      <c r="J153" s="748" t="s">
        <v>3394</v>
      </c>
      <c r="K153" s="784" t="s">
        <v>3438</v>
      </c>
      <c r="L153" s="784"/>
      <c r="M153" s="784"/>
      <c r="N153" s="786" t="s">
        <v>3399</v>
      </c>
      <c r="O153" s="785" t="s">
        <v>3439</v>
      </c>
      <c r="P153" s="786" t="s">
        <v>3406</v>
      </c>
      <c r="Q153" s="787" t="s">
        <v>3432</v>
      </c>
      <c r="R153" s="732" t="s">
        <v>2606</v>
      </c>
      <c r="S153" s="732"/>
      <c r="T153" s="732" t="s">
        <v>43</v>
      </c>
      <c r="U153" s="732" t="s">
        <v>2051</v>
      </c>
      <c r="V153" s="732" t="s">
        <v>811</v>
      </c>
      <c r="W153" s="405" t="s">
        <v>2959</v>
      </c>
      <c r="X153" s="588" t="s">
        <v>3779</v>
      </c>
      <c r="Y153" s="588" t="s">
        <v>3225</v>
      </c>
      <c r="Z153" s="732" t="s">
        <v>1151</v>
      </c>
      <c r="AA153" s="732" t="s">
        <v>1152</v>
      </c>
      <c r="AB153" s="732" t="s">
        <v>1153</v>
      </c>
      <c r="AC153" s="732">
        <v>2</v>
      </c>
      <c r="AD153" s="711" t="s">
        <v>292</v>
      </c>
      <c r="AE153" s="732"/>
      <c r="AF153" s="732"/>
      <c r="AG153" s="732"/>
      <c r="AH153" s="732"/>
      <c r="AI153" s="732">
        <v>2</v>
      </c>
      <c r="AJ153" s="732"/>
      <c r="AK153" s="732"/>
      <c r="AL153" s="732"/>
      <c r="AM153" s="732"/>
      <c r="AN153" s="732"/>
      <c r="AO153" s="732"/>
      <c r="AP153" s="732"/>
      <c r="AQ153" s="732" t="s">
        <v>1154</v>
      </c>
      <c r="AR153" s="732" t="s">
        <v>1155</v>
      </c>
      <c r="AS153" s="732" t="s">
        <v>1155</v>
      </c>
      <c r="AT153" s="757">
        <v>40056</v>
      </c>
      <c r="AU153" s="757">
        <v>40056</v>
      </c>
      <c r="AV153" s="758">
        <v>4700000</v>
      </c>
      <c r="AY153" s="694" t="str">
        <f t="shared" si="2"/>
        <v>2009</v>
      </c>
    </row>
    <row r="154" spans="1:66" s="694" customFormat="1" ht="15" customHeight="1">
      <c r="A154" s="764">
        <v>150</v>
      </c>
      <c r="B154" s="763" t="s">
        <v>1743</v>
      </c>
      <c r="C154" s="763" t="s">
        <v>2902</v>
      </c>
      <c r="D154" s="763"/>
      <c r="E154" s="763" t="s">
        <v>1744</v>
      </c>
      <c r="F154" s="763" t="s">
        <v>1305</v>
      </c>
      <c r="G154" s="763" t="s">
        <v>1094</v>
      </c>
      <c r="H154" s="763" t="s">
        <v>2883</v>
      </c>
      <c r="I154" s="768" t="s">
        <v>3137</v>
      </c>
      <c r="J154" s="763"/>
      <c r="K154" s="763"/>
      <c r="L154" s="763"/>
      <c r="M154" s="763"/>
      <c r="N154" s="763"/>
      <c r="O154" s="763"/>
      <c r="P154" s="763"/>
      <c r="Q154" s="763"/>
      <c r="R154" s="763" t="s">
        <v>2518</v>
      </c>
      <c r="S154" s="763"/>
      <c r="T154" s="763" t="s">
        <v>3038</v>
      </c>
      <c r="U154" s="763"/>
      <c r="V154" s="763"/>
      <c r="W154" s="763" t="s">
        <v>2970</v>
      </c>
      <c r="X154" s="730" t="s">
        <v>754</v>
      </c>
      <c r="Y154" s="730" t="s">
        <v>3224</v>
      </c>
      <c r="Z154" s="771" t="s">
        <v>1151</v>
      </c>
      <c r="AA154" s="771" t="s">
        <v>1152</v>
      </c>
      <c r="AB154" s="771" t="s">
        <v>1153</v>
      </c>
      <c r="AC154" s="771">
        <v>2</v>
      </c>
      <c r="AD154" s="780" t="s">
        <v>292</v>
      </c>
      <c r="AE154" s="771"/>
      <c r="AF154" s="771"/>
      <c r="AG154" s="771"/>
      <c r="AH154" s="771"/>
      <c r="AI154" s="771">
        <v>6</v>
      </c>
      <c r="AJ154" s="771"/>
      <c r="AK154" s="771"/>
      <c r="AL154" s="771"/>
      <c r="AM154" s="771"/>
      <c r="AN154" s="771"/>
      <c r="AO154" s="771"/>
      <c r="AP154" s="771"/>
      <c r="AQ154" s="771" t="s">
        <v>1156</v>
      </c>
      <c r="AR154" s="771" t="s">
        <v>1155</v>
      </c>
      <c r="AS154" s="771" t="s">
        <v>1155</v>
      </c>
      <c r="AT154" s="483">
        <v>40056</v>
      </c>
      <c r="AU154" s="483">
        <v>40056</v>
      </c>
      <c r="AV154" s="484">
        <v>5000000</v>
      </c>
      <c r="AW154" s="713"/>
      <c r="AX154" s="713"/>
      <c r="AY154" s="713" t="str">
        <f t="shared" si="2"/>
        <v>2009</v>
      </c>
    </row>
    <row r="155" spans="1:66" s="693" customFormat="1" ht="15" customHeight="1">
      <c r="A155" s="764">
        <v>151</v>
      </c>
      <c r="B155" s="732" t="s">
        <v>1745</v>
      </c>
      <c r="C155" s="740" t="s">
        <v>2737</v>
      </c>
      <c r="D155" s="740"/>
      <c r="E155" s="732" t="s">
        <v>1746</v>
      </c>
      <c r="F155" s="732" t="s">
        <v>1159</v>
      </c>
      <c r="G155" s="732" t="s">
        <v>1162</v>
      </c>
      <c r="H155" s="732" t="s">
        <v>3914</v>
      </c>
      <c r="I155" s="732" t="s">
        <v>3156</v>
      </c>
      <c r="J155" s="731"/>
      <c r="K155" s="784"/>
      <c r="L155" s="789"/>
      <c r="M155" s="789"/>
      <c r="N155" s="786"/>
      <c r="O155" s="788"/>
      <c r="P155" s="786"/>
      <c r="Q155" s="788"/>
      <c r="R155" s="732" t="s">
        <v>2515</v>
      </c>
      <c r="S155" s="732"/>
      <c r="T155" s="382" t="s">
        <v>2996</v>
      </c>
      <c r="U155" s="732"/>
      <c r="V155" s="732"/>
      <c r="W155" s="732" t="s">
        <v>2950</v>
      </c>
      <c r="X155" s="588" t="s">
        <v>3779</v>
      </c>
      <c r="Y155" s="588" t="s">
        <v>3225</v>
      </c>
      <c r="Z155" s="732" t="s">
        <v>1165</v>
      </c>
      <c r="AA155" s="732" t="s">
        <v>1152</v>
      </c>
      <c r="AB155" s="403" t="s">
        <v>291</v>
      </c>
      <c r="AC155" s="732">
        <v>2</v>
      </c>
      <c r="AD155" s="711" t="s">
        <v>292</v>
      </c>
      <c r="AE155" s="732"/>
      <c r="AF155" s="732"/>
      <c r="AG155" s="732"/>
      <c r="AH155" s="732"/>
      <c r="AI155" s="732">
        <v>3</v>
      </c>
      <c r="AJ155" s="732"/>
      <c r="AK155" s="732"/>
      <c r="AL155" s="732"/>
      <c r="AM155" s="732"/>
      <c r="AN155" s="732"/>
      <c r="AO155" s="732"/>
      <c r="AP155" s="732"/>
      <c r="AQ155" s="732" t="s">
        <v>1448</v>
      </c>
      <c r="AR155" s="732"/>
      <c r="AS155" s="732"/>
      <c r="AT155" s="759"/>
      <c r="AU155" s="757">
        <v>40357</v>
      </c>
      <c r="AV155" s="758">
        <v>5250000</v>
      </c>
      <c r="AW155" s="694"/>
      <c r="AX155" s="694"/>
      <c r="AY155" s="694" t="str">
        <f t="shared" si="2"/>
        <v>2010</v>
      </c>
      <c r="AZ155" s="694"/>
      <c r="BA155" s="694"/>
      <c r="BB155" s="694"/>
      <c r="BC155" s="713"/>
      <c r="BD155" s="713"/>
      <c r="BE155" s="713"/>
      <c r="BF155" s="713"/>
      <c r="BG155" s="713"/>
      <c r="BH155" s="713"/>
      <c r="BI155" s="713"/>
      <c r="BJ155" s="713"/>
      <c r="BK155" s="713"/>
      <c r="BL155" s="713"/>
      <c r="BM155" s="713"/>
      <c r="BN155" s="713"/>
    </row>
    <row r="156" spans="1:66" s="694" customFormat="1" ht="15" customHeight="1">
      <c r="A156" s="764">
        <v>152</v>
      </c>
      <c r="B156" s="732" t="s">
        <v>1747</v>
      </c>
      <c r="C156" s="740" t="s">
        <v>2738</v>
      </c>
      <c r="D156" s="740"/>
      <c r="E156" s="732" t="s">
        <v>1748</v>
      </c>
      <c r="F156" s="732" t="s">
        <v>1160</v>
      </c>
      <c r="G156" s="732" t="s">
        <v>1163</v>
      </c>
      <c r="H156" s="732" t="s">
        <v>3914</v>
      </c>
      <c r="I156" s="732" t="s">
        <v>3157</v>
      </c>
      <c r="J156" s="731"/>
      <c r="K156" s="784"/>
      <c r="L156" s="789"/>
      <c r="M156" s="789"/>
      <c r="N156" s="786"/>
      <c r="O156" s="788"/>
      <c r="P156" s="786"/>
      <c r="Q156" s="788"/>
      <c r="R156" s="732" t="s">
        <v>2515</v>
      </c>
      <c r="S156" s="732"/>
      <c r="T156" s="382" t="s">
        <v>2996</v>
      </c>
      <c r="U156" s="732"/>
      <c r="V156" s="732"/>
      <c r="W156" s="732" t="s">
        <v>2950</v>
      </c>
      <c r="X156" s="588" t="s">
        <v>3779</v>
      </c>
      <c r="Y156" s="588" t="s">
        <v>3225</v>
      </c>
      <c r="Z156" s="732" t="s">
        <v>1165</v>
      </c>
      <c r="AA156" s="732" t="s">
        <v>1152</v>
      </c>
      <c r="AB156" s="403" t="s">
        <v>291</v>
      </c>
      <c r="AC156" s="732">
        <v>2</v>
      </c>
      <c r="AD156" s="711" t="s">
        <v>292</v>
      </c>
      <c r="AE156" s="732"/>
      <c r="AF156" s="732"/>
      <c r="AG156" s="732"/>
      <c r="AH156" s="732"/>
      <c r="AI156" s="732">
        <v>3</v>
      </c>
      <c r="AJ156" s="732"/>
      <c r="AK156" s="732"/>
      <c r="AL156" s="732"/>
      <c r="AM156" s="732"/>
      <c r="AN156" s="732"/>
      <c r="AO156" s="732"/>
      <c r="AP156" s="732"/>
      <c r="AQ156" s="732" t="s">
        <v>1448</v>
      </c>
      <c r="AR156" s="732"/>
      <c r="AS156" s="732"/>
      <c r="AT156" s="759"/>
      <c r="AU156" s="757">
        <v>40357</v>
      </c>
      <c r="AV156" s="758">
        <v>5250000</v>
      </c>
      <c r="AY156" s="694" t="str">
        <f t="shared" si="2"/>
        <v>2010</v>
      </c>
    </row>
    <row r="157" spans="1:66" s="694" customFormat="1" ht="15" customHeight="1">
      <c r="A157" s="764">
        <v>153</v>
      </c>
      <c r="B157" s="740" t="s">
        <v>1749</v>
      </c>
      <c r="C157" s="740" t="s">
        <v>2739</v>
      </c>
      <c r="D157" s="740"/>
      <c r="E157" s="740" t="s">
        <v>1750</v>
      </c>
      <c r="F157" s="740" t="s">
        <v>1161</v>
      </c>
      <c r="G157" s="740" t="s">
        <v>3608</v>
      </c>
      <c r="H157" s="732" t="s">
        <v>3914</v>
      </c>
      <c r="I157" s="740" t="s">
        <v>3154</v>
      </c>
      <c r="J157" s="743"/>
      <c r="K157" s="784"/>
      <c r="L157" s="784"/>
      <c r="M157" s="784"/>
      <c r="N157" s="784"/>
      <c r="O157" s="807"/>
      <c r="P157" s="806"/>
      <c r="Q157" s="807"/>
      <c r="R157" s="740" t="s">
        <v>2533</v>
      </c>
      <c r="S157" s="740"/>
      <c r="T157" s="740" t="s">
        <v>2996</v>
      </c>
      <c r="U157" s="740"/>
      <c r="V157" s="740"/>
      <c r="W157" s="740" t="s">
        <v>2950</v>
      </c>
      <c r="X157" s="588" t="s">
        <v>3779</v>
      </c>
      <c r="Y157" s="588" t="s">
        <v>3225</v>
      </c>
      <c r="Z157" s="732" t="s">
        <v>1166</v>
      </c>
      <c r="AA157" s="732" t="s">
        <v>1152</v>
      </c>
      <c r="AB157" s="403" t="s">
        <v>291</v>
      </c>
      <c r="AC157" s="732">
        <v>4</v>
      </c>
      <c r="AD157" s="732" t="s">
        <v>1427</v>
      </c>
      <c r="AE157" s="732"/>
      <c r="AF157" s="732"/>
      <c r="AG157" s="732"/>
      <c r="AH157" s="732"/>
      <c r="AI157" s="732">
        <v>8</v>
      </c>
      <c r="AJ157" s="732"/>
      <c r="AK157" s="732"/>
      <c r="AL157" s="732"/>
      <c r="AM157" s="732"/>
      <c r="AN157" s="732"/>
      <c r="AO157" s="732"/>
      <c r="AP157" s="732"/>
      <c r="AQ157" s="732" t="s">
        <v>1449</v>
      </c>
      <c r="AR157" s="732"/>
      <c r="AS157" s="732"/>
      <c r="AT157" s="759"/>
      <c r="AU157" s="757">
        <v>40357</v>
      </c>
      <c r="AV157" s="758">
        <v>11500000</v>
      </c>
      <c r="AY157" s="694" t="str">
        <f t="shared" si="2"/>
        <v>2010</v>
      </c>
    </row>
    <row r="158" spans="1:66" s="694" customFormat="1" ht="13.5">
      <c r="A158" s="764">
        <v>154</v>
      </c>
      <c r="B158" s="740" t="s">
        <v>1751</v>
      </c>
      <c r="C158" s="740" t="s">
        <v>2740</v>
      </c>
      <c r="D158" s="740"/>
      <c r="E158" s="740" t="s">
        <v>1752</v>
      </c>
      <c r="F158" s="740" t="s">
        <v>3607</v>
      </c>
      <c r="G158" s="740" t="s">
        <v>1164</v>
      </c>
      <c r="H158" s="732" t="s">
        <v>3914</v>
      </c>
      <c r="I158" s="740" t="s">
        <v>3155</v>
      </c>
      <c r="J158" s="743"/>
      <c r="K158" s="784"/>
      <c r="L158" s="784"/>
      <c r="M158" s="784"/>
      <c r="N158" s="784"/>
      <c r="O158" s="807"/>
      <c r="P158" s="806"/>
      <c r="Q158" s="807"/>
      <c r="R158" s="740" t="s">
        <v>2534</v>
      </c>
      <c r="S158" s="740"/>
      <c r="T158" s="740" t="s">
        <v>2996</v>
      </c>
      <c r="U158" s="740"/>
      <c r="V158" s="740"/>
      <c r="W158" s="740" t="s">
        <v>2950</v>
      </c>
      <c r="X158" s="588" t="s">
        <v>3779</v>
      </c>
      <c r="Y158" s="588" t="s">
        <v>3225</v>
      </c>
      <c r="Z158" s="732" t="s">
        <v>1166</v>
      </c>
      <c r="AA158" s="732" t="s">
        <v>1152</v>
      </c>
      <c r="AB158" s="403" t="s">
        <v>291</v>
      </c>
      <c r="AC158" s="732">
        <v>4</v>
      </c>
      <c r="AD158" s="732" t="s">
        <v>1427</v>
      </c>
      <c r="AE158" s="732"/>
      <c r="AF158" s="732"/>
      <c r="AG158" s="732"/>
      <c r="AH158" s="732"/>
      <c r="AI158" s="732">
        <v>8</v>
      </c>
      <c r="AJ158" s="732"/>
      <c r="AK158" s="732"/>
      <c r="AL158" s="732"/>
      <c r="AM158" s="732"/>
      <c r="AN158" s="732"/>
      <c r="AO158" s="732"/>
      <c r="AP158" s="732"/>
      <c r="AQ158" s="732" t="s">
        <v>1449</v>
      </c>
      <c r="AR158" s="732"/>
      <c r="AS158" s="732"/>
      <c r="AT158" s="759"/>
      <c r="AU158" s="757">
        <v>40357</v>
      </c>
      <c r="AV158" s="758">
        <v>11500000</v>
      </c>
      <c r="AY158" s="694" t="str">
        <f t="shared" si="2"/>
        <v>2010</v>
      </c>
    </row>
    <row r="159" spans="1:66" s="694" customFormat="1" ht="15" customHeight="1">
      <c r="A159" s="764">
        <v>155</v>
      </c>
      <c r="B159" s="740" t="s">
        <v>1753</v>
      </c>
      <c r="C159" s="740" t="s">
        <v>2741</v>
      </c>
      <c r="D159" s="740"/>
      <c r="E159" s="740" t="s">
        <v>1754</v>
      </c>
      <c r="F159" s="740" t="s">
        <v>1143</v>
      </c>
      <c r="G159" s="740" t="s">
        <v>839</v>
      </c>
      <c r="H159" s="740" t="s">
        <v>2883</v>
      </c>
      <c r="I159" s="742" t="s">
        <v>1913</v>
      </c>
      <c r="J159" s="731"/>
      <c r="K159" s="784"/>
      <c r="L159" s="789"/>
      <c r="M159" s="789"/>
      <c r="N159" s="784"/>
      <c r="O159" s="785"/>
      <c r="P159" s="790"/>
      <c r="Q159" s="791"/>
      <c r="R159" s="740" t="s">
        <v>2466</v>
      </c>
      <c r="S159" s="750"/>
      <c r="T159" s="740" t="s">
        <v>3296</v>
      </c>
      <c r="U159" s="740" t="s">
        <v>2057</v>
      </c>
      <c r="V159" s="740" t="s">
        <v>1167</v>
      </c>
      <c r="W159" s="740" t="s">
        <v>2950</v>
      </c>
      <c r="X159" s="588" t="s">
        <v>3779</v>
      </c>
      <c r="Y159" s="511" t="s">
        <v>3216</v>
      </c>
      <c r="Z159" s="732" t="s">
        <v>893</v>
      </c>
      <c r="AA159" s="764" t="s">
        <v>835</v>
      </c>
      <c r="AB159" s="403" t="s">
        <v>291</v>
      </c>
      <c r="AC159" s="764">
        <v>4</v>
      </c>
      <c r="AD159" s="710" t="s">
        <v>837</v>
      </c>
      <c r="AE159" s="764"/>
      <c r="AF159" s="764"/>
      <c r="AG159" s="764"/>
      <c r="AH159" s="764"/>
      <c r="AI159" s="764" t="s">
        <v>1442</v>
      </c>
      <c r="AJ159" s="764"/>
      <c r="AK159" s="764"/>
      <c r="AL159" s="764"/>
      <c r="AM159" s="764"/>
      <c r="AN159" s="764"/>
      <c r="AO159" s="764"/>
      <c r="AP159" s="764"/>
      <c r="AQ159" s="764" t="s">
        <v>844</v>
      </c>
      <c r="AR159" s="764"/>
      <c r="AS159" s="764"/>
      <c r="AT159" s="764"/>
      <c r="AU159" s="757">
        <v>40268</v>
      </c>
      <c r="AV159" s="758">
        <v>17000000</v>
      </c>
      <c r="AY159" s="694" t="str">
        <f t="shared" si="2"/>
        <v>2010</v>
      </c>
    </row>
    <row r="160" spans="1:66" s="694" customFormat="1" ht="15" customHeight="1">
      <c r="A160" s="764">
        <v>156</v>
      </c>
      <c r="B160" s="740" t="s">
        <v>1755</v>
      </c>
      <c r="C160" s="740" t="s">
        <v>4051</v>
      </c>
      <c r="D160" s="740"/>
      <c r="E160" s="740" t="s">
        <v>1756</v>
      </c>
      <c r="F160" s="732" t="s">
        <v>4052</v>
      </c>
      <c r="G160" s="739" t="s">
        <v>3557</v>
      </c>
      <c r="H160" s="732" t="s">
        <v>3914</v>
      </c>
      <c r="I160" s="749" t="s">
        <v>3190</v>
      </c>
      <c r="J160" s="743" t="s">
        <v>3394</v>
      </c>
      <c r="K160" s="784" t="s">
        <v>3417</v>
      </c>
      <c r="L160" s="784" t="s">
        <v>3396</v>
      </c>
      <c r="M160" s="784" t="s">
        <v>3558</v>
      </c>
      <c r="N160" s="784" t="s">
        <v>3399</v>
      </c>
      <c r="O160" s="785" t="s">
        <v>3559</v>
      </c>
      <c r="P160" s="784" t="s">
        <v>3406</v>
      </c>
      <c r="Q160" s="785" t="s">
        <v>3560</v>
      </c>
      <c r="R160" s="740" t="s">
        <v>2515</v>
      </c>
      <c r="S160" s="750"/>
      <c r="T160" s="740" t="s">
        <v>1401</v>
      </c>
      <c r="U160" s="740"/>
      <c r="V160" s="740" t="s">
        <v>6</v>
      </c>
      <c r="W160" s="756" t="s">
        <v>3314</v>
      </c>
      <c r="X160" s="588" t="s">
        <v>3779</v>
      </c>
      <c r="Y160" s="588" t="s">
        <v>3225</v>
      </c>
      <c r="Z160" s="732" t="s">
        <v>9</v>
      </c>
      <c r="AA160" s="764" t="s">
        <v>11</v>
      </c>
      <c r="AB160" s="403" t="s">
        <v>291</v>
      </c>
      <c r="AC160" s="732">
        <v>2</v>
      </c>
      <c r="AD160" s="764" t="s">
        <v>1428</v>
      </c>
      <c r="AE160" s="764"/>
      <c r="AF160" s="764"/>
      <c r="AG160" s="764"/>
      <c r="AH160" s="764"/>
      <c r="AI160" s="764"/>
      <c r="AJ160" s="764" t="s">
        <v>2605</v>
      </c>
      <c r="AK160" s="764"/>
      <c r="AL160" s="764"/>
      <c r="AM160" s="764"/>
      <c r="AN160" s="764"/>
      <c r="AO160" s="764"/>
      <c r="AP160" s="764"/>
      <c r="AQ160" s="764" t="s">
        <v>859</v>
      </c>
      <c r="AR160" s="764"/>
      <c r="AS160" s="764"/>
      <c r="AT160" s="759"/>
      <c r="AU160" s="757">
        <v>40512</v>
      </c>
      <c r="AV160" s="758">
        <v>5225000</v>
      </c>
      <c r="AY160" s="694" t="str">
        <f t="shared" si="2"/>
        <v>2010</v>
      </c>
    </row>
    <row r="161" spans="1:54" s="694" customFormat="1" ht="13.5">
      <c r="A161" s="764">
        <v>157</v>
      </c>
      <c r="B161" s="763" t="s">
        <v>1757</v>
      </c>
      <c r="C161" s="763" t="s">
        <v>2903</v>
      </c>
      <c r="D161" s="763"/>
      <c r="E161" s="763" t="s">
        <v>1758</v>
      </c>
      <c r="F161" s="763" t="s">
        <v>2446</v>
      </c>
      <c r="G161" s="763" t="s">
        <v>1094</v>
      </c>
      <c r="H161" s="763" t="s">
        <v>2883</v>
      </c>
      <c r="I161" s="768" t="s">
        <v>3137</v>
      </c>
      <c r="J161" s="767"/>
      <c r="K161" s="815"/>
      <c r="L161" s="815"/>
      <c r="M161" s="815"/>
      <c r="N161" s="815"/>
      <c r="O161" s="816"/>
      <c r="P161" s="815"/>
      <c r="Q161" s="816"/>
      <c r="R161" s="763" t="s">
        <v>2553</v>
      </c>
      <c r="S161" s="762"/>
      <c r="T161" s="763" t="s">
        <v>3038</v>
      </c>
      <c r="U161" s="763"/>
      <c r="V161" s="763" t="s">
        <v>1150</v>
      </c>
      <c r="W161" s="763" t="s">
        <v>2970</v>
      </c>
      <c r="X161" s="588" t="s">
        <v>3779</v>
      </c>
      <c r="Y161" s="511" t="s">
        <v>3216</v>
      </c>
      <c r="Z161" s="732" t="s">
        <v>9</v>
      </c>
      <c r="AA161" s="764" t="s">
        <v>11</v>
      </c>
      <c r="AB161" s="403" t="s">
        <v>291</v>
      </c>
      <c r="AC161" s="732">
        <v>2</v>
      </c>
      <c r="AD161" s="764" t="s">
        <v>1428</v>
      </c>
      <c r="AE161" s="764"/>
      <c r="AF161" s="764"/>
      <c r="AG161" s="764"/>
      <c r="AH161" s="764"/>
      <c r="AI161" s="764"/>
      <c r="AJ161" s="764" t="s">
        <v>1443</v>
      </c>
      <c r="AK161" s="764"/>
      <c r="AL161" s="764"/>
      <c r="AM161" s="764"/>
      <c r="AN161" s="764"/>
      <c r="AO161" s="764"/>
      <c r="AP161" s="764"/>
      <c r="AQ161" s="764" t="s">
        <v>859</v>
      </c>
      <c r="AR161" s="764"/>
      <c r="AS161" s="764"/>
      <c r="AT161" s="759"/>
      <c r="AU161" s="757">
        <v>40512</v>
      </c>
      <c r="AV161" s="758">
        <v>5225000</v>
      </c>
      <c r="AY161" s="694" t="str">
        <f t="shared" si="2"/>
        <v>2010</v>
      </c>
    </row>
    <row r="162" spans="1:54" s="694" customFormat="1" ht="15" customHeight="1">
      <c r="A162" s="764">
        <v>158</v>
      </c>
      <c r="B162" s="763" t="s">
        <v>1759</v>
      </c>
      <c r="C162" s="763" t="s">
        <v>2904</v>
      </c>
      <c r="D162" s="763"/>
      <c r="E162" s="763" t="s">
        <v>1760</v>
      </c>
      <c r="F162" s="763" t="s">
        <v>2</v>
      </c>
      <c r="G162" s="763" t="s">
        <v>1094</v>
      </c>
      <c r="H162" s="763" t="s">
        <v>2883</v>
      </c>
      <c r="I162" s="768" t="s">
        <v>3137</v>
      </c>
      <c r="J162" s="763"/>
      <c r="K162" s="815"/>
      <c r="L162" s="815"/>
      <c r="M162" s="815"/>
      <c r="N162" s="815"/>
      <c r="O162" s="816"/>
      <c r="P162" s="815"/>
      <c r="Q162" s="816"/>
      <c r="R162" s="763" t="s">
        <v>2548</v>
      </c>
      <c r="S162" s="762"/>
      <c r="T162" s="763" t="s">
        <v>3038</v>
      </c>
      <c r="U162" s="763"/>
      <c r="V162" s="763" t="s">
        <v>7</v>
      </c>
      <c r="W162" s="763" t="s">
        <v>2970</v>
      </c>
      <c r="X162" s="730" t="s">
        <v>754</v>
      </c>
      <c r="Y162" s="730" t="s">
        <v>3224</v>
      </c>
      <c r="Z162" s="732" t="s">
        <v>10</v>
      </c>
      <c r="AA162" s="764" t="s">
        <v>11</v>
      </c>
      <c r="AB162" s="731" t="s">
        <v>1430</v>
      </c>
      <c r="AC162" s="732">
        <v>1</v>
      </c>
      <c r="AD162" s="764" t="s">
        <v>1428</v>
      </c>
      <c r="AE162" s="764"/>
      <c r="AF162" s="764"/>
      <c r="AG162" s="764"/>
      <c r="AH162" s="764"/>
      <c r="AI162" s="764" t="s">
        <v>1444</v>
      </c>
      <c r="AJ162" s="764"/>
      <c r="AK162" s="764"/>
      <c r="AL162" s="764"/>
      <c r="AM162" s="764"/>
      <c r="AN162" s="764"/>
      <c r="AO162" s="764"/>
      <c r="AP162" s="764"/>
      <c r="AQ162" s="764"/>
      <c r="AR162" s="764"/>
      <c r="AS162" s="764"/>
      <c r="AT162" s="759"/>
      <c r="AU162" s="486">
        <v>40512</v>
      </c>
      <c r="AV162" s="487">
        <v>1900000</v>
      </c>
      <c r="AW162" s="693"/>
      <c r="AX162" s="693"/>
      <c r="AY162" s="693" t="str">
        <f t="shared" si="2"/>
        <v>2010</v>
      </c>
    </row>
    <row r="163" spans="1:54" s="693" customFormat="1" ht="15" customHeight="1">
      <c r="A163" s="764">
        <v>159</v>
      </c>
      <c r="B163" s="740" t="s">
        <v>1761</v>
      </c>
      <c r="C163" s="740" t="s">
        <v>2742</v>
      </c>
      <c r="D163" s="740"/>
      <c r="E163" s="732" t="s">
        <v>1762</v>
      </c>
      <c r="F163" s="732" t="s">
        <v>3</v>
      </c>
      <c r="G163" s="732" t="s">
        <v>4</v>
      </c>
      <c r="H163" s="732" t="s">
        <v>3914</v>
      </c>
      <c r="I163" s="749" t="s">
        <v>3191</v>
      </c>
      <c r="J163" s="743" t="s">
        <v>3394</v>
      </c>
      <c r="K163" s="784" t="s">
        <v>3417</v>
      </c>
      <c r="L163" s="784" t="s">
        <v>3321</v>
      </c>
      <c r="M163" s="784" t="s">
        <v>3561</v>
      </c>
      <c r="N163" s="784" t="s">
        <v>3399</v>
      </c>
      <c r="O163" s="807"/>
      <c r="P163" s="806" t="s">
        <v>3562</v>
      </c>
      <c r="Q163" s="807"/>
      <c r="R163" s="732" t="s">
        <v>2515</v>
      </c>
      <c r="S163" s="748"/>
      <c r="T163" s="732" t="s">
        <v>1401</v>
      </c>
      <c r="U163" s="732"/>
      <c r="V163" s="732" t="s">
        <v>8</v>
      </c>
      <c r="W163" s="756" t="s">
        <v>3314</v>
      </c>
      <c r="X163" s="588" t="s">
        <v>3779</v>
      </c>
      <c r="Y163" s="511" t="s">
        <v>3216</v>
      </c>
      <c r="Z163" s="732" t="s">
        <v>9</v>
      </c>
      <c r="AA163" s="764" t="s">
        <v>11</v>
      </c>
      <c r="AB163" s="403" t="s">
        <v>291</v>
      </c>
      <c r="AC163" s="732">
        <v>2</v>
      </c>
      <c r="AD163" s="764" t="s">
        <v>1429</v>
      </c>
      <c r="AE163" s="764"/>
      <c r="AF163" s="764"/>
      <c r="AG163" s="764"/>
      <c r="AH163" s="764"/>
      <c r="AI163" s="764"/>
      <c r="AJ163" s="764" t="s">
        <v>1445</v>
      </c>
      <c r="AK163" s="764"/>
      <c r="AL163" s="764"/>
      <c r="AM163" s="764"/>
      <c r="AN163" s="764"/>
      <c r="AO163" s="764"/>
      <c r="AP163" s="764"/>
      <c r="AQ163" s="764"/>
      <c r="AR163" s="764"/>
      <c r="AS163" s="764"/>
      <c r="AT163" s="764"/>
      <c r="AU163" s="488">
        <v>40543</v>
      </c>
      <c r="AV163" s="489">
        <v>6000000</v>
      </c>
      <c r="AW163" s="694"/>
      <c r="AX163" s="694"/>
      <c r="AY163" s="694" t="str">
        <f t="shared" si="2"/>
        <v>2010</v>
      </c>
      <c r="AZ163" s="694"/>
      <c r="BA163" s="694"/>
      <c r="BB163" s="694"/>
    </row>
    <row r="164" spans="1:54" s="694" customFormat="1" ht="15" customHeight="1">
      <c r="A164" s="764">
        <v>160</v>
      </c>
      <c r="B164" s="740" t="s">
        <v>1763</v>
      </c>
      <c r="C164" s="740" t="s">
        <v>2743</v>
      </c>
      <c r="D164" s="740"/>
      <c r="E164" s="732" t="s">
        <v>1764</v>
      </c>
      <c r="F164" s="732" t="s">
        <v>3401</v>
      </c>
      <c r="G164" s="732" t="s">
        <v>3402</v>
      </c>
      <c r="H164" s="732" t="s">
        <v>3914</v>
      </c>
      <c r="I164" s="747" t="s">
        <v>3142</v>
      </c>
      <c r="J164" s="748" t="s">
        <v>3394</v>
      </c>
      <c r="K164" s="784" t="s">
        <v>3395</v>
      </c>
      <c r="L164" s="784" t="s">
        <v>3396</v>
      </c>
      <c r="M164" s="784" t="s">
        <v>3398</v>
      </c>
      <c r="N164" s="784" t="s">
        <v>3399</v>
      </c>
      <c r="O164" s="785" t="s">
        <v>3400</v>
      </c>
      <c r="P164" s="784"/>
      <c r="Q164" s="785"/>
      <c r="R164" s="732" t="s">
        <v>2973</v>
      </c>
      <c r="S164" s="748"/>
      <c r="T164" s="732" t="s">
        <v>1376</v>
      </c>
      <c r="U164" s="732"/>
      <c r="V164" s="732"/>
      <c r="W164" s="732" t="s">
        <v>2950</v>
      </c>
      <c r="X164" s="588" t="s">
        <v>3779</v>
      </c>
      <c r="Y164" s="511" t="s">
        <v>3324</v>
      </c>
      <c r="Z164" s="732" t="s">
        <v>1203</v>
      </c>
      <c r="AA164" s="764" t="s">
        <v>1204</v>
      </c>
      <c r="AB164" s="403" t="s">
        <v>1205</v>
      </c>
      <c r="AC164" s="764">
        <v>2</v>
      </c>
      <c r="AD164" s="710" t="s">
        <v>1388</v>
      </c>
      <c r="AE164" s="764"/>
      <c r="AF164" s="764"/>
      <c r="AG164" s="764"/>
      <c r="AH164" s="764"/>
      <c r="AI164" s="764"/>
      <c r="AJ164" s="764" t="s">
        <v>1207</v>
      </c>
      <c r="AK164" s="764"/>
      <c r="AL164" s="764"/>
      <c r="AM164" s="764"/>
      <c r="AN164" s="764"/>
      <c r="AO164" s="764"/>
      <c r="AP164" s="764"/>
      <c r="AQ164" s="764" t="s">
        <v>1208</v>
      </c>
      <c r="AR164" s="764"/>
      <c r="AS164" s="764"/>
      <c r="AT164" s="759">
        <v>40795</v>
      </c>
      <c r="AU164" s="757">
        <v>40809</v>
      </c>
      <c r="AV164" s="758">
        <v>5758000</v>
      </c>
      <c r="AY164" s="694" t="str">
        <f t="shared" si="2"/>
        <v>2011</v>
      </c>
    </row>
    <row r="165" spans="1:54" s="694" customFormat="1" ht="15" customHeight="1">
      <c r="A165" s="764">
        <v>161</v>
      </c>
      <c r="B165" s="740" t="s">
        <v>1209</v>
      </c>
      <c r="C165" s="740" t="s">
        <v>2744</v>
      </c>
      <c r="D165" s="740"/>
      <c r="E165" s="732" t="s">
        <v>1765</v>
      </c>
      <c r="F165" s="732" t="s">
        <v>2825</v>
      </c>
      <c r="G165" s="732" t="s">
        <v>2826</v>
      </c>
      <c r="H165" s="732" t="s">
        <v>3914</v>
      </c>
      <c r="I165" s="747" t="s">
        <v>3141</v>
      </c>
      <c r="J165" s="764" t="s">
        <v>3394</v>
      </c>
      <c r="K165" s="786" t="s">
        <v>3395</v>
      </c>
      <c r="L165" s="786" t="s">
        <v>3396</v>
      </c>
      <c r="M165" s="786" t="s">
        <v>3398</v>
      </c>
      <c r="N165" s="786" t="s">
        <v>3399</v>
      </c>
      <c r="O165" s="788" t="s">
        <v>3400</v>
      </c>
      <c r="P165" s="786"/>
      <c r="Q165" s="788"/>
      <c r="R165" s="732" t="s">
        <v>2974</v>
      </c>
      <c r="S165" s="748"/>
      <c r="T165" s="732" t="s">
        <v>1376</v>
      </c>
      <c r="U165" s="732"/>
      <c r="V165" s="732"/>
      <c r="W165" s="732" t="s">
        <v>2950</v>
      </c>
      <c r="X165" s="588" t="s">
        <v>3779</v>
      </c>
      <c r="Y165" s="511" t="s">
        <v>3324</v>
      </c>
      <c r="Z165" s="732" t="s">
        <v>1203</v>
      </c>
      <c r="AA165" s="764" t="s">
        <v>1204</v>
      </c>
      <c r="AB165" s="403" t="s">
        <v>1205</v>
      </c>
      <c r="AC165" s="764">
        <v>2</v>
      </c>
      <c r="AD165" s="710" t="s">
        <v>1388</v>
      </c>
      <c r="AE165" s="764"/>
      <c r="AF165" s="764"/>
      <c r="AG165" s="764"/>
      <c r="AH165" s="764"/>
      <c r="AI165" s="764"/>
      <c r="AJ165" s="764" t="s">
        <v>1207</v>
      </c>
      <c r="AK165" s="764"/>
      <c r="AL165" s="764"/>
      <c r="AM165" s="764"/>
      <c r="AN165" s="764"/>
      <c r="AO165" s="764"/>
      <c r="AP165" s="764"/>
      <c r="AQ165" s="764" t="s">
        <v>1208</v>
      </c>
      <c r="AR165" s="764"/>
      <c r="AS165" s="764"/>
      <c r="AT165" s="759">
        <v>40795</v>
      </c>
      <c r="AU165" s="757">
        <v>40809</v>
      </c>
      <c r="AV165" s="758">
        <v>5758000</v>
      </c>
      <c r="AY165" s="694" t="str">
        <f t="shared" si="2"/>
        <v>2011</v>
      </c>
    </row>
    <row r="166" spans="1:54" s="694" customFormat="1" ht="13.5">
      <c r="A166" s="764">
        <v>162</v>
      </c>
      <c r="B166" s="405" t="s">
        <v>1210</v>
      </c>
      <c r="C166" s="405" t="s">
        <v>2905</v>
      </c>
      <c r="D166" s="405"/>
      <c r="E166" s="405" t="s">
        <v>1766</v>
      </c>
      <c r="F166" s="685" t="s">
        <v>4044</v>
      </c>
      <c r="G166" s="405" t="s">
        <v>3390</v>
      </c>
      <c r="H166" s="405" t="s">
        <v>2883</v>
      </c>
      <c r="I166" s="684" t="s">
        <v>3374</v>
      </c>
      <c r="J166" s="636"/>
      <c r="K166" s="836"/>
      <c r="L166" s="836"/>
      <c r="M166" s="836"/>
      <c r="N166" s="836"/>
      <c r="O166" s="837"/>
      <c r="P166" s="836"/>
      <c r="Q166" s="837"/>
      <c r="R166" s="405"/>
      <c r="S166" s="660"/>
      <c r="T166" s="405" t="s">
        <v>4043</v>
      </c>
      <c r="U166" s="405"/>
      <c r="V166" s="405" t="s">
        <v>3376</v>
      </c>
      <c r="W166" s="405"/>
      <c r="X166" s="588" t="s">
        <v>3779</v>
      </c>
      <c r="Y166" s="511" t="s">
        <v>3324</v>
      </c>
      <c r="Z166" s="732" t="s">
        <v>1203</v>
      </c>
      <c r="AA166" s="764" t="s">
        <v>1204</v>
      </c>
      <c r="AB166" s="731" t="s">
        <v>1205</v>
      </c>
      <c r="AC166" s="764">
        <v>2</v>
      </c>
      <c r="AD166" s="710" t="s">
        <v>1388</v>
      </c>
      <c r="AE166" s="764"/>
      <c r="AF166" s="764"/>
      <c r="AG166" s="764"/>
      <c r="AH166" s="764"/>
      <c r="AI166" s="764"/>
      <c r="AJ166" s="764" t="s">
        <v>1207</v>
      </c>
      <c r="AK166" s="764"/>
      <c r="AL166" s="764"/>
      <c r="AM166" s="764"/>
      <c r="AN166" s="764"/>
      <c r="AO166" s="764"/>
      <c r="AP166" s="764"/>
      <c r="AQ166" s="764" t="s">
        <v>1208</v>
      </c>
      <c r="AR166" s="764"/>
      <c r="AS166" s="764"/>
      <c r="AT166" s="759">
        <v>40795</v>
      </c>
      <c r="AU166" s="486">
        <v>40809</v>
      </c>
      <c r="AV166" s="487">
        <v>8522000</v>
      </c>
      <c r="AW166" s="693"/>
      <c r="AX166" s="693"/>
      <c r="AY166" s="693" t="str">
        <f t="shared" si="2"/>
        <v>2011</v>
      </c>
    </row>
    <row r="167" spans="1:54" s="693" customFormat="1" ht="27">
      <c r="A167" s="764">
        <v>163</v>
      </c>
      <c r="B167" s="405" t="s">
        <v>1211</v>
      </c>
      <c r="C167" s="405" t="s">
        <v>2906</v>
      </c>
      <c r="D167" s="405"/>
      <c r="E167" s="405" t="s">
        <v>1767</v>
      </c>
      <c r="F167" s="685" t="s">
        <v>4024</v>
      </c>
      <c r="G167" s="405" t="s">
        <v>3391</v>
      </c>
      <c r="H167" s="405" t="s">
        <v>2883</v>
      </c>
      <c r="I167" s="684" t="s">
        <v>3375</v>
      </c>
      <c r="J167" s="636"/>
      <c r="K167" s="836"/>
      <c r="L167" s="836"/>
      <c r="M167" s="836"/>
      <c r="N167" s="836"/>
      <c r="O167" s="837"/>
      <c r="P167" s="836"/>
      <c r="Q167" s="837"/>
      <c r="R167" s="405"/>
      <c r="S167" s="838"/>
      <c r="T167" s="405" t="s">
        <v>4023</v>
      </c>
      <c r="U167" s="405"/>
      <c r="V167" s="405" t="s">
        <v>3377</v>
      </c>
      <c r="W167" s="405"/>
      <c r="X167" s="588" t="s">
        <v>3779</v>
      </c>
      <c r="Y167" s="511" t="s">
        <v>3324</v>
      </c>
      <c r="Z167" s="732" t="s">
        <v>4025</v>
      </c>
      <c r="AA167" s="764" t="s">
        <v>1204</v>
      </c>
      <c r="AB167" s="731" t="s">
        <v>1205</v>
      </c>
      <c r="AC167" s="764">
        <v>2</v>
      </c>
      <c r="AD167" s="710" t="s">
        <v>1388</v>
      </c>
      <c r="AE167" s="764"/>
      <c r="AF167" s="764"/>
      <c r="AG167" s="764"/>
      <c r="AH167" s="764"/>
      <c r="AI167" s="764"/>
      <c r="AJ167" s="764" t="s">
        <v>1207</v>
      </c>
      <c r="AK167" s="764"/>
      <c r="AL167" s="764"/>
      <c r="AM167" s="764"/>
      <c r="AN167" s="764"/>
      <c r="AO167" s="764"/>
      <c r="AP167" s="764"/>
      <c r="AQ167" s="764" t="s">
        <v>1208</v>
      </c>
      <c r="AR167" s="764"/>
      <c r="AS167" s="764"/>
      <c r="AT167" s="759">
        <v>40795</v>
      </c>
      <c r="AU167" s="486">
        <v>40809</v>
      </c>
      <c r="AV167" s="487">
        <v>8522000</v>
      </c>
      <c r="AY167" s="693" t="str">
        <f t="shared" si="2"/>
        <v>2011</v>
      </c>
      <c r="AZ167" s="694"/>
      <c r="BA167" s="694"/>
      <c r="BB167" s="694"/>
    </row>
    <row r="168" spans="1:54" s="693" customFormat="1" ht="15" customHeight="1">
      <c r="A168" s="764">
        <v>164</v>
      </c>
      <c r="B168" s="740" t="s">
        <v>1212</v>
      </c>
      <c r="C168" s="740" t="s">
        <v>2745</v>
      </c>
      <c r="D168" s="740"/>
      <c r="E168" s="732" t="s">
        <v>1768</v>
      </c>
      <c r="F168" s="732" t="s">
        <v>1304</v>
      </c>
      <c r="G168" s="739" t="s">
        <v>3409</v>
      </c>
      <c r="H168" s="732" t="s">
        <v>3914</v>
      </c>
      <c r="I168" s="747" t="s">
        <v>3147</v>
      </c>
      <c r="J168" s="764" t="s">
        <v>3394</v>
      </c>
      <c r="K168" s="786" t="s">
        <v>3410</v>
      </c>
      <c r="L168" s="786" t="s">
        <v>3321</v>
      </c>
      <c r="M168" s="786" t="s">
        <v>3411</v>
      </c>
      <c r="N168" s="786"/>
      <c r="O168" s="788"/>
      <c r="P168" s="786"/>
      <c r="Q168" s="788"/>
      <c r="R168" s="739" t="s">
        <v>2516</v>
      </c>
      <c r="S168" s="748"/>
      <c r="T168" s="732" t="s">
        <v>1348</v>
      </c>
      <c r="U168" s="731" t="s">
        <v>2056</v>
      </c>
      <c r="V168" s="732"/>
      <c r="W168" s="732" t="s">
        <v>2950</v>
      </c>
      <c r="X168" s="588" t="s">
        <v>3779</v>
      </c>
      <c r="Y168" s="511" t="s">
        <v>3324</v>
      </c>
      <c r="Z168" s="732" t="s">
        <v>1203</v>
      </c>
      <c r="AA168" s="764" t="s">
        <v>1204</v>
      </c>
      <c r="AB168" s="403" t="s">
        <v>1205</v>
      </c>
      <c r="AC168" s="764">
        <v>2</v>
      </c>
      <c r="AD168" s="710" t="s">
        <v>1388</v>
      </c>
      <c r="AE168" s="764"/>
      <c r="AF168" s="764"/>
      <c r="AG168" s="764"/>
      <c r="AH168" s="764"/>
      <c r="AI168" s="764"/>
      <c r="AJ168" s="764" t="s">
        <v>1207</v>
      </c>
      <c r="AK168" s="764"/>
      <c r="AL168" s="764"/>
      <c r="AM168" s="764"/>
      <c r="AN168" s="764"/>
      <c r="AO168" s="764"/>
      <c r="AP168" s="764"/>
      <c r="AQ168" s="764" t="s">
        <v>1208</v>
      </c>
      <c r="AR168" s="764"/>
      <c r="AS168" s="764"/>
      <c r="AT168" s="759">
        <v>40795</v>
      </c>
      <c r="AU168" s="757">
        <v>40809</v>
      </c>
      <c r="AV168" s="758">
        <v>8522000</v>
      </c>
      <c r="AW168" s="694"/>
      <c r="AX168" s="694"/>
      <c r="AY168" s="694" t="str">
        <f t="shared" si="2"/>
        <v>2011</v>
      </c>
      <c r="AZ168" s="694"/>
      <c r="BA168" s="694"/>
      <c r="BB168" s="694"/>
    </row>
    <row r="169" spans="1:54" s="694" customFormat="1" ht="23.25" customHeight="1">
      <c r="A169" s="764">
        <v>165</v>
      </c>
      <c r="B169" s="740" t="s">
        <v>1213</v>
      </c>
      <c r="C169" s="740" t="s">
        <v>2746</v>
      </c>
      <c r="D169" s="740"/>
      <c r="E169" s="732" t="s">
        <v>1769</v>
      </c>
      <c r="F169" s="732" t="s">
        <v>3412</v>
      </c>
      <c r="G169" s="739" t="s">
        <v>3413</v>
      </c>
      <c r="H169" s="732" t="s">
        <v>3914</v>
      </c>
      <c r="I169" s="747" t="s">
        <v>3148</v>
      </c>
      <c r="J169" s="764" t="s">
        <v>3394</v>
      </c>
      <c r="K169" s="786" t="s">
        <v>3410</v>
      </c>
      <c r="L169" s="786" t="s">
        <v>3321</v>
      </c>
      <c r="M169" s="786" t="s">
        <v>3411</v>
      </c>
      <c r="N169" s="786"/>
      <c r="O169" s="788"/>
      <c r="P169" s="786"/>
      <c r="Q169" s="788"/>
      <c r="R169" s="739" t="s">
        <v>2517</v>
      </c>
      <c r="S169" s="748"/>
      <c r="T169" s="732" t="s">
        <v>1348</v>
      </c>
      <c r="U169" s="731" t="s">
        <v>2056</v>
      </c>
      <c r="V169" s="732"/>
      <c r="W169" s="732" t="s">
        <v>2950</v>
      </c>
      <c r="X169" s="588" t="s">
        <v>3779</v>
      </c>
      <c r="Y169" s="511" t="s">
        <v>3324</v>
      </c>
      <c r="Z169" s="732" t="s">
        <v>1203</v>
      </c>
      <c r="AA169" s="764" t="s">
        <v>1204</v>
      </c>
      <c r="AB169" s="403" t="s">
        <v>1205</v>
      </c>
      <c r="AC169" s="764">
        <v>2</v>
      </c>
      <c r="AD169" s="710" t="s">
        <v>1388</v>
      </c>
      <c r="AE169" s="764"/>
      <c r="AF169" s="764"/>
      <c r="AG169" s="764"/>
      <c r="AH169" s="764"/>
      <c r="AI169" s="764"/>
      <c r="AJ169" s="764" t="s">
        <v>1207</v>
      </c>
      <c r="AK169" s="764"/>
      <c r="AL169" s="764"/>
      <c r="AM169" s="764"/>
      <c r="AN169" s="764"/>
      <c r="AO169" s="764"/>
      <c r="AP169" s="764"/>
      <c r="AQ169" s="764" t="s">
        <v>1208</v>
      </c>
      <c r="AR169" s="764"/>
      <c r="AS169" s="764"/>
      <c r="AT169" s="759">
        <v>40795</v>
      </c>
      <c r="AU169" s="757">
        <v>40809</v>
      </c>
      <c r="AV169" s="758">
        <v>8522000</v>
      </c>
      <c r="AY169" s="694" t="str">
        <f t="shared" si="2"/>
        <v>2011</v>
      </c>
    </row>
    <row r="170" spans="1:54" s="694" customFormat="1" ht="13.5">
      <c r="A170" s="764">
        <v>166</v>
      </c>
      <c r="B170" s="732" t="s">
        <v>1214</v>
      </c>
      <c r="C170" s="732" t="s">
        <v>2747</v>
      </c>
      <c r="D170" s="732"/>
      <c r="E170" s="732" t="s">
        <v>1770</v>
      </c>
      <c r="F170" s="739" t="s">
        <v>3964</v>
      </c>
      <c r="G170" s="732" t="s">
        <v>3966</v>
      </c>
      <c r="H170" s="732" t="s">
        <v>3914</v>
      </c>
      <c r="I170" s="735" t="s">
        <v>3137</v>
      </c>
      <c r="J170" s="732"/>
      <c r="K170" s="732"/>
      <c r="L170" s="732"/>
      <c r="M170" s="732"/>
      <c r="N170" s="732"/>
      <c r="O170" s="732"/>
      <c r="P170" s="732"/>
      <c r="Q170" s="732"/>
      <c r="R170" s="732"/>
      <c r="S170" s="764"/>
      <c r="T170" s="732" t="s">
        <v>3927</v>
      </c>
      <c r="U170" s="763"/>
      <c r="V170" s="763"/>
      <c r="W170" s="763" t="s">
        <v>2970</v>
      </c>
      <c r="X170" s="588" t="s">
        <v>3779</v>
      </c>
      <c r="Y170" s="511" t="s">
        <v>3324</v>
      </c>
      <c r="Z170" s="732" t="s">
        <v>1203</v>
      </c>
      <c r="AA170" s="764" t="s">
        <v>1204</v>
      </c>
      <c r="AB170" s="403" t="s">
        <v>1205</v>
      </c>
      <c r="AC170" s="764">
        <v>2</v>
      </c>
      <c r="AD170" s="710" t="s">
        <v>1390</v>
      </c>
      <c r="AE170" s="764"/>
      <c r="AF170" s="764"/>
      <c r="AG170" s="764"/>
      <c r="AH170" s="764"/>
      <c r="AI170" s="764"/>
      <c r="AJ170" s="764" t="s">
        <v>1258</v>
      </c>
      <c r="AK170" s="764"/>
      <c r="AL170" s="764"/>
      <c r="AM170" s="764"/>
      <c r="AN170" s="764"/>
      <c r="AO170" s="764"/>
      <c r="AP170" s="764"/>
      <c r="AQ170" s="764" t="s">
        <v>1260</v>
      </c>
      <c r="AR170" s="764"/>
      <c r="AS170" s="764"/>
      <c r="AT170" s="759">
        <v>40795</v>
      </c>
      <c r="AU170" s="757">
        <v>40809</v>
      </c>
      <c r="AV170" s="758">
        <v>9246000</v>
      </c>
      <c r="AW170" s="703"/>
      <c r="AX170" s="703"/>
      <c r="AY170" s="694" t="str">
        <f t="shared" si="2"/>
        <v>2011</v>
      </c>
    </row>
    <row r="171" spans="1:54" s="694" customFormat="1" ht="13.5">
      <c r="A171" s="764">
        <v>167</v>
      </c>
      <c r="B171" s="732" t="s">
        <v>1215</v>
      </c>
      <c r="C171" s="732" t="s">
        <v>2748</v>
      </c>
      <c r="D171" s="732"/>
      <c r="E171" s="732" t="s">
        <v>1771</v>
      </c>
      <c r="F171" s="739" t="s">
        <v>3965</v>
      </c>
      <c r="G171" s="732" t="s">
        <v>3967</v>
      </c>
      <c r="H171" s="732" t="s">
        <v>3914</v>
      </c>
      <c r="I171" s="735" t="s">
        <v>3137</v>
      </c>
      <c r="J171" s="732"/>
      <c r="K171" s="732"/>
      <c r="L171" s="732"/>
      <c r="M171" s="732"/>
      <c r="N171" s="732"/>
      <c r="O171" s="732"/>
      <c r="P171" s="732"/>
      <c r="Q171" s="732"/>
      <c r="R171" s="732"/>
      <c r="S171" s="764"/>
      <c r="T171" s="732" t="s">
        <v>3927</v>
      </c>
      <c r="U171" s="763"/>
      <c r="V171" s="763"/>
      <c r="W171" s="763" t="s">
        <v>2970</v>
      </c>
      <c r="X171" s="588" t="s">
        <v>3779</v>
      </c>
      <c r="Y171" s="511" t="s">
        <v>3324</v>
      </c>
      <c r="Z171" s="732" t="s">
        <v>1203</v>
      </c>
      <c r="AA171" s="764" t="s">
        <v>1204</v>
      </c>
      <c r="AB171" s="403" t="s">
        <v>1205</v>
      </c>
      <c r="AC171" s="764">
        <v>2</v>
      </c>
      <c r="AD171" s="710" t="s">
        <v>1390</v>
      </c>
      <c r="AE171" s="764"/>
      <c r="AF171" s="764"/>
      <c r="AG171" s="764"/>
      <c r="AH171" s="764"/>
      <c r="AI171" s="764"/>
      <c r="AJ171" s="764" t="s">
        <v>1258</v>
      </c>
      <c r="AK171" s="764"/>
      <c r="AL171" s="764"/>
      <c r="AM171" s="764"/>
      <c r="AN171" s="764"/>
      <c r="AO171" s="764"/>
      <c r="AP171" s="764"/>
      <c r="AQ171" s="764" t="s">
        <v>1260</v>
      </c>
      <c r="AR171" s="764"/>
      <c r="AS171" s="764"/>
      <c r="AT171" s="759">
        <v>40795</v>
      </c>
      <c r="AU171" s="757">
        <v>40809</v>
      </c>
      <c r="AV171" s="758">
        <v>9246000</v>
      </c>
      <c r="AY171" s="694" t="str">
        <f t="shared" si="2"/>
        <v>2011</v>
      </c>
    </row>
    <row r="172" spans="1:54" s="694" customFormat="1" ht="15" customHeight="1">
      <c r="A172" s="764">
        <v>168</v>
      </c>
      <c r="B172" s="732" t="s">
        <v>1216</v>
      </c>
      <c r="C172" s="740" t="s">
        <v>3369</v>
      </c>
      <c r="D172" s="740"/>
      <c r="E172" s="732" t="s">
        <v>1772</v>
      </c>
      <c r="F172" s="732" t="s">
        <v>3143</v>
      </c>
      <c r="G172" s="732" t="s">
        <v>3403</v>
      </c>
      <c r="H172" s="732" t="s">
        <v>3914</v>
      </c>
      <c r="I172" s="747" t="s">
        <v>3144</v>
      </c>
      <c r="J172" s="748" t="s">
        <v>3394</v>
      </c>
      <c r="K172" s="784" t="s">
        <v>3395</v>
      </c>
      <c r="L172" s="784"/>
      <c r="M172" s="784"/>
      <c r="N172" s="784"/>
      <c r="O172" s="785"/>
      <c r="P172" s="784"/>
      <c r="Q172" s="785"/>
      <c r="R172" s="732" t="s">
        <v>2972</v>
      </c>
      <c r="S172" s="748"/>
      <c r="T172" s="732" t="s">
        <v>1376</v>
      </c>
      <c r="U172" s="732"/>
      <c r="V172" s="732"/>
      <c r="W172" s="732" t="s">
        <v>2950</v>
      </c>
      <c r="X172" s="588" t="s">
        <v>3779</v>
      </c>
      <c r="Y172" s="511" t="s">
        <v>3324</v>
      </c>
      <c r="Z172" s="732" t="s">
        <v>1203</v>
      </c>
      <c r="AA172" s="764" t="s">
        <v>1204</v>
      </c>
      <c r="AB172" s="403" t="s">
        <v>1205</v>
      </c>
      <c r="AC172" s="764">
        <v>2</v>
      </c>
      <c r="AD172" s="710" t="s">
        <v>1388</v>
      </c>
      <c r="AE172" s="764"/>
      <c r="AF172" s="764"/>
      <c r="AG172" s="764"/>
      <c r="AH172" s="764"/>
      <c r="AI172" s="764"/>
      <c r="AJ172" s="764" t="s">
        <v>1259</v>
      </c>
      <c r="AK172" s="764"/>
      <c r="AL172" s="764"/>
      <c r="AM172" s="764"/>
      <c r="AN172" s="764"/>
      <c r="AO172" s="764"/>
      <c r="AP172" s="764"/>
      <c r="AQ172" s="764" t="s">
        <v>1260</v>
      </c>
      <c r="AR172" s="764"/>
      <c r="AS172" s="764"/>
      <c r="AT172" s="759">
        <v>40795</v>
      </c>
      <c r="AU172" s="757">
        <v>40809</v>
      </c>
      <c r="AV172" s="758">
        <v>8522000</v>
      </c>
      <c r="AY172" s="694" t="str">
        <f t="shared" si="2"/>
        <v>2011</v>
      </c>
    </row>
    <row r="173" spans="1:54" s="694" customFormat="1" ht="15" customHeight="1">
      <c r="A173" s="764">
        <v>169</v>
      </c>
      <c r="B173" s="763" t="s">
        <v>1217</v>
      </c>
      <c r="C173" s="763" t="s">
        <v>2749</v>
      </c>
      <c r="D173" s="763"/>
      <c r="E173" s="763" t="s">
        <v>1773</v>
      </c>
      <c r="F173" s="763" t="s">
        <v>1202</v>
      </c>
      <c r="G173" s="763" t="s">
        <v>1094</v>
      </c>
      <c r="H173" s="763" t="s">
        <v>2883</v>
      </c>
      <c r="I173" s="768" t="s">
        <v>3137</v>
      </c>
      <c r="J173" s="763"/>
      <c r="K173" s="763"/>
      <c r="L173" s="763"/>
      <c r="M173" s="763"/>
      <c r="N173" s="763"/>
      <c r="O173" s="763"/>
      <c r="P173" s="763"/>
      <c r="Q173" s="763"/>
      <c r="R173" s="763" t="s">
        <v>2545</v>
      </c>
      <c r="S173" s="762"/>
      <c r="T173" s="763" t="s">
        <v>3038</v>
      </c>
      <c r="U173" s="763" t="s">
        <v>2057</v>
      </c>
      <c r="V173" s="763"/>
      <c r="W173" s="763" t="s">
        <v>2970</v>
      </c>
      <c r="X173" s="730" t="s">
        <v>3923</v>
      </c>
      <c r="Y173" s="730" t="s">
        <v>3326</v>
      </c>
      <c r="Z173" s="732" t="s">
        <v>1218</v>
      </c>
      <c r="AA173" s="764" t="s">
        <v>1204</v>
      </c>
      <c r="AB173" s="403" t="s">
        <v>1219</v>
      </c>
      <c r="AC173" s="764">
        <v>2</v>
      </c>
      <c r="AD173" s="710" t="s">
        <v>1388</v>
      </c>
      <c r="AE173" s="764"/>
      <c r="AF173" s="764"/>
      <c r="AG173" s="764"/>
      <c r="AH173" s="764"/>
      <c r="AI173" s="764"/>
      <c r="AJ173" s="764"/>
      <c r="AK173" s="764"/>
      <c r="AL173" s="764"/>
      <c r="AM173" s="764" t="s">
        <v>1221</v>
      </c>
      <c r="AN173" s="764"/>
      <c r="AO173" s="764"/>
      <c r="AP173" s="764"/>
      <c r="AQ173" s="764"/>
      <c r="AR173" s="764"/>
      <c r="AS173" s="764"/>
      <c r="AT173" s="759">
        <v>40795</v>
      </c>
      <c r="AU173" s="757">
        <v>40809</v>
      </c>
      <c r="AV173" s="758">
        <v>4714000</v>
      </c>
      <c r="AW173" s="703"/>
      <c r="AX173" s="703"/>
      <c r="AY173" s="694" t="str">
        <f t="shared" si="2"/>
        <v>2011</v>
      </c>
    </row>
    <row r="174" spans="1:54" s="694" customFormat="1" ht="15" customHeight="1">
      <c r="A174" s="764">
        <v>170</v>
      </c>
      <c r="B174" s="740" t="s">
        <v>1233</v>
      </c>
      <c r="C174" s="740" t="s">
        <v>3369</v>
      </c>
      <c r="D174" s="740"/>
      <c r="E174" s="740" t="s">
        <v>1774</v>
      </c>
      <c r="F174" s="732" t="s">
        <v>2130</v>
      </c>
      <c r="G174" s="740" t="s">
        <v>669</v>
      </c>
      <c r="H174" s="740" t="s">
        <v>2883</v>
      </c>
      <c r="I174" s="749" t="s">
        <v>3378</v>
      </c>
      <c r="J174" s="748"/>
      <c r="K174" s="784"/>
      <c r="L174" s="784"/>
      <c r="M174" s="784"/>
      <c r="N174" s="784"/>
      <c r="O174" s="785"/>
      <c r="P174" s="784"/>
      <c r="Q174" s="785"/>
      <c r="R174" s="740" t="s">
        <v>2545</v>
      </c>
      <c r="S174" s="750"/>
      <c r="T174" s="740" t="s">
        <v>1377</v>
      </c>
      <c r="U174" s="740"/>
      <c r="V174" s="740"/>
      <c r="W174" s="740" t="s">
        <v>2950</v>
      </c>
      <c r="X174" s="588" t="s">
        <v>3779</v>
      </c>
      <c r="Y174" s="511" t="s">
        <v>3324</v>
      </c>
      <c r="Z174" s="732" t="s">
        <v>2849</v>
      </c>
      <c r="AA174" s="764" t="s">
        <v>1204</v>
      </c>
      <c r="AB174" s="403" t="s">
        <v>1224</v>
      </c>
      <c r="AC174" s="764">
        <v>4</v>
      </c>
      <c r="AD174" s="710" t="s">
        <v>1390</v>
      </c>
      <c r="AE174" s="764"/>
      <c r="AF174" s="764"/>
      <c r="AG174" s="764"/>
      <c r="AH174" s="764"/>
      <c r="AI174" s="764"/>
      <c r="AJ174" s="764" t="s">
        <v>1258</v>
      </c>
      <c r="AK174" s="764"/>
      <c r="AL174" s="764"/>
      <c r="AM174" s="764"/>
      <c r="AN174" s="764"/>
      <c r="AO174" s="764"/>
      <c r="AP174" s="764"/>
      <c r="AQ174" s="764"/>
      <c r="AR174" s="764"/>
      <c r="AS174" s="764"/>
      <c r="AT174" s="759">
        <v>40801</v>
      </c>
      <c r="AU174" s="757">
        <v>40809</v>
      </c>
      <c r="AV174" s="758">
        <v>19975000</v>
      </c>
      <c r="AY174" s="694" t="str">
        <f t="shared" si="2"/>
        <v>2011</v>
      </c>
    </row>
    <row r="175" spans="1:54" s="694" customFormat="1" ht="15" customHeight="1">
      <c r="A175" s="764">
        <v>171</v>
      </c>
      <c r="B175" s="740" t="s">
        <v>1234</v>
      </c>
      <c r="C175" s="740" t="s">
        <v>2750</v>
      </c>
      <c r="D175" s="740"/>
      <c r="E175" s="740" t="s">
        <v>1775</v>
      </c>
      <c r="F175" s="732" t="s">
        <v>2131</v>
      </c>
      <c r="G175" s="740" t="s">
        <v>3392</v>
      </c>
      <c r="H175" s="740" t="s">
        <v>2883</v>
      </c>
      <c r="I175" s="749" t="s">
        <v>3194</v>
      </c>
      <c r="J175" s="748"/>
      <c r="K175" s="784"/>
      <c r="L175" s="784"/>
      <c r="M175" s="784"/>
      <c r="N175" s="784"/>
      <c r="O175" s="785"/>
      <c r="P175" s="784"/>
      <c r="Q175" s="785"/>
      <c r="R175" s="740" t="s">
        <v>2545</v>
      </c>
      <c r="S175" s="750"/>
      <c r="T175" s="740" t="s">
        <v>1377</v>
      </c>
      <c r="U175" s="740"/>
      <c r="V175" s="740"/>
      <c r="W175" s="740" t="s">
        <v>2950</v>
      </c>
      <c r="X175" s="588" t="s">
        <v>3779</v>
      </c>
      <c r="Y175" s="511" t="s">
        <v>3324</v>
      </c>
      <c r="Z175" s="732" t="s">
        <v>1223</v>
      </c>
      <c r="AA175" s="764" t="s">
        <v>1204</v>
      </c>
      <c r="AB175" s="403" t="s">
        <v>1224</v>
      </c>
      <c r="AC175" s="764">
        <v>4</v>
      </c>
      <c r="AD175" s="710" t="s">
        <v>1390</v>
      </c>
      <c r="AE175" s="764"/>
      <c r="AF175" s="764"/>
      <c r="AG175" s="764"/>
      <c r="AH175" s="764"/>
      <c r="AI175" s="764"/>
      <c r="AJ175" s="764" t="s">
        <v>1258</v>
      </c>
      <c r="AK175" s="764"/>
      <c r="AL175" s="764"/>
      <c r="AM175" s="764"/>
      <c r="AN175" s="764"/>
      <c r="AO175" s="764"/>
      <c r="AP175" s="764"/>
      <c r="AQ175" s="764"/>
      <c r="AR175" s="764"/>
      <c r="AS175" s="764"/>
      <c r="AT175" s="759">
        <v>40801</v>
      </c>
      <c r="AU175" s="757">
        <v>40809</v>
      </c>
      <c r="AV175" s="758">
        <v>19975000</v>
      </c>
      <c r="AY175" s="694" t="str">
        <f t="shared" si="2"/>
        <v>2011</v>
      </c>
    </row>
    <row r="176" spans="1:54" s="694" customFormat="1" ht="15" customHeight="1">
      <c r="A176" s="764">
        <v>172</v>
      </c>
      <c r="B176" s="405" t="s">
        <v>1235</v>
      </c>
      <c r="C176" s="405" t="s">
        <v>2751</v>
      </c>
      <c r="D176" s="405"/>
      <c r="E176" s="405" t="s">
        <v>1776</v>
      </c>
      <c r="F176" s="405" t="s">
        <v>3933</v>
      </c>
      <c r="G176" s="405" t="s">
        <v>1094</v>
      </c>
      <c r="H176" s="405" t="s">
        <v>2883</v>
      </c>
      <c r="I176" s="659" t="s">
        <v>3379</v>
      </c>
      <c r="J176" s="636"/>
      <c r="K176" s="636"/>
      <c r="L176" s="636"/>
      <c r="M176" s="636"/>
      <c r="N176" s="636"/>
      <c r="O176" s="636"/>
      <c r="P176" s="636"/>
      <c r="Q176" s="636"/>
      <c r="R176" s="405"/>
      <c r="S176" s="660"/>
      <c r="T176" s="732" t="s">
        <v>1401</v>
      </c>
      <c r="U176" s="405"/>
      <c r="V176" s="405"/>
      <c r="W176" s="405" t="s">
        <v>2950</v>
      </c>
      <c r="X176" s="588" t="s">
        <v>3779</v>
      </c>
      <c r="Y176" s="511" t="s">
        <v>3324</v>
      </c>
      <c r="Z176" s="732" t="s">
        <v>1203</v>
      </c>
      <c r="AA176" s="764" t="s">
        <v>1204</v>
      </c>
      <c r="AB176" s="403" t="s">
        <v>1225</v>
      </c>
      <c r="AC176" s="764">
        <v>2</v>
      </c>
      <c r="AD176" s="710" t="s">
        <v>1391</v>
      </c>
      <c r="AE176" s="764"/>
      <c r="AF176" s="764"/>
      <c r="AG176" s="764"/>
      <c r="AH176" s="764"/>
      <c r="AI176" s="764"/>
      <c r="AJ176" s="764" t="s">
        <v>1258</v>
      </c>
      <c r="AK176" s="764"/>
      <c r="AL176" s="764"/>
      <c r="AM176" s="764"/>
      <c r="AN176" s="764"/>
      <c r="AO176" s="764"/>
      <c r="AP176" s="764"/>
      <c r="AQ176" s="764" t="s">
        <v>1260</v>
      </c>
      <c r="AR176" s="764"/>
      <c r="AS176" s="764"/>
      <c r="AT176" s="759">
        <v>40801</v>
      </c>
      <c r="AU176" s="757">
        <v>40809</v>
      </c>
      <c r="AV176" s="758">
        <v>7455000</v>
      </c>
      <c r="AY176" s="694" t="str">
        <f t="shared" si="2"/>
        <v>2011</v>
      </c>
      <c r="BA176" s="17"/>
      <c r="BB176" s="17"/>
    </row>
    <row r="177" spans="1:54" s="694" customFormat="1" ht="15" customHeight="1">
      <c r="A177" s="764">
        <v>173</v>
      </c>
      <c r="B177" s="732" t="s">
        <v>1236</v>
      </c>
      <c r="C177" s="740" t="s">
        <v>2752</v>
      </c>
      <c r="D177" s="740"/>
      <c r="E177" s="732" t="s">
        <v>1777</v>
      </c>
      <c r="F177" s="732" t="s">
        <v>1229</v>
      </c>
      <c r="G177" s="732" t="s">
        <v>1230</v>
      </c>
      <c r="H177" s="763" t="s">
        <v>3913</v>
      </c>
      <c r="I177" s="747" t="s">
        <v>3167</v>
      </c>
      <c r="J177" s="764"/>
      <c r="K177" s="786"/>
      <c r="L177" s="786"/>
      <c r="M177" s="786"/>
      <c r="N177" s="786"/>
      <c r="O177" s="788"/>
      <c r="P177" s="786"/>
      <c r="Q177" s="788"/>
      <c r="R177" s="732" t="s">
        <v>2515</v>
      </c>
      <c r="S177" s="748"/>
      <c r="T177" s="732" t="s">
        <v>1222</v>
      </c>
      <c r="U177" s="732" t="s">
        <v>2057</v>
      </c>
      <c r="V177" s="732" t="s">
        <v>1232</v>
      </c>
      <c r="W177" s="740" t="s">
        <v>2950</v>
      </c>
      <c r="X177" s="730" t="s">
        <v>3923</v>
      </c>
      <c r="Y177" s="730" t="s">
        <v>3326</v>
      </c>
      <c r="Z177" s="732" t="s">
        <v>1203</v>
      </c>
      <c r="AA177" s="764" t="s">
        <v>1204</v>
      </c>
      <c r="AB177" s="403" t="s">
        <v>1226</v>
      </c>
      <c r="AC177" s="764">
        <v>2</v>
      </c>
      <c r="AD177" s="710" t="s">
        <v>1391</v>
      </c>
      <c r="AE177" s="764"/>
      <c r="AF177" s="764"/>
      <c r="AG177" s="764"/>
      <c r="AH177" s="764"/>
      <c r="AI177" s="764"/>
      <c r="AJ177" s="764"/>
      <c r="AK177" s="764"/>
      <c r="AL177" s="764"/>
      <c r="AM177" s="764" t="s">
        <v>1227</v>
      </c>
      <c r="AN177" s="764"/>
      <c r="AO177" s="764"/>
      <c r="AP177" s="764"/>
      <c r="AQ177" s="764" t="s">
        <v>1228</v>
      </c>
      <c r="AR177" s="764"/>
      <c r="AS177" s="764"/>
      <c r="AT177" s="759">
        <v>40801</v>
      </c>
      <c r="AU177" s="757">
        <v>40809</v>
      </c>
      <c r="AV177" s="758">
        <v>10281000</v>
      </c>
      <c r="AY177" s="694" t="str">
        <f t="shared" si="2"/>
        <v>2011</v>
      </c>
    </row>
    <row r="178" spans="1:54" s="694" customFormat="1" ht="15" customHeight="1">
      <c r="A178" s="764">
        <v>174</v>
      </c>
      <c r="B178" s="732" t="s">
        <v>1261</v>
      </c>
      <c r="C178" s="716" t="s">
        <v>2753</v>
      </c>
      <c r="D178" s="740"/>
      <c r="E178" s="732" t="s">
        <v>1778</v>
      </c>
      <c r="F178" s="732" t="s">
        <v>1306</v>
      </c>
      <c r="G178" s="732" t="s">
        <v>3414</v>
      </c>
      <c r="H178" s="732" t="s">
        <v>3914</v>
      </c>
      <c r="I178" s="747" t="s">
        <v>3149</v>
      </c>
      <c r="J178" s="764" t="s">
        <v>3394</v>
      </c>
      <c r="K178" s="786" t="s">
        <v>3395</v>
      </c>
      <c r="L178" s="786"/>
      <c r="M178" s="786"/>
      <c r="N178" s="786"/>
      <c r="O178" s="788"/>
      <c r="P178" s="786"/>
      <c r="Q178" s="788"/>
      <c r="R178" s="732" t="s">
        <v>2553</v>
      </c>
      <c r="S178" s="764"/>
      <c r="T178" s="732" t="s">
        <v>1371</v>
      </c>
      <c r="U178" s="731" t="s">
        <v>2056</v>
      </c>
      <c r="V178" s="732"/>
      <c r="W178" s="740" t="s">
        <v>2950</v>
      </c>
      <c r="X178" s="588" t="s">
        <v>3779</v>
      </c>
      <c r="Y178" s="511" t="s">
        <v>3325</v>
      </c>
      <c r="Z178" s="732" t="s">
        <v>1203</v>
      </c>
      <c r="AA178" s="764" t="s">
        <v>366</v>
      </c>
      <c r="AB178" s="403" t="s">
        <v>1274</v>
      </c>
      <c r="AC178" s="764">
        <v>2</v>
      </c>
      <c r="AD178" s="710" t="s">
        <v>1388</v>
      </c>
      <c r="AE178" s="764"/>
      <c r="AF178" s="764"/>
      <c r="AG178" s="764"/>
      <c r="AH178" s="764"/>
      <c r="AI178" s="764"/>
      <c r="AJ178" s="764" t="s">
        <v>293</v>
      </c>
      <c r="AK178" s="764"/>
      <c r="AL178" s="764"/>
      <c r="AM178" s="764"/>
      <c r="AN178" s="764"/>
      <c r="AO178" s="764"/>
      <c r="AP178" s="764"/>
      <c r="AQ178" s="764"/>
      <c r="AR178" s="764"/>
      <c r="AS178" s="764"/>
      <c r="AT178" s="759">
        <v>40878</v>
      </c>
      <c r="AU178" s="488">
        <v>40871</v>
      </c>
      <c r="AV178" s="489">
        <v>5525000</v>
      </c>
      <c r="AY178" s="694" t="str">
        <f t="shared" si="2"/>
        <v>2011</v>
      </c>
    </row>
    <row r="179" spans="1:54" s="694" customFormat="1" ht="15" customHeight="1">
      <c r="A179" s="764">
        <v>175</v>
      </c>
      <c r="B179" s="732" t="s">
        <v>1262</v>
      </c>
      <c r="C179" s="716" t="s">
        <v>2754</v>
      </c>
      <c r="D179" s="740"/>
      <c r="E179" s="732" t="s">
        <v>1779</v>
      </c>
      <c r="F179" s="732" t="s">
        <v>1383</v>
      </c>
      <c r="G179" s="732" t="s">
        <v>1382</v>
      </c>
      <c r="H179" s="842" t="s">
        <v>2883</v>
      </c>
      <c r="I179" s="747" t="s">
        <v>1914</v>
      </c>
      <c r="J179" s="732"/>
      <c r="K179" s="786"/>
      <c r="L179" s="786"/>
      <c r="M179" s="786"/>
      <c r="N179" s="786"/>
      <c r="O179" s="788"/>
      <c r="P179" s="786"/>
      <c r="Q179" s="788"/>
      <c r="R179" s="732" t="s">
        <v>2555</v>
      </c>
      <c r="S179" s="764"/>
      <c r="T179" s="732" t="s">
        <v>2059</v>
      </c>
      <c r="U179" s="732"/>
      <c r="V179" s="732"/>
      <c r="W179" s="740" t="s">
        <v>2950</v>
      </c>
      <c r="X179" s="588" t="s">
        <v>3779</v>
      </c>
      <c r="Y179" s="511" t="s">
        <v>3325</v>
      </c>
      <c r="Z179" s="764" t="s">
        <v>1203</v>
      </c>
      <c r="AA179" s="764" t="s">
        <v>366</v>
      </c>
      <c r="AB179" s="403" t="s">
        <v>1274</v>
      </c>
      <c r="AC179" s="764">
        <v>2</v>
      </c>
      <c r="AD179" s="710" t="s">
        <v>1388</v>
      </c>
      <c r="AE179" s="764"/>
      <c r="AF179" s="764"/>
      <c r="AG179" s="764"/>
      <c r="AH179" s="764"/>
      <c r="AI179" s="764"/>
      <c r="AJ179" s="764" t="s">
        <v>293</v>
      </c>
      <c r="AK179" s="764"/>
      <c r="AL179" s="764"/>
      <c r="AM179" s="764"/>
      <c r="AN179" s="764"/>
      <c r="AO179" s="764"/>
      <c r="AP179" s="764"/>
      <c r="AQ179" s="764"/>
      <c r="AR179" s="764"/>
      <c r="AS179" s="764"/>
      <c r="AT179" s="759">
        <v>40878</v>
      </c>
      <c r="AU179" s="488">
        <v>40871</v>
      </c>
      <c r="AV179" s="489">
        <v>5525000</v>
      </c>
      <c r="AY179" s="694" t="str">
        <f t="shared" si="2"/>
        <v>2011</v>
      </c>
    </row>
    <row r="180" spans="1:54" s="694" customFormat="1" ht="15" customHeight="1">
      <c r="A180" s="764">
        <v>176</v>
      </c>
      <c r="B180" s="732" t="s">
        <v>1780</v>
      </c>
      <c r="C180" s="851" t="s">
        <v>3973</v>
      </c>
      <c r="D180" s="740"/>
      <c r="E180" s="732" t="s">
        <v>1781</v>
      </c>
      <c r="F180" s="732" t="s">
        <v>3393</v>
      </c>
      <c r="G180" s="732" t="s">
        <v>3920</v>
      </c>
      <c r="H180" s="732" t="s">
        <v>3914</v>
      </c>
      <c r="I180" s="732" t="s">
        <v>1915</v>
      </c>
      <c r="J180" s="764" t="s">
        <v>3394</v>
      </c>
      <c r="K180" s="786" t="s">
        <v>3395</v>
      </c>
      <c r="L180" s="786" t="s">
        <v>3396</v>
      </c>
      <c r="M180" s="786" t="s">
        <v>3397</v>
      </c>
      <c r="N180" s="786"/>
      <c r="O180" s="788"/>
      <c r="P180" s="786" t="s">
        <v>3406</v>
      </c>
      <c r="Q180" s="788" t="s">
        <v>3587</v>
      </c>
      <c r="R180" s="732" t="s">
        <v>2553</v>
      </c>
      <c r="S180" s="748"/>
      <c r="T180" s="732" t="s">
        <v>1373</v>
      </c>
      <c r="U180" s="731" t="s">
        <v>2056</v>
      </c>
      <c r="V180" s="732"/>
      <c r="W180" s="756" t="s">
        <v>3314</v>
      </c>
      <c r="X180" s="847" t="s">
        <v>3925</v>
      </c>
      <c r="Y180" s="731" t="s">
        <v>23</v>
      </c>
      <c r="Z180" s="764" t="s">
        <v>1349</v>
      </c>
      <c r="AA180" s="764" t="s">
        <v>345</v>
      </c>
      <c r="AB180" s="403" t="s">
        <v>1374</v>
      </c>
      <c r="AC180" s="764">
        <v>2</v>
      </c>
      <c r="AD180" s="764" t="s">
        <v>1403</v>
      </c>
      <c r="AE180" s="764"/>
      <c r="AF180" s="764"/>
      <c r="AG180" s="764"/>
      <c r="AH180" s="764"/>
      <c r="AI180" s="764"/>
      <c r="AJ180" s="764" t="s">
        <v>1439</v>
      </c>
      <c r="AK180" s="764"/>
      <c r="AL180" s="764"/>
      <c r="AM180" s="764"/>
      <c r="AN180" s="764"/>
      <c r="AO180" s="764"/>
      <c r="AP180" s="764"/>
      <c r="AQ180" s="764" t="s">
        <v>1440</v>
      </c>
      <c r="AR180" s="764"/>
      <c r="AS180" s="764"/>
      <c r="AT180" s="759">
        <v>40961</v>
      </c>
      <c r="AU180" s="757">
        <v>40984</v>
      </c>
      <c r="AV180" s="760">
        <v>5853000</v>
      </c>
      <c r="AY180" s="694" t="str">
        <f t="shared" si="2"/>
        <v>2012</v>
      </c>
    </row>
    <row r="181" spans="1:54" s="694" customFormat="1" ht="15" customHeight="1">
      <c r="A181" s="764">
        <v>177</v>
      </c>
      <c r="B181" s="732" t="s">
        <v>1307</v>
      </c>
      <c r="C181" s="851" t="s">
        <v>3974</v>
      </c>
      <c r="D181" s="740"/>
      <c r="E181" s="732" t="s">
        <v>1782</v>
      </c>
      <c r="F181" s="732" t="s">
        <v>3140</v>
      </c>
      <c r="G181" s="732" t="s">
        <v>1452</v>
      </c>
      <c r="H181" s="732" t="s">
        <v>3914</v>
      </c>
      <c r="I181" s="732" t="s">
        <v>1916</v>
      </c>
      <c r="J181" s="764" t="s">
        <v>3394</v>
      </c>
      <c r="K181" s="786" t="s">
        <v>3395</v>
      </c>
      <c r="L181" s="786" t="s">
        <v>3396</v>
      </c>
      <c r="M181" s="786" t="s">
        <v>3586</v>
      </c>
      <c r="N181" s="786"/>
      <c r="O181" s="788"/>
      <c r="P181" s="786"/>
      <c r="Q181" s="788"/>
      <c r="R181" s="732" t="s">
        <v>2556</v>
      </c>
      <c r="S181" s="748"/>
      <c r="T181" s="732" t="s">
        <v>1373</v>
      </c>
      <c r="U181" s="731" t="s">
        <v>2056</v>
      </c>
      <c r="V181" s="732"/>
      <c r="W181" s="740" t="s">
        <v>2950</v>
      </c>
      <c r="X181" s="847" t="s">
        <v>3925</v>
      </c>
      <c r="Y181" s="731" t="s">
        <v>23</v>
      </c>
      <c r="Z181" s="764" t="s">
        <v>1349</v>
      </c>
      <c r="AA181" s="764" t="s">
        <v>345</v>
      </c>
      <c r="AB181" s="403" t="s">
        <v>1374</v>
      </c>
      <c r="AC181" s="764">
        <v>2</v>
      </c>
      <c r="AD181" s="764" t="s">
        <v>1403</v>
      </c>
      <c r="AE181" s="764"/>
      <c r="AF181" s="764"/>
      <c r="AG181" s="764"/>
      <c r="AH181" s="764"/>
      <c r="AI181" s="764"/>
      <c r="AJ181" s="764" t="s">
        <v>1439</v>
      </c>
      <c r="AK181" s="764"/>
      <c r="AL181" s="764"/>
      <c r="AM181" s="764"/>
      <c r="AN181" s="764"/>
      <c r="AO181" s="764"/>
      <c r="AP181" s="764"/>
      <c r="AQ181" s="764" t="s">
        <v>1440</v>
      </c>
      <c r="AR181" s="764"/>
      <c r="AS181" s="764"/>
      <c r="AT181" s="759">
        <v>40961</v>
      </c>
      <c r="AU181" s="757">
        <v>40984</v>
      </c>
      <c r="AV181" s="760">
        <v>5853000</v>
      </c>
      <c r="AY181" s="694" t="str">
        <f t="shared" si="2"/>
        <v>2012</v>
      </c>
      <c r="BA181" s="693"/>
    </row>
    <row r="182" spans="1:54" s="694" customFormat="1" ht="15" customHeight="1">
      <c r="A182" s="764">
        <v>178</v>
      </c>
      <c r="B182" s="732" t="s">
        <v>1308</v>
      </c>
      <c r="C182" s="855" t="s">
        <v>3975</v>
      </c>
      <c r="D182" s="732"/>
      <c r="E182" s="732" t="s">
        <v>1783</v>
      </c>
      <c r="F182" s="732" t="s">
        <v>3251</v>
      </c>
      <c r="G182" s="732" t="s">
        <v>1094</v>
      </c>
      <c r="H182" s="732" t="s">
        <v>2883</v>
      </c>
      <c r="I182" s="735" t="s">
        <v>3137</v>
      </c>
      <c r="J182" s="732"/>
      <c r="K182" s="732"/>
      <c r="L182" s="732"/>
      <c r="M182" s="732"/>
      <c r="N182" s="732"/>
      <c r="O182" s="732"/>
      <c r="P182" s="732"/>
      <c r="Q182" s="732"/>
      <c r="R182" s="732" t="s">
        <v>3268</v>
      </c>
      <c r="S182" s="764"/>
      <c r="T182" s="732" t="s">
        <v>2810</v>
      </c>
      <c r="U182" s="732"/>
      <c r="V182" s="732"/>
      <c r="W182" s="732" t="s">
        <v>2970</v>
      </c>
      <c r="X182" s="847" t="s">
        <v>3925</v>
      </c>
      <c r="Y182" s="731" t="s">
        <v>23</v>
      </c>
      <c r="Z182" s="764" t="s">
        <v>1349</v>
      </c>
      <c r="AA182" s="764" t="s">
        <v>345</v>
      </c>
      <c r="AB182" s="403" t="s">
        <v>1374</v>
      </c>
      <c r="AC182" s="764">
        <v>2</v>
      </c>
      <c r="AD182" s="764" t="s">
        <v>1403</v>
      </c>
      <c r="AE182" s="764"/>
      <c r="AF182" s="764"/>
      <c r="AG182" s="764"/>
      <c r="AH182" s="764"/>
      <c r="AI182" s="764"/>
      <c r="AJ182" s="764" t="s">
        <v>1439</v>
      </c>
      <c r="AK182" s="764"/>
      <c r="AL182" s="764"/>
      <c r="AM182" s="764"/>
      <c r="AN182" s="764"/>
      <c r="AO182" s="764"/>
      <c r="AP182" s="764"/>
      <c r="AQ182" s="764" t="s">
        <v>1440</v>
      </c>
      <c r="AR182" s="764"/>
      <c r="AS182" s="764"/>
      <c r="AT182" s="759">
        <v>40961</v>
      </c>
      <c r="AU182" s="757">
        <v>40984</v>
      </c>
      <c r="AV182" s="760">
        <v>6477000</v>
      </c>
      <c r="AY182" s="694" t="str">
        <f t="shared" si="2"/>
        <v>2012</v>
      </c>
      <c r="BA182" s="17"/>
      <c r="BB182" s="17"/>
    </row>
    <row r="183" spans="1:54" s="694" customFormat="1" ht="15" customHeight="1">
      <c r="A183" s="764">
        <v>179</v>
      </c>
      <c r="B183" s="732" t="s">
        <v>1309</v>
      </c>
      <c r="C183" s="855" t="s">
        <v>3976</v>
      </c>
      <c r="D183" s="732"/>
      <c r="E183" s="732" t="s">
        <v>1784</v>
      </c>
      <c r="F183" s="732" t="s">
        <v>1343</v>
      </c>
      <c r="G183" s="732" t="s">
        <v>1344</v>
      </c>
      <c r="H183" s="732" t="s">
        <v>2883</v>
      </c>
      <c r="I183" s="732" t="s">
        <v>3195</v>
      </c>
      <c r="J183" s="732"/>
      <c r="K183" s="786"/>
      <c r="L183" s="786"/>
      <c r="M183" s="786"/>
      <c r="N183" s="786"/>
      <c r="O183" s="788"/>
      <c r="P183" s="786"/>
      <c r="Q183" s="788"/>
      <c r="R183" s="732" t="s">
        <v>2545</v>
      </c>
      <c r="S183" s="764"/>
      <c r="T183" s="732" t="s">
        <v>1372</v>
      </c>
      <c r="U183" s="732"/>
      <c r="V183" s="732"/>
      <c r="W183" s="732" t="s">
        <v>2950</v>
      </c>
      <c r="X183" s="847" t="s">
        <v>3925</v>
      </c>
      <c r="Y183" s="731" t="s">
        <v>23</v>
      </c>
      <c r="Z183" s="764" t="s">
        <v>1349</v>
      </c>
      <c r="AA183" s="764" t="s">
        <v>345</v>
      </c>
      <c r="AB183" s="403" t="s">
        <v>1374</v>
      </c>
      <c r="AC183" s="764">
        <v>2</v>
      </c>
      <c r="AD183" s="764" t="s">
        <v>1375</v>
      </c>
      <c r="AE183" s="764"/>
      <c r="AF183" s="764"/>
      <c r="AG183" s="764"/>
      <c r="AH183" s="764"/>
      <c r="AI183" s="764"/>
      <c r="AJ183" s="764" t="s">
        <v>1439</v>
      </c>
      <c r="AK183" s="764"/>
      <c r="AL183" s="764"/>
      <c r="AM183" s="764"/>
      <c r="AN183" s="764"/>
      <c r="AO183" s="764"/>
      <c r="AP183" s="764"/>
      <c r="AQ183" s="764" t="s">
        <v>1440</v>
      </c>
      <c r="AR183" s="764"/>
      <c r="AS183" s="764"/>
      <c r="AT183" s="759">
        <v>40961</v>
      </c>
      <c r="AU183" s="757">
        <v>40984</v>
      </c>
      <c r="AV183" s="760">
        <v>7113000</v>
      </c>
      <c r="AY183" s="694" t="str">
        <f t="shared" si="2"/>
        <v>2012</v>
      </c>
    </row>
    <row r="184" spans="1:54" s="694" customFormat="1" ht="15" customHeight="1">
      <c r="A184" s="764">
        <v>180</v>
      </c>
      <c r="B184" s="732" t="s">
        <v>1310</v>
      </c>
      <c r="C184" s="855" t="s">
        <v>3977</v>
      </c>
      <c r="D184" s="732"/>
      <c r="E184" s="732" t="s">
        <v>1785</v>
      </c>
      <c r="F184" s="732" t="s">
        <v>1345</v>
      </c>
      <c r="G184" s="732" t="s">
        <v>483</v>
      </c>
      <c r="H184" s="732" t="s">
        <v>2883</v>
      </c>
      <c r="I184" s="732" t="s">
        <v>3196</v>
      </c>
      <c r="J184" s="732"/>
      <c r="K184" s="786"/>
      <c r="L184" s="786"/>
      <c r="M184" s="786"/>
      <c r="N184" s="786"/>
      <c r="O184" s="788"/>
      <c r="P184" s="786"/>
      <c r="Q184" s="788"/>
      <c r="R184" s="732" t="s">
        <v>2546</v>
      </c>
      <c r="S184" s="764"/>
      <c r="T184" s="732" t="s">
        <v>1372</v>
      </c>
      <c r="U184" s="732"/>
      <c r="V184" s="732"/>
      <c r="W184" s="732" t="s">
        <v>2950</v>
      </c>
      <c r="X184" s="847" t="s">
        <v>3925</v>
      </c>
      <c r="Y184" s="731" t="s">
        <v>23</v>
      </c>
      <c r="Z184" s="764" t="s">
        <v>1349</v>
      </c>
      <c r="AA184" s="764" t="s">
        <v>345</v>
      </c>
      <c r="AB184" s="403" t="s">
        <v>1374</v>
      </c>
      <c r="AC184" s="764">
        <v>2</v>
      </c>
      <c r="AD184" s="764" t="s">
        <v>1375</v>
      </c>
      <c r="AE184" s="764"/>
      <c r="AF184" s="764"/>
      <c r="AG184" s="764"/>
      <c r="AH184" s="764"/>
      <c r="AI184" s="764"/>
      <c r="AJ184" s="764" t="s">
        <v>1439</v>
      </c>
      <c r="AK184" s="764"/>
      <c r="AL184" s="764"/>
      <c r="AM184" s="764"/>
      <c r="AN184" s="764"/>
      <c r="AO184" s="764"/>
      <c r="AP184" s="764"/>
      <c r="AQ184" s="764" t="s">
        <v>1440</v>
      </c>
      <c r="AR184" s="764"/>
      <c r="AS184" s="764"/>
      <c r="AT184" s="759">
        <v>40961</v>
      </c>
      <c r="AU184" s="757">
        <v>40984</v>
      </c>
      <c r="AV184" s="760">
        <v>7113000</v>
      </c>
      <c r="AY184" s="694" t="str">
        <f t="shared" si="2"/>
        <v>2012</v>
      </c>
    </row>
    <row r="185" spans="1:54" s="694" customFormat="1" ht="15" customHeight="1">
      <c r="A185" s="764">
        <v>181</v>
      </c>
      <c r="B185" s="732" t="s">
        <v>1311</v>
      </c>
      <c r="C185" s="851" t="s">
        <v>3978</v>
      </c>
      <c r="D185" s="740"/>
      <c r="E185" s="732" t="s">
        <v>1786</v>
      </c>
      <c r="F185" s="732" t="s">
        <v>3254</v>
      </c>
      <c r="G185" s="732" t="s">
        <v>4053</v>
      </c>
      <c r="H185" s="732" t="s">
        <v>3914</v>
      </c>
      <c r="I185" s="732" t="s">
        <v>3274</v>
      </c>
      <c r="J185" s="731" t="s">
        <v>3394</v>
      </c>
      <c r="K185" s="786" t="s">
        <v>3404</v>
      </c>
      <c r="L185" s="786"/>
      <c r="M185" s="786"/>
      <c r="N185" s="786" t="s">
        <v>3399</v>
      </c>
      <c r="O185" s="788" t="s">
        <v>3405</v>
      </c>
      <c r="P185" s="786" t="s">
        <v>3406</v>
      </c>
      <c r="Q185" s="788" t="s">
        <v>3407</v>
      </c>
      <c r="R185" s="732"/>
      <c r="S185" s="748"/>
      <c r="T185" s="732" t="s">
        <v>3278</v>
      </c>
      <c r="U185" s="732" t="s">
        <v>2629</v>
      </c>
      <c r="V185" s="732" t="s">
        <v>1399</v>
      </c>
      <c r="W185" s="405" t="s">
        <v>3212</v>
      </c>
      <c r="X185" s="847" t="s">
        <v>3925</v>
      </c>
      <c r="Y185" s="731" t="s">
        <v>3819</v>
      </c>
      <c r="Z185" s="764" t="s">
        <v>1349</v>
      </c>
      <c r="AA185" s="764" t="s">
        <v>345</v>
      </c>
      <c r="AB185" s="403" t="s">
        <v>1374</v>
      </c>
      <c r="AC185" s="764">
        <v>2</v>
      </c>
      <c r="AD185" s="764" t="s">
        <v>1403</v>
      </c>
      <c r="AE185" s="764"/>
      <c r="AF185" s="764"/>
      <c r="AG185" s="764"/>
      <c r="AH185" s="764"/>
      <c r="AI185" s="764"/>
      <c r="AJ185" s="764" t="s">
        <v>1439</v>
      </c>
      <c r="AK185" s="764"/>
      <c r="AL185" s="764"/>
      <c r="AM185" s="764"/>
      <c r="AN185" s="764"/>
      <c r="AO185" s="764"/>
      <c r="AP185" s="764"/>
      <c r="AQ185" s="764" t="s">
        <v>1440</v>
      </c>
      <c r="AR185" s="764"/>
      <c r="AS185" s="764"/>
      <c r="AT185" s="759">
        <v>40961</v>
      </c>
      <c r="AU185" s="757">
        <v>40984</v>
      </c>
      <c r="AV185" s="760">
        <v>5853000</v>
      </c>
      <c r="AY185" s="694" t="str">
        <f t="shared" si="2"/>
        <v>2012</v>
      </c>
    </row>
    <row r="186" spans="1:54" s="694" customFormat="1" ht="13.5" customHeight="1">
      <c r="A186" s="764">
        <v>182</v>
      </c>
      <c r="B186" s="732" t="s">
        <v>1312</v>
      </c>
      <c r="C186" s="855" t="s">
        <v>3979</v>
      </c>
      <c r="D186" s="732"/>
      <c r="E186" s="732" t="s">
        <v>1787</v>
      </c>
      <c r="F186" s="732" t="s">
        <v>4026</v>
      </c>
      <c r="G186" s="732" t="s">
        <v>4027</v>
      </c>
      <c r="H186" s="732" t="s">
        <v>2883</v>
      </c>
      <c r="I186" s="732" t="s">
        <v>4029</v>
      </c>
      <c r="J186" s="732"/>
      <c r="K186" s="732"/>
      <c r="L186" s="732"/>
      <c r="M186" s="732"/>
      <c r="N186" s="732"/>
      <c r="O186" s="732"/>
      <c r="P186" s="732"/>
      <c r="Q186" s="732"/>
      <c r="R186" s="732"/>
      <c r="S186" s="764"/>
      <c r="T186" s="732" t="s">
        <v>4030</v>
      </c>
      <c r="U186" s="405"/>
      <c r="V186" s="405"/>
      <c r="W186" s="405" t="s">
        <v>3212</v>
      </c>
      <c r="X186" s="847" t="s">
        <v>3925</v>
      </c>
      <c r="Y186" s="731" t="s">
        <v>23</v>
      </c>
      <c r="Z186" s="764" t="s">
        <v>1349</v>
      </c>
      <c r="AA186" s="764" t="s">
        <v>345</v>
      </c>
      <c r="AB186" s="403" t="s">
        <v>1374</v>
      </c>
      <c r="AC186" s="764">
        <v>2</v>
      </c>
      <c r="AD186" s="764" t="s">
        <v>1403</v>
      </c>
      <c r="AE186" s="764"/>
      <c r="AF186" s="764"/>
      <c r="AG186" s="764"/>
      <c r="AH186" s="764"/>
      <c r="AI186" s="764"/>
      <c r="AJ186" s="764" t="s">
        <v>1439</v>
      </c>
      <c r="AK186" s="764"/>
      <c r="AL186" s="764"/>
      <c r="AM186" s="764"/>
      <c r="AN186" s="764"/>
      <c r="AO186" s="764"/>
      <c r="AP186" s="764"/>
      <c r="AQ186" s="764" t="s">
        <v>1440</v>
      </c>
      <c r="AR186" s="764"/>
      <c r="AS186" s="764"/>
      <c r="AT186" s="759">
        <v>40961</v>
      </c>
      <c r="AU186" s="757">
        <v>40984</v>
      </c>
      <c r="AV186" s="760">
        <v>5853000</v>
      </c>
      <c r="AY186" s="694" t="str">
        <f t="shared" si="2"/>
        <v>2012</v>
      </c>
    </row>
    <row r="187" spans="1:54" s="694" customFormat="1" ht="15" customHeight="1">
      <c r="A187" s="764">
        <v>183</v>
      </c>
      <c r="B187" s="732" t="s">
        <v>1313</v>
      </c>
      <c r="C187" s="851" t="s">
        <v>3980</v>
      </c>
      <c r="D187" s="740"/>
      <c r="E187" s="732" t="s">
        <v>1788</v>
      </c>
      <c r="F187" s="732" t="s">
        <v>3255</v>
      </c>
      <c r="G187" s="732" t="s">
        <v>3271</v>
      </c>
      <c r="H187" s="732" t="s">
        <v>3914</v>
      </c>
      <c r="I187" s="732" t="s">
        <v>3275</v>
      </c>
      <c r="J187" s="731" t="s">
        <v>3394</v>
      </c>
      <c r="K187" s="786" t="s">
        <v>3404</v>
      </c>
      <c r="L187" s="786"/>
      <c r="M187" s="786"/>
      <c r="N187" s="786" t="s">
        <v>3399</v>
      </c>
      <c r="O187" s="788" t="s">
        <v>3405</v>
      </c>
      <c r="P187" s="786" t="s">
        <v>3406</v>
      </c>
      <c r="Q187" s="788" t="s">
        <v>3407</v>
      </c>
      <c r="R187" s="732"/>
      <c r="S187" s="648"/>
      <c r="T187" s="732" t="s">
        <v>3278</v>
      </c>
      <c r="U187" s="732" t="s">
        <v>2630</v>
      </c>
      <c r="V187" s="732" t="s">
        <v>1400</v>
      </c>
      <c r="W187" s="405" t="s">
        <v>3212</v>
      </c>
      <c r="X187" s="847" t="s">
        <v>3925</v>
      </c>
      <c r="Y187" s="731" t="s">
        <v>23</v>
      </c>
      <c r="Z187" s="764" t="s">
        <v>1349</v>
      </c>
      <c r="AA187" s="764" t="s">
        <v>345</v>
      </c>
      <c r="AB187" s="403" t="s">
        <v>1374</v>
      </c>
      <c r="AC187" s="764">
        <v>2</v>
      </c>
      <c r="AD187" s="764" t="s">
        <v>1403</v>
      </c>
      <c r="AE187" s="764"/>
      <c r="AF187" s="764"/>
      <c r="AG187" s="764"/>
      <c r="AH187" s="764"/>
      <c r="AI187" s="764"/>
      <c r="AJ187" s="764" t="s">
        <v>1439</v>
      </c>
      <c r="AK187" s="764"/>
      <c r="AL187" s="764"/>
      <c r="AM187" s="764"/>
      <c r="AN187" s="764"/>
      <c r="AO187" s="764"/>
      <c r="AP187" s="764"/>
      <c r="AQ187" s="764" t="s">
        <v>1440</v>
      </c>
      <c r="AR187" s="764"/>
      <c r="AS187" s="764"/>
      <c r="AT187" s="759">
        <v>40961</v>
      </c>
      <c r="AU187" s="757">
        <v>40984</v>
      </c>
      <c r="AV187" s="760">
        <v>5853000</v>
      </c>
      <c r="AY187" s="694" t="str">
        <f t="shared" si="2"/>
        <v>2012</v>
      </c>
      <c r="BA187" s="693"/>
    </row>
    <row r="188" spans="1:54" s="694" customFormat="1" ht="15" customHeight="1">
      <c r="A188" s="764">
        <v>184</v>
      </c>
      <c r="B188" s="732" t="s">
        <v>1314</v>
      </c>
      <c r="C188" s="851" t="s">
        <v>3981</v>
      </c>
      <c r="D188" s="732"/>
      <c r="E188" s="732" t="s">
        <v>1370</v>
      </c>
      <c r="F188" s="732" t="s">
        <v>3744</v>
      </c>
      <c r="G188" s="732" t="s">
        <v>3747</v>
      </c>
      <c r="H188" s="732" t="s">
        <v>1986</v>
      </c>
      <c r="I188" s="732" t="s">
        <v>3750</v>
      </c>
      <c r="J188" s="732"/>
      <c r="K188" s="732"/>
      <c r="L188" s="732"/>
      <c r="M188" s="732"/>
      <c r="N188" s="732"/>
      <c r="O188" s="732"/>
      <c r="P188" s="732"/>
      <c r="Q188" s="732"/>
      <c r="R188" s="732" t="s">
        <v>3752</v>
      </c>
      <c r="S188" s="764"/>
      <c r="T188" s="732" t="s">
        <v>3278</v>
      </c>
      <c r="U188" s="732" t="s">
        <v>3679</v>
      </c>
      <c r="V188" s="732"/>
      <c r="W188" s="732"/>
      <c r="X188" s="847" t="s">
        <v>3925</v>
      </c>
      <c r="Y188" s="731" t="s">
        <v>23</v>
      </c>
      <c r="Z188" s="764" t="s">
        <v>1349</v>
      </c>
      <c r="AA188" s="764" t="s">
        <v>345</v>
      </c>
      <c r="AB188" s="403" t="s">
        <v>1374</v>
      </c>
      <c r="AC188" s="764">
        <v>2</v>
      </c>
      <c r="AD188" s="764" t="s">
        <v>1403</v>
      </c>
      <c r="AE188" s="764"/>
      <c r="AF188" s="764"/>
      <c r="AG188" s="764"/>
      <c r="AH188" s="764"/>
      <c r="AI188" s="764"/>
      <c r="AJ188" s="764" t="s">
        <v>1439</v>
      </c>
      <c r="AK188" s="764"/>
      <c r="AL188" s="764"/>
      <c r="AM188" s="764"/>
      <c r="AN188" s="764"/>
      <c r="AO188" s="764"/>
      <c r="AP188" s="764"/>
      <c r="AQ188" s="764" t="s">
        <v>1440</v>
      </c>
      <c r="AR188" s="764"/>
      <c r="AS188" s="764"/>
      <c r="AT188" s="759">
        <v>40961</v>
      </c>
      <c r="AU188" s="757">
        <v>40984</v>
      </c>
      <c r="AV188" s="760">
        <v>5853000</v>
      </c>
      <c r="AY188" s="694" t="str">
        <f t="shared" si="2"/>
        <v>2012</v>
      </c>
    </row>
    <row r="189" spans="1:54" s="694" customFormat="1" ht="15" customHeight="1">
      <c r="A189" s="764">
        <v>185</v>
      </c>
      <c r="B189" s="732" t="s">
        <v>1315</v>
      </c>
      <c r="C189" s="851" t="s">
        <v>3982</v>
      </c>
      <c r="D189" s="732"/>
      <c r="E189" s="732" t="s">
        <v>1789</v>
      </c>
      <c r="F189" s="732" t="s">
        <v>3745</v>
      </c>
      <c r="G189" s="732" t="s">
        <v>3748</v>
      </c>
      <c r="H189" s="732" t="s">
        <v>1986</v>
      </c>
      <c r="I189" s="732" t="s">
        <v>3749</v>
      </c>
      <c r="J189" s="732"/>
      <c r="K189" s="732"/>
      <c r="L189" s="732"/>
      <c r="M189" s="732"/>
      <c r="N189" s="732"/>
      <c r="O189" s="732"/>
      <c r="P189" s="732"/>
      <c r="Q189" s="732"/>
      <c r="R189" s="732" t="s">
        <v>3753</v>
      </c>
      <c r="S189" s="764"/>
      <c r="T189" s="732" t="s">
        <v>3278</v>
      </c>
      <c r="U189" s="732" t="s">
        <v>3679</v>
      </c>
      <c r="V189" s="732"/>
      <c r="W189" s="732"/>
      <c r="X189" s="847" t="s">
        <v>3925</v>
      </c>
      <c r="Y189" s="731" t="s">
        <v>23</v>
      </c>
      <c r="Z189" s="764" t="s">
        <v>1349</v>
      </c>
      <c r="AA189" s="764" t="s">
        <v>345</v>
      </c>
      <c r="AB189" s="403" t="s">
        <v>1374</v>
      </c>
      <c r="AC189" s="764">
        <v>2</v>
      </c>
      <c r="AD189" s="764" t="s">
        <v>1403</v>
      </c>
      <c r="AE189" s="764"/>
      <c r="AF189" s="764"/>
      <c r="AG189" s="764"/>
      <c r="AH189" s="764"/>
      <c r="AI189" s="764"/>
      <c r="AJ189" s="764" t="s">
        <v>1439</v>
      </c>
      <c r="AK189" s="764"/>
      <c r="AL189" s="764"/>
      <c r="AM189" s="764"/>
      <c r="AN189" s="764"/>
      <c r="AO189" s="764"/>
      <c r="AP189" s="764"/>
      <c r="AQ189" s="764" t="s">
        <v>1440</v>
      </c>
      <c r="AR189" s="764"/>
      <c r="AS189" s="764"/>
      <c r="AT189" s="759">
        <v>40961</v>
      </c>
      <c r="AU189" s="757">
        <v>40984</v>
      </c>
      <c r="AV189" s="760">
        <v>5853000</v>
      </c>
      <c r="AY189" s="694" t="str">
        <f t="shared" si="2"/>
        <v>2012</v>
      </c>
    </row>
    <row r="190" spans="1:54" s="694" customFormat="1" ht="15" customHeight="1">
      <c r="A190" s="764">
        <v>186</v>
      </c>
      <c r="B190" s="732" t="s">
        <v>1316</v>
      </c>
      <c r="C190" s="851" t="s">
        <v>3983</v>
      </c>
      <c r="D190" s="732"/>
      <c r="E190" s="732" t="s">
        <v>1790</v>
      </c>
      <c r="F190" s="732" t="s">
        <v>3746</v>
      </c>
      <c r="G190" s="732" t="s">
        <v>4028</v>
      </c>
      <c r="H190" s="732" t="s">
        <v>1986</v>
      </c>
      <c r="I190" s="732" t="s">
        <v>3751</v>
      </c>
      <c r="J190" s="732"/>
      <c r="K190" s="732"/>
      <c r="L190" s="732"/>
      <c r="M190" s="732"/>
      <c r="N190" s="732"/>
      <c r="O190" s="732"/>
      <c r="P190" s="732"/>
      <c r="Q190" s="732"/>
      <c r="R190" s="732" t="s">
        <v>3754</v>
      </c>
      <c r="S190" s="764"/>
      <c r="T190" s="732" t="s">
        <v>3278</v>
      </c>
      <c r="U190" s="732" t="s">
        <v>3679</v>
      </c>
      <c r="V190" s="732"/>
      <c r="W190" s="732"/>
      <c r="X190" s="847" t="s">
        <v>3925</v>
      </c>
      <c r="Y190" s="731" t="s">
        <v>23</v>
      </c>
      <c r="Z190" s="764" t="s">
        <v>1349</v>
      </c>
      <c r="AA190" s="764" t="s">
        <v>345</v>
      </c>
      <c r="AB190" s="403" t="s">
        <v>1374</v>
      </c>
      <c r="AC190" s="764">
        <v>2</v>
      </c>
      <c r="AD190" s="764" t="s">
        <v>1403</v>
      </c>
      <c r="AE190" s="764"/>
      <c r="AF190" s="764"/>
      <c r="AG190" s="764"/>
      <c r="AH190" s="764"/>
      <c r="AI190" s="764"/>
      <c r="AJ190" s="764" t="s">
        <v>1439</v>
      </c>
      <c r="AK190" s="764"/>
      <c r="AL190" s="764"/>
      <c r="AM190" s="764"/>
      <c r="AN190" s="764"/>
      <c r="AO190" s="764"/>
      <c r="AP190" s="764"/>
      <c r="AQ190" s="764" t="s">
        <v>1440</v>
      </c>
      <c r="AR190" s="764"/>
      <c r="AS190" s="764"/>
      <c r="AT190" s="759">
        <v>40961</v>
      </c>
      <c r="AU190" s="757">
        <v>40984</v>
      </c>
      <c r="AV190" s="760">
        <v>5853000</v>
      </c>
      <c r="AY190" s="694" t="str">
        <f t="shared" si="2"/>
        <v>2012</v>
      </c>
      <c r="BA190" s="17"/>
      <c r="BB190" s="17"/>
    </row>
    <row r="191" spans="1:54" s="694" customFormat="1" ht="15" customHeight="1">
      <c r="A191" s="764">
        <v>187</v>
      </c>
      <c r="B191" s="732" t="s">
        <v>1317</v>
      </c>
      <c r="C191" s="855" t="s">
        <v>3984</v>
      </c>
      <c r="D191" s="732"/>
      <c r="E191" s="732" t="s">
        <v>1791</v>
      </c>
      <c r="F191" s="732" t="s">
        <v>3252</v>
      </c>
      <c r="G191" s="732" t="s">
        <v>1094</v>
      </c>
      <c r="H191" s="732" t="s">
        <v>2883</v>
      </c>
      <c r="I191" s="735" t="s">
        <v>3137</v>
      </c>
      <c r="J191" s="732"/>
      <c r="K191" s="732"/>
      <c r="L191" s="732"/>
      <c r="M191" s="732"/>
      <c r="N191" s="732"/>
      <c r="O191" s="732"/>
      <c r="P191" s="732"/>
      <c r="Q191" s="732"/>
      <c r="R191" s="732" t="s">
        <v>3268</v>
      </c>
      <c r="S191" s="764"/>
      <c r="T191" s="732" t="s">
        <v>2810</v>
      </c>
      <c r="U191" s="732" t="s">
        <v>2630</v>
      </c>
      <c r="V191" s="732" t="s">
        <v>1396</v>
      </c>
      <c r="W191" s="732" t="s">
        <v>2975</v>
      </c>
      <c r="X191" s="847" t="s">
        <v>3925</v>
      </c>
      <c r="Y191" s="731" t="s">
        <v>23</v>
      </c>
      <c r="Z191" s="764" t="s">
        <v>1349</v>
      </c>
      <c r="AA191" s="764" t="s">
        <v>345</v>
      </c>
      <c r="AB191" s="403" t="s">
        <v>1374</v>
      </c>
      <c r="AC191" s="764">
        <v>2</v>
      </c>
      <c r="AD191" s="764" t="s">
        <v>1403</v>
      </c>
      <c r="AE191" s="764"/>
      <c r="AF191" s="764"/>
      <c r="AG191" s="764"/>
      <c r="AH191" s="764"/>
      <c r="AI191" s="764"/>
      <c r="AJ191" s="764" t="s">
        <v>1439</v>
      </c>
      <c r="AK191" s="764"/>
      <c r="AL191" s="764"/>
      <c r="AM191" s="764"/>
      <c r="AN191" s="764"/>
      <c r="AO191" s="764"/>
      <c r="AP191" s="764"/>
      <c r="AQ191" s="764" t="s">
        <v>1440</v>
      </c>
      <c r="AR191" s="764"/>
      <c r="AS191" s="764"/>
      <c r="AT191" s="759">
        <v>40961</v>
      </c>
      <c r="AU191" s="757">
        <v>40984</v>
      </c>
      <c r="AV191" s="760">
        <v>7970955</v>
      </c>
      <c r="AY191" s="694" t="str">
        <f t="shared" si="2"/>
        <v>2012</v>
      </c>
      <c r="BA191" s="17"/>
      <c r="BB191" s="17"/>
    </row>
    <row r="192" spans="1:54" s="694" customFormat="1" ht="15" customHeight="1">
      <c r="A192" s="764">
        <v>188</v>
      </c>
      <c r="B192" s="732" t="s">
        <v>1318</v>
      </c>
      <c r="C192" s="851" t="s">
        <v>3985</v>
      </c>
      <c r="D192" s="740"/>
      <c r="E192" s="732" t="s">
        <v>1792</v>
      </c>
      <c r="F192" s="732" t="s">
        <v>3256</v>
      </c>
      <c r="G192" s="732" t="s">
        <v>3272</v>
      </c>
      <c r="H192" s="732" t="s">
        <v>3914</v>
      </c>
      <c r="I192" s="732" t="s">
        <v>3276</v>
      </c>
      <c r="J192" s="731" t="s">
        <v>3394</v>
      </c>
      <c r="K192" s="786" t="s">
        <v>3404</v>
      </c>
      <c r="L192" s="786" t="s">
        <v>3396</v>
      </c>
      <c r="M192" s="786" t="s">
        <v>3408</v>
      </c>
      <c r="N192" s="786"/>
      <c r="O192" s="788"/>
      <c r="P192" s="786"/>
      <c r="Q192" s="788"/>
      <c r="R192" s="732"/>
      <c r="S192" s="748"/>
      <c r="T192" s="732" t="s">
        <v>3278</v>
      </c>
      <c r="U192" s="732" t="s">
        <v>2630</v>
      </c>
      <c r="V192" s="732" t="s">
        <v>1396</v>
      </c>
      <c r="W192" s="405" t="s">
        <v>3212</v>
      </c>
      <c r="X192" s="847" t="s">
        <v>3925</v>
      </c>
      <c r="Y192" s="731" t="s">
        <v>23</v>
      </c>
      <c r="Z192" s="764" t="s">
        <v>1349</v>
      </c>
      <c r="AA192" s="764" t="s">
        <v>345</v>
      </c>
      <c r="AB192" s="403" t="s">
        <v>1374</v>
      </c>
      <c r="AC192" s="764">
        <v>2</v>
      </c>
      <c r="AD192" s="764" t="s">
        <v>1403</v>
      </c>
      <c r="AE192" s="764"/>
      <c r="AF192" s="764"/>
      <c r="AG192" s="764"/>
      <c r="AH192" s="764"/>
      <c r="AI192" s="764"/>
      <c r="AJ192" s="764" t="s">
        <v>1439</v>
      </c>
      <c r="AK192" s="764"/>
      <c r="AL192" s="764"/>
      <c r="AM192" s="764"/>
      <c r="AN192" s="764"/>
      <c r="AO192" s="764"/>
      <c r="AP192" s="764"/>
      <c r="AQ192" s="764" t="s">
        <v>1440</v>
      </c>
      <c r="AR192" s="764"/>
      <c r="AS192" s="764"/>
      <c r="AT192" s="759">
        <v>40961</v>
      </c>
      <c r="AU192" s="757">
        <v>40984</v>
      </c>
      <c r="AV192" s="760">
        <v>7970955</v>
      </c>
      <c r="AY192" s="694" t="str">
        <f t="shared" si="2"/>
        <v>2012</v>
      </c>
      <c r="AZ192" s="17"/>
    </row>
    <row r="193" spans="1:54" s="694" customFormat="1" ht="15" customHeight="1">
      <c r="A193" s="764">
        <v>189</v>
      </c>
      <c r="B193" s="732" t="s">
        <v>1319</v>
      </c>
      <c r="C193" s="855" t="s">
        <v>3986</v>
      </c>
      <c r="D193" s="732"/>
      <c r="E193" s="732" t="s">
        <v>1793</v>
      </c>
      <c r="F193" s="732" t="s">
        <v>4042</v>
      </c>
      <c r="G193" s="732" t="s">
        <v>1094</v>
      </c>
      <c r="H193" s="732" t="s">
        <v>2883</v>
      </c>
      <c r="I193" s="735" t="s">
        <v>3137</v>
      </c>
      <c r="J193" s="731"/>
      <c r="K193" s="786"/>
      <c r="L193" s="789"/>
      <c r="M193" s="789"/>
      <c r="N193" s="786"/>
      <c r="O193" s="788"/>
      <c r="P193" s="790"/>
      <c r="Q193" s="791"/>
      <c r="R193" s="732" t="s">
        <v>2531</v>
      </c>
      <c r="S193" s="764"/>
      <c r="T193" s="732" t="s">
        <v>2810</v>
      </c>
      <c r="U193" s="732" t="s">
        <v>2630</v>
      </c>
      <c r="V193" s="732" t="s">
        <v>1396</v>
      </c>
      <c r="W193" s="732" t="s">
        <v>2970</v>
      </c>
      <c r="X193" s="847" t="s">
        <v>3925</v>
      </c>
      <c r="Y193" s="731" t="s">
        <v>23</v>
      </c>
      <c r="Z193" s="764" t="s">
        <v>1349</v>
      </c>
      <c r="AA193" s="764" t="s">
        <v>345</v>
      </c>
      <c r="AB193" s="403" t="s">
        <v>1374</v>
      </c>
      <c r="AC193" s="764">
        <v>2</v>
      </c>
      <c r="AD193" s="764" t="s">
        <v>1403</v>
      </c>
      <c r="AE193" s="764"/>
      <c r="AF193" s="764"/>
      <c r="AG193" s="764"/>
      <c r="AH193" s="764"/>
      <c r="AI193" s="764"/>
      <c r="AJ193" s="764" t="s">
        <v>1439</v>
      </c>
      <c r="AK193" s="764"/>
      <c r="AL193" s="764"/>
      <c r="AM193" s="764"/>
      <c r="AN193" s="764"/>
      <c r="AO193" s="764"/>
      <c r="AP193" s="764"/>
      <c r="AQ193" s="764" t="s">
        <v>1440</v>
      </c>
      <c r="AR193" s="764"/>
      <c r="AS193" s="764"/>
      <c r="AT193" s="759">
        <v>40961</v>
      </c>
      <c r="AU193" s="757">
        <v>40984</v>
      </c>
      <c r="AV193" s="760">
        <v>7970955</v>
      </c>
      <c r="AY193" s="694" t="str">
        <f t="shared" si="2"/>
        <v>2012</v>
      </c>
    </row>
    <row r="194" spans="1:54" s="694" customFormat="1" ht="15" customHeight="1">
      <c r="A194" s="764">
        <v>190</v>
      </c>
      <c r="B194" s="732" t="s">
        <v>1320</v>
      </c>
      <c r="C194" s="851" t="s">
        <v>3987</v>
      </c>
      <c r="D194" s="740"/>
      <c r="E194" s="732" t="s">
        <v>1794</v>
      </c>
      <c r="F194" s="732" t="s">
        <v>3922</v>
      </c>
      <c r="G194" s="732" t="s">
        <v>3273</v>
      </c>
      <c r="H194" s="732" t="s">
        <v>3914</v>
      </c>
      <c r="I194" s="732" t="s">
        <v>3277</v>
      </c>
      <c r="J194" s="731" t="s">
        <v>3394</v>
      </c>
      <c r="K194" s="786" t="s">
        <v>3404</v>
      </c>
      <c r="L194" s="786" t="s">
        <v>3396</v>
      </c>
      <c r="M194" s="786" t="s">
        <v>3408</v>
      </c>
      <c r="N194" s="786" t="s">
        <v>3399</v>
      </c>
      <c r="O194" s="788" t="s">
        <v>3405</v>
      </c>
      <c r="P194" s="786" t="s">
        <v>3406</v>
      </c>
      <c r="Q194" s="788" t="s">
        <v>3407</v>
      </c>
      <c r="R194" s="732"/>
      <c r="S194" s="748"/>
      <c r="T194" s="732" t="s">
        <v>3278</v>
      </c>
      <c r="U194" s="732" t="s">
        <v>2630</v>
      </c>
      <c r="V194" s="732" t="s">
        <v>1396</v>
      </c>
      <c r="W194" s="405" t="s">
        <v>3212</v>
      </c>
      <c r="X194" s="847" t="s">
        <v>3925</v>
      </c>
      <c r="Y194" s="731" t="s">
        <v>23</v>
      </c>
      <c r="Z194" s="764" t="s">
        <v>1349</v>
      </c>
      <c r="AA194" s="764" t="s">
        <v>345</v>
      </c>
      <c r="AB194" s="403" t="s">
        <v>1374</v>
      </c>
      <c r="AC194" s="764">
        <v>2</v>
      </c>
      <c r="AD194" s="764" t="s">
        <v>1403</v>
      </c>
      <c r="AE194" s="764"/>
      <c r="AF194" s="764"/>
      <c r="AG194" s="764"/>
      <c r="AH194" s="764"/>
      <c r="AI194" s="764"/>
      <c r="AJ194" s="764" t="s">
        <v>1439</v>
      </c>
      <c r="AK194" s="764"/>
      <c r="AL194" s="764"/>
      <c r="AM194" s="764"/>
      <c r="AN194" s="764"/>
      <c r="AO194" s="764"/>
      <c r="AP194" s="764"/>
      <c r="AQ194" s="764" t="s">
        <v>1440</v>
      </c>
      <c r="AR194" s="764"/>
      <c r="AS194" s="764"/>
      <c r="AT194" s="759">
        <v>40961</v>
      </c>
      <c r="AU194" s="757">
        <v>40984</v>
      </c>
      <c r="AV194" s="760">
        <v>7970955</v>
      </c>
      <c r="AY194" s="694" t="str">
        <f t="shared" si="2"/>
        <v>2012</v>
      </c>
      <c r="BB194" s="693"/>
    </row>
    <row r="195" spans="1:54" s="694" customFormat="1" ht="15" customHeight="1">
      <c r="A195" s="764">
        <v>191</v>
      </c>
      <c r="B195" s="405" t="s">
        <v>1321</v>
      </c>
      <c r="C195" s="851" t="s">
        <v>3988</v>
      </c>
      <c r="D195" s="405"/>
      <c r="E195" s="405" t="s">
        <v>1795</v>
      </c>
      <c r="F195" s="405" t="s">
        <v>4045</v>
      </c>
      <c r="G195" s="405" t="s">
        <v>1094</v>
      </c>
      <c r="H195" s="405" t="s">
        <v>2883</v>
      </c>
      <c r="I195" s="405" t="s">
        <v>1917</v>
      </c>
      <c r="J195" s="405"/>
      <c r="K195" s="405"/>
      <c r="L195" s="405"/>
      <c r="M195" s="405"/>
      <c r="N195" s="405"/>
      <c r="O195" s="405"/>
      <c r="P195" s="405"/>
      <c r="Q195" s="405"/>
      <c r="R195" s="405"/>
      <c r="S195" s="660"/>
      <c r="T195" s="405" t="s">
        <v>4043</v>
      </c>
      <c r="U195" s="405"/>
      <c r="V195" s="405"/>
      <c r="W195" s="405" t="s">
        <v>3212</v>
      </c>
      <c r="X195" s="847" t="s">
        <v>3925</v>
      </c>
      <c r="Y195" s="731" t="s">
        <v>23</v>
      </c>
      <c r="Z195" s="764" t="s">
        <v>1349</v>
      </c>
      <c r="AA195" s="764" t="s">
        <v>345</v>
      </c>
      <c r="AB195" s="403" t="s">
        <v>1374</v>
      </c>
      <c r="AC195" s="764">
        <v>2</v>
      </c>
      <c r="AD195" s="764" t="s">
        <v>1403</v>
      </c>
      <c r="AE195" s="764"/>
      <c r="AF195" s="764"/>
      <c r="AG195" s="764"/>
      <c r="AH195" s="764"/>
      <c r="AI195" s="764"/>
      <c r="AJ195" s="764" t="s">
        <v>1439</v>
      </c>
      <c r="AK195" s="764"/>
      <c r="AL195" s="764"/>
      <c r="AM195" s="764"/>
      <c r="AN195" s="764"/>
      <c r="AO195" s="764"/>
      <c r="AP195" s="764"/>
      <c r="AQ195" s="764" t="s">
        <v>1440</v>
      </c>
      <c r="AR195" s="764"/>
      <c r="AS195" s="764"/>
      <c r="AT195" s="759">
        <v>40961</v>
      </c>
      <c r="AU195" s="757">
        <v>40984</v>
      </c>
      <c r="AV195" s="760">
        <v>7970955</v>
      </c>
      <c r="AY195" s="694" t="str">
        <f t="shared" si="2"/>
        <v>2012</v>
      </c>
      <c r="BA195" s="21"/>
      <c r="BB195" s="21"/>
    </row>
    <row r="196" spans="1:54" s="694" customFormat="1" ht="15" customHeight="1">
      <c r="A196" s="764">
        <v>192</v>
      </c>
      <c r="B196" s="740" t="s">
        <v>1322</v>
      </c>
      <c r="C196" s="851" t="s">
        <v>3989</v>
      </c>
      <c r="D196" s="740"/>
      <c r="E196" s="740" t="s">
        <v>1796</v>
      </c>
      <c r="F196" s="740" t="s">
        <v>3613</v>
      </c>
      <c r="G196" s="740" t="s">
        <v>3234</v>
      </c>
      <c r="H196" s="732" t="s">
        <v>3914</v>
      </c>
      <c r="I196" s="740" t="s">
        <v>3162</v>
      </c>
      <c r="J196" s="740"/>
      <c r="K196" s="740"/>
      <c r="L196" s="740"/>
      <c r="M196" s="740"/>
      <c r="N196" s="740"/>
      <c r="O196" s="740"/>
      <c r="P196" s="740"/>
      <c r="Q196" s="740"/>
      <c r="R196" s="740" t="s">
        <v>2452</v>
      </c>
      <c r="S196" s="750"/>
      <c r="T196" s="740" t="s">
        <v>3615</v>
      </c>
      <c r="U196" s="740"/>
      <c r="V196" s="740"/>
      <c r="W196" s="740" t="s">
        <v>3036</v>
      </c>
      <c r="X196" s="847" t="s">
        <v>3925</v>
      </c>
      <c r="Y196" s="731" t="s">
        <v>23</v>
      </c>
      <c r="Z196" s="764" t="s">
        <v>1350</v>
      </c>
      <c r="AA196" s="764" t="s">
        <v>345</v>
      </c>
      <c r="AB196" s="403" t="s">
        <v>1205</v>
      </c>
      <c r="AC196" s="764">
        <v>2</v>
      </c>
      <c r="AD196" s="764" t="s">
        <v>1403</v>
      </c>
      <c r="AE196" s="764"/>
      <c r="AF196" s="764"/>
      <c r="AG196" s="764"/>
      <c r="AH196" s="764"/>
      <c r="AI196" s="764"/>
      <c r="AJ196" s="764"/>
      <c r="AK196" s="764"/>
      <c r="AL196" s="764"/>
      <c r="AM196" s="764"/>
      <c r="AN196" s="764" t="s">
        <v>1441</v>
      </c>
      <c r="AO196" s="764"/>
      <c r="AP196" s="764"/>
      <c r="AQ196" s="764" t="s">
        <v>859</v>
      </c>
      <c r="AR196" s="764"/>
      <c r="AS196" s="764"/>
      <c r="AT196" s="759">
        <v>40961</v>
      </c>
      <c r="AU196" s="757">
        <v>40984</v>
      </c>
      <c r="AV196" s="760">
        <v>7970955</v>
      </c>
      <c r="AY196" s="694" t="str">
        <f t="shared" si="2"/>
        <v>2012</v>
      </c>
      <c r="BA196" s="17"/>
      <c r="BB196" s="17"/>
    </row>
    <row r="197" spans="1:54" s="694" customFormat="1" ht="15" customHeight="1">
      <c r="A197" s="764">
        <v>193</v>
      </c>
      <c r="B197" s="740" t="s">
        <v>1323</v>
      </c>
      <c r="C197" s="851" t="s">
        <v>3990</v>
      </c>
      <c r="D197" s="740"/>
      <c r="E197" s="740" t="s">
        <v>1797</v>
      </c>
      <c r="F197" s="740" t="s">
        <v>3611</v>
      </c>
      <c r="G197" s="740" t="s">
        <v>3612</v>
      </c>
      <c r="H197" s="732" t="s">
        <v>3914</v>
      </c>
      <c r="I197" s="740" t="s">
        <v>3161</v>
      </c>
      <c r="J197" s="740"/>
      <c r="K197" s="740"/>
      <c r="L197" s="740"/>
      <c r="M197" s="740"/>
      <c r="N197" s="740"/>
      <c r="O197" s="740"/>
      <c r="P197" s="740"/>
      <c r="Q197" s="740"/>
      <c r="R197" s="740" t="s">
        <v>2453</v>
      </c>
      <c r="S197" s="750"/>
      <c r="T197" s="740" t="s">
        <v>3615</v>
      </c>
      <c r="U197" s="740"/>
      <c r="V197" s="740"/>
      <c r="W197" s="740" t="s">
        <v>3036</v>
      </c>
      <c r="X197" s="847" t="s">
        <v>3925</v>
      </c>
      <c r="Y197" s="731" t="s">
        <v>23</v>
      </c>
      <c r="Z197" s="764" t="s">
        <v>1350</v>
      </c>
      <c r="AA197" s="764" t="s">
        <v>345</v>
      </c>
      <c r="AB197" s="403" t="s">
        <v>1205</v>
      </c>
      <c r="AC197" s="764">
        <v>2</v>
      </c>
      <c r="AD197" s="764" t="s">
        <v>1403</v>
      </c>
      <c r="AE197" s="764"/>
      <c r="AF197" s="764"/>
      <c r="AG197" s="764"/>
      <c r="AH197" s="764"/>
      <c r="AI197" s="764"/>
      <c r="AJ197" s="764"/>
      <c r="AK197" s="764"/>
      <c r="AL197" s="764"/>
      <c r="AM197" s="764"/>
      <c r="AN197" s="764" t="s">
        <v>1441</v>
      </c>
      <c r="AO197" s="764"/>
      <c r="AP197" s="764"/>
      <c r="AQ197" s="764" t="s">
        <v>859</v>
      </c>
      <c r="AR197" s="764"/>
      <c r="AS197" s="764"/>
      <c r="AT197" s="759">
        <v>40961</v>
      </c>
      <c r="AU197" s="757">
        <v>40984</v>
      </c>
      <c r="AV197" s="760">
        <v>7970955</v>
      </c>
      <c r="AY197" s="694" t="str">
        <f t="shared" ref="AY197:AY223" si="3">TEXT(AU197, "yyyy")</f>
        <v>2012</v>
      </c>
      <c r="BA197" s="17"/>
      <c r="BB197" s="17"/>
    </row>
    <row r="198" spans="1:54" s="694" customFormat="1" ht="15" customHeight="1">
      <c r="A198" s="764">
        <v>194</v>
      </c>
      <c r="B198" s="740" t="s">
        <v>1324</v>
      </c>
      <c r="C198" s="851" t="s">
        <v>3991</v>
      </c>
      <c r="D198" s="740"/>
      <c r="E198" s="740" t="s">
        <v>1798</v>
      </c>
      <c r="F198" s="740" t="s">
        <v>3606</v>
      </c>
      <c r="G198" s="740" t="s">
        <v>3605</v>
      </c>
      <c r="H198" s="732" t="s">
        <v>3914</v>
      </c>
      <c r="I198" s="392" t="s">
        <v>3160</v>
      </c>
      <c r="J198" s="731"/>
      <c r="K198" s="784"/>
      <c r="L198" s="789"/>
      <c r="M198" s="789"/>
      <c r="N198" s="784"/>
      <c r="O198" s="785"/>
      <c r="P198" s="790"/>
      <c r="Q198" s="791"/>
      <c r="R198" s="740" t="s">
        <v>2528</v>
      </c>
      <c r="S198" s="750"/>
      <c r="T198" s="740" t="s">
        <v>3615</v>
      </c>
      <c r="U198" s="740"/>
      <c r="V198" s="740"/>
      <c r="W198" s="740" t="s">
        <v>3036</v>
      </c>
      <c r="X198" s="847" t="s">
        <v>3925</v>
      </c>
      <c r="Y198" s="731" t="s">
        <v>23</v>
      </c>
      <c r="Z198" s="764" t="s">
        <v>1350</v>
      </c>
      <c r="AA198" s="764" t="s">
        <v>345</v>
      </c>
      <c r="AB198" s="403" t="s">
        <v>1205</v>
      </c>
      <c r="AC198" s="764">
        <v>2</v>
      </c>
      <c r="AD198" s="764" t="s">
        <v>1403</v>
      </c>
      <c r="AE198" s="764"/>
      <c r="AF198" s="764"/>
      <c r="AG198" s="764"/>
      <c r="AH198" s="764"/>
      <c r="AI198" s="764"/>
      <c r="AJ198" s="764"/>
      <c r="AK198" s="764"/>
      <c r="AL198" s="764"/>
      <c r="AM198" s="764"/>
      <c r="AN198" s="764" t="s">
        <v>1441</v>
      </c>
      <c r="AO198" s="764"/>
      <c r="AP198" s="764"/>
      <c r="AQ198" s="764" t="s">
        <v>859</v>
      </c>
      <c r="AR198" s="764"/>
      <c r="AS198" s="764"/>
      <c r="AT198" s="759">
        <v>40961</v>
      </c>
      <c r="AU198" s="757">
        <v>40984</v>
      </c>
      <c r="AV198" s="760">
        <v>7970955</v>
      </c>
      <c r="AY198" s="694" t="str">
        <f t="shared" si="3"/>
        <v>2012</v>
      </c>
    </row>
    <row r="199" spans="1:54" s="694" customFormat="1" ht="15" customHeight="1">
      <c r="A199" s="764">
        <v>195</v>
      </c>
      <c r="B199" s="763" t="s">
        <v>1328</v>
      </c>
      <c r="C199" s="851" t="s">
        <v>2879</v>
      </c>
      <c r="D199" s="763"/>
      <c r="E199" s="763" t="s">
        <v>1802</v>
      </c>
      <c r="F199" s="763" t="s">
        <v>3238</v>
      </c>
      <c r="G199" s="763" t="s">
        <v>1094</v>
      </c>
      <c r="H199" s="763" t="s">
        <v>2883</v>
      </c>
      <c r="I199" s="768" t="s">
        <v>3137</v>
      </c>
      <c r="J199" s="762"/>
      <c r="K199" s="815"/>
      <c r="L199" s="815"/>
      <c r="M199" s="815"/>
      <c r="N199" s="815"/>
      <c r="O199" s="816"/>
      <c r="P199" s="815"/>
      <c r="Q199" s="816"/>
      <c r="R199" s="763" t="s">
        <v>2529</v>
      </c>
      <c r="S199" s="762"/>
      <c r="T199" s="763" t="s">
        <v>3038</v>
      </c>
      <c r="U199" s="763"/>
      <c r="V199" s="763" t="s">
        <v>3241</v>
      </c>
      <c r="W199" s="763" t="s">
        <v>2970</v>
      </c>
      <c r="X199" s="847" t="s">
        <v>3925</v>
      </c>
      <c r="Y199" s="731" t="s">
        <v>23</v>
      </c>
      <c r="Z199" s="764" t="s">
        <v>1350</v>
      </c>
      <c r="AA199" s="764" t="s">
        <v>345</v>
      </c>
      <c r="AB199" s="403" t="s">
        <v>1205</v>
      </c>
      <c r="AC199" s="764">
        <v>2</v>
      </c>
      <c r="AD199" s="764" t="s">
        <v>1403</v>
      </c>
      <c r="AE199" s="764"/>
      <c r="AF199" s="764"/>
      <c r="AG199" s="764"/>
      <c r="AH199" s="764"/>
      <c r="AI199" s="764"/>
      <c r="AJ199" s="764"/>
      <c r="AK199" s="764"/>
      <c r="AL199" s="764"/>
      <c r="AM199" s="764"/>
      <c r="AN199" s="764" t="s">
        <v>1441</v>
      </c>
      <c r="AO199" s="764"/>
      <c r="AP199" s="764"/>
      <c r="AQ199" s="764" t="s">
        <v>859</v>
      </c>
      <c r="AR199" s="764"/>
      <c r="AS199" s="764"/>
      <c r="AT199" s="759">
        <v>40961</v>
      </c>
      <c r="AU199" s="757">
        <v>40984</v>
      </c>
      <c r="AV199" s="760">
        <v>7970955</v>
      </c>
      <c r="AY199" s="694" t="str">
        <f t="shared" si="3"/>
        <v>2012</v>
      </c>
    </row>
    <row r="200" spans="1:54" s="694" customFormat="1" ht="15" customHeight="1">
      <c r="A200" s="764">
        <v>196</v>
      </c>
      <c r="B200" s="732" t="s">
        <v>3269</v>
      </c>
      <c r="C200" s="851" t="s">
        <v>2880</v>
      </c>
      <c r="D200" s="740"/>
      <c r="E200" s="732" t="s">
        <v>3270</v>
      </c>
      <c r="F200" s="732" t="s">
        <v>592</v>
      </c>
      <c r="G200" s="732" t="s">
        <v>3575</v>
      </c>
      <c r="H200" s="732" t="s">
        <v>3914</v>
      </c>
      <c r="I200" s="735" t="s">
        <v>3173</v>
      </c>
      <c r="J200" s="764" t="s">
        <v>3394</v>
      </c>
      <c r="K200" s="784" t="s">
        <v>3576</v>
      </c>
      <c r="L200" s="784" t="s">
        <v>3396</v>
      </c>
      <c r="M200" s="784" t="s">
        <v>3577</v>
      </c>
      <c r="N200" s="784" t="s">
        <v>3399</v>
      </c>
      <c r="O200" s="785" t="s">
        <v>3549</v>
      </c>
      <c r="P200" s="784"/>
      <c r="Q200" s="785"/>
      <c r="R200" s="732"/>
      <c r="S200" s="764"/>
      <c r="T200" s="732" t="s">
        <v>385</v>
      </c>
      <c r="U200" s="732"/>
      <c r="V200" s="732" t="s">
        <v>1231</v>
      </c>
      <c r="W200" s="732" t="s">
        <v>2950</v>
      </c>
      <c r="X200" s="847" t="s">
        <v>3925</v>
      </c>
      <c r="Y200" s="731" t="s">
        <v>23</v>
      </c>
      <c r="Z200" s="764" t="s">
        <v>1350</v>
      </c>
      <c r="AA200" s="764" t="s">
        <v>345</v>
      </c>
      <c r="AB200" s="403" t="s">
        <v>1205</v>
      </c>
      <c r="AC200" s="764">
        <v>2</v>
      </c>
      <c r="AD200" s="764" t="s">
        <v>1403</v>
      </c>
      <c r="AE200" s="764"/>
      <c r="AF200" s="764"/>
      <c r="AG200" s="764"/>
      <c r="AH200" s="764"/>
      <c r="AI200" s="764"/>
      <c r="AJ200" s="764"/>
      <c r="AK200" s="764"/>
      <c r="AL200" s="764"/>
      <c r="AM200" s="764"/>
      <c r="AN200" s="764" t="s">
        <v>1441</v>
      </c>
      <c r="AO200" s="764"/>
      <c r="AP200" s="764"/>
      <c r="AQ200" s="764" t="s">
        <v>859</v>
      </c>
      <c r="AR200" s="764"/>
      <c r="AS200" s="764"/>
      <c r="AT200" s="759">
        <v>40961</v>
      </c>
      <c r="AU200" s="757">
        <v>40984</v>
      </c>
      <c r="AV200" s="760">
        <v>7970955</v>
      </c>
      <c r="AY200" s="694" t="str">
        <f t="shared" si="3"/>
        <v>2012</v>
      </c>
    </row>
    <row r="201" spans="1:54" s="694" customFormat="1" ht="15" customHeight="1">
      <c r="A201" s="764">
        <v>197</v>
      </c>
      <c r="B201" s="732" t="s">
        <v>1329</v>
      </c>
      <c r="C201" s="851" t="s">
        <v>2881</v>
      </c>
      <c r="D201" s="732"/>
      <c r="E201" s="732" t="s">
        <v>1803</v>
      </c>
      <c r="F201" s="732" t="s">
        <v>3781</v>
      </c>
      <c r="G201" s="732" t="s">
        <v>3783</v>
      </c>
      <c r="H201" s="732" t="s">
        <v>3914</v>
      </c>
      <c r="I201" s="735" t="s">
        <v>3782</v>
      </c>
      <c r="J201" s="732"/>
      <c r="K201" s="732"/>
      <c r="L201" s="732"/>
      <c r="M201" s="732"/>
      <c r="N201" s="732"/>
      <c r="O201" s="732"/>
      <c r="P201" s="732"/>
      <c r="Q201" s="732"/>
      <c r="R201" s="732"/>
      <c r="S201" s="764"/>
      <c r="T201" s="732" t="s">
        <v>3787</v>
      </c>
      <c r="U201" s="732" t="s">
        <v>3788</v>
      </c>
      <c r="V201" s="732" t="s">
        <v>1397</v>
      </c>
      <c r="W201" s="732"/>
      <c r="X201" s="847" t="s">
        <v>3925</v>
      </c>
      <c r="Y201" s="731" t="s">
        <v>23</v>
      </c>
      <c r="Z201" s="764" t="s">
        <v>1350</v>
      </c>
      <c r="AA201" s="764" t="s">
        <v>345</v>
      </c>
      <c r="AB201" s="403" t="s">
        <v>1205</v>
      </c>
      <c r="AC201" s="764">
        <v>2</v>
      </c>
      <c r="AD201" s="764" t="s">
        <v>1403</v>
      </c>
      <c r="AE201" s="764"/>
      <c r="AF201" s="764"/>
      <c r="AG201" s="764"/>
      <c r="AH201" s="764"/>
      <c r="AI201" s="764"/>
      <c r="AJ201" s="764"/>
      <c r="AK201" s="764"/>
      <c r="AL201" s="764"/>
      <c r="AM201" s="764"/>
      <c r="AN201" s="764" t="s">
        <v>1441</v>
      </c>
      <c r="AO201" s="764"/>
      <c r="AP201" s="764"/>
      <c r="AQ201" s="764" t="s">
        <v>859</v>
      </c>
      <c r="AR201" s="764"/>
      <c r="AS201" s="764"/>
      <c r="AT201" s="759">
        <v>40961</v>
      </c>
      <c r="AU201" s="757">
        <v>40984</v>
      </c>
      <c r="AV201" s="760">
        <v>7970955</v>
      </c>
      <c r="AY201" s="694" t="str">
        <f t="shared" si="3"/>
        <v>2012</v>
      </c>
      <c r="BA201" s="17"/>
      <c r="BB201" s="17"/>
    </row>
    <row r="202" spans="1:54" s="694" customFormat="1" ht="15" customHeight="1">
      <c r="A202" s="764">
        <v>198</v>
      </c>
      <c r="B202" s="732" t="s">
        <v>1330</v>
      </c>
      <c r="C202" s="851" t="s">
        <v>3992</v>
      </c>
      <c r="D202" s="732"/>
      <c r="E202" s="732" t="s">
        <v>1804</v>
      </c>
      <c r="F202" s="732" t="s">
        <v>3784</v>
      </c>
      <c r="G202" s="732" t="s">
        <v>3785</v>
      </c>
      <c r="H202" s="732" t="s">
        <v>3914</v>
      </c>
      <c r="I202" s="735" t="s">
        <v>3786</v>
      </c>
      <c r="J202" s="732"/>
      <c r="K202" s="732"/>
      <c r="L202" s="732"/>
      <c r="M202" s="732"/>
      <c r="N202" s="732"/>
      <c r="O202" s="732"/>
      <c r="P202" s="732"/>
      <c r="Q202" s="732"/>
      <c r="R202" s="732"/>
      <c r="S202" s="764"/>
      <c r="T202" s="732" t="s">
        <v>3787</v>
      </c>
      <c r="U202" s="732" t="s">
        <v>3788</v>
      </c>
      <c r="V202" s="732" t="s">
        <v>1397</v>
      </c>
      <c r="W202" s="732"/>
      <c r="X202" s="847" t="s">
        <v>3925</v>
      </c>
      <c r="Y202" s="731" t="s">
        <v>23</v>
      </c>
      <c r="Z202" s="764" t="s">
        <v>1350</v>
      </c>
      <c r="AA202" s="764" t="s">
        <v>345</v>
      </c>
      <c r="AB202" s="403" t="s">
        <v>1205</v>
      </c>
      <c r="AC202" s="764">
        <v>2</v>
      </c>
      <c r="AD202" s="764" t="s">
        <v>1403</v>
      </c>
      <c r="AE202" s="764"/>
      <c r="AF202" s="764"/>
      <c r="AG202" s="764"/>
      <c r="AH202" s="764"/>
      <c r="AI202" s="764"/>
      <c r="AJ202" s="764"/>
      <c r="AK202" s="764"/>
      <c r="AL202" s="764"/>
      <c r="AM202" s="764"/>
      <c r="AN202" s="764" t="s">
        <v>1441</v>
      </c>
      <c r="AO202" s="764"/>
      <c r="AP202" s="764"/>
      <c r="AQ202" s="764" t="s">
        <v>859</v>
      </c>
      <c r="AR202" s="764"/>
      <c r="AS202" s="764"/>
      <c r="AT202" s="759">
        <v>40961</v>
      </c>
      <c r="AU202" s="757">
        <v>40984</v>
      </c>
      <c r="AV202" s="760">
        <v>7970955</v>
      </c>
      <c r="AY202" s="694" t="str">
        <f t="shared" si="3"/>
        <v>2012</v>
      </c>
      <c r="BA202" s="17"/>
      <c r="BB202" s="17"/>
    </row>
    <row r="203" spans="1:54" s="694" customFormat="1" ht="15" customHeight="1">
      <c r="A203" s="764">
        <v>199</v>
      </c>
      <c r="B203" s="732" t="s">
        <v>1331</v>
      </c>
      <c r="C203" s="851" t="s">
        <v>3993</v>
      </c>
      <c r="D203" s="732"/>
      <c r="E203" s="732" t="s">
        <v>1805</v>
      </c>
      <c r="F203" s="732" t="s">
        <v>3789</v>
      </c>
      <c r="G203" s="732" t="s">
        <v>3790</v>
      </c>
      <c r="H203" s="732" t="s">
        <v>3914</v>
      </c>
      <c r="I203" s="735" t="s">
        <v>3791</v>
      </c>
      <c r="J203" s="764"/>
      <c r="K203" s="786"/>
      <c r="L203" s="786"/>
      <c r="M203" s="786"/>
      <c r="N203" s="786"/>
      <c r="O203" s="788"/>
      <c r="P203" s="786"/>
      <c r="Q203" s="788"/>
      <c r="R203" s="732"/>
      <c r="S203" s="764"/>
      <c r="T203" s="732" t="s">
        <v>3787</v>
      </c>
      <c r="U203" s="732" t="s">
        <v>3792</v>
      </c>
      <c r="V203" s="732" t="s">
        <v>3793</v>
      </c>
      <c r="W203" s="732"/>
      <c r="X203" s="847" t="s">
        <v>3925</v>
      </c>
      <c r="Y203" s="731" t="s">
        <v>23</v>
      </c>
      <c r="Z203" s="764" t="s">
        <v>1350</v>
      </c>
      <c r="AA203" s="764" t="s">
        <v>345</v>
      </c>
      <c r="AB203" s="403" t="s">
        <v>1205</v>
      </c>
      <c r="AC203" s="764">
        <v>2</v>
      </c>
      <c r="AD203" s="764" t="s">
        <v>1403</v>
      </c>
      <c r="AE203" s="764"/>
      <c r="AF203" s="764"/>
      <c r="AG203" s="764"/>
      <c r="AH203" s="764"/>
      <c r="AI203" s="764"/>
      <c r="AJ203" s="764"/>
      <c r="AK203" s="764"/>
      <c r="AL203" s="764"/>
      <c r="AM203" s="764"/>
      <c r="AN203" s="764" t="s">
        <v>1441</v>
      </c>
      <c r="AO203" s="764"/>
      <c r="AP203" s="764"/>
      <c r="AQ203" s="764" t="s">
        <v>859</v>
      </c>
      <c r="AR203" s="764"/>
      <c r="AS203" s="764"/>
      <c r="AT203" s="759">
        <v>40961</v>
      </c>
      <c r="AU203" s="757">
        <v>40984</v>
      </c>
      <c r="AV203" s="760">
        <v>7970955</v>
      </c>
      <c r="AY203" s="694" t="str">
        <f t="shared" si="3"/>
        <v>2012</v>
      </c>
    </row>
    <row r="204" spans="1:54" s="694" customFormat="1" ht="15" customHeight="1">
      <c r="A204" s="764">
        <v>200</v>
      </c>
      <c r="B204" s="740" t="s">
        <v>1332</v>
      </c>
      <c r="C204" s="851" t="s">
        <v>3994</v>
      </c>
      <c r="D204" s="740"/>
      <c r="E204" s="740" t="s">
        <v>1806</v>
      </c>
      <c r="F204" s="740" t="s">
        <v>3609</v>
      </c>
      <c r="G204" s="740" t="s">
        <v>3610</v>
      </c>
      <c r="H204" s="732" t="s">
        <v>3914</v>
      </c>
      <c r="I204" s="740" t="s">
        <v>3159</v>
      </c>
      <c r="J204" s="743"/>
      <c r="K204" s="784"/>
      <c r="L204" s="784"/>
      <c r="M204" s="784"/>
      <c r="N204" s="784"/>
      <c r="O204" s="785"/>
      <c r="P204" s="784"/>
      <c r="Q204" s="785"/>
      <c r="R204" s="740" t="s">
        <v>2454</v>
      </c>
      <c r="S204" s="750"/>
      <c r="T204" s="740" t="s">
        <v>3615</v>
      </c>
      <c r="U204" s="740"/>
      <c r="V204" s="740" t="s">
        <v>3037</v>
      </c>
      <c r="W204" s="740" t="s">
        <v>2950</v>
      </c>
      <c r="X204" s="847" t="s">
        <v>3925</v>
      </c>
      <c r="Y204" s="731" t="s">
        <v>23</v>
      </c>
      <c r="Z204" s="764" t="s">
        <v>1350</v>
      </c>
      <c r="AA204" s="764" t="s">
        <v>345</v>
      </c>
      <c r="AB204" s="403" t="s">
        <v>1205</v>
      </c>
      <c r="AC204" s="764">
        <v>2</v>
      </c>
      <c r="AD204" s="764" t="s">
        <v>1403</v>
      </c>
      <c r="AE204" s="764"/>
      <c r="AF204" s="764"/>
      <c r="AG204" s="764"/>
      <c r="AH204" s="764"/>
      <c r="AI204" s="764"/>
      <c r="AJ204" s="764"/>
      <c r="AK204" s="764"/>
      <c r="AL204" s="764"/>
      <c r="AM204" s="764"/>
      <c r="AN204" s="764" t="s">
        <v>1441</v>
      </c>
      <c r="AO204" s="764"/>
      <c r="AP204" s="764"/>
      <c r="AQ204" s="764" t="s">
        <v>859</v>
      </c>
      <c r="AR204" s="764"/>
      <c r="AS204" s="764"/>
      <c r="AT204" s="759">
        <v>40961</v>
      </c>
      <c r="AU204" s="757">
        <v>40984</v>
      </c>
      <c r="AV204" s="760">
        <v>7970955</v>
      </c>
      <c r="AY204" s="694" t="str">
        <f t="shared" si="3"/>
        <v>2012</v>
      </c>
    </row>
    <row r="205" spans="1:54" s="694" customFormat="1" ht="15" customHeight="1">
      <c r="A205" s="764">
        <v>201</v>
      </c>
      <c r="B205" s="732" t="s">
        <v>1333</v>
      </c>
      <c r="C205" s="851" t="s">
        <v>3995</v>
      </c>
      <c r="D205" s="732"/>
      <c r="E205" s="732" t="s">
        <v>1807</v>
      </c>
      <c r="F205" s="732" t="s">
        <v>3794</v>
      </c>
      <c r="G205" s="732" t="s">
        <v>3795</v>
      </c>
      <c r="H205" s="732" t="s">
        <v>3914</v>
      </c>
      <c r="I205" s="735" t="s">
        <v>3796</v>
      </c>
      <c r="J205" s="732"/>
      <c r="K205" s="732"/>
      <c r="L205" s="732"/>
      <c r="M205" s="732"/>
      <c r="N205" s="732"/>
      <c r="O205" s="732"/>
      <c r="P205" s="732"/>
      <c r="Q205" s="732"/>
      <c r="R205" s="732"/>
      <c r="S205" s="764"/>
      <c r="T205" s="732" t="s">
        <v>3787</v>
      </c>
      <c r="U205" s="732" t="s">
        <v>3788</v>
      </c>
      <c r="V205" s="732" t="s">
        <v>1397</v>
      </c>
      <c r="W205" s="732"/>
      <c r="X205" s="847" t="s">
        <v>3925</v>
      </c>
      <c r="Y205" s="731" t="s">
        <v>23</v>
      </c>
      <c r="Z205" s="764" t="s">
        <v>1350</v>
      </c>
      <c r="AA205" s="764" t="s">
        <v>345</v>
      </c>
      <c r="AB205" s="403" t="s">
        <v>1205</v>
      </c>
      <c r="AC205" s="764">
        <v>2</v>
      </c>
      <c r="AD205" s="764" t="s">
        <v>1403</v>
      </c>
      <c r="AE205" s="764"/>
      <c r="AF205" s="764"/>
      <c r="AG205" s="764"/>
      <c r="AH205" s="764"/>
      <c r="AI205" s="764"/>
      <c r="AJ205" s="764"/>
      <c r="AK205" s="764"/>
      <c r="AL205" s="764"/>
      <c r="AM205" s="764"/>
      <c r="AN205" s="764" t="s">
        <v>1441</v>
      </c>
      <c r="AO205" s="764"/>
      <c r="AP205" s="764"/>
      <c r="AQ205" s="764" t="s">
        <v>859</v>
      </c>
      <c r="AR205" s="764"/>
      <c r="AS205" s="764"/>
      <c r="AT205" s="759">
        <v>40961</v>
      </c>
      <c r="AU205" s="757">
        <v>40984</v>
      </c>
      <c r="AV205" s="760">
        <v>7970955</v>
      </c>
      <c r="AW205" s="703"/>
      <c r="AX205" s="703"/>
      <c r="AY205" s="694" t="str">
        <f t="shared" si="3"/>
        <v>2012</v>
      </c>
      <c r="BA205" s="17"/>
      <c r="BB205" s="17"/>
    </row>
    <row r="206" spans="1:54" s="694" customFormat="1" ht="15" customHeight="1">
      <c r="A206" s="764">
        <v>202</v>
      </c>
      <c r="B206" s="732" t="s">
        <v>1334</v>
      </c>
      <c r="C206" s="851" t="s">
        <v>3996</v>
      </c>
      <c r="D206" s="740"/>
      <c r="E206" s="732" t="s">
        <v>1808</v>
      </c>
      <c r="F206" s="732" t="s">
        <v>3291</v>
      </c>
      <c r="G206" s="732" t="s">
        <v>3292</v>
      </c>
      <c r="H206" s="732" t="s">
        <v>2883</v>
      </c>
      <c r="I206" s="732" t="s">
        <v>3293</v>
      </c>
      <c r="J206" s="732" t="s">
        <v>1143</v>
      </c>
      <c r="K206" s="732" t="s">
        <v>3616</v>
      </c>
      <c r="L206" s="732"/>
      <c r="M206" s="732"/>
      <c r="N206" s="732"/>
      <c r="O206" s="732"/>
      <c r="P206" s="732"/>
      <c r="Q206" s="732"/>
      <c r="R206" s="732"/>
      <c r="S206" s="748"/>
      <c r="T206" s="732" t="s">
        <v>3294</v>
      </c>
      <c r="U206" s="732" t="s">
        <v>2631</v>
      </c>
      <c r="V206" s="732" t="s">
        <v>3295</v>
      </c>
      <c r="W206" s="405" t="s">
        <v>3212</v>
      </c>
      <c r="X206" s="847" t="s">
        <v>3925</v>
      </c>
      <c r="Y206" s="731" t="s">
        <v>23</v>
      </c>
      <c r="Z206" s="764" t="s">
        <v>1350</v>
      </c>
      <c r="AA206" s="764" t="s">
        <v>345</v>
      </c>
      <c r="AB206" s="403" t="s">
        <v>1205</v>
      </c>
      <c r="AC206" s="764">
        <v>2</v>
      </c>
      <c r="AD206" s="764" t="s">
        <v>1403</v>
      </c>
      <c r="AE206" s="764"/>
      <c r="AF206" s="764"/>
      <c r="AG206" s="764"/>
      <c r="AH206" s="764"/>
      <c r="AI206" s="764"/>
      <c r="AJ206" s="764"/>
      <c r="AK206" s="764"/>
      <c r="AL206" s="764"/>
      <c r="AM206" s="764"/>
      <c r="AN206" s="764" t="s">
        <v>1441</v>
      </c>
      <c r="AO206" s="764"/>
      <c r="AP206" s="764"/>
      <c r="AQ206" s="764" t="s">
        <v>859</v>
      </c>
      <c r="AR206" s="764"/>
      <c r="AS206" s="764"/>
      <c r="AT206" s="759">
        <v>40961</v>
      </c>
      <c r="AU206" s="757">
        <v>40984</v>
      </c>
      <c r="AV206" s="760">
        <v>7970955</v>
      </c>
      <c r="AY206" s="694" t="str">
        <f t="shared" si="3"/>
        <v>2012</v>
      </c>
    </row>
    <row r="207" spans="1:54" s="694" customFormat="1" ht="15" customHeight="1">
      <c r="A207" s="764">
        <v>203</v>
      </c>
      <c r="B207" s="732" t="s">
        <v>1335</v>
      </c>
      <c r="C207" s="851" t="s">
        <v>3997</v>
      </c>
      <c r="D207" s="740"/>
      <c r="E207" s="732" t="s">
        <v>1809</v>
      </c>
      <c r="F207" s="732" t="s">
        <v>3315</v>
      </c>
      <c r="G207" s="732" t="s">
        <v>589</v>
      </c>
      <c r="H207" s="732" t="s">
        <v>3914</v>
      </c>
      <c r="I207" s="732" t="s">
        <v>3380</v>
      </c>
      <c r="J207" s="748" t="s">
        <v>3394</v>
      </c>
      <c r="K207" s="784" t="s">
        <v>3404</v>
      </c>
      <c r="L207" s="784" t="s">
        <v>3321</v>
      </c>
      <c r="M207" s="784" t="s">
        <v>3411</v>
      </c>
      <c r="N207" s="784"/>
      <c r="O207" s="785"/>
      <c r="P207" s="784"/>
      <c r="Q207" s="785"/>
      <c r="R207" s="732"/>
      <c r="S207" s="748"/>
      <c r="T207" s="732" t="s">
        <v>43</v>
      </c>
      <c r="U207" s="732" t="s">
        <v>3307</v>
      </c>
      <c r="V207" s="732" t="s">
        <v>3288</v>
      </c>
      <c r="W207" s="405" t="s">
        <v>3212</v>
      </c>
      <c r="X207" s="847" t="s">
        <v>3925</v>
      </c>
      <c r="Y207" s="731" t="s">
        <v>23</v>
      </c>
      <c r="Z207" s="764" t="s">
        <v>1350</v>
      </c>
      <c r="AA207" s="764" t="s">
        <v>345</v>
      </c>
      <c r="AB207" s="403" t="s">
        <v>1205</v>
      </c>
      <c r="AC207" s="764">
        <v>2</v>
      </c>
      <c r="AD207" s="764" t="s">
        <v>1403</v>
      </c>
      <c r="AE207" s="764"/>
      <c r="AF207" s="764"/>
      <c r="AG207" s="764"/>
      <c r="AH207" s="764"/>
      <c r="AI207" s="764"/>
      <c r="AJ207" s="764"/>
      <c r="AK207" s="764"/>
      <c r="AL207" s="764"/>
      <c r="AM207" s="764"/>
      <c r="AN207" s="764" t="s">
        <v>1441</v>
      </c>
      <c r="AO207" s="764"/>
      <c r="AP207" s="764"/>
      <c r="AQ207" s="764" t="s">
        <v>859</v>
      </c>
      <c r="AR207" s="764"/>
      <c r="AS207" s="764"/>
      <c r="AT207" s="759">
        <v>40961</v>
      </c>
      <c r="AU207" s="757">
        <v>40984</v>
      </c>
      <c r="AV207" s="760">
        <v>7970955</v>
      </c>
      <c r="AY207" s="694" t="str">
        <f t="shared" si="3"/>
        <v>2012</v>
      </c>
    </row>
    <row r="208" spans="1:54" s="694" customFormat="1" ht="15" customHeight="1">
      <c r="A208" s="764">
        <v>204</v>
      </c>
      <c r="B208" s="732" t="s">
        <v>1336</v>
      </c>
      <c r="C208" s="851" t="s">
        <v>3998</v>
      </c>
      <c r="D208" s="740"/>
      <c r="E208" s="732" t="s">
        <v>1810</v>
      </c>
      <c r="F208" s="732" t="s">
        <v>3588</v>
      </c>
      <c r="G208" s="732" t="s">
        <v>3589</v>
      </c>
      <c r="H208" s="732" t="s">
        <v>3914</v>
      </c>
      <c r="I208" s="732" t="s">
        <v>3590</v>
      </c>
      <c r="J208" s="743" t="s">
        <v>3578</v>
      </c>
      <c r="K208" s="784" t="s">
        <v>3591</v>
      </c>
      <c r="L208" s="784"/>
      <c r="M208" s="784"/>
      <c r="N208" s="784" t="s">
        <v>3579</v>
      </c>
      <c r="O208" s="785" t="s">
        <v>3592</v>
      </c>
      <c r="P208" s="784"/>
      <c r="Q208" s="785"/>
      <c r="R208" s="732" t="s">
        <v>2530</v>
      </c>
      <c r="S208" s="748"/>
      <c r="T208" s="732" t="s">
        <v>22</v>
      </c>
      <c r="U208" s="732" t="s">
        <v>2631</v>
      </c>
      <c r="V208" s="732" t="s">
        <v>1397</v>
      </c>
      <c r="W208" s="405" t="s">
        <v>3212</v>
      </c>
      <c r="X208" s="847" t="s">
        <v>3925</v>
      </c>
      <c r="Y208" s="731" t="s">
        <v>23</v>
      </c>
      <c r="Z208" s="764" t="s">
        <v>1350</v>
      </c>
      <c r="AA208" s="764" t="s">
        <v>345</v>
      </c>
      <c r="AB208" s="403" t="s">
        <v>1205</v>
      </c>
      <c r="AC208" s="764">
        <v>2</v>
      </c>
      <c r="AD208" s="764" t="s">
        <v>1403</v>
      </c>
      <c r="AE208" s="764"/>
      <c r="AF208" s="764"/>
      <c r="AG208" s="764"/>
      <c r="AH208" s="764"/>
      <c r="AI208" s="764"/>
      <c r="AJ208" s="764"/>
      <c r="AK208" s="764"/>
      <c r="AL208" s="764"/>
      <c r="AM208" s="764"/>
      <c r="AN208" s="764" t="s">
        <v>1441</v>
      </c>
      <c r="AO208" s="764"/>
      <c r="AP208" s="764"/>
      <c r="AQ208" s="764" t="s">
        <v>859</v>
      </c>
      <c r="AR208" s="764"/>
      <c r="AS208" s="764"/>
      <c r="AT208" s="759">
        <v>40961</v>
      </c>
      <c r="AU208" s="757">
        <v>40984</v>
      </c>
      <c r="AV208" s="760">
        <v>7970955</v>
      </c>
      <c r="AY208" s="694" t="str">
        <f t="shared" si="3"/>
        <v>2012</v>
      </c>
      <c r="BB208" s="693"/>
    </row>
    <row r="209" spans="1:54" s="694" customFormat="1" ht="15" customHeight="1">
      <c r="A209" s="764">
        <v>205</v>
      </c>
      <c r="B209" s="732" t="s">
        <v>1337</v>
      </c>
      <c r="C209" s="851" t="s">
        <v>3999</v>
      </c>
      <c r="D209" s="732"/>
      <c r="E209" s="732" t="s">
        <v>1811</v>
      </c>
      <c r="F209" s="732" t="s">
        <v>3797</v>
      </c>
      <c r="G209" s="732" t="s">
        <v>3798</v>
      </c>
      <c r="H209" s="732" t="s">
        <v>3914</v>
      </c>
      <c r="I209" s="735" t="s">
        <v>3799</v>
      </c>
      <c r="J209" s="732"/>
      <c r="K209" s="732"/>
      <c r="L209" s="732"/>
      <c r="M209" s="732"/>
      <c r="N209" s="732"/>
      <c r="O209" s="732"/>
      <c r="P209" s="732"/>
      <c r="Q209" s="732"/>
      <c r="R209" s="732"/>
      <c r="S209" s="764"/>
      <c r="T209" s="732" t="s">
        <v>3787</v>
      </c>
      <c r="U209" s="732" t="s">
        <v>3788</v>
      </c>
      <c r="V209" s="732" t="s">
        <v>1397</v>
      </c>
      <c r="W209" s="732"/>
      <c r="X209" s="847" t="s">
        <v>3925</v>
      </c>
      <c r="Y209" s="731" t="s">
        <v>23</v>
      </c>
      <c r="Z209" s="764" t="s">
        <v>1350</v>
      </c>
      <c r="AA209" s="764" t="s">
        <v>345</v>
      </c>
      <c r="AB209" s="403" t="s">
        <v>1205</v>
      </c>
      <c r="AC209" s="764">
        <v>2</v>
      </c>
      <c r="AD209" s="764" t="s">
        <v>1403</v>
      </c>
      <c r="AE209" s="764"/>
      <c r="AF209" s="764"/>
      <c r="AG209" s="764"/>
      <c r="AH209" s="764"/>
      <c r="AI209" s="764"/>
      <c r="AJ209" s="764"/>
      <c r="AK209" s="764"/>
      <c r="AL209" s="764"/>
      <c r="AM209" s="764"/>
      <c r="AN209" s="764" t="s">
        <v>1441</v>
      </c>
      <c r="AO209" s="764"/>
      <c r="AP209" s="764"/>
      <c r="AQ209" s="764" t="s">
        <v>859</v>
      </c>
      <c r="AR209" s="764"/>
      <c r="AS209" s="764"/>
      <c r="AT209" s="759">
        <v>40961</v>
      </c>
      <c r="AU209" s="757">
        <v>40984</v>
      </c>
      <c r="AV209" s="760">
        <v>7970955</v>
      </c>
      <c r="AY209" s="694" t="str">
        <f t="shared" si="3"/>
        <v>2012</v>
      </c>
      <c r="BA209" s="17"/>
      <c r="BB209" s="17"/>
    </row>
    <row r="210" spans="1:54" s="694" customFormat="1" ht="15" customHeight="1">
      <c r="A210" s="764">
        <v>207</v>
      </c>
      <c r="B210" s="763" t="s">
        <v>1339</v>
      </c>
      <c r="C210" s="851" t="s">
        <v>4000</v>
      </c>
      <c r="D210" s="763"/>
      <c r="E210" s="763" t="s">
        <v>1813</v>
      </c>
      <c r="F210" s="763" t="s">
        <v>1347</v>
      </c>
      <c r="G210" s="763" t="s">
        <v>1094</v>
      </c>
      <c r="H210" s="763" t="s">
        <v>2883</v>
      </c>
      <c r="I210" s="768" t="s">
        <v>3137</v>
      </c>
      <c r="J210" s="560"/>
      <c r="K210" s="560"/>
      <c r="L210" s="560"/>
      <c r="M210" s="560"/>
      <c r="N210" s="560"/>
      <c r="O210" s="560"/>
      <c r="P210" s="560"/>
      <c r="Q210" s="560"/>
      <c r="R210" s="763"/>
      <c r="S210" s="762"/>
      <c r="T210" s="763" t="s">
        <v>3038</v>
      </c>
      <c r="U210" s="763" t="s">
        <v>2631</v>
      </c>
      <c r="V210" s="763" t="s">
        <v>1397</v>
      </c>
      <c r="W210" s="763" t="s">
        <v>2970</v>
      </c>
      <c r="X210" s="847" t="s">
        <v>3925</v>
      </c>
      <c r="Y210" s="731" t="s">
        <v>23</v>
      </c>
      <c r="Z210" s="764" t="s">
        <v>1350</v>
      </c>
      <c r="AA210" s="764" t="s">
        <v>345</v>
      </c>
      <c r="AB210" s="403" t="s">
        <v>1205</v>
      </c>
      <c r="AC210" s="764">
        <v>2</v>
      </c>
      <c r="AD210" s="764" t="s">
        <v>1403</v>
      </c>
      <c r="AE210" s="764"/>
      <c r="AF210" s="764"/>
      <c r="AG210" s="764"/>
      <c r="AH210" s="764"/>
      <c r="AI210" s="764"/>
      <c r="AJ210" s="764"/>
      <c r="AK210" s="764"/>
      <c r="AL210" s="764"/>
      <c r="AM210" s="764"/>
      <c r="AN210" s="764" t="s">
        <v>1441</v>
      </c>
      <c r="AO210" s="764"/>
      <c r="AP210" s="764"/>
      <c r="AQ210" s="764" t="s">
        <v>859</v>
      </c>
      <c r="AR210" s="764"/>
      <c r="AS210" s="764"/>
      <c r="AT210" s="759">
        <v>40961</v>
      </c>
      <c r="AU210" s="757">
        <v>40984</v>
      </c>
      <c r="AV210" s="760">
        <v>7970955</v>
      </c>
      <c r="AY210" s="694" t="str">
        <f t="shared" si="3"/>
        <v>2012</v>
      </c>
      <c r="BA210" s="17"/>
      <c r="BB210" s="17"/>
    </row>
    <row r="211" spans="1:54" s="694" customFormat="1" ht="15" customHeight="1">
      <c r="A211" s="764">
        <v>209</v>
      </c>
      <c r="B211" s="732" t="s">
        <v>1341</v>
      </c>
      <c r="C211" s="855" t="s">
        <v>4001</v>
      </c>
      <c r="D211" s="732"/>
      <c r="E211" s="732" t="s">
        <v>1815</v>
      </c>
      <c r="F211" s="732" t="s">
        <v>4040</v>
      </c>
      <c r="G211" s="732" t="s">
        <v>1094</v>
      </c>
      <c r="H211" s="732" t="s">
        <v>2883</v>
      </c>
      <c r="I211" s="735" t="s">
        <v>3137</v>
      </c>
      <c r="J211" s="732"/>
      <c r="K211" s="732"/>
      <c r="L211" s="732"/>
      <c r="M211" s="732"/>
      <c r="N211" s="732"/>
      <c r="O211" s="732"/>
      <c r="P211" s="732"/>
      <c r="Q211" s="732"/>
      <c r="R211" s="732"/>
      <c r="S211" s="764"/>
      <c r="T211" s="732" t="s">
        <v>4041</v>
      </c>
      <c r="U211" s="732" t="s">
        <v>2631</v>
      </c>
      <c r="V211" s="732" t="s">
        <v>1397</v>
      </c>
      <c r="W211" s="732" t="s">
        <v>2970</v>
      </c>
      <c r="X211" s="847" t="s">
        <v>3925</v>
      </c>
      <c r="Y211" s="731" t="s">
        <v>23</v>
      </c>
      <c r="Z211" s="764" t="s">
        <v>1350</v>
      </c>
      <c r="AA211" s="764" t="s">
        <v>345</v>
      </c>
      <c r="AB211" s="403" t="s">
        <v>1205</v>
      </c>
      <c r="AC211" s="764">
        <v>2</v>
      </c>
      <c r="AD211" s="764" t="s">
        <v>1403</v>
      </c>
      <c r="AE211" s="764"/>
      <c r="AF211" s="764"/>
      <c r="AG211" s="764"/>
      <c r="AH211" s="764"/>
      <c r="AI211" s="764"/>
      <c r="AJ211" s="764"/>
      <c r="AK211" s="764"/>
      <c r="AL211" s="764"/>
      <c r="AM211" s="764"/>
      <c r="AN211" s="764" t="s">
        <v>1441</v>
      </c>
      <c r="AO211" s="764"/>
      <c r="AP211" s="764"/>
      <c r="AQ211" s="764" t="s">
        <v>859</v>
      </c>
      <c r="AR211" s="764"/>
      <c r="AS211" s="764"/>
      <c r="AT211" s="759">
        <v>40961</v>
      </c>
      <c r="AU211" s="757">
        <v>40984</v>
      </c>
      <c r="AV211" s="760">
        <v>7970955</v>
      </c>
      <c r="AY211" s="694" t="str">
        <f t="shared" si="3"/>
        <v>2012</v>
      </c>
      <c r="BA211" s="17"/>
      <c r="BB211" s="17"/>
    </row>
    <row r="212" spans="1:54" s="694" customFormat="1" ht="15" customHeight="1">
      <c r="A212" s="764">
        <v>210</v>
      </c>
      <c r="B212" s="763" t="s">
        <v>1342</v>
      </c>
      <c r="C212" s="852" t="s">
        <v>4002</v>
      </c>
      <c r="D212" s="763"/>
      <c r="E212" s="763" t="s">
        <v>1816</v>
      </c>
      <c r="F212" s="763" t="s">
        <v>4049</v>
      </c>
      <c r="G212" s="763" t="s">
        <v>1094</v>
      </c>
      <c r="H212" s="763" t="s">
        <v>2883</v>
      </c>
      <c r="I212" s="768" t="s">
        <v>3137</v>
      </c>
      <c r="J212" s="763"/>
      <c r="K212" s="763"/>
      <c r="L212" s="763"/>
      <c r="M212" s="763"/>
      <c r="N212" s="763"/>
      <c r="O212" s="763"/>
      <c r="P212" s="763"/>
      <c r="Q212" s="763"/>
      <c r="R212" s="763"/>
      <c r="S212" s="762"/>
      <c r="T212" s="763" t="s">
        <v>3038</v>
      </c>
      <c r="U212" s="763" t="s">
        <v>2631</v>
      </c>
      <c r="V212" s="763" t="s">
        <v>1397</v>
      </c>
      <c r="W212" s="763" t="s">
        <v>2970</v>
      </c>
      <c r="X212" s="847" t="s">
        <v>3925</v>
      </c>
      <c r="Y212" s="731" t="s">
        <v>23</v>
      </c>
      <c r="Z212" s="764" t="s">
        <v>1350</v>
      </c>
      <c r="AA212" s="764" t="s">
        <v>345</v>
      </c>
      <c r="AB212" s="403" t="s">
        <v>1205</v>
      </c>
      <c r="AC212" s="764">
        <v>2</v>
      </c>
      <c r="AD212" s="764" t="s">
        <v>1403</v>
      </c>
      <c r="AE212" s="764"/>
      <c r="AF212" s="764"/>
      <c r="AG212" s="764"/>
      <c r="AH212" s="764"/>
      <c r="AI212" s="764"/>
      <c r="AJ212" s="764"/>
      <c r="AK212" s="764"/>
      <c r="AL212" s="764"/>
      <c r="AM212" s="764"/>
      <c r="AN212" s="764" t="s">
        <v>1441</v>
      </c>
      <c r="AO212" s="764"/>
      <c r="AP212" s="764"/>
      <c r="AQ212" s="764" t="s">
        <v>859</v>
      </c>
      <c r="AR212" s="764"/>
      <c r="AS212" s="764"/>
      <c r="AT212" s="759">
        <v>40961</v>
      </c>
      <c r="AU212" s="757">
        <v>40984</v>
      </c>
      <c r="AV212" s="760">
        <v>7970955</v>
      </c>
      <c r="AY212" s="694" t="str">
        <f t="shared" si="3"/>
        <v>2012</v>
      </c>
      <c r="BA212" s="17"/>
      <c r="BB212" s="17"/>
    </row>
    <row r="213" spans="1:54" s="694" customFormat="1" ht="15" customHeight="1">
      <c r="A213" s="764">
        <v>211</v>
      </c>
      <c r="B213" s="732" t="s">
        <v>1410</v>
      </c>
      <c r="C213" s="851" t="s">
        <v>4003</v>
      </c>
      <c r="D213" s="740"/>
      <c r="E213" s="732" t="s">
        <v>1817</v>
      </c>
      <c r="F213" s="732" t="s">
        <v>1918</v>
      </c>
      <c r="G213" s="732" t="s">
        <v>1923</v>
      </c>
      <c r="H213" s="732" t="s">
        <v>2883</v>
      </c>
      <c r="I213" s="732" t="s">
        <v>1426</v>
      </c>
      <c r="J213" s="748"/>
      <c r="K213" s="784"/>
      <c r="L213" s="784"/>
      <c r="M213" s="784"/>
      <c r="N213" s="784"/>
      <c r="O213" s="785"/>
      <c r="P213" s="784"/>
      <c r="Q213" s="785"/>
      <c r="R213" s="732" t="s">
        <v>2545</v>
      </c>
      <c r="S213" s="748"/>
      <c r="T213" s="732" t="s">
        <v>1372</v>
      </c>
      <c r="U213" s="732" t="s">
        <v>2633</v>
      </c>
      <c r="V213" s="732" t="s">
        <v>1922</v>
      </c>
      <c r="W213" s="382" t="s">
        <v>2950</v>
      </c>
      <c r="X213" s="847" t="s">
        <v>3925</v>
      </c>
      <c r="Y213" s="731" t="s">
        <v>23</v>
      </c>
      <c r="Z213" s="714" t="s">
        <v>2141</v>
      </c>
      <c r="AA213" s="764" t="s">
        <v>1414</v>
      </c>
      <c r="AB213" s="403" t="s">
        <v>1205</v>
      </c>
      <c r="AC213" s="764">
        <v>2</v>
      </c>
      <c r="AD213" s="764" t="s">
        <v>1420</v>
      </c>
      <c r="AE213" s="764"/>
      <c r="AF213" s="764"/>
      <c r="AG213" s="764"/>
      <c r="AH213" s="764"/>
      <c r="AI213" s="764"/>
      <c r="AJ213" s="764"/>
      <c r="AK213" s="764"/>
      <c r="AL213" s="764"/>
      <c r="AM213" s="764"/>
      <c r="AN213" s="764"/>
      <c r="AO213" s="764"/>
      <c r="AP213" s="764"/>
      <c r="AQ213" s="764" t="s">
        <v>2093</v>
      </c>
      <c r="AR213" s="764"/>
      <c r="AS213" s="764"/>
      <c r="AT213" s="759">
        <v>41095</v>
      </c>
      <c r="AU213" s="783" t="s">
        <v>2851</v>
      </c>
      <c r="AV213" s="492">
        <v>7208000</v>
      </c>
      <c r="AY213" s="694" t="str">
        <f t="shared" si="3"/>
        <v>2012</v>
      </c>
      <c r="BA213" s="713"/>
    </row>
    <row r="214" spans="1:54" s="694" customFormat="1" ht="15" customHeight="1">
      <c r="A214" s="764">
        <v>212</v>
      </c>
      <c r="B214" s="732" t="s">
        <v>1411</v>
      </c>
      <c r="C214" s="851" t="s">
        <v>4004</v>
      </c>
      <c r="D214" s="740"/>
      <c r="E214" s="732" t="s">
        <v>1818</v>
      </c>
      <c r="F214" s="732" t="s">
        <v>1919</v>
      </c>
      <c r="G214" s="732" t="s">
        <v>1924</v>
      </c>
      <c r="H214" s="732" t="s">
        <v>2883</v>
      </c>
      <c r="I214" s="732" t="s">
        <v>1925</v>
      </c>
      <c r="J214" s="748"/>
      <c r="K214" s="784"/>
      <c r="L214" s="784"/>
      <c r="M214" s="784"/>
      <c r="N214" s="784"/>
      <c r="O214" s="785"/>
      <c r="P214" s="784"/>
      <c r="Q214" s="785"/>
      <c r="R214" s="732" t="s">
        <v>2545</v>
      </c>
      <c r="S214" s="748"/>
      <c r="T214" s="732" t="s">
        <v>1372</v>
      </c>
      <c r="U214" s="732" t="s">
        <v>2633</v>
      </c>
      <c r="V214" s="732" t="s">
        <v>1922</v>
      </c>
      <c r="W214" s="382" t="s">
        <v>2950</v>
      </c>
      <c r="X214" s="847" t="s">
        <v>3925</v>
      </c>
      <c r="Y214" s="731" t="s">
        <v>23</v>
      </c>
      <c r="Z214" s="714" t="s">
        <v>2141</v>
      </c>
      <c r="AA214" s="764" t="s">
        <v>1414</v>
      </c>
      <c r="AB214" s="403" t="s">
        <v>1205</v>
      </c>
      <c r="AC214" s="764">
        <v>2</v>
      </c>
      <c r="AD214" s="764" t="s">
        <v>1420</v>
      </c>
      <c r="AE214" s="764"/>
      <c r="AF214" s="764"/>
      <c r="AG214" s="764"/>
      <c r="AH214" s="764"/>
      <c r="AI214" s="764"/>
      <c r="AJ214" s="764"/>
      <c r="AK214" s="764"/>
      <c r="AL214" s="764"/>
      <c r="AM214" s="764"/>
      <c r="AN214" s="764"/>
      <c r="AO214" s="764"/>
      <c r="AP214" s="764"/>
      <c r="AQ214" s="764" t="s">
        <v>2093</v>
      </c>
      <c r="AR214" s="764"/>
      <c r="AS214" s="764"/>
      <c r="AT214" s="759">
        <v>41095</v>
      </c>
      <c r="AU214" s="783" t="s">
        <v>2851</v>
      </c>
      <c r="AV214" s="492">
        <v>7208000</v>
      </c>
      <c r="AY214" s="694" t="str">
        <f t="shared" si="3"/>
        <v>2012</v>
      </c>
    </row>
    <row r="215" spans="1:54" s="694" customFormat="1" ht="15" customHeight="1">
      <c r="A215" s="764">
        <v>213</v>
      </c>
      <c r="B215" s="732" t="s">
        <v>1412</v>
      </c>
      <c r="C215" s="851" t="s">
        <v>4005</v>
      </c>
      <c r="D215" s="740"/>
      <c r="E215" s="732" t="s">
        <v>1819</v>
      </c>
      <c r="F215" s="732" t="s">
        <v>1920</v>
      </c>
      <c r="G215" s="732" t="s">
        <v>1926</v>
      </c>
      <c r="H215" s="732" t="s">
        <v>2883</v>
      </c>
      <c r="I215" s="732" t="s">
        <v>1927</v>
      </c>
      <c r="J215" s="748"/>
      <c r="K215" s="784"/>
      <c r="L215" s="784"/>
      <c r="M215" s="784"/>
      <c r="N215" s="784"/>
      <c r="O215" s="785"/>
      <c r="P215" s="784"/>
      <c r="Q215" s="785"/>
      <c r="R215" s="732" t="s">
        <v>2466</v>
      </c>
      <c r="S215" s="748"/>
      <c r="T215" s="732" t="s">
        <v>1372</v>
      </c>
      <c r="U215" s="732" t="s">
        <v>2633</v>
      </c>
      <c r="V215" s="732" t="s">
        <v>1922</v>
      </c>
      <c r="W215" s="382" t="s">
        <v>2950</v>
      </c>
      <c r="X215" s="847" t="s">
        <v>3925</v>
      </c>
      <c r="Y215" s="731" t="s">
        <v>23</v>
      </c>
      <c r="Z215" s="714" t="s">
        <v>2141</v>
      </c>
      <c r="AA215" s="764" t="s">
        <v>1414</v>
      </c>
      <c r="AB215" s="403" t="s">
        <v>1205</v>
      </c>
      <c r="AC215" s="764">
        <v>2</v>
      </c>
      <c r="AD215" s="764" t="s">
        <v>1420</v>
      </c>
      <c r="AE215" s="764"/>
      <c r="AF215" s="764"/>
      <c r="AG215" s="764"/>
      <c r="AH215" s="764"/>
      <c r="AI215" s="764"/>
      <c r="AJ215" s="764"/>
      <c r="AK215" s="764"/>
      <c r="AL215" s="764"/>
      <c r="AM215" s="764"/>
      <c r="AN215" s="764"/>
      <c r="AO215" s="764"/>
      <c r="AP215" s="764"/>
      <c r="AQ215" s="764" t="s">
        <v>2093</v>
      </c>
      <c r="AR215" s="764"/>
      <c r="AS215" s="764"/>
      <c r="AT215" s="759">
        <v>41095</v>
      </c>
      <c r="AU215" s="783" t="s">
        <v>2851</v>
      </c>
      <c r="AV215" s="492">
        <v>7208000</v>
      </c>
      <c r="AY215" s="694" t="str">
        <f t="shared" si="3"/>
        <v>2012</v>
      </c>
    </row>
    <row r="216" spans="1:54" s="694" customFormat="1" ht="15" customHeight="1">
      <c r="A216" s="764">
        <v>214</v>
      </c>
      <c r="B216" s="732" t="s">
        <v>1413</v>
      </c>
      <c r="C216" s="851" t="s">
        <v>4006</v>
      </c>
      <c r="D216" s="740"/>
      <c r="E216" s="732" t="s">
        <v>1820</v>
      </c>
      <c r="F216" s="732" t="s">
        <v>1921</v>
      </c>
      <c r="G216" s="732" t="s">
        <v>1928</v>
      </c>
      <c r="H216" s="732" t="s">
        <v>2883</v>
      </c>
      <c r="I216" s="732" t="s">
        <v>1929</v>
      </c>
      <c r="J216" s="748"/>
      <c r="K216" s="784"/>
      <c r="L216" s="784"/>
      <c r="M216" s="784"/>
      <c r="N216" s="784"/>
      <c r="O216" s="785"/>
      <c r="P216" s="784"/>
      <c r="Q216" s="785"/>
      <c r="R216" s="732" t="s">
        <v>2547</v>
      </c>
      <c r="S216" s="748"/>
      <c r="T216" s="732" t="s">
        <v>1372</v>
      </c>
      <c r="U216" s="732" t="s">
        <v>2633</v>
      </c>
      <c r="V216" s="732" t="s">
        <v>1922</v>
      </c>
      <c r="W216" s="382" t="s">
        <v>2950</v>
      </c>
      <c r="X216" s="847" t="s">
        <v>3925</v>
      </c>
      <c r="Y216" s="731" t="s">
        <v>23</v>
      </c>
      <c r="Z216" s="714" t="s">
        <v>2141</v>
      </c>
      <c r="AA216" s="764" t="s">
        <v>1414</v>
      </c>
      <c r="AB216" s="403" t="s">
        <v>1205</v>
      </c>
      <c r="AC216" s="764">
        <v>2</v>
      </c>
      <c r="AD216" s="764" t="s">
        <v>1420</v>
      </c>
      <c r="AE216" s="764"/>
      <c r="AF216" s="764"/>
      <c r="AG216" s="764"/>
      <c r="AH216" s="764"/>
      <c r="AI216" s="764"/>
      <c r="AJ216" s="764"/>
      <c r="AK216" s="764"/>
      <c r="AL216" s="764"/>
      <c r="AM216" s="764"/>
      <c r="AN216" s="764"/>
      <c r="AO216" s="764"/>
      <c r="AP216" s="764"/>
      <c r="AQ216" s="764" t="s">
        <v>2093</v>
      </c>
      <c r="AR216" s="764"/>
      <c r="AS216" s="764"/>
      <c r="AT216" s="759">
        <v>41095</v>
      </c>
      <c r="AU216" s="783" t="s">
        <v>2851</v>
      </c>
      <c r="AV216" s="492">
        <v>7208000</v>
      </c>
      <c r="AY216" s="694" t="str">
        <f t="shared" si="3"/>
        <v>2012</v>
      </c>
    </row>
    <row r="217" spans="1:54" s="694" customFormat="1" ht="15" customHeight="1">
      <c r="A217" s="764">
        <v>215</v>
      </c>
      <c r="B217" s="732" t="s">
        <v>2065</v>
      </c>
      <c r="C217" s="851" t="s">
        <v>4007</v>
      </c>
      <c r="D217" s="740"/>
      <c r="E217" s="732" t="s">
        <v>2071</v>
      </c>
      <c r="F217" s="732" t="s">
        <v>3260</v>
      </c>
      <c r="G217" s="732" t="s">
        <v>3261</v>
      </c>
      <c r="H217" s="763" t="s">
        <v>3913</v>
      </c>
      <c r="I217" s="732" t="s">
        <v>3267</v>
      </c>
      <c r="J217" s="743" t="s">
        <v>3809</v>
      </c>
      <c r="K217" s="784" t="s">
        <v>3810</v>
      </c>
      <c r="L217" s="784" t="s">
        <v>3811</v>
      </c>
      <c r="M217" s="784" t="s">
        <v>3811</v>
      </c>
      <c r="N217" s="784" t="s">
        <v>3812</v>
      </c>
      <c r="O217" s="785" t="s">
        <v>3813</v>
      </c>
      <c r="P217" s="784"/>
      <c r="Q217" s="785"/>
      <c r="R217" s="732" t="s">
        <v>2515</v>
      </c>
      <c r="S217" s="748"/>
      <c r="T217" s="732" t="s">
        <v>3814</v>
      </c>
      <c r="U217" s="732" t="s">
        <v>2629</v>
      </c>
      <c r="V217" s="732"/>
      <c r="W217" s="740" t="s">
        <v>3257</v>
      </c>
      <c r="X217" s="847" t="s">
        <v>3925</v>
      </c>
      <c r="Y217" s="731" t="s">
        <v>23</v>
      </c>
      <c r="Z217" s="714" t="s">
        <v>3815</v>
      </c>
      <c r="AA217" s="764" t="s">
        <v>3816</v>
      </c>
      <c r="AB217" s="403" t="s">
        <v>3817</v>
      </c>
      <c r="AC217" s="764">
        <v>2</v>
      </c>
      <c r="AD217" s="764" t="s">
        <v>2079</v>
      </c>
      <c r="AE217" s="764"/>
      <c r="AF217" s="764"/>
      <c r="AG217" s="764"/>
      <c r="AH217" s="764"/>
      <c r="AI217" s="764"/>
      <c r="AJ217" s="764">
        <v>2</v>
      </c>
      <c r="AK217" s="764"/>
      <c r="AL217" s="764"/>
      <c r="AM217" s="764"/>
      <c r="AN217" s="764"/>
      <c r="AO217" s="764"/>
      <c r="AP217" s="764"/>
      <c r="AQ217" s="764" t="s">
        <v>2081</v>
      </c>
      <c r="AR217" s="764"/>
      <c r="AS217" s="764"/>
      <c r="AT217" s="759">
        <v>41204</v>
      </c>
      <c r="AU217" s="783" t="s">
        <v>2852</v>
      </c>
      <c r="AV217" s="492">
        <v>5338000</v>
      </c>
      <c r="AY217" s="694" t="str">
        <f t="shared" si="3"/>
        <v>2012</v>
      </c>
    </row>
    <row r="218" spans="1:54" s="694" customFormat="1" ht="13.5">
      <c r="A218" s="764">
        <v>216</v>
      </c>
      <c r="B218" s="732" t="s">
        <v>3928</v>
      </c>
      <c r="C218" s="851" t="s">
        <v>4008</v>
      </c>
      <c r="D218" s="732"/>
      <c r="E218" s="732" t="s">
        <v>2072</v>
      </c>
      <c r="F218" s="739" t="s">
        <v>3968</v>
      </c>
      <c r="G218" s="732" t="s">
        <v>3970</v>
      </c>
      <c r="H218" s="732" t="s">
        <v>3914</v>
      </c>
      <c r="I218" s="732" t="s">
        <v>3266</v>
      </c>
      <c r="J218" s="731"/>
      <c r="K218" s="786"/>
      <c r="L218" s="786"/>
      <c r="M218" s="786"/>
      <c r="N218" s="786"/>
      <c r="O218" s="788"/>
      <c r="P218" s="786"/>
      <c r="Q218" s="788"/>
      <c r="R218" s="732" t="s">
        <v>2515</v>
      </c>
      <c r="S218" s="764"/>
      <c r="T218" s="732" t="s">
        <v>3927</v>
      </c>
      <c r="U218" s="405"/>
      <c r="V218" s="405"/>
      <c r="W218" s="405" t="s">
        <v>3257</v>
      </c>
      <c r="X218" s="847" t="s">
        <v>3925</v>
      </c>
      <c r="Y218" s="731" t="s">
        <v>23</v>
      </c>
      <c r="Z218" s="714" t="s">
        <v>2141</v>
      </c>
      <c r="AA218" s="764" t="s">
        <v>362</v>
      </c>
      <c r="AB218" s="403" t="s">
        <v>1205</v>
      </c>
      <c r="AC218" s="764">
        <v>2</v>
      </c>
      <c r="AD218" s="764" t="s">
        <v>2079</v>
      </c>
      <c r="AE218" s="764"/>
      <c r="AF218" s="764"/>
      <c r="AG218" s="764"/>
      <c r="AH218" s="764"/>
      <c r="AI218" s="764"/>
      <c r="AJ218" s="764">
        <v>2</v>
      </c>
      <c r="AK218" s="764"/>
      <c r="AL218" s="764"/>
      <c r="AM218" s="764"/>
      <c r="AN218" s="764"/>
      <c r="AO218" s="764"/>
      <c r="AP218" s="764"/>
      <c r="AQ218" s="764" t="s">
        <v>2081</v>
      </c>
      <c r="AR218" s="764"/>
      <c r="AS218" s="764"/>
      <c r="AT218" s="759">
        <v>41204</v>
      </c>
      <c r="AU218" s="783" t="s">
        <v>2852</v>
      </c>
      <c r="AV218" s="492">
        <v>5338000</v>
      </c>
      <c r="AY218" s="694" t="str">
        <f t="shared" si="3"/>
        <v>2012</v>
      </c>
    </row>
    <row r="219" spans="1:54" s="694" customFormat="1" ht="15" customHeight="1">
      <c r="A219" s="764">
        <v>217</v>
      </c>
      <c r="B219" s="405" t="s">
        <v>2066</v>
      </c>
      <c r="C219" s="851" t="s">
        <v>4009</v>
      </c>
      <c r="D219" s="405"/>
      <c r="E219" s="405" t="s">
        <v>2073</v>
      </c>
      <c r="F219" s="405" t="s">
        <v>4046</v>
      </c>
      <c r="G219" s="405" t="s">
        <v>3259</v>
      </c>
      <c r="H219" s="405" t="s">
        <v>2883</v>
      </c>
      <c r="I219" s="405" t="s">
        <v>3265</v>
      </c>
      <c r="J219" s="636"/>
      <c r="K219" s="836"/>
      <c r="L219" s="836"/>
      <c r="M219" s="836"/>
      <c r="N219" s="836"/>
      <c r="O219" s="837"/>
      <c r="P219" s="836"/>
      <c r="Q219" s="837"/>
      <c r="R219" s="405" t="s">
        <v>2515</v>
      </c>
      <c r="S219" s="660"/>
      <c r="T219" s="405" t="s">
        <v>4043</v>
      </c>
      <c r="U219" s="405"/>
      <c r="V219" s="405"/>
      <c r="W219" s="405" t="s">
        <v>3257</v>
      </c>
      <c r="X219" s="847" t="s">
        <v>3925</v>
      </c>
      <c r="Y219" s="731" t="s">
        <v>23</v>
      </c>
      <c r="Z219" s="714" t="s">
        <v>2141</v>
      </c>
      <c r="AA219" s="764" t="s">
        <v>362</v>
      </c>
      <c r="AB219" s="403" t="s">
        <v>1205</v>
      </c>
      <c r="AC219" s="764">
        <v>2</v>
      </c>
      <c r="AD219" s="764" t="s">
        <v>2079</v>
      </c>
      <c r="AE219" s="764"/>
      <c r="AF219" s="764"/>
      <c r="AG219" s="764"/>
      <c r="AH219" s="764"/>
      <c r="AI219" s="764"/>
      <c r="AJ219" s="764">
        <v>2</v>
      </c>
      <c r="AK219" s="764"/>
      <c r="AL219" s="764"/>
      <c r="AM219" s="764"/>
      <c r="AN219" s="764"/>
      <c r="AO219" s="764"/>
      <c r="AP219" s="764"/>
      <c r="AQ219" s="764" t="s">
        <v>2081</v>
      </c>
      <c r="AR219" s="764"/>
      <c r="AS219" s="764"/>
      <c r="AT219" s="759">
        <v>41204</v>
      </c>
      <c r="AU219" s="783" t="s">
        <v>2852</v>
      </c>
      <c r="AV219" s="492">
        <v>5338000</v>
      </c>
      <c r="AY219" s="694" t="str">
        <f t="shared" si="3"/>
        <v>2012</v>
      </c>
      <c r="AZ219" s="693"/>
    </row>
    <row r="220" spans="1:54" s="694" customFormat="1" ht="13.5">
      <c r="A220" s="764">
        <v>218</v>
      </c>
      <c r="B220" s="732" t="s">
        <v>2067</v>
      </c>
      <c r="C220" s="851" t="s">
        <v>4010</v>
      </c>
      <c r="D220" s="732"/>
      <c r="E220" s="732" t="s">
        <v>2074</v>
      </c>
      <c r="F220" s="739" t="s">
        <v>3969</v>
      </c>
      <c r="G220" s="732" t="s">
        <v>3971</v>
      </c>
      <c r="H220" s="732" t="s">
        <v>3914</v>
      </c>
      <c r="I220" s="732" t="s">
        <v>3262</v>
      </c>
      <c r="J220" s="731"/>
      <c r="K220" s="786"/>
      <c r="L220" s="786"/>
      <c r="M220" s="786"/>
      <c r="N220" s="786"/>
      <c r="O220" s="788"/>
      <c r="P220" s="786"/>
      <c r="Q220" s="788"/>
      <c r="R220" s="732" t="s">
        <v>2515</v>
      </c>
      <c r="S220" s="764"/>
      <c r="T220" s="732" t="s">
        <v>3927</v>
      </c>
      <c r="U220" s="405"/>
      <c r="V220" s="405"/>
      <c r="W220" s="405" t="s">
        <v>3257</v>
      </c>
      <c r="X220" s="847" t="s">
        <v>3925</v>
      </c>
      <c r="Y220" s="731" t="s">
        <v>23</v>
      </c>
      <c r="Z220" s="714" t="s">
        <v>2141</v>
      </c>
      <c r="AA220" s="764" t="s">
        <v>362</v>
      </c>
      <c r="AB220" s="403" t="s">
        <v>1205</v>
      </c>
      <c r="AC220" s="764">
        <v>2</v>
      </c>
      <c r="AD220" s="764" t="s">
        <v>2079</v>
      </c>
      <c r="AE220" s="764"/>
      <c r="AF220" s="764"/>
      <c r="AG220" s="764"/>
      <c r="AH220" s="764"/>
      <c r="AI220" s="764"/>
      <c r="AJ220" s="764">
        <v>2</v>
      </c>
      <c r="AK220" s="764"/>
      <c r="AL220" s="764"/>
      <c r="AM220" s="764"/>
      <c r="AN220" s="764"/>
      <c r="AO220" s="764"/>
      <c r="AP220" s="764"/>
      <c r="AQ220" s="764" t="s">
        <v>2081</v>
      </c>
      <c r="AR220" s="764"/>
      <c r="AS220" s="764"/>
      <c r="AT220" s="759">
        <v>41204</v>
      </c>
      <c r="AU220" s="783" t="s">
        <v>2852</v>
      </c>
      <c r="AV220" s="492">
        <v>5338000</v>
      </c>
      <c r="AY220" s="694" t="str">
        <f t="shared" si="3"/>
        <v>2012</v>
      </c>
    </row>
    <row r="221" spans="1:54" s="694" customFormat="1" ht="15" customHeight="1">
      <c r="A221" s="764">
        <v>219</v>
      </c>
      <c r="B221" s="763" t="s">
        <v>2068</v>
      </c>
      <c r="C221" s="851" t="s">
        <v>4011</v>
      </c>
      <c r="D221" s="763"/>
      <c r="E221" s="763" t="s">
        <v>2075</v>
      </c>
      <c r="F221" s="763" t="s">
        <v>2078</v>
      </c>
      <c r="G221" s="763" t="s">
        <v>1094</v>
      </c>
      <c r="H221" s="763" t="s">
        <v>2883</v>
      </c>
      <c r="I221" s="768" t="s">
        <v>3137</v>
      </c>
      <c r="J221" s="767"/>
      <c r="K221" s="815"/>
      <c r="L221" s="815"/>
      <c r="M221" s="815"/>
      <c r="N221" s="815"/>
      <c r="O221" s="816"/>
      <c r="P221" s="815"/>
      <c r="Q221" s="816"/>
      <c r="R221" s="763" t="s">
        <v>2515</v>
      </c>
      <c r="S221" s="762"/>
      <c r="T221" s="763" t="s">
        <v>3038</v>
      </c>
      <c r="U221" s="763" t="s">
        <v>2632</v>
      </c>
      <c r="V221" s="763" t="s">
        <v>1922</v>
      </c>
      <c r="W221" s="763" t="s">
        <v>2970</v>
      </c>
      <c r="X221" s="847" t="s">
        <v>3925</v>
      </c>
      <c r="Y221" s="731" t="s">
        <v>23</v>
      </c>
      <c r="Z221" s="714" t="s">
        <v>2141</v>
      </c>
      <c r="AA221" s="764" t="s">
        <v>362</v>
      </c>
      <c r="AB221" s="403" t="s">
        <v>1205</v>
      </c>
      <c r="AC221" s="764">
        <v>2</v>
      </c>
      <c r="AD221" s="764" t="s">
        <v>2079</v>
      </c>
      <c r="AE221" s="764"/>
      <c r="AF221" s="764"/>
      <c r="AG221" s="764"/>
      <c r="AH221" s="764"/>
      <c r="AI221" s="764"/>
      <c r="AJ221" s="764">
        <v>2</v>
      </c>
      <c r="AK221" s="764"/>
      <c r="AL221" s="764"/>
      <c r="AM221" s="764"/>
      <c r="AN221" s="764"/>
      <c r="AO221" s="764"/>
      <c r="AP221" s="764"/>
      <c r="AQ221" s="764" t="s">
        <v>2081</v>
      </c>
      <c r="AR221" s="764"/>
      <c r="AS221" s="764"/>
      <c r="AT221" s="759">
        <v>41204</v>
      </c>
      <c r="AU221" s="783" t="s">
        <v>2852</v>
      </c>
      <c r="AV221" s="492">
        <v>5338000</v>
      </c>
      <c r="AY221" s="694" t="str">
        <f t="shared" si="3"/>
        <v>2012</v>
      </c>
    </row>
    <row r="222" spans="1:54" s="694" customFormat="1" ht="15" customHeight="1">
      <c r="A222" s="764">
        <v>220</v>
      </c>
      <c r="B222" s="405" t="s">
        <v>2069</v>
      </c>
      <c r="C222" s="851" t="s">
        <v>4012</v>
      </c>
      <c r="D222" s="405"/>
      <c r="E222" s="405" t="s">
        <v>2076</v>
      </c>
      <c r="F222" s="405" t="s">
        <v>4047</v>
      </c>
      <c r="G222" s="405" t="s">
        <v>3258</v>
      </c>
      <c r="H222" s="405" t="s">
        <v>2883</v>
      </c>
      <c r="I222" s="405" t="s">
        <v>3264</v>
      </c>
      <c r="J222" s="636"/>
      <c r="K222" s="836"/>
      <c r="L222" s="836"/>
      <c r="M222" s="836"/>
      <c r="N222" s="836"/>
      <c r="O222" s="837"/>
      <c r="P222" s="836"/>
      <c r="Q222" s="837"/>
      <c r="R222" s="405" t="s">
        <v>2515</v>
      </c>
      <c r="S222" s="660"/>
      <c r="T222" s="405" t="s">
        <v>4043</v>
      </c>
      <c r="U222" s="405"/>
      <c r="V222" s="405"/>
      <c r="W222" s="405" t="s">
        <v>3257</v>
      </c>
      <c r="X222" s="847" t="s">
        <v>3925</v>
      </c>
      <c r="Y222" s="731" t="s">
        <v>23</v>
      </c>
      <c r="Z222" s="714" t="s">
        <v>2141</v>
      </c>
      <c r="AA222" s="764" t="s">
        <v>362</v>
      </c>
      <c r="AB222" s="403" t="s">
        <v>1205</v>
      </c>
      <c r="AC222" s="764">
        <v>2</v>
      </c>
      <c r="AD222" s="764" t="s">
        <v>2080</v>
      </c>
      <c r="AE222" s="764"/>
      <c r="AF222" s="764"/>
      <c r="AG222" s="764"/>
      <c r="AH222" s="764"/>
      <c r="AI222" s="764"/>
      <c r="AJ222" s="764">
        <v>4</v>
      </c>
      <c r="AK222" s="764"/>
      <c r="AL222" s="764"/>
      <c r="AM222" s="764"/>
      <c r="AN222" s="764"/>
      <c r="AO222" s="764"/>
      <c r="AP222" s="764"/>
      <c r="AQ222" s="764" t="s">
        <v>2081</v>
      </c>
      <c r="AR222" s="764"/>
      <c r="AS222" s="764"/>
      <c r="AT222" s="759">
        <v>41204</v>
      </c>
      <c r="AU222" s="783" t="s">
        <v>2852</v>
      </c>
      <c r="AV222" s="492">
        <v>6610000</v>
      </c>
      <c r="AY222" s="694" t="str">
        <f t="shared" si="3"/>
        <v>2012</v>
      </c>
    </row>
    <row r="223" spans="1:54" s="694" customFormat="1" ht="15" customHeight="1">
      <c r="A223" s="764">
        <v>221</v>
      </c>
      <c r="B223" s="405" t="s">
        <v>2070</v>
      </c>
      <c r="C223" s="851" t="s">
        <v>4013</v>
      </c>
      <c r="D223" s="405"/>
      <c r="E223" s="405" t="s">
        <v>2077</v>
      </c>
      <c r="F223" s="405" t="s">
        <v>4048</v>
      </c>
      <c r="G223" s="405" t="s">
        <v>3919</v>
      </c>
      <c r="H223" s="405" t="s">
        <v>2883</v>
      </c>
      <c r="I223" s="405" t="s">
        <v>3263</v>
      </c>
      <c r="J223" s="636"/>
      <c r="K223" s="836"/>
      <c r="L223" s="836"/>
      <c r="M223" s="836"/>
      <c r="N223" s="836"/>
      <c r="O223" s="837"/>
      <c r="P223" s="836"/>
      <c r="Q223" s="837"/>
      <c r="R223" s="405" t="s">
        <v>2515</v>
      </c>
      <c r="S223" s="660"/>
      <c r="T223" s="405" t="s">
        <v>4043</v>
      </c>
      <c r="U223" s="405"/>
      <c r="V223" s="405"/>
      <c r="W223" s="405" t="s">
        <v>3257</v>
      </c>
      <c r="X223" s="847" t="s">
        <v>3925</v>
      </c>
      <c r="Y223" s="731" t="s">
        <v>23</v>
      </c>
      <c r="Z223" s="714" t="s">
        <v>2141</v>
      </c>
      <c r="AA223" s="764" t="s">
        <v>362</v>
      </c>
      <c r="AB223" s="403" t="s">
        <v>1205</v>
      </c>
      <c r="AC223" s="764">
        <v>2</v>
      </c>
      <c r="AD223" s="764" t="s">
        <v>2080</v>
      </c>
      <c r="AE223" s="764"/>
      <c r="AF223" s="764"/>
      <c r="AG223" s="764"/>
      <c r="AH223" s="764"/>
      <c r="AI223" s="764"/>
      <c r="AJ223" s="764">
        <v>4</v>
      </c>
      <c r="AK223" s="764"/>
      <c r="AL223" s="764"/>
      <c r="AM223" s="764"/>
      <c r="AN223" s="764"/>
      <c r="AO223" s="764"/>
      <c r="AP223" s="764"/>
      <c r="AQ223" s="764" t="s">
        <v>2081</v>
      </c>
      <c r="AR223" s="764"/>
      <c r="AS223" s="764"/>
      <c r="AT223" s="759">
        <v>41204</v>
      </c>
      <c r="AU223" s="783" t="s">
        <v>2852</v>
      </c>
      <c r="AV223" s="492">
        <v>6610000</v>
      </c>
      <c r="AY223" s="694" t="str">
        <f t="shared" si="3"/>
        <v>2012</v>
      </c>
      <c r="AZ223" s="693"/>
    </row>
    <row r="224" spans="1:54" s="694" customFormat="1" ht="15" customHeight="1">
      <c r="A224" s="764">
        <v>222</v>
      </c>
      <c r="B224" s="405" t="s">
        <v>2133</v>
      </c>
      <c r="C224" s="405" t="s">
        <v>3369</v>
      </c>
      <c r="D224" s="405"/>
      <c r="E224" s="405" t="s">
        <v>2143</v>
      </c>
      <c r="F224" s="405" t="s">
        <v>2134</v>
      </c>
      <c r="G224" s="405" t="s">
        <v>3972</v>
      </c>
      <c r="H224" s="405" t="s">
        <v>2883</v>
      </c>
      <c r="I224" s="405" t="s">
        <v>2135</v>
      </c>
      <c r="J224" s="405"/>
      <c r="K224" s="405"/>
      <c r="L224" s="405"/>
      <c r="M224" s="405"/>
      <c r="N224" s="405"/>
      <c r="O224" s="405"/>
      <c r="P224" s="405"/>
      <c r="Q224" s="405"/>
      <c r="R224" s="405"/>
      <c r="S224" s="660"/>
      <c r="T224" s="405" t="s">
        <v>4043</v>
      </c>
      <c r="U224" s="405"/>
      <c r="V224" s="405"/>
      <c r="W224" s="405" t="s">
        <v>3212</v>
      </c>
      <c r="X224" s="731" t="s">
        <v>2441</v>
      </c>
      <c r="Y224" s="731" t="s">
        <v>23</v>
      </c>
      <c r="Z224" s="714" t="s">
        <v>2853</v>
      </c>
      <c r="AA224" s="764" t="s">
        <v>2137</v>
      </c>
      <c r="AB224" s="403" t="s">
        <v>2144</v>
      </c>
      <c r="AC224" s="764">
        <v>1</v>
      </c>
      <c r="AD224" s="764" t="s">
        <v>2145</v>
      </c>
      <c r="AE224" s="764"/>
      <c r="AF224" s="764"/>
      <c r="AG224" s="764"/>
      <c r="AH224" s="764"/>
      <c r="AI224" s="764"/>
      <c r="AJ224" s="764"/>
      <c r="AK224" s="764">
        <v>2</v>
      </c>
      <c r="AL224" s="764"/>
      <c r="AM224" s="764"/>
      <c r="AN224" s="764"/>
      <c r="AO224" s="764">
        <v>20</v>
      </c>
      <c r="AP224" s="764"/>
      <c r="AQ224" s="764" t="s">
        <v>2148</v>
      </c>
      <c r="AR224" s="764"/>
      <c r="AS224" s="764"/>
      <c r="AT224" s="759">
        <v>41278</v>
      </c>
      <c r="AU224" s="759">
        <v>41331</v>
      </c>
      <c r="AV224" s="798">
        <v>17000000</v>
      </c>
      <c r="AY224" s="694">
        <v>2013</v>
      </c>
      <c r="BA224" s="17"/>
      <c r="BB224" s="17"/>
    </row>
    <row r="225" spans="1:63" s="694" customFormat="1" ht="15" customHeight="1">
      <c r="A225" s="764"/>
      <c r="B225" s="714" t="s">
        <v>4054</v>
      </c>
      <c r="C225" s="714"/>
      <c r="D225" s="714"/>
      <c r="E225" s="714"/>
      <c r="F225" s="714" t="s">
        <v>4055</v>
      </c>
      <c r="G225" s="714"/>
      <c r="H225" s="714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660"/>
      <c r="T225" s="405"/>
      <c r="U225" s="405"/>
      <c r="V225" s="405"/>
      <c r="W225" s="405"/>
      <c r="X225" s="731"/>
      <c r="Y225" s="731"/>
      <c r="Z225" s="714"/>
      <c r="AA225" s="764"/>
      <c r="AB225" s="403"/>
      <c r="AC225" s="764"/>
      <c r="AD225" s="764"/>
      <c r="AE225" s="764"/>
      <c r="AF225" s="764"/>
      <c r="AG225" s="764"/>
      <c r="AH225" s="764"/>
      <c r="AI225" s="764"/>
      <c r="AJ225" s="764"/>
      <c r="AK225" s="764"/>
      <c r="AL225" s="764"/>
      <c r="AM225" s="764"/>
      <c r="AN225" s="764"/>
      <c r="AO225" s="764"/>
      <c r="AP225" s="764"/>
      <c r="AQ225" s="764"/>
      <c r="AR225" s="764"/>
      <c r="AS225" s="764"/>
      <c r="AT225" s="759"/>
      <c r="AU225" s="759"/>
      <c r="AV225" s="798"/>
      <c r="BA225" s="17"/>
      <c r="BB225" s="17"/>
    </row>
    <row r="226" spans="1:63" s="694" customFormat="1" ht="15" customHeight="1">
      <c r="A226" s="764"/>
      <c r="B226" s="714"/>
      <c r="C226" s="714"/>
      <c r="D226" s="714"/>
      <c r="E226" s="714"/>
      <c r="F226" s="714"/>
      <c r="G226" s="714"/>
      <c r="H226" s="714"/>
      <c r="I226" s="405"/>
      <c r="J226" s="405"/>
      <c r="K226" s="405"/>
      <c r="L226" s="405"/>
      <c r="M226" s="405"/>
      <c r="N226" s="405"/>
      <c r="O226" s="405"/>
      <c r="P226" s="405"/>
      <c r="Q226" s="405"/>
      <c r="R226" s="405"/>
      <c r="S226" s="660"/>
      <c r="T226" s="405"/>
      <c r="U226" s="405"/>
      <c r="V226" s="405"/>
      <c r="W226" s="405"/>
      <c r="X226" s="731"/>
      <c r="Y226" s="731"/>
      <c r="Z226" s="714"/>
      <c r="AA226" s="764"/>
      <c r="AB226" s="403"/>
      <c r="AC226" s="764"/>
      <c r="AD226" s="764"/>
      <c r="AE226" s="764"/>
      <c r="AF226" s="764"/>
      <c r="AG226" s="764"/>
      <c r="AH226" s="764"/>
      <c r="AI226" s="764"/>
      <c r="AJ226" s="764"/>
      <c r="AK226" s="764"/>
      <c r="AL226" s="764"/>
      <c r="AM226" s="764"/>
      <c r="AN226" s="764"/>
      <c r="AO226" s="764"/>
      <c r="AP226" s="764"/>
      <c r="AQ226" s="764"/>
      <c r="AR226" s="764"/>
      <c r="AS226" s="764"/>
      <c r="AT226" s="759"/>
      <c r="AU226" s="759"/>
      <c r="AV226" s="798"/>
      <c r="BA226" s="17"/>
      <c r="BB226" s="17"/>
    </row>
    <row r="227" spans="1:63" s="803" customFormat="1" ht="15" customHeight="1">
      <c r="A227" s="750"/>
      <c r="B227" s="740"/>
      <c r="C227" s="740"/>
      <c r="D227" s="740"/>
      <c r="E227" s="740"/>
      <c r="F227" s="740"/>
      <c r="G227" s="740"/>
      <c r="H227" s="740"/>
      <c r="I227" s="740"/>
      <c r="J227" s="740"/>
      <c r="K227" s="740"/>
      <c r="L227" s="740"/>
      <c r="M227" s="740"/>
      <c r="N227" s="740"/>
      <c r="O227" s="740"/>
      <c r="P227" s="740"/>
      <c r="Q227" s="740"/>
      <c r="R227" s="740"/>
      <c r="S227" s="750"/>
      <c r="T227" s="740"/>
      <c r="U227" s="740"/>
      <c r="V227" s="740"/>
      <c r="W227" s="740"/>
      <c r="X227" s="743"/>
      <c r="Y227" s="743"/>
      <c r="Z227" s="801"/>
      <c r="AA227" s="750"/>
      <c r="AB227" s="743"/>
      <c r="AC227" s="750"/>
      <c r="AD227" s="750"/>
      <c r="AE227" s="750"/>
      <c r="AF227" s="750"/>
      <c r="AG227" s="750"/>
      <c r="AH227" s="750"/>
      <c r="AI227" s="750"/>
      <c r="AJ227" s="750"/>
      <c r="AK227" s="750"/>
      <c r="AL227" s="750"/>
      <c r="AM227" s="750"/>
      <c r="AN227" s="750"/>
      <c r="AO227" s="750"/>
      <c r="AP227" s="750"/>
      <c r="AQ227" s="750"/>
      <c r="AR227" s="750"/>
      <c r="AS227" s="750"/>
      <c r="AT227" s="802"/>
      <c r="AU227" s="802"/>
      <c r="AV227" s="571"/>
      <c r="BA227" s="804"/>
      <c r="BB227" s="804"/>
    </row>
    <row r="228" spans="1:63" s="803" customFormat="1" ht="15" customHeight="1">
      <c r="A228" s="829" t="s">
        <v>3765</v>
      </c>
      <c r="B228" s="740"/>
      <c r="C228" s="740"/>
      <c r="D228" s="740"/>
      <c r="E228" s="740"/>
      <c r="F228" s="740"/>
      <c r="G228" s="740"/>
      <c r="H228" s="740"/>
      <c r="I228" s="740"/>
      <c r="J228" s="740"/>
      <c r="K228" s="740"/>
      <c r="L228" s="740"/>
      <c r="M228" s="740"/>
      <c r="N228" s="740"/>
      <c r="O228" s="740"/>
      <c r="P228" s="740"/>
      <c r="Q228" s="740"/>
      <c r="R228" s="740"/>
      <c r="S228" s="750"/>
      <c r="T228" s="740"/>
      <c r="U228" s="740"/>
      <c r="V228" s="740"/>
      <c r="W228" s="740"/>
      <c r="X228" s="743"/>
      <c r="Y228" s="743"/>
      <c r="Z228" s="801"/>
      <c r="AA228" s="750"/>
      <c r="AB228" s="743"/>
      <c r="AC228" s="750"/>
      <c r="AD228" s="750"/>
      <c r="AE228" s="750"/>
      <c r="AF228" s="750"/>
      <c r="AG228" s="750"/>
      <c r="AH228" s="750"/>
      <c r="AI228" s="750"/>
      <c r="AJ228" s="750"/>
      <c r="AK228" s="750"/>
      <c r="AL228" s="750"/>
      <c r="AM228" s="750"/>
      <c r="AN228" s="750"/>
      <c r="AO228" s="750"/>
      <c r="AP228" s="750"/>
      <c r="AQ228" s="750"/>
      <c r="AR228" s="750"/>
      <c r="AS228" s="750"/>
      <c r="AT228" s="802"/>
      <c r="AU228" s="802"/>
      <c r="AV228" s="571"/>
      <c r="BA228" s="804"/>
      <c r="BB228" s="804"/>
    </row>
    <row r="229" spans="1:63" s="22" customFormat="1" ht="30" customHeight="1">
      <c r="A229" s="827" t="s">
        <v>284</v>
      </c>
      <c r="B229" s="827" t="s">
        <v>2642</v>
      </c>
      <c r="C229" s="828" t="s">
        <v>2755</v>
      </c>
      <c r="D229" s="828" t="s">
        <v>3327</v>
      </c>
      <c r="E229" s="827" t="s">
        <v>319</v>
      </c>
      <c r="F229" s="824" t="s">
        <v>3593</v>
      </c>
      <c r="G229" s="824" t="s">
        <v>3594</v>
      </c>
      <c r="H229" s="824"/>
      <c r="I229" s="825" t="s">
        <v>3595</v>
      </c>
      <c r="J229" s="826" t="s">
        <v>3596</v>
      </c>
      <c r="K229" s="826" t="s">
        <v>3755</v>
      </c>
      <c r="L229" s="826" t="s">
        <v>3756</v>
      </c>
      <c r="M229" s="826" t="s">
        <v>3757</v>
      </c>
      <c r="N229" s="826" t="s">
        <v>3758</v>
      </c>
      <c r="O229" s="826" t="s">
        <v>3759</v>
      </c>
      <c r="P229" s="826" t="s">
        <v>3597</v>
      </c>
      <c r="Q229" s="826" t="s">
        <v>3760</v>
      </c>
      <c r="R229" s="827" t="s">
        <v>2451</v>
      </c>
      <c r="S229" s="827" t="s">
        <v>3601</v>
      </c>
      <c r="T229" s="827" t="s">
        <v>807</v>
      </c>
      <c r="U229" s="827" t="s">
        <v>2044</v>
      </c>
      <c r="V229" s="827" t="s">
        <v>808</v>
      </c>
      <c r="W229" s="827" t="s">
        <v>3313</v>
      </c>
      <c r="X229" s="828" t="s">
        <v>3806</v>
      </c>
      <c r="Y229" s="827" t="s">
        <v>3214</v>
      </c>
      <c r="Z229" s="827" t="s">
        <v>32</v>
      </c>
      <c r="AA229" s="827" t="s">
        <v>33</v>
      </c>
      <c r="AB229" s="827" t="s">
        <v>34</v>
      </c>
      <c r="AC229" s="827" t="s">
        <v>35</v>
      </c>
      <c r="AD229" s="827" t="s">
        <v>36</v>
      </c>
      <c r="AE229" s="827" t="s">
        <v>37</v>
      </c>
      <c r="AF229" s="827" t="s">
        <v>38</v>
      </c>
      <c r="AG229" s="827" t="s">
        <v>39</v>
      </c>
      <c r="AH229" s="827" t="s">
        <v>82</v>
      </c>
      <c r="AI229" s="827" t="s">
        <v>83</v>
      </c>
      <c r="AJ229" s="827" t="s">
        <v>1206</v>
      </c>
      <c r="AK229" s="827" t="s">
        <v>2146</v>
      </c>
      <c r="AL229" s="827" t="s">
        <v>432</v>
      </c>
      <c r="AM229" s="827" t="s">
        <v>1220</v>
      </c>
      <c r="AN229" s="827" t="s">
        <v>1438</v>
      </c>
      <c r="AO229" s="827" t="s">
        <v>2147</v>
      </c>
      <c r="AP229" s="827" t="s">
        <v>332</v>
      </c>
      <c r="AQ229" s="827" t="s">
        <v>84</v>
      </c>
      <c r="AR229" s="827" t="s">
        <v>331</v>
      </c>
      <c r="AS229" s="827" t="s">
        <v>330</v>
      </c>
      <c r="AT229" s="827" t="s">
        <v>85</v>
      </c>
      <c r="AU229" s="827" t="s">
        <v>86</v>
      </c>
      <c r="AV229" s="827" t="s">
        <v>325</v>
      </c>
    </row>
    <row r="230" spans="1:63" s="17" customFormat="1" ht="15" customHeight="1">
      <c r="A230" s="733">
        <v>1</v>
      </c>
      <c r="B230" s="510" t="s">
        <v>1148</v>
      </c>
      <c r="C230" s="510"/>
      <c r="D230" s="510"/>
      <c r="E230" s="510"/>
      <c r="F230" s="510" t="s">
        <v>1134</v>
      </c>
      <c r="G230" s="510" t="s">
        <v>3545</v>
      </c>
      <c r="H230" s="732" t="s">
        <v>3914</v>
      </c>
      <c r="I230" s="795" t="s">
        <v>3546</v>
      </c>
      <c r="J230" s="510" t="s">
        <v>1299</v>
      </c>
      <c r="K230" s="813" t="s">
        <v>3547</v>
      </c>
      <c r="L230" s="813"/>
      <c r="M230" s="813"/>
      <c r="N230" s="813"/>
      <c r="O230" s="814"/>
      <c r="P230" s="813"/>
      <c r="Q230" s="814"/>
      <c r="R230" s="510" t="s">
        <v>2543</v>
      </c>
      <c r="S230" s="510"/>
      <c r="T230" s="510" t="s">
        <v>43</v>
      </c>
      <c r="U230" s="510" t="s">
        <v>2799</v>
      </c>
      <c r="V230" s="510" t="s">
        <v>1135</v>
      </c>
      <c r="W230" s="510"/>
      <c r="X230" s="733"/>
      <c r="Y230" s="19"/>
      <c r="Z230" s="845" t="s">
        <v>1136</v>
      </c>
      <c r="AA230" s="845"/>
      <c r="AB230" s="845"/>
      <c r="AC230" s="845"/>
      <c r="AD230" s="845"/>
      <c r="AE230" s="845"/>
      <c r="AF230" s="845"/>
      <c r="AG230" s="845"/>
      <c r="AH230" s="845"/>
      <c r="AI230" s="845"/>
      <c r="AJ230" s="845"/>
      <c r="AK230" s="845"/>
      <c r="AL230" s="845"/>
      <c r="AM230" s="845"/>
      <c r="AN230" s="845"/>
      <c r="AO230" s="845"/>
      <c r="AP230" s="845"/>
      <c r="AQ230" s="845"/>
      <c r="AR230" s="845"/>
      <c r="AS230" s="845"/>
      <c r="AT230" s="845"/>
      <c r="AU230" s="845"/>
      <c r="AV230" s="845"/>
      <c r="AW230" s="694"/>
      <c r="AX230" s="694"/>
      <c r="AY230" s="694"/>
      <c r="AZ230" s="21"/>
      <c r="BA230" s="21"/>
      <c r="BB230" s="21"/>
      <c r="BC230" s="21"/>
      <c r="BD230" s="21"/>
      <c r="BE230" s="21"/>
      <c r="BF230" s="21"/>
      <c r="BG230" s="21"/>
      <c r="BH230" s="21"/>
    </row>
    <row r="231" spans="1:63" s="17" customFormat="1" ht="15" customHeight="1">
      <c r="A231" s="733">
        <v>2</v>
      </c>
      <c r="B231" s="510" t="s">
        <v>1094</v>
      </c>
      <c r="C231" s="510"/>
      <c r="D231" s="510"/>
      <c r="E231" s="510"/>
      <c r="F231" s="510" t="s">
        <v>3541</v>
      </c>
      <c r="G231" s="513" t="s">
        <v>1095</v>
      </c>
      <c r="H231" s="763" t="s">
        <v>3913</v>
      </c>
      <c r="I231" s="795" t="s">
        <v>2113</v>
      </c>
      <c r="J231" s="510" t="s">
        <v>3394</v>
      </c>
      <c r="K231" s="813" t="s">
        <v>3426</v>
      </c>
      <c r="L231" s="813"/>
      <c r="M231" s="813"/>
      <c r="N231" s="813" t="s">
        <v>3399</v>
      </c>
      <c r="O231" s="814" t="s">
        <v>3542</v>
      </c>
      <c r="P231" s="813" t="s">
        <v>3543</v>
      </c>
      <c r="Q231" s="814" t="s">
        <v>3544</v>
      </c>
      <c r="R231" s="513" t="s">
        <v>2515</v>
      </c>
      <c r="S231" s="510"/>
      <c r="T231" s="510" t="s">
        <v>2798</v>
      </c>
      <c r="U231" s="510"/>
      <c r="V231" s="510" t="s">
        <v>1096</v>
      </c>
      <c r="W231" s="510"/>
      <c r="X231" s="733"/>
      <c r="Y231" s="19"/>
      <c r="Z231" s="845" t="s">
        <v>1097</v>
      </c>
      <c r="AA231" s="845"/>
      <c r="AB231" s="845"/>
      <c r="AC231" s="845"/>
      <c r="AD231" s="845"/>
      <c r="AE231" s="845"/>
      <c r="AF231" s="845"/>
      <c r="AG231" s="845"/>
      <c r="AH231" s="845"/>
      <c r="AI231" s="845"/>
      <c r="AJ231" s="845"/>
      <c r="AK231" s="845"/>
      <c r="AL231" s="845"/>
      <c r="AM231" s="845"/>
      <c r="AN231" s="845"/>
      <c r="AO231" s="845"/>
      <c r="AP231" s="845"/>
      <c r="AQ231" s="845"/>
      <c r="AR231" s="845"/>
      <c r="AS231" s="845"/>
      <c r="AT231" s="845"/>
      <c r="AU231" s="845"/>
      <c r="AV231" s="845"/>
      <c r="AW231" s="694"/>
      <c r="AX231" s="694"/>
      <c r="AY231" s="694"/>
      <c r="AZ231" s="21"/>
      <c r="BA231" s="21"/>
      <c r="BB231" s="21"/>
      <c r="BC231" s="21"/>
      <c r="BD231" s="21"/>
      <c r="BE231" s="21"/>
      <c r="BF231" s="21"/>
      <c r="BG231" s="21"/>
      <c r="BH231" s="21"/>
    </row>
    <row r="232" spans="1:63" s="16" customFormat="1" ht="15" customHeight="1">
      <c r="A232" s="733">
        <v>3</v>
      </c>
      <c r="B232" s="405" t="s">
        <v>3768</v>
      </c>
      <c r="C232" s="405"/>
      <c r="D232" s="405"/>
      <c r="E232" s="405"/>
      <c r="F232" s="405" t="s">
        <v>3769</v>
      </c>
      <c r="G232" s="405" t="s">
        <v>3770</v>
      </c>
      <c r="H232" s="840" t="s">
        <v>2378</v>
      </c>
      <c r="I232" s="405" t="s">
        <v>3807</v>
      </c>
      <c r="J232" s="405"/>
      <c r="K232" s="405"/>
      <c r="L232" s="405"/>
      <c r="M232" s="405"/>
      <c r="N232" s="405"/>
      <c r="O232" s="405"/>
      <c r="P232" s="405"/>
      <c r="Q232" s="405"/>
      <c r="R232" s="405"/>
      <c r="S232" s="684"/>
      <c r="T232" s="405" t="s">
        <v>3771</v>
      </c>
      <c r="U232" s="405" t="s">
        <v>3772</v>
      </c>
      <c r="V232" s="405" t="s">
        <v>3773</v>
      </c>
      <c r="W232" s="405" t="s">
        <v>3774</v>
      </c>
      <c r="X232" s="733"/>
      <c r="Y232" s="831"/>
      <c r="Z232" s="845" t="s">
        <v>1097</v>
      </c>
      <c r="AA232" s="845"/>
      <c r="AB232" s="845"/>
      <c r="AC232" s="845"/>
      <c r="AD232" s="845"/>
      <c r="AE232" s="845"/>
      <c r="AF232" s="845"/>
      <c r="AG232" s="845"/>
      <c r="AH232" s="845"/>
      <c r="AI232" s="845"/>
      <c r="AJ232" s="845"/>
      <c r="AK232" s="845"/>
      <c r="AL232" s="845"/>
      <c r="AM232" s="845"/>
      <c r="AN232" s="845"/>
      <c r="AO232" s="845"/>
      <c r="AP232" s="845"/>
      <c r="AQ232" s="845"/>
      <c r="AR232" s="845"/>
      <c r="AS232" s="845"/>
      <c r="AT232" s="845"/>
      <c r="AU232" s="845"/>
      <c r="AV232" s="845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</row>
    <row r="233" spans="1:63" s="16" customFormat="1" ht="15" customHeight="1">
      <c r="A233" s="733">
        <v>4</v>
      </c>
      <c r="B233" s="405" t="s">
        <v>3768</v>
      </c>
      <c r="C233" s="405"/>
      <c r="D233" s="405"/>
      <c r="E233" s="405"/>
      <c r="F233" s="405" t="s">
        <v>3775</v>
      </c>
      <c r="G233" s="405" t="s">
        <v>3776</v>
      </c>
      <c r="H233" s="840" t="s">
        <v>2378</v>
      </c>
      <c r="I233" s="405" t="s">
        <v>3807</v>
      </c>
      <c r="J233" s="405"/>
      <c r="K233" s="405"/>
      <c r="L233" s="405"/>
      <c r="M233" s="405"/>
      <c r="N233" s="405"/>
      <c r="O233" s="405"/>
      <c r="P233" s="405"/>
      <c r="Q233" s="405"/>
      <c r="R233" s="405"/>
      <c r="S233" s="684"/>
      <c r="T233" s="405" t="s">
        <v>3771</v>
      </c>
      <c r="U233" s="405" t="s">
        <v>3772</v>
      </c>
      <c r="V233" s="405" t="s">
        <v>3777</v>
      </c>
      <c r="W233" s="405" t="s">
        <v>3774</v>
      </c>
      <c r="X233" s="733"/>
      <c r="Y233" s="831"/>
      <c r="Z233" s="845" t="s">
        <v>1097</v>
      </c>
      <c r="AA233" s="845"/>
      <c r="AB233" s="845"/>
      <c r="AC233" s="845"/>
      <c r="AD233" s="845"/>
      <c r="AE233" s="845"/>
      <c r="AF233" s="845"/>
      <c r="AG233" s="845"/>
      <c r="AH233" s="845"/>
      <c r="AI233" s="845"/>
      <c r="AJ233" s="845"/>
      <c r="AK233" s="845"/>
      <c r="AL233" s="845"/>
      <c r="AM233" s="845"/>
      <c r="AN233" s="845"/>
      <c r="AO233" s="845"/>
      <c r="AP233" s="845"/>
      <c r="AQ233" s="845"/>
      <c r="AR233" s="845"/>
      <c r="AS233" s="845"/>
      <c r="AT233" s="845"/>
      <c r="AU233" s="845"/>
      <c r="AV233" s="845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</row>
    <row r="234" spans="1:63" s="16" customFormat="1" ht="15" customHeight="1">
      <c r="A234" s="733">
        <v>5</v>
      </c>
      <c r="B234" s="510" t="s">
        <v>3768</v>
      </c>
      <c r="C234" s="510"/>
      <c r="D234" s="510"/>
      <c r="E234" s="510"/>
      <c r="F234" s="510" t="s">
        <v>3778</v>
      </c>
      <c r="G234" s="510" t="s">
        <v>3778</v>
      </c>
      <c r="H234" s="840" t="s">
        <v>2378</v>
      </c>
      <c r="I234" s="510"/>
      <c r="J234" s="510"/>
      <c r="K234" s="510"/>
      <c r="L234" s="510"/>
      <c r="M234" s="510"/>
      <c r="N234" s="510"/>
      <c r="O234" s="510"/>
      <c r="P234" s="510"/>
      <c r="Q234" s="510"/>
      <c r="R234" s="510"/>
      <c r="S234" s="795"/>
      <c r="T234" s="510" t="s">
        <v>12</v>
      </c>
      <c r="U234" s="510"/>
      <c r="V234" s="510"/>
      <c r="W234" s="510"/>
      <c r="X234" s="510"/>
      <c r="Y234" s="510"/>
      <c r="Z234" s="733" t="s">
        <v>1097</v>
      </c>
      <c r="AA234" s="733"/>
      <c r="AB234" s="831"/>
      <c r="AC234" s="845"/>
      <c r="AD234" s="845"/>
      <c r="AE234" s="845"/>
      <c r="AF234" s="845"/>
      <c r="AG234" s="845"/>
      <c r="AH234" s="845"/>
      <c r="AI234" s="845"/>
      <c r="AJ234" s="845"/>
      <c r="AK234" s="845"/>
      <c r="AL234" s="845"/>
      <c r="AM234" s="845"/>
      <c r="AN234" s="845"/>
      <c r="AO234" s="845"/>
      <c r="AP234" s="845"/>
      <c r="AQ234" s="845"/>
      <c r="AR234" s="845"/>
      <c r="AS234" s="845"/>
      <c r="AT234" s="845"/>
      <c r="AU234" s="845"/>
      <c r="AV234" s="845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</row>
    <row r="235" spans="1:63" s="804" customFormat="1" ht="15" customHeight="1">
      <c r="A235" s="740"/>
      <c r="B235" s="740"/>
      <c r="C235" s="740"/>
      <c r="D235" s="740"/>
      <c r="E235" s="740"/>
      <c r="F235" s="740"/>
      <c r="G235" s="805"/>
      <c r="H235" s="805"/>
      <c r="I235" s="742"/>
      <c r="J235" s="740"/>
      <c r="K235" s="806"/>
      <c r="L235" s="806"/>
      <c r="M235" s="806"/>
      <c r="N235" s="806"/>
      <c r="O235" s="807"/>
      <c r="P235" s="806"/>
      <c r="Q235" s="807"/>
      <c r="R235" s="805"/>
      <c r="S235" s="740"/>
      <c r="T235" s="740"/>
      <c r="U235" s="740"/>
      <c r="V235" s="740"/>
      <c r="W235" s="740"/>
      <c r="X235" s="740"/>
      <c r="Y235" s="808"/>
      <c r="Z235" s="809"/>
      <c r="AA235" s="809"/>
      <c r="AB235" s="809"/>
      <c r="AC235" s="809"/>
      <c r="AD235" s="809"/>
      <c r="AE235" s="809"/>
      <c r="AF235" s="809"/>
      <c r="AG235" s="809"/>
      <c r="AH235" s="809"/>
      <c r="AI235" s="809"/>
      <c r="AJ235" s="809"/>
      <c r="AK235" s="809"/>
      <c r="AL235" s="809"/>
      <c r="AM235" s="809"/>
      <c r="AN235" s="809"/>
      <c r="AO235" s="809"/>
      <c r="AP235" s="809"/>
      <c r="AQ235" s="809"/>
      <c r="AR235" s="809"/>
      <c r="AS235" s="809"/>
      <c r="AT235" s="809"/>
      <c r="AU235" s="809"/>
      <c r="AV235" s="809"/>
      <c r="AW235" s="803"/>
      <c r="AX235" s="803"/>
      <c r="AY235" s="803"/>
      <c r="AZ235" s="810"/>
      <c r="BA235" s="810"/>
      <c r="BB235" s="810"/>
      <c r="BC235" s="810"/>
      <c r="BD235" s="810"/>
      <c r="BE235" s="810"/>
      <c r="BF235" s="810"/>
      <c r="BG235" s="810"/>
      <c r="BH235" s="810"/>
    </row>
    <row r="236" spans="1:63" s="804" customFormat="1" ht="15" customHeight="1">
      <c r="A236" s="830" t="s">
        <v>3766</v>
      </c>
      <c r="B236" s="740"/>
      <c r="C236" s="740"/>
      <c r="D236" s="740"/>
      <c r="E236" s="740"/>
      <c r="F236" s="740"/>
      <c r="G236" s="805"/>
      <c r="H236" s="805"/>
      <c r="I236" s="742"/>
      <c r="J236" s="740"/>
      <c r="K236" s="806"/>
      <c r="L236" s="806"/>
      <c r="M236" s="806"/>
      <c r="N236" s="806"/>
      <c r="O236" s="807"/>
      <c r="P236" s="806"/>
      <c r="Q236" s="807"/>
      <c r="R236" s="805"/>
      <c r="S236" s="740"/>
      <c r="T236" s="740"/>
      <c r="U236" s="740"/>
      <c r="V236" s="740"/>
      <c r="W236" s="740"/>
      <c r="X236" s="740"/>
      <c r="Y236" s="808"/>
      <c r="Z236" s="809"/>
      <c r="AA236" s="809"/>
      <c r="AB236" s="809"/>
      <c r="AC236" s="809"/>
      <c r="AD236" s="809"/>
      <c r="AE236" s="809"/>
      <c r="AF236" s="809"/>
      <c r="AG236" s="809"/>
      <c r="AH236" s="809"/>
      <c r="AI236" s="809"/>
      <c r="AJ236" s="809"/>
      <c r="AK236" s="809"/>
      <c r="AL236" s="809"/>
      <c r="AM236" s="809"/>
      <c r="AN236" s="809"/>
      <c r="AO236" s="809"/>
      <c r="AP236" s="809"/>
      <c r="AQ236" s="809"/>
      <c r="AR236" s="809"/>
      <c r="AS236" s="809"/>
      <c r="AT236" s="809"/>
      <c r="AU236" s="809"/>
      <c r="AV236" s="809"/>
      <c r="AW236" s="810"/>
      <c r="AX236" s="810"/>
      <c r="AY236" s="810"/>
      <c r="AZ236" s="803"/>
      <c r="BA236" s="803"/>
      <c r="BB236" s="803"/>
      <c r="BC236" s="810"/>
      <c r="BD236" s="810"/>
      <c r="BE236" s="810"/>
      <c r="BF236" s="810"/>
      <c r="BG236" s="810"/>
      <c r="BH236" s="810"/>
      <c r="BI236" s="810"/>
      <c r="BJ236" s="810"/>
      <c r="BK236" s="810"/>
    </row>
    <row r="237" spans="1:63" s="22" customFormat="1" ht="30" customHeight="1">
      <c r="A237" s="827" t="s">
        <v>284</v>
      </c>
      <c r="B237" s="827" t="s">
        <v>2642</v>
      </c>
      <c r="C237" s="828" t="s">
        <v>2755</v>
      </c>
      <c r="D237" s="828" t="s">
        <v>3327</v>
      </c>
      <c r="E237" s="827" t="s">
        <v>319</v>
      </c>
      <c r="F237" s="824" t="s">
        <v>3593</v>
      </c>
      <c r="G237" s="824" t="s">
        <v>3594</v>
      </c>
      <c r="H237" s="824"/>
      <c r="I237" s="825" t="s">
        <v>3595</v>
      </c>
      <c r="J237" s="826" t="s">
        <v>3596</v>
      </c>
      <c r="K237" s="826" t="s">
        <v>3755</v>
      </c>
      <c r="L237" s="826" t="s">
        <v>3756</v>
      </c>
      <c r="M237" s="826" t="s">
        <v>3757</v>
      </c>
      <c r="N237" s="826" t="s">
        <v>3758</v>
      </c>
      <c r="O237" s="826" t="s">
        <v>3759</v>
      </c>
      <c r="P237" s="826" t="s">
        <v>3597</v>
      </c>
      <c r="Q237" s="826" t="s">
        <v>3760</v>
      </c>
      <c r="R237" s="827" t="s">
        <v>2451</v>
      </c>
      <c r="S237" s="827" t="s">
        <v>3601</v>
      </c>
      <c r="T237" s="827" t="s">
        <v>807</v>
      </c>
      <c r="U237" s="827" t="s">
        <v>2044</v>
      </c>
      <c r="V237" s="827" t="s">
        <v>808</v>
      </c>
      <c r="W237" s="827" t="s">
        <v>3313</v>
      </c>
      <c r="X237" s="828" t="s">
        <v>3808</v>
      </c>
      <c r="Y237" s="827" t="s">
        <v>3214</v>
      </c>
      <c r="Z237" s="827" t="s">
        <v>32</v>
      </c>
      <c r="AA237" s="827" t="s">
        <v>33</v>
      </c>
      <c r="AB237" s="827" t="s">
        <v>34</v>
      </c>
      <c r="AC237" s="827" t="s">
        <v>35</v>
      </c>
      <c r="AD237" s="827" t="s">
        <v>36</v>
      </c>
      <c r="AE237" s="827" t="s">
        <v>37</v>
      </c>
      <c r="AF237" s="827" t="s">
        <v>38</v>
      </c>
      <c r="AG237" s="827" t="s">
        <v>39</v>
      </c>
      <c r="AH237" s="827" t="s">
        <v>82</v>
      </c>
      <c r="AI237" s="827" t="s">
        <v>83</v>
      </c>
      <c r="AJ237" s="827" t="s">
        <v>1206</v>
      </c>
      <c r="AK237" s="827" t="s">
        <v>2146</v>
      </c>
      <c r="AL237" s="827" t="s">
        <v>432</v>
      </c>
      <c r="AM237" s="827" t="s">
        <v>1220</v>
      </c>
      <c r="AN237" s="827" t="s">
        <v>1438</v>
      </c>
      <c r="AO237" s="827" t="s">
        <v>2147</v>
      </c>
      <c r="AP237" s="827" t="s">
        <v>332</v>
      </c>
      <c r="AQ237" s="827" t="s">
        <v>84</v>
      </c>
      <c r="AR237" s="827" t="s">
        <v>331</v>
      </c>
      <c r="AS237" s="827" t="s">
        <v>330</v>
      </c>
      <c r="AT237" s="827" t="s">
        <v>85</v>
      </c>
      <c r="AU237" s="827" t="s">
        <v>86</v>
      </c>
      <c r="AV237" s="827" t="s">
        <v>325</v>
      </c>
    </row>
    <row r="238" spans="1:63" s="17" customFormat="1" ht="15" customHeight="1">
      <c r="A238" s="2">
        <v>1</v>
      </c>
      <c r="B238" s="508" t="s">
        <v>403</v>
      </c>
      <c r="C238" s="508"/>
      <c r="D238" s="508"/>
      <c r="E238" s="508"/>
      <c r="F238" s="508" t="s">
        <v>240</v>
      </c>
      <c r="G238" s="508" t="s">
        <v>780</v>
      </c>
      <c r="H238" s="732" t="s">
        <v>3914</v>
      </c>
      <c r="I238" s="793" t="s">
        <v>3478</v>
      </c>
      <c r="J238" s="508" t="s">
        <v>3422</v>
      </c>
      <c r="K238" s="817" t="s">
        <v>3479</v>
      </c>
      <c r="L238" s="817" t="s">
        <v>3321</v>
      </c>
      <c r="M238" s="817" t="s">
        <v>3480</v>
      </c>
      <c r="N238" s="817"/>
      <c r="O238" s="818"/>
      <c r="P238" s="817"/>
      <c r="Q238" s="818"/>
      <c r="R238" s="514" t="s">
        <v>2472</v>
      </c>
      <c r="S238" s="508"/>
      <c r="T238" s="508" t="s">
        <v>817</v>
      </c>
      <c r="U238" s="508" t="s">
        <v>3014</v>
      </c>
      <c r="V238" s="508"/>
      <c r="W238" s="508"/>
      <c r="X238" s="2"/>
      <c r="Y238" s="2"/>
      <c r="Z238" s="2" t="s">
        <v>3763</v>
      </c>
      <c r="AA238" s="2" t="s">
        <v>405</v>
      </c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Z238" s="694"/>
      <c r="BA238" s="694"/>
      <c r="BB238" s="694"/>
    </row>
    <row r="239" spans="1:63" s="17" customFormat="1" ht="15" customHeight="1">
      <c r="A239" s="2">
        <v>2</v>
      </c>
      <c r="B239" s="508" t="s">
        <v>403</v>
      </c>
      <c r="C239" s="508"/>
      <c r="D239" s="508"/>
      <c r="E239" s="508"/>
      <c r="F239" s="508" t="s">
        <v>243</v>
      </c>
      <c r="G239" s="508" t="s">
        <v>3481</v>
      </c>
      <c r="H239" s="732" t="s">
        <v>3914</v>
      </c>
      <c r="I239" s="793" t="s">
        <v>3482</v>
      </c>
      <c r="J239" s="508" t="s">
        <v>3422</v>
      </c>
      <c r="K239" s="817" t="s">
        <v>3479</v>
      </c>
      <c r="L239" s="817" t="s">
        <v>3321</v>
      </c>
      <c r="M239" s="817" t="s">
        <v>3480</v>
      </c>
      <c r="N239" s="817"/>
      <c r="O239" s="818"/>
      <c r="P239" s="817"/>
      <c r="Q239" s="818"/>
      <c r="R239" s="514" t="s">
        <v>2473</v>
      </c>
      <c r="S239" s="508"/>
      <c r="T239" s="508" t="s">
        <v>817</v>
      </c>
      <c r="U239" s="508" t="s">
        <v>3015</v>
      </c>
      <c r="V239" s="508"/>
      <c r="W239" s="508"/>
      <c r="X239" s="2"/>
      <c r="Y239" s="2"/>
      <c r="Z239" s="2" t="s">
        <v>3763</v>
      </c>
      <c r="AA239" s="2" t="s">
        <v>405</v>
      </c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Z239" s="694"/>
      <c r="BA239" s="694"/>
      <c r="BB239" s="694"/>
    </row>
    <row r="240" spans="1:63" s="17" customFormat="1" ht="15" customHeight="1">
      <c r="A240" s="2">
        <v>3</v>
      </c>
      <c r="B240" s="508" t="s">
        <v>403</v>
      </c>
      <c r="C240" s="508"/>
      <c r="D240" s="508"/>
      <c r="E240" s="508"/>
      <c r="F240" s="508" t="s">
        <v>247</v>
      </c>
      <c r="G240" s="508" t="s">
        <v>801</v>
      </c>
      <c r="H240" s="732" t="s">
        <v>3914</v>
      </c>
      <c r="I240" s="794" t="s">
        <v>3494</v>
      </c>
      <c r="J240" s="508" t="s">
        <v>3422</v>
      </c>
      <c r="K240" s="817" t="s">
        <v>3485</v>
      </c>
      <c r="L240" s="817"/>
      <c r="M240" s="817"/>
      <c r="N240" s="817" t="s">
        <v>3399</v>
      </c>
      <c r="O240" s="818" t="s">
        <v>3493</v>
      </c>
      <c r="P240" s="817"/>
      <c r="Q240" s="818"/>
      <c r="R240" s="514" t="s">
        <v>2474</v>
      </c>
      <c r="S240" s="508"/>
      <c r="T240" s="508" t="s">
        <v>817</v>
      </c>
      <c r="U240" s="508" t="s">
        <v>3018</v>
      </c>
      <c r="V240" s="508"/>
      <c r="W240" s="508" t="s">
        <v>3025</v>
      </c>
      <c r="X240" s="2"/>
      <c r="Y240" s="2"/>
      <c r="Z240" s="2" t="s">
        <v>3764</v>
      </c>
      <c r="AA240" s="2" t="s">
        <v>405</v>
      </c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18"/>
      <c r="AX240" s="18"/>
      <c r="AZ240" s="694"/>
      <c r="BA240" s="694"/>
      <c r="BB240" s="694"/>
    </row>
    <row r="241" spans="1:66" s="17" customFormat="1" ht="15" customHeight="1">
      <c r="A241" s="2">
        <v>4</v>
      </c>
      <c r="B241" s="508" t="s">
        <v>403</v>
      </c>
      <c r="C241" s="508"/>
      <c r="D241" s="508"/>
      <c r="E241" s="508"/>
      <c r="F241" s="508" t="s">
        <v>248</v>
      </c>
      <c r="G241" s="508" t="s">
        <v>802</v>
      </c>
      <c r="H241" s="732" t="s">
        <v>3914</v>
      </c>
      <c r="I241" s="794" t="s">
        <v>3495</v>
      </c>
      <c r="J241" s="508" t="s">
        <v>3422</v>
      </c>
      <c r="K241" s="817" t="s">
        <v>3485</v>
      </c>
      <c r="L241" s="817" t="s">
        <v>3396</v>
      </c>
      <c r="M241" s="817" t="s">
        <v>3496</v>
      </c>
      <c r="N241" s="817" t="s">
        <v>3399</v>
      </c>
      <c r="O241" s="818" t="s">
        <v>3493</v>
      </c>
      <c r="P241" s="817"/>
      <c r="Q241" s="818"/>
      <c r="R241" s="514" t="s">
        <v>2475</v>
      </c>
      <c r="S241" s="508"/>
      <c r="T241" s="508" t="s">
        <v>817</v>
      </c>
      <c r="U241" s="508" t="s">
        <v>3019</v>
      </c>
      <c r="V241" s="508"/>
      <c r="W241" s="508" t="s">
        <v>3025</v>
      </c>
      <c r="X241" s="2"/>
      <c r="Y241" s="2"/>
      <c r="Z241" s="2" t="s">
        <v>3764</v>
      </c>
      <c r="AA241" s="2" t="s">
        <v>405</v>
      </c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Z241" s="694"/>
      <c r="BA241" s="694"/>
      <c r="BB241" s="694"/>
      <c r="BM241" s="21"/>
      <c r="BN241" s="21"/>
    </row>
    <row r="242" spans="1:66" s="17" customFormat="1" ht="15" customHeight="1">
      <c r="A242" s="2">
        <v>5</v>
      </c>
      <c r="B242" s="508" t="s">
        <v>403</v>
      </c>
      <c r="C242" s="508"/>
      <c r="D242" s="508"/>
      <c r="E242" s="508"/>
      <c r="F242" s="508" t="s">
        <v>244</v>
      </c>
      <c r="G242" s="508" t="s">
        <v>781</v>
      </c>
      <c r="H242" s="732" t="s">
        <v>3914</v>
      </c>
      <c r="I242" s="793" t="s">
        <v>3487</v>
      </c>
      <c r="J242" s="508" t="s">
        <v>3422</v>
      </c>
      <c r="K242" s="817" t="s">
        <v>3485</v>
      </c>
      <c r="L242" s="817"/>
      <c r="M242" s="817"/>
      <c r="N242" s="817"/>
      <c r="O242" s="818"/>
      <c r="P242" s="817"/>
      <c r="Q242" s="818"/>
      <c r="R242" s="514" t="s">
        <v>2476</v>
      </c>
      <c r="S242" s="508"/>
      <c r="T242" s="508" t="s">
        <v>817</v>
      </c>
      <c r="U242" s="508" t="s">
        <v>3016</v>
      </c>
      <c r="V242" s="508"/>
      <c r="W242" s="508" t="s">
        <v>3025</v>
      </c>
      <c r="X242" s="2"/>
      <c r="Y242" s="2"/>
      <c r="Z242" s="2" t="s">
        <v>3764</v>
      </c>
      <c r="AA242" s="2" t="s">
        <v>405</v>
      </c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Z242" s="694"/>
      <c r="BA242" s="694"/>
      <c r="BB242" s="694"/>
      <c r="BM242" s="21"/>
      <c r="BN242" s="21"/>
    </row>
    <row r="243" spans="1:66" s="17" customFormat="1" ht="15" customHeight="1">
      <c r="A243" s="2">
        <v>6</v>
      </c>
      <c r="B243" s="508" t="s">
        <v>403</v>
      </c>
      <c r="C243" s="508"/>
      <c r="D243" s="508"/>
      <c r="E243" s="508"/>
      <c r="F243" s="508" t="s">
        <v>245</v>
      </c>
      <c r="G243" s="508" t="s">
        <v>782</v>
      </c>
      <c r="H243" s="732" t="s">
        <v>3914</v>
      </c>
      <c r="I243" s="793" t="s">
        <v>3488</v>
      </c>
      <c r="J243" s="508" t="s">
        <v>3422</v>
      </c>
      <c r="K243" s="817" t="s">
        <v>3485</v>
      </c>
      <c r="L243" s="817"/>
      <c r="M243" s="817"/>
      <c r="N243" s="817"/>
      <c r="O243" s="818"/>
      <c r="P243" s="817"/>
      <c r="Q243" s="818"/>
      <c r="R243" s="514" t="s">
        <v>2477</v>
      </c>
      <c r="S243" s="508"/>
      <c r="T243" s="508" t="s">
        <v>817</v>
      </c>
      <c r="U243" s="508" t="s">
        <v>3016</v>
      </c>
      <c r="V243" s="508"/>
      <c r="W243" s="508" t="s">
        <v>3025</v>
      </c>
      <c r="X243" s="2"/>
      <c r="Y243" s="2"/>
      <c r="Z243" s="2" t="s">
        <v>3764</v>
      </c>
      <c r="AA243" s="2" t="s">
        <v>405</v>
      </c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BA243" s="694"/>
      <c r="BB243" s="694"/>
    </row>
    <row r="244" spans="1:66" s="17" customFormat="1" ht="15" customHeight="1">
      <c r="A244" s="2">
        <v>7</v>
      </c>
      <c r="B244" s="508" t="s">
        <v>403</v>
      </c>
      <c r="C244" s="508"/>
      <c r="D244" s="508"/>
      <c r="E244" s="508"/>
      <c r="F244" s="508" t="s">
        <v>246</v>
      </c>
      <c r="G244" s="508" t="s">
        <v>3489</v>
      </c>
      <c r="H244" s="732" t="s">
        <v>3914</v>
      </c>
      <c r="I244" s="793" t="s">
        <v>3490</v>
      </c>
      <c r="J244" s="508" t="s">
        <v>3422</v>
      </c>
      <c r="K244" s="817" t="s">
        <v>3485</v>
      </c>
      <c r="L244" s="817"/>
      <c r="M244" s="817"/>
      <c r="N244" s="817"/>
      <c r="O244" s="818"/>
      <c r="P244" s="817"/>
      <c r="Q244" s="818"/>
      <c r="R244" s="514" t="s">
        <v>2478</v>
      </c>
      <c r="S244" s="508"/>
      <c r="T244" s="508" t="s">
        <v>817</v>
      </c>
      <c r="U244" s="508" t="s">
        <v>3017</v>
      </c>
      <c r="V244" s="508"/>
      <c r="W244" s="508" t="s">
        <v>3025</v>
      </c>
      <c r="X244" s="2"/>
      <c r="Y244" s="2"/>
      <c r="Z244" s="2" t="s">
        <v>3764</v>
      </c>
      <c r="AA244" s="2" t="s">
        <v>405</v>
      </c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BA244" s="694"/>
      <c r="BB244" s="694"/>
    </row>
    <row r="245" spans="1:66" s="17" customFormat="1" ht="15" customHeight="1">
      <c r="A245" s="2">
        <v>8</v>
      </c>
      <c r="B245" s="508" t="s">
        <v>403</v>
      </c>
      <c r="C245" s="508"/>
      <c r="D245" s="508"/>
      <c r="E245" s="508"/>
      <c r="F245" s="508" t="s">
        <v>230</v>
      </c>
      <c r="G245" s="508" t="s">
        <v>3497</v>
      </c>
      <c r="H245" s="732" t="s">
        <v>3914</v>
      </c>
      <c r="I245" s="794" t="s">
        <v>3498</v>
      </c>
      <c r="J245" s="508" t="s">
        <v>3422</v>
      </c>
      <c r="K245" s="817" t="s">
        <v>3485</v>
      </c>
      <c r="L245" s="817"/>
      <c r="M245" s="817"/>
      <c r="N245" s="817" t="s">
        <v>3399</v>
      </c>
      <c r="O245" s="818" t="s">
        <v>3493</v>
      </c>
      <c r="P245" s="817"/>
      <c r="Q245" s="818"/>
      <c r="R245" s="514" t="s">
        <v>2482</v>
      </c>
      <c r="S245" s="508"/>
      <c r="T245" s="508" t="s">
        <v>817</v>
      </c>
      <c r="U245" s="508" t="s">
        <v>3020</v>
      </c>
      <c r="V245" s="508"/>
      <c r="W245" s="508" t="s">
        <v>3025</v>
      </c>
      <c r="X245" s="2"/>
      <c r="Y245" s="2"/>
      <c r="Z245" s="2" t="s">
        <v>3764</v>
      </c>
      <c r="AA245" s="2" t="s">
        <v>405</v>
      </c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BA245" s="694"/>
      <c r="BB245" s="694"/>
    </row>
    <row r="246" spans="1:66" s="17" customFormat="1" ht="15" customHeight="1">
      <c r="A246" s="2">
        <v>9</v>
      </c>
      <c r="B246" s="508" t="s">
        <v>403</v>
      </c>
      <c r="C246" s="508"/>
      <c r="D246" s="508"/>
      <c r="E246" s="508"/>
      <c r="F246" s="508" t="s">
        <v>231</v>
      </c>
      <c r="G246" s="508" t="s">
        <v>3499</v>
      </c>
      <c r="H246" s="732" t="s">
        <v>3914</v>
      </c>
      <c r="I246" s="794" t="s">
        <v>3500</v>
      </c>
      <c r="J246" s="508" t="s">
        <v>3422</v>
      </c>
      <c r="K246" s="817" t="s">
        <v>3485</v>
      </c>
      <c r="L246" s="817"/>
      <c r="M246" s="817"/>
      <c r="N246" s="817" t="s">
        <v>3399</v>
      </c>
      <c r="O246" s="818" t="s">
        <v>3493</v>
      </c>
      <c r="P246" s="817"/>
      <c r="Q246" s="818"/>
      <c r="R246" s="514" t="s">
        <v>2483</v>
      </c>
      <c r="S246" s="508"/>
      <c r="T246" s="508" t="s">
        <v>817</v>
      </c>
      <c r="U246" s="508" t="s">
        <v>3020</v>
      </c>
      <c r="V246" s="508"/>
      <c r="W246" s="508" t="s">
        <v>3025</v>
      </c>
      <c r="X246" s="2"/>
      <c r="Y246" s="2"/>
      <c r="Z246" s="2" t="s">
        <v>3764</v>
      </c>
      <c r="AA246" s="2" t="s">
        <v>405</v>
      </c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BA246" s="694"/>
      <c r="BB246" s="694"/>
    </row>
    <row r="247" spans="1:66" s="799" customFormat="1" ht="15" customHeight="1">
      <c r="A247" s="2">
        <v>10</v>
      </c>
      <c r="B247" s="508" t="s">
        <v>403</v>
      </c>
      <c r="C247" s="508"/>
      <c r="D247" s="508"/>
      <c r="E247" s="508"/>
      <c r="F247" s="508" t="s">
        <v>232</v>
      </c>
      <c r="G247" s="508" t="s">
        <v>784</v>
      </c>
      <c r="H247" s="732" t="s">
        <v>3914</v>
      </c>
      <c r="I247" s="794" t="s">
        <v>3501</v>
      </c>
      <c r="J247" s="508" t="s">
        <v>3422</v>
      </c>
      <c r="K247" s="817" t="s">
        <v>3485</v>
      </c>
      <c r="L247" s="817"/>
      <c r="M247" s="817"/>
      <c r="N247" s="817" t="s">
        <v>3399</v>
      </c>
      <c r="O247" s="818" t="s">
        <v>3493</v>
      </c>
      <c r="P247" s="817"/>
      <c r="Q247" s="818"/>
      <c r="R247" s="514" t="s">
        <v>2484</v>
      </c>
      <c r="S247" s="508"/>
      <c r="T247" s="508" t="s">
        <v>817</v>
      </c>
      <c r="U247" s="508" t="s">
        <v>3020</v>
      </c>
      <c r="V247" s="508"/>
      <c r="W247" s="508" t="s">
        <v>3025</v>
      </c>
      <c r="X247" s="2"/>
      <c r="Y247" s="2"/>
      <c r="Z247" s="2" t="s">
        <v>3764</v>
      </c>
      <c r="AA247" s="2" t="s">
        <v>405</v>
      </c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800"/>
      <c r="AX247" s="19"/>
      <c r="AY247" s="17"/>
      <c r="AZ247" s="694"/>
      <c r="BA247" s="694"/>
      <c r="BB247" s="694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</row>
    <row r="248" spans="1:66" s="17" customFormat="1" ht="15" customHeight="1">
      <c r="A248" s="2">
        <v>11</v>
      </c>
      <c r="B248" s="508" t="s">
        <v>403</v>
      </c>
      <c r="C248" s="508"/>
      <c r="D248" s="508"/>
      <c r="E248" s="508"/>
      <c r="F248" s="508" t="s">
        <v>233</v>
      </c>
      <c r="G248" s="508" t="s">
        <v>3502</v>
      </c>
      <c r="H248" s="732" t="s">
        <v>3914</v>
      </c>
      <c r="I248" s="794" t="s">
        <v>3503</v>
      </c>
      <c r="J248" s="508" t="s">
        <v>3422</v>
      </c>
      <c r="K248" s="817" t="s">
        <v>3485</v>
      </c>
      <c r="L248" s="817"/>
      <c r="M248" s="817"/>
      <c r="N248" s="817" t="s">
        <v>3399</v>
      </c>
      <c r="O248" s="818" t="s">
        <v>3493</v>
      </c>
      <c r="P248" s="817"/>
      <c r="Q248" s="818"/>
      <c r="R248" s="514" t="s">
        <v>2485</v>
      </c>
      <c r="S248" s="508"/>
      <c r="T248" s="508" t="s">
        <v>817</v>
      </c>
      <c r="U248" s="508" t="s">
        <v>3020</v>
      </c>
      <c r="V248" s="508"/>
      <c r="W248" s="508" t="s">
        <v>3025</v>
      </c>
      <c r="X248" s="2"/>
      <c r="Y248" s="2"/>
      <c r="Z248" s="2" t="s">
        <v>3764</v>
      </c>
      <c r="AA248" s="2" t="s">
        <v>405</v>
      </c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Z248" s="694"/>
      <c r="BA248" s="694"/>
      <c r="BB248" s="694"/>
    </row>
    <row r="249" spans="1:66" s="17" customFormat="1" ht="15" customHeight="1">
      <c r="A249" s="2">
        <v>12</v>
      </c>
      <c r="B249" s="508" t="s">
        <v>403</v>
      </c>
      <c r="C249" s="508"/>
      <c r="D249" s="508"/>
      <c r="E249" s="508"/>
      <c r="F249" s="508" t="s">
        <v>234</v>
      </c>
      <c r="G249" s="508" t="s">
        <v>716</v>
      </c>
      <c r="H249" s="732" t="s">
        <v>3914</v>
      </c>
      <c r="I249" s="794" t="s">
        <v>3504</v>
      </c>
      <c r="J249" s="508" t="s">
        <v>3422</v>
      </c>
      <c r="K249" s="817" t="s">
        <v>3485</v>
      </c>
      <c r="L249" s="817"/>
      <c r="M249" s="817"/>
      <c r="N249" s="817" t="s">
        <v>3399</v>
      </c>
      <c r="O249" s="818" t="s">
        <v>3493</v>
      </c>
      <c r="P249" s="817"/>
      <c r="Q249" s="818"/>
      <c r="R249" s="514" t="s">
        <v>2486</v>
      </c>
      <c r="S249" s="508"/>
      <c r="T249" s="508" t="s">
        <v>817</v>
      </c>
      <c r="U249" s="508" t="s">
        <v>3020</v>
      </c>
      <c r="V249" s="508"/>
      <c r="W249" s="508" t="s">
        <v>3025</v>
      </c>
      <c r="X249" s="2"/>
      <c r="Y249" s="2"/>
      <c r="Z249" s="2" t="s">
        <v>3764</v>
      </c>
      <c r="AA249" s="2" t="s">
        <v>405</v>
      </c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Z249" s="694"/>
      <c r="BA249" s="694"/>
      <c r="BB249" s="694"/>
    </row>
    <row r="250" spans="1:66" s="17" customFormat="1" ht="15" customHeight="1">
      <c r="A250" s="2">
        <v>13</v>
      </c>
      <c r="B250" s="508" t="s">
        <v>403</v>
      </c>
      <c r="C250" s="508"/>
      <c r="D250" s="508"/>
      <c r="E250" s="508"/>
      <c r="F250" s="508" t="s">
        <v>235</v>
      </c>
      <c r="G250" s="508" t="s">
        <v>717</v>
      </c>
      <c r="H250" s="732" t="s">
        <v>3914</v>
      </c>
      <c r="I250" s="794" t="s">
        <v>3505</v>
      </c>
      <c r="J250" s="508" t="s">
        <v>3422</v>
      </c>
      <c r="K250" s="817" t="s">
        <v>3485</v>
      </c>
      <c r="L250" s="817"/>
      <c r="M250" s="817"/>
      <c r="N250" s="817" t="s">
        <v>3399</v>
      </c>
      <c r="O250" s="818" t="s">
        <v>3493</v>
      </c>
      <c r="P250" s="817"/>
      <c r="Q250" s="818"/>
      <c r="R250" s="514" t="s">
        <v>2487</v>
      </c>
      <c r="S250" s="508"/>
      <c r="T250" s="508" t="s">
        <v>817</v>
      </c>
      <c r="U250" s="508" t="s">
        <v>3020</v>
      </c>
      <c r="V250" s="508"/>
      <c r="W250" s="508" t="s">
        <v>3025</v>
      </c>
      <c r="X250" s="2"/>
      <c r="Y250" s="2"/>
      <c r="Z250" s="2" t="s">
        <v>3764</v>
      </c>
      <c r="AA250" s="2" t="s">
        <v>405</v>
      </c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BA250" s="694"/>
      <c r="BB250" s="694"/>
    </row>
    <row r="251" spans="1:66" s="17" customFormat="1" ht="15" customHeight="1">
      <c r="A251" s="2">
        <v>14</v>
      </c>
      <c r="B251" s="508" t="s">
        <v>403</v>
      </c>
      <c r="C251" s="508"/>
      <c r="D251" s="508"/>
      <c r="E251" s="508"/>
      <c r="F251" s="508" t="s">
        <v>236</v>
      </c>
      <c r="G251" s="508" t="s">
        <v>3506</v>
      </c>
      <c r="H251" s="732" t="s">
        <v>3914</v>
      </c>
      <c r="I251" s="794" t="s">
        <v>3507</v>
      </c>
      <c r="J251" s="508" t="s">
        <v>3422</v>
      </c>
      <c r="K251" s="817" t="s">
        <v>3485</v>
      </c>
      <c r="L251" s="817"/>
      <c r="M251" s="817"/>
      <c r="N251" s="817" t="s">
        <v>3399</v>
      </c>
      <c r="O251" s="818" t="s">
        <v>3493</v>
      </c>
      <c r="P251" s="817"/>
      <c r="Q251" s="818"/>
      <c r="R251" s="514" t="s">
        <v>2488</v>
      </c>
      <c r="S251" s="508"/>
      <c r="T251" s="508" t="s">
        <v>817</v>
      </c>
      <c r="U251" s="508" t="s">
        <v>3020</v>
      </c>
      <c r="V251" s="508"/>
      <c r="W251" s="508" t="s">
        <v>3025</v>
      </c>
      <c r="X251" s="2"/>
      <c r="Y251" s="2"/>
      <c r="Z251" s="2" t="s">
        <v>3764</v>
      </c>
      <c r="AA251" s="2" t="s">
        <v>405</v>
      </c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BA251" s="694"/>
      <c r="BB251" s="694"/>
    </row>
    <row r="252" spans="1:66" s="17" customFormat="1" ht="15" customHeight="1">
      <c r="A252" s="2">
        <v>15</v>
      </c>
      <c r="B252" s="508" t="s">
        <v>403</v>
      </c>
      <c r="C252" s="508"/>
      <c r="D252" s="508"/>
      <c r="E252" s="508"/>
      <c r="F252" s="508" t="s">
        <v>237</v>
      </c>
      <c r="G252" s="508" t="s">
        <v>718</v>
      </c>
      <c r="H252" s="732" t="s">
        <v>3914</v>
      </c>
      <c r="I252" s="794" t="s">
        <v>3508</v>
      </c>
      <c r="J252" s="508" t="s">
        <v>3422</v>
      </c>
      <c r="K252" s="817" t="s">
        <v>3485</v>
      </c>
      <c r="L252" s="817"/>
      <c r="M252" s="817"/>
      <c r="N252" s="817" t="s">
        <v>3399</v>
      </c>
      <c r="O252" s="818" t="s">
        <v>3493</v>
      </c>
      <c r="P252" s="817"/>
      <c r="Q252" s="818"/>
      <c r="R252" s="514" t="s">
        <v>2489</v>
      </c>
      <c r="S252" s="508"/>
      <c r="T252" s="508" t="s">
        <v>817</v>
      </c>
      <c r="U252" s="508" t="s">
        <v>3020</v>
      </c>
      <c r="V252" s="508"/>
      <c r="W252" s="508" t="s">
        <v>3025</v>
      </c>
      <c r="X252" s="2"/>
      <c r="Y252" s="2"/>
      <c r="Z252" s="2" t="s">
        <v>3764</v>
      </c>
      <c r="AA252" s="2" t="s">
        <v>405</v>
      </c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BA252" s="694"/>
      <c r="BB252" s="694"/>
    </row>
    <row r="253" spans="1:66" s="17" customFormat="1" ht="15" customHeight="1">
      <c r="A253" s="2">
        <v>16</v>
      </c>
      <c r="B253" s="508" t="s">
        <v>403</v>
      </c>
      <c r="C253" s="508"/>
      <c r="D253" s="508"/>
      <c r="E253" s="508"/>
      <c r="F253" s="508" t="s">
        <v>238</v>
      </c>
      <c r="G253" s="508" t="s">
        <v>719</v>
      </c>
      <c r="H253" s="732" t="s">
        <v>3914</v>
      </c>
      <c r="I253" s="794" t="s">
        <v>1093</v>
      </c>
      <c r="J253" s="508" t="s">
        <v>3422</v>
      </c>
      <c r="K253" s="817" t="s">
        <v>3485</v>
      </c>
      <c r="L253" s="817"/>
      <c r="M253" s="817"/>
      <c r="N253" s="817" t="s">
        <v>3399</v>
      </c>
      <c r="O253" s="818" t="s">
        <v>3493</v>
      </c>
      <c r="P253" s="817"/>
      <c r="Q253" s="818"/>
      <c r="R253" s="514" t="s">
        <v>2490</v>
      </c>
      <c r="S253" s="508"/>
      <c r="T253" s="508" t="s">
        <v>817</v>
      </c>
      <c r="U253" s="508" t="s">
        <v>3020</v>
      </c>
      <c r="V253" s="508"/>
      <c r="W253" s="508" t="s">
        <v>3025</v>
      </c>
      <c r="X253" s="2"/>
      <c r="Y253" s="2"/>
      <c r="Z253" s="2" t="s">
        <v>3764</v>
      </c>
      <c r="AA253" s="2" t="s">
        <v>405</v>
      </c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BA253" s="694"/>
      <c r="BB253" s="694"/>
    </row>
    <row r="254" spans="1:66" s="17" customFormat="1" ht="15" customHeight="1">
      <c r="A254" s="2">
        <v>17</v>
      </c>
      <c r="B254" s="508" t="s">
        <v>403</v>
      </c>
      <c r="C254" s="508"/>
      <c r="D254" s="508"/>
      <c r="E254" s="508"/>
      <c r="F254" s="508" t="s">
        <v>239</v>
      </c>
      <c r="G254" s="508" t="s">
        <v>3509</v>
      </c>
      <c r="H254" s="732" t="s">
        <v>3914</v>
      </c>
      <c r="I254" s="794" t="s">
        <v>3510</v>
      </c>
      <c r="J254" s="508" t="s">
        <v>3422</v>
      </c>
      <c r="K254" s="817" t="s">
        <v>3485</v>
      </c>
      <c r="L254" s="817"/>
      <c r="M254" s="817"/>
      <c r="N254" s="817" t="s">
        <v>3399</v>
      </c>
      <c r="O254" s="818" t="s">
        <v>3493</v>
      </c>
      <c r="P254" s="817"/>
      <c r="Q254" s="818"/>
      <c r="R254" s="514" t="s">
        <v>2491</v>
      </c>
      <c r="S254" s="508"/>
      <c r="T254" s="508" t="s">
        <v>817</v>
      </c>
      <c r="U254" s="508" t="s">
        <v>3020</v>
      </c>
      <c r="V254" s="508"/>
      <c r="W254" s="508" t="s">
        <v>3025</v>
      </c>
      <c r="X254" s="2"/>
      <c r="Y254" s="2"/>
      <c r="Z254" s="2" t="s">
        <v>3764</v>
      </c>
      <c r="AA254" s="2" t="s">
        <v>405</v>
      </c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BA254" s="694"/>
      <c r="BB254" s="694"/>
    </row>
    <row r="255" spans="1:66" s="17" customFormat="1" ht="15" customHeight="1">
      <c r="A255" s="2">
        <v>18</v>
      </c>
      <c r="B255" s="508" t="s">
        <v>403</v>
      </c>
      <c r="C255" s="508"/>
      <c r="D255" s="508"/>
      <c r="E255" s="508"/>
      <c r="F255" s="508" t="s">
        <v>3520</v>
      </c>
      <c r="G255" s="508" t="s">
        <v>3521</v>
      </c>
      <c r="H255" s="732" t="s">
        <v>3914</v>
      </c>
      <c r="I255" s="794" t="s">
        <v>3522</v>
      </c>
      <c r="J255" s="508" t="s">
        <v>3394</v>
      </c>
      <c r="K255" s="817" t="s">
        <v>3472</v>
      </c>
      <c r="L255" s="817"/>
      <c r="M255" s="817"/>
      <c r="N255" s="817" t="s">
        <v>3399</v>
      </c>
      <c r="O255" s="818" t="s">
        <v>3468</v>
      </c>
      <c r="P255" s="817"/>
      <c r="Q255" s="818"/>
      <c r="R255" s="514" t="s">
        <v>2492</v>
      </c>
      <c r="S255" s="508"/>
      <c r="T255" s="508" t="s">
        <v>817</v>
      </c>
      <c r="U255" s="508" t="s">
        <v>3012</v>
      </c>
      <c r="V255" s="508"/>
      <c r="W255" s="508" t="s">
        <v>3025</v>
      </c>
      <c r="X255" s="2"/>
      <c r="Y255" s="2"/>
      <c r="Z255" s="2" t="s">
        <v>3764</v>
      </c>
      <c r="AA255" s="2" t="s">
        <v>405</v>
      </c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BA255" s="694"/>
      <c r="BB255" s="694"/>
    </row>
    <row r="256" spans="1:66" s="17" customFormat="1" ht="15" customHeight="1">
      <c r="A256" s="2">
        <v>19</v>
      </c>
      <c r="B256" s="508" t="s">
        <v>403</v>
      </c>
      <c r="C256" s="508"/>
      <c r="D256" s="508"/>
      <c r="E256" s="508"/>
      <c r="F256" s="508" t="s">
        <v>720</v>
      </c>
      <c r="G256" s="508" t="s">
        <v>721</v>
      </c>
      <c r="H256" s="732" t="s">
        <v>3914</v>
      </c>
      <c r="I256" s="794" t="s">
        <v>3523</v>
      </c>
      <c r="J256" s="508" t="s">
        <v>3394</v>
      </c>
      <c r="K256" s="817" t="s">
        <v>3472</v>
      </c>
      <c r="L256" s="817"/>
      <c r="M256" s="817"/>
      <c r="N256" s="817" t="s">
        <v>3399</v>
      </c>
      <c r="O256" s="818" t="s">
        <v>3468</v>
      </c>
      <c r="P256" s="817"/>
      <c r="Q256" s="818"/>
      <c r="R256" s="514" t="s">
        <v>2505</v>
      </c>
      <c r="S256" s="508"/>
      <c r="T256" s="508" t="s">
        <v>817</v>
      </c>
      <c r="U256" s="508" t="s">
        <v>3013</v>
      </c>
      <c r="V256" s="508"/>
      <c r="W256" s="508" t="s">
        <v>3025</v>
      </c>
      <c r="X256" s="2"/>
      <c r="Y256" s="2"/>
      <c r="Z256" s="2" t="s">
        <v>3764</v>
      </c>
      <c r="AA256" s="2" t="s">
        <v>405</v>
      </c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BA256" s="694"/>
      <c r="BB256" s="694"/>
    </row>
    <row r="257" spans="1:66" s="17" customFormat="1" ht="15" customHeight="1">
      <c r="A257" s="2">
        <v>20</v>
      </c>
      <c r="B257" s="508" t="s">
        <v>403</v>
      </c>
      <c r="C257" s="508"/>
      <c r="D257" s="508"/>
      <c r="E257" s="508"/>
      <c r="F257" s="508" t="s">
        <v>881</v>
      </c>
      <c r="G257" s="508" t="s">
        <v>883</v>
      </c>
      <c r="H257" s="732" t="s">
        <v>1986</v>
      </c>
      <c r="I257" s="515" t="s">
        <v>3614</v>
      </c>
      <c r="J257" s="508"/>
      <c r="K257" s="817"/>
      <c r="L257" s="817"/>
      <c r="M257" s="817"/>
      <c r="N257" s="817"/>
      <c r="O257" s="818"/>
      <c r="P257" s="817"/>
      <c r="Q257" s="818"/>
      <c r="R257" s="514" t="s">
        <v>2511</v>
      </c>
      <c r="S257" s="508"/>
      <c r="T257" s="508" t="s">
        <v>367</v>
      </c>
      <c r="U257" s="508" t="s">
        <v>3001</v>
      </c>
      <c r="V257" s="508"/>
      <c r="W257" s="508" t="s">
        <v>3025</v>
      </c>
      <c r="X257" s="2"/>
      <c r="Y257" s="2"/>
      <c r="Z257" s="2" t="s">
        <v>3764</v>
      </c>
      <c r="AA257" s="2" t="s">
        <v>405</v>
      </c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BA257" s="694"/>
      <c r="BB257" s="694"/>
    </row>
    <row r="258" spans="1:66" s="17" customFormat="1" ht="15" customHeight="1">
      <c r="A258" s="2">
        <v>21</v>
      </c>
      <c r="B258" s="508" t="s">
        <v>403</v>
      </c>
      <c r="C258" s="508"/>
      <c r="D258" s="508"/>
      <c r="E258" s="508"/>
      <c r="F258" s="508" t="s">
        <v>882</v>
      </c>
      <c r="G258" s="508" t="s">
        <v>3483</v>
      </c>
      <c r="H258" s="732" t="s">
        <v>3914</v>
      </c>
      <c r="I258" s="794" t="s">
        <v>3484</v>
      </c>
      <c r="J258" s="508" t="s">
        <v>3394</v>
      </c>
      <c r="K258" s="817" t="s">
        <v>3417</v>
      </c>
      <c r="L258" s="817"/>
      <c r="M258" s="817"/>
      <c r="N258" s="817"/>
      <c r="O258" s="818"/>
      <c r="P258" s="817"/>
      <c r="Q258" s="818"/>
      <c r="R258" s="514" t="s">
        <v>2512</v>
      </c>
      <c r="S258" s="508"/>
      <c r="T258" s="508" t="s">
        <v>367</v>
      </c>
      <c r="U258" s="508" t="s">
        <v>3001</v>
      </c>
      <c r="V258" s="508"/>
      <c r="W258" s="508" t="s">
        <v>3025</v>
      </c>
      <c r="X258" s="2"/>
      <c r="Y258" s="2"/>
      <c r="Z258" s="2" t="s">
        <v>3764</v>
      </c>
      <c r="AA258" s="2" t="s">
        <v>405</v>
      </c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BA258" s="694"/>
      <c r="BB258" s="694"/>
    </row>
    <row r="259" spans="1:66" s="17" customFormat="1" ht="15" customHeight="1">
      <c r="A259" s="2">
        <v>22</v>
      </c>
      <c r="B259" s="508" t="s">
        <v>403</v>
      </c>
      <c r="C259" s="508"/>
      <c r="D259" s="508"/>
      <c r="E259" s="508"/>
      <c r="F259" s="508" t="s">
        <v>3491</v>
      </c>
      <c r="G259" s="508" t="s">
        <v>783</v>
      </c>
      <c r="H259" s="732" t="s">
        <v>3914</v>
      </c>
      <c r="I259" s="793" t="s">
        <v>3492</v>
      </c>
      <c r="J259" s="508" t="s">
        <v>3422</v>
      </c>
      <c r="K259" s="817" t="s">
        <v>3485</v>
      </c>
      <c r="L259" s="817"/>
      <c r="M259" s="817"/>
      <c r="N259" s="817" t="s">
        <v>3399</v>
      </c>
      <c r="O259" s="818" t="s">
        <v>3493</v>
      </c>
      <c r="P259" s="817"/>
      <c r="Q259" s="818"/>
      <c r="R259" s="514" t="s">
        <v>2513</v>
      </c>
      <c r="S259" s="508"/>
      <c r="T259" s="508" t="s">
        <v>817</v>
      </c>
      <c r="U259" s="508" t="s">
        <v>3017</v>
      </c>
      <c r="V259" s="508"/>
      <c r="W259" s="508" t="s">
        <v>3025</v>
      </c>
      <c r="X259" s="2"/>
      <c r="Y259" s="2"/>
      <c r="Z259" s="2" t="s">
        <v>3764</v>
      </c>
      <c r="AA259" s="2" t="s">
        <v>405</v>
      </c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BA259" s="694"/>
      <c r="BB259" s="694"/>
    </row>
    <row r="260" spans="1:66" ht="15" customHeight="1">
      <c r="A260" s="2">
        <v>23</v>
      </c>
      <c r="B260" s="508" t="s">
        <v>403</v>
      </c>
      <c r="C260" s="508"/>
      <c r="D260" s="508"/>
      <c r="E260" s="508"/>
      <c r="F260" s="508" t="s">
        <v>736</v>
      </c>
      <c r="G260" s="508" t="s">
        <v>737</v>
      </c>
      <c r="H260" s="732" t="s">
        <v>3914</v>
      </c>
      <c r="I260" s="794" t="s">
        <v>3519</v>
      </c>
      <c r="J260" s="508" t="s">
        <v>3422</v>
      </c>
      <c r="K260" s="817" t="s">
        <v>3485</v>
      </c>
      <c r="L260" s="817"/>
      <c r="M260" s="817"/>
      <c r="N260" s="817" t="s">
        <v>3399</v>
      </c>
      <c r="O260" s="818" t="s">
        <v>3493</v>
      </c>
      <c r="P260" s="817"/>
      <c r="Q260" s="818"/>
      <c r="R260" s="514" t="s">
        <v>2503</v>
      </c>
      <c r="S260" s="508"/>
      <c r="T260" s="508" t="s">
        <v>817</v>
      </c>
      <c r="U260" s="508" t="s">
        <v>3020</v>
      </c>
      <c r="V260" s="508"/>
      <c r="W260" s="508" t="s">
        <v>3025</v>
      </c>
      <c r="X260" s="2"/>
      <c r="Y260" s="2"/>
      <c r="Z260" s="2" t="s">
        <v>3764</v>
      </c>
      <c r="AA260" s="2" t="s">
        <v>405</v>
      </c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17"/>
      <c r="AX260" s="17"/>
      <c r="AY260" s="17"/>
      <c r="AZ260" s="17"/>
      <c r="BA260" s="694"/>
      <c r="BB260" s="694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</row>
    <row r="261" spans="1:66" s="17" customFormat="1" ht="15" customHeight="1">
      <c r="A261" s="2">
        <v>24</v>
      </c>
      <c r="B261" s="508" t="s">
        <v>403</v>
      </c>
      <c r="C261" s="508"/>
      <c r="D261" s="508"/>
      <c r="E261" s="508"/>
      <c r="F261" s="508" t="s">
        <v>282</v>
      </c>
      <c r="G261" s="508" t="s">
        <v>724</v>
      </c>
      <c r="H261" s="732" t="s">
        <v>3914</v>
      </c>
      <c r="I261" s="794" t="s">
        <v>3512</v>
      </c>
      <c r="J261" s="508" t="s">
        <v>3422</v>
      </c>
      <c r="K261" s="817" t="s">
        <v>3485</v>
      </c>
      <c r="L261" s="817"/>
      <c r="M261" s="817"/>
      <c r="N261" s="817" t="s">
        <v>3399</v>
      </c>
      <c r="O261" s="818" t="s">
        <v>3493</v>
      </c>
      <c r="P261" s="817"/>
      <c r="Q261" s="818"/>
      <c r="R261" s="514" t="s">
        <v>2497</v>
      </c>
      <c r="S261" s="508"/>
      <c r="T261" s="508" t="s">
        <v>817</v>
      </c>
      <c r="U261" s="508" t="s">
        <v>3020</v>
      </c>
      <c r="V261" s="508"/>
      <c r="W261" s="508" t="s">
        <v>3025</v>
      </c>
      <c r="X261" s="2"/>
      <c r="Y261" s="2"/>
      <c r="Z261" s="2" t="s">
        <v>3764</v>
      </c>
      <c r="AA261" s="2" t="s">
        <v>405</v>
      </c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BA261" s="694"/>
      <c r="BB261" s="694"/>
    </row>
    <row r="262" spans="1:66" s="17" customFormat="1" ht="15" customHeight="1">
      <c r="A262" s="2">
        <v>25</v>
      </c>
      <c r="B262" s="508" t="s">
        <v>403</v>
      </c>
      <c r="C262" s="508"/>
      <c r="D262" s="508"/>
      <c r="E262" s="508"/>
      <c r="F262" s="508" t="s">
        <v>726</v>
      </c>
      <c r="G262" s="508" t="s">
        <v>727</v>
      </c>
      <c r="H262" s="732" t="s">
        <v>3914</v>
      </c>
      <c r="I262" s="794" t="s">
        <v>3514</v>
      </c>
      <c r="J262" s="508" t="s">
        <v>3422</v>
      </c>
      <c r="K262" s="817" t="s">
        <v>3435</v>
      </c>
      <c r="L262" s="817"/>
      <c r="M262" s="817"/>
      <c r="N262" s="817" t="s">
        <v>3399</v>
      </c>
      <c r="O262" s="818" t="s">
        <v>3493</v>
      </c>
      <c r="P262" s="817"/>
      <c r="Q262" s="818"/>
      <c r="R262" s="514" t="s">
        <v>2498</v>
      </c>
      <c r="S262" s="508"/>
      <c r="T262" s="508" t="s">
        <v>817</v>
      </c>
      <c r="U262" s="508" t="s">
        <v>3020</v>
      </c>
      <c r="V262" s="508"/>
      <c r="W262" s="508" t="s">
        <v>3025</v>
      </c>
      <c r="X262" s="2"/>
      <c r="Y262" s="2"/>
      <c r="Z262" s="2" t="s">
        <v>1151</v>
      </c>
      <c r="AA262" s="2" t="s">
        <v>404</v>
      </c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BA262" s="694"/>
      <c r="BB262" s="694"/>
    </row>
    <row r="263" spans="1:66" s="17" customFormat="1" ht="15" customHeight="1">
      <c r="A263" s="2">
        <v>26</v>
      </c>
      <c r="B263" s="508" t="s">
        <v>403</v>
      </c>
      <c r="C263" s="508"/>
      <c r="D263" s="508"/>
      <c r="E263" s="508"/>
      <c r="F263" s="508" t="s">
        <v>728</v>
      </c>
      <c r="G263" s="508" t="s">
        <v>729</v>
      </c>
      <c r="H263" s="732" t="s">
        <v>3914</v>
      </c>
      <c r="I263" s="794" t="s">
        <v>3515</v>
      </c>
      <c r="J263" s="508" t="s">
        <v>3422</v>
      </c>
      <c r="K263" s="817" t="s">
        <v>3435</v>
      </c>
      <c r="L263" s="817"/>
      <c r="M263" s="817"/>
      <c r="N263" s="817" t="s">
        <v>3399</v>
      </c>
      <c r="O263" s="818" t="s">
        <v>3493</v>
      </c>
      <c r="P263" s="817"/>
      <c r="Q263" s="818"/>
      <c r="R263" s="514" t="s">
        <v>2499</v>
      </c>
      <c r="S263" s="508"/>
      <c r="T263" s="508" t="s">
        <v>817</v>
      </c>
      <c r="U263" s="508" t="s">
        <v>3020</v>
      </c>
      <c r="V263" s="508"/>
      <c r="W263" s="508" t="s">
        <v>3025</v>
      </c>
      <c r="X263" s="2"/>
      <c r="Y263" s="2"/>
      <c r="Z263" s="2" t="s">
        <v>1151</v>
      </c>
      <c r="AA263" s="2" t="s">
        <v>404</v>
      </c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BA263" s="694"/>
      <c r="BB263" s="694"/>
    </row>
    <row r="264" spans="1:66" ht="13.5" customHeight="1">
      <c r="A264" s="2">
        <v>27</v>
      </c>
      <c r="B264" s="508" t="s">
        <v>403</v>
      </c>
      <c r="C264" s="508"/>
      <c r="D264" s="508"/>
      <c r="E264" s="508"/>
      <c r="F264" s="508" t="s">
        <v>730</v>
      </c>
      <c r="G264" s="508" t="s">
        <v>731</v>
      </c>
      <c r="H264" s="732" t="s">
        <v>3914</v>
      </c>
      <c r="I264" s="794" t="s">
        <v>3516</v>
      </c>
      <c r="J264" s="508" t="s">
        <v>3422</v>
      </c>
      <c r="K264" s="817" t="s">
        <v>3435</v>
      </c>
      <c r="L264" s="817"/>
      <c r="M264" s="817"/>
      <c r="N264" s="817" t="s">
        <v>3399</v>
      </c>
      <c r="O264" s="818" t="s">
        <v>3493</v>
      </c>
      <c r="P264" s="817"/>
      <c r="Q264" s="818"/>
      <c r="R264" s="514" t="s">
        <v>2500</v>
      </c>
      <c r="S264" s="508"/>
      <c r="T264" s="508" t="s">
        <v>817</v>
      </c>
      <c r="U264" s="508" t="s">
        <v>3020</v>
      </c>
      <c r="V264" s="508"/>
      <c r="W264" s="508" t="s">
        <v>3025</v>
      </c>
      <c r="X264" s="2"/>
      <c r="Y264" s="2"/>
      <c r="Z264" s="2" t="s">
        <v>1151</v>
      </c>
      <c r="AA264" s="2" t="s">
        <v>404</v>
      </c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17"/>
      <c r="AX264" s="17"/>
      <c r="AY264" s="17"/>
      <c r="AZ264" s="17"/>
      <c r="BA264" s="694"/>
      <c r="BB264" s="694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</row>
    <row r="265" spans="1:66" ht="13.5" customHeight="1">
      <c r="A265" s="2">
        <v>28</v>
      </c>
      <c r="B265" s="508" t="s">
        <v>403</v>
      </c>
      <c r="C265" s="508"/>
      <c r="D265" s="508"/>
      <c r="E265" s="508"/>
      <c r="F265" s="508" t="s">
        <v>732</v>
      </c>
      <c r="G265" s="508" t="s">
        <v>733</v>
      </c>
      <c r="H265" s="732" t="s">
        <v>3914</v>
      </c>
      <c r="I265" s="794" t="s">
        <v>3517</v>
      </c>
      <c r="J265" s="508" t="s">
        <v>3422</v>
      </c>
      <c r="K265" s="817" t="s">
        <v>3435</v>
      </c>
      <c r="L265" s="817"/>
      <c r="M265" s="817"/>
      <c r="N265" s="817" t="s">
        <v>3399</v>
      </c>
      <c r="O265" s="818" t="s">
        <v>3493</v>
      </c>
      <c r="P265" s="817"/>
      <c r="Q265" s="818"/>
      <c r="R265" s="514" t="s">
        <v>2501</v>
      </c>
      <c r="S265" s="508"/>
      <c r="T265" s="508" t="s">
        <v>817</v>
      </c>
      <c r="U265" s="508" t="s">
        <v>3020</v>
      </c>
      <c r="V265" s="508"/>
      <c r="W265" s="508" t="s">
        <v>3025</v>
      </c>
      <c r="X265" s="2"/>
      <c r="Y265" s="2"/>
      <c r="Z265" s="2" t="s">
        <v>1151</v>
      </c>
      <c r="AA265" s="2" t="s">
        <v>404</v>
      </c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17"/>
      <c r="AX265" s="17"/>
      <c r="AY265" s="17"/>
      <c r="AZ265" s="17"/>
      <c r="BA265" s="694"/>
      <c r="BB265" s="694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</row>
    <row r="266" spans="1:66" s="17" customFormat="1" ht="15" customHeight="1">
      <c r="A266" s="2">
        <v>29</v>
      </c>
      <c r="B266" s="508" t="s">
        <v>403</v>
      </c>
      <c r="C266" s="508"/>
      <c r="D266" s="508"/>
      <c r="E266" s="508"/>
      <c r="F266" s="508" t="s">
        <v>734</v>
      </c>
      <c r="G266" s="508" t="s">
        <v>735</v>
      </c>
      <c r="H266" s="732" t="s">
        <v>3914</v>
      </c>
      <c r="I266" s="794" t="s">
        <v>3518</v>
      </c>
      <c r="J266" s="508" t="s">
        <v>3422</v>
      </c>
      <c r="K266" s="817" t="s">
        <v>3435</v>
      </c>
      <c r="L266" s="817"/>
      <c r="M266" s="817"/>
      <c r="N266" s="817" t="s">
        <v>3399</v>
      </c>
      <c r="O266" s="818" t="s">
        <v>3493</v>
      </c>
      <c r="P266" s="817"/>
      <c r="Q266" s="818"/>
      <c r="R266" s="514" t="s">
        <v>2502</v>
      </c>
      <c r="S266" s="508"/>
      <c r="T266" s="508" t="s">
        <v>817</v>
      </c>
      <c r="U266" s="508" t="s">
        <v>3020</v>
      </c>
      <c r="V266" s="508"/>
      <c r="W266" s="508" t="s">
        <v>3025</v>
      </c>
      <c r="X266" s="2"/>
      <c r="Y266" s="2"/>
      <c r="Z266" s="2" t="s">
        <v>1151</v>
      </c>
      <c r="AA266" s="2" t="s">
        <v>404</v>
      </c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BA266" s="694"/>
      <c r="BB266" s="694"/>
    </row>
    <row r="267" spans="1:66" s="17" customFormat="1" ht="15" customHeight="1">
      <c r="A267" s="2">
        <v>30</v>
      </c>
      <c r="B267" s="508" t="s">
        <v>403</v>
      </c>
      <c r="C267" s="508"/>
      <c r="D267" s="508"/>
      <c r="E267" s="508"/>
      <c r="F267" s="508" t="s">
        <v>722</v>
      </c>
      <c r="G267" s="508" t="s">
        <v>723</v>
      </c>
      <c r="H267" s="732" t="s">
        <v>3914</v>
      </c>
      <c r="I267" s="794" t="s">
        <v>3511</v>
      </c>
      <c r="J267" s="508" t="s">
        <v>3422</v>
      </c>
      <c r="K267" s="817" t="s">
        <v>3485</v>
      </c>
      <c r="L267" s="817"/>
      <c r="M267" s="817"/>
      <c r="N267" s="817" t="s">
        <v>3399</v>
      </c>
      <c r="O267" s="818" t="s">
        <v>3493</v>
      </c>
      <c r="P267" s="817"/>
      <c r="Q267" s="818"/>
      <c r="R267" s="514" t="s">
        <v>2493</v>
      </c>
      <c r="S267" s="508"/>
      <c r="T267" s="508" t="s">
        <v>817</v>
      </c>
      <c r="U267" s="508" t="s">
        <v>3020</v>
      </c>
      <c r="V267" s="508"/>
      <c r="W267" s="508" t="s">
        <v>3025</v>
      </c>
      <c r="X267" s="2"/>
      <c r="Y267" s="2"/>
      <c r="Z267" s="2" t="s">
        <v>3764</v>
      </c>
      <c r="AA267" s="2" t="s">
        <v>405</v>
      </c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BA267" s="694"/>
      <c r="BB267" s="694"/>
    </row>
    <row r="268" spans="1:66" s="17" customFormat="1" ht="15" customHeight="1">
      <c r="A268" s="2">
        <v>31</v>
      </c>
      <c r="B268" s="508" t="s">
        <v>403</v>
      </c>
      <c r="C268" s="508"/>
      <c r="D268" s="508"/>
      <c r="E268" s="508"/>
      <c r="F268" s="508" t="s">
        <v>283</v>
      </c>
      <c r="G268" s="508" t="s">
        <v>725</v>
      </c>
      <c r="H268" s="732" t="s">
        <v>3914</v>
      </c>
      <c r="I268" s="794" t="s">
        <v>3513</v>
      </c>
      <c r="J268" s="508" t="s">
        <v>3422</v>
      </c>
      <c r="K268" s="817" t="s">
        <v>3485</v>
      </c>
      <c r="L268" s="817"/>
      <c r="M268" s="817"/>
      <c r="N268" s="817" t="s">
        <v>3399</v>
      </c>
      <c r="O268" s="818" t="s">
        <v>3493</v>
      </c>
      <c r="P268" s="817"/>
      <c r="Q268" s="818"/>
      <c r="R268" s="514" t="s">
        <v>2494</v>
      </c>
      <c r="S268" s="508"/>
      <c r="T268" s="508" t="s">
        <v>817</v>
      </c>
      <c r="U268" s="508" t="s">
        <v>3020</v>
      </c>
      <c r="V268" s="508"/>
      <c r="W268" s="508" t="s">
        <v>3025</v>
      </c>
      <c r="X268" s="2"/>
      <c r="Y268" s="2"/>
      <c r="Z268" s="2" t="s">
        <v>3764</v>
      </c>
      <c r="AA268" s="2" t="s">
        <v>405</v>
      </c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BA268" s="694"/>
      <c r="BB268" s="694"/>
    </row>
    <row r="269" spans="1:66" s="17" customFormat="1" ht="15" customHeight="1">
      <c r="A269" s="2">
        <v>32</v>
      </c>
      <c r="B269" s="508" t="s">
        <v>403</v>
      </c>
      <c r="C269" s="508"/>
      <c r="D269" s="508"/>
      <c r="E269" s="508"/>
      <c r="F269" s="508" t="s">
        <v>894</v>
      </c>
      <c r="G269" s="508" t="s">
        <v>587</v>
      </c>
      <c r="H269" s="732" t="s">
        <v>3914</v>
      </c>
      <c r="I269" s="793" t="s">
        <v>3527</v>
      </c>
      <c r="J269" s="508" t="s">
        <v>3394</v>
      </c>
      <c r="K269" s="817" t="s">
        <v>3528</v>
      </c>
      <c r="L269" s="817" t="s">
        <v>3396</v>
      </c>
      <c r="M269" s="817" t="s">
        <v>3529</v>
      </c>
      <c r="N269" s="817" t="s">
        <v>3399</v>
      </c>
      <c r="O269" s="818" t="s">
        <v>3418</v>
      </c>
      <c r="P269" s="817"/>
      <c r="Q269" s="818"/>
      <c r="R269" s="508" t="s">
        <v>2515</v>
      </c>
      <c r="S269" s="508"/>
      <c r="T269" s="508" t="s">
        <v>367</v>
      </c>
      <c r="U269" s="508" t="s">
        <v>3005</v>
      </c>
      <c r="V269" s="508"/>
      <c r="W269" s="508"/>
      <c r="X269" s="2"/>
      <c r="Y269" s="2"/>
      <c r="Z269" s="2" t="s">
        <v>3764</v>
      </c>
      <c r="AA269" s="2" t="s">
        <v>405</v>
      </c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Z269" s="694"/>
      <c r="BA269" s="694"/>
      <c r="BB269" s="694"/>
    </row>
    <row r="270" spans="1:66" s="17" customFormat="1" ht="15" customHeight="1">
      <c r="A270" s="2">
        <v>33</v>
      </c>
      <c r="B270" s="508" t="s">
        <v>2430</v>
      </c>
      <c r="C270" s="508"/>
      <c r="D270" s="508"/>
      <c r="E270" s="508"/>
      <c r="F270" s="508" t="s">
        <v>803</v>
      </c>
      <c r="G270" s="508" t="s">
        <v>1094</v>
      </c>
      <c r="H270" s="840" t="s">
        <v>2378</v>
      </c>
      <c r="I270" s="516" t="s">
        <v>1132</v>
      </c>
      <c r="J270" s="508"/>
      <c r="K270" s="508"/>
      <c r="L270" s="508"/>
      <c r="M270" s="508"/>
      <c r="N270" s="508"/>
      <c r="O270" s="508"/>
      <c r="P270" s="508"/>
      <c r="Q270" s="508"/>
      <c r="R270" s="508" t="s">
        <v>2557</v>
      </c>
      <c r="S270" s="508"/>
      <c r="T270" s="508" t="s">
        <v>805</v>
      </c>
      <c r="U270" s="508"/>
      <c r="V270" s="508"/>
      <c r="W270" s="508"/>
      <c r="X270" s="2"/>
      <c r="Y270" s="2"/>
      <c r="Z270" s="2"/>
      <c r="AA270" s="2" t="s">
        <v>426</v>
      </c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Z270" s="694"/>
    </row>
    <row r="272" spans="1:66">
      <c r="A272" s="846" t="s">
        <v>3767</v>
      </c>
      <c r="S272" s="507"/>
      <c r="T272" s="507"/>
      <c r="U272" s="507"/>
      <c r="V272" s="507"/>
      <c r="W272" s="507"/>
      <c r="X272" s="22"/>
      <c r="Y272" s="22"/>
      <c r="Z272" s="22"/>
      <c r="AA272" s="22"/>
      <c r="AB272" s="22"/>
      <c r="AC272" s="22"/>
      <c r="AD272" s="22"/>
    </row>
    <row r="273" spans="1:48" s="22" customFormat="1" ht="30" customHeight="1">
      <c r="A273" s="827" t="s">
        <v>284</v>
      </c>
      <c r="B273" s="827" t="s">
        <v>2642</v>
      </c>
      <c r="C273" s="828" t="s">
        <v>2755</v>
      </c>
      <c r="D273" s="828" t="s">
        <v>3327</v>
      </c>
      <c r="E273" s="827" t="s">
        <v>319</v>
      </c>
      <c r="F273" s="824" t="s">
        <v>3593</v>
      </c>
      <c r="G273" s="824" t="s">
        <v>3594</v>
      </c>
      <c r="H273" s="824"/>
      <c r="I273" s="825" t="s">
        <v>3595</v>
      </c>
      <c r="J273" s="826" t="s">
        <v>3596</v>
      </c>
      <c r="K273" s="826" t="s">
        <v>3755</v>
      </c>
      <c r="L273" s="826" t="s">
        <v>3756</v>
      </c>
      <c r="M273" s="826" t="s">
        <v>3757</v>
      </c>
      <c r="N273" s="826" t="s">
        <v>3758</v>
      </c>
      <c r="O273" s="826" t="s">
        <v>3759</v>
      </c>
      <c r="P273" s="826" t="s">
        <v>3597</v>
      </c>
      <c r="Q273" s="826" t="s">
        <v>3760</v>
      </c>
      <c r="R273" s="827" t="s">
        <v>2451</v>
      </c>
      <c r="S273" s="827" t="s">
        <v>3601</v>
      </c>
      <c r="T273" s="827" t="s">
        <v>807</v>
      </c>
      <c r="U273" s="827" t="s">
        <v>2044</v>
      </c>
      <c r="V273" s="827" t="s">
        <v>808</v>
      </c>
      <c r="W273" s="827" t="s">
        <v>3313</v>
      </c>
      <c r="X273" s="828" t="s">
        <v>3808</v>
      </c>
      <c r="Y273" s="827" t="s">
        <v>3214</v>
      </c>
      <c r="Z273" s="827" t="s">
        <v>32</v>
      </c>
      <c r="AA273" s="827" t="s">
        <v>33</v>
      </c>
      <c r="AB273" s="827" t="s">
        <v>34</v>
      </c>
      <c r="AC273" s="827" t="s">
        <v>35</v>
      </c>
      <c r="AD273" s="827" t="s">
        <v>36</v>
      </c>
      <c r="AE273" s="827" t="s">
        <v>37</v>
      </c>
      <c r="AF273" s="827" t="s">
        <v>38</v>
      </c>
      <c r="AG273" s="827" t="s">
        <v>39</v>
      </c>
      <c r="AH273" s="827" t="s">
        <v>82</v>
      </c>
      <c r="AI273" s="827" t="s">
        <v>83</v>
      </c>
      <c r="AJ273" s="827" t="s">
        <v>1206</v>
      </c>
      <c r="AK273" s="827" t="s">
        <v>2146</v>
      </c>
      <c r="AL273" s="827" t="s">
        <v>432</v>
      </c>
      <c r="AM273" s="827" t="s">
        <v>1220</v>
      </c>
      <c r="AN273" s="827" t="s">
        <v>1438</v>
      </c>
      <c r="AO273" s="827" t="s">
        <v>2147</v>
      </c>
      <c r="AP273" s="827" t="s">
        <v>332</v>
      </c>
      <c r="AQ273" s="827" t="s">
        <v>84</v>
      </c>
      <c r="AR273" s="827" t="s">
        <v>331</v>
      </c>
      <c r="AS273" s="827" t="s">
        <v>330</v>
      </c>
      <c r="AT273" s="827" t="s">
        <v>85</v>
      </c>
      <c r="AU273" s="827" t="s">
        <v>86</v>
      </c>
      <c r="AV273" s="827" t="s">
        <v>325</v>
      </c>
    </row>
    <row r="274" spans="1:48" ht="16.5" customHeight="1">
      <c r="A274" s="19"/>
      <c r="B274" s="732"/>
      <c r="C274" s="732"/>
      <c r="D274" s="732"/>
      <c r="E274" s="732"/>
      <c r="F274" s="717" t="s">
        <v>3935</v>
      </c>
      <c r="G274" s="717" t="s">
        <v>3934</v>
      </c>
      <c r="H274" s="732" t="s">
        <v>3914</v>
      </c>
      <c r="I274" s="784" t="s">
        <v>3620</v>
      </c>
      <c r="J274" s="784"/>
      <c r="K274" s="784"/>
      <c r="L274" s="784"/>
      <c r="M274" s="784"/>
      <c r="N274" s="784"/>
      <c r="O274" s="785"/>
      <c r="P274" s="784"/>
      <c r="Q274" s="785"/>
      <c r="R274" s="381"/>
      <c r="S274" s="381"/>
      <c r="T274" s="717"/>
      <c r="U274" s="381"/>
      <c r="V274" s="381"/>
      <c r="W274" s="845"/>
      <c r="X274" s="835"/>
      <c r="Y274" s="835"/>
      <c r="Z274" s="835"/>
      <c r="AA274" s="835"/>
      <c r="AB274" s="835"/>
      <c r="AC274" s="835"/>
      <c r="AD274" s="835"/>
    </row>
    <row r="275" spans="1:48" ht="16.5" customHeight="1">
      <c r="A275" s="19"/>
      <c r="B275" s="732"/>
      <c r="C275" s="732"/>
      <c r="D275" s="732"/>
      <c r="E275" s="732"/>
      <c r="F275" s="717" t="s">
        <v>3617</v>
      </c>
      <c r="G275" s="717" t="s">
        <v>3618</v>
      </c>
      <c r="H275" s="763" t="s">
        <v>3913</v>
      </c>
      <c r="I275" s="784" t="s">
        <v>3620</v>
      </c>
      <c r="J275" s="784" t="s">
        <v>3621</v>
      </c>
      <c r="K275" s="784" t="s">
        <v>3622</v>
      </c>
      <c r="L275" s="784" t="s">
        <v>3623</v>
      </c>
      <c r="M275" s="784" t="s">
        <v>3624</v>
      </c>
      <c r="N275" s="784"/>
      <c r="O275" s="785"/>
      <c r="P275" s="784"/>
      <c r="Q275" s="785"/>
      <c r="R275" s="381"/>
      <c r="S275" s="381"/>
      <c r="T275" s="717" t="s">
        <v>3619</v>
      </c>
      <c r="U275" s="381"/>
      <c r="V275" s="381"/>
      <c r="W275" s="845"/>
      <c r="X275" s="782"/>
      <c r="Y275" s="782"/>
      <c r="Z275" s="782"/>
      <c r="AA275" s="782"/>
      <c r="AB275" s="782"/>
      <c r="AC275" s="782"/>
      <c r="AD275" s="782"/>
    </row>
    <row r="276" spans="1:48" ht="16.5" customHeight="1">
      <c r="A276" s="19"/>
      <c r="B276" s="732"/>
      <c r="C276" s="732"/>
      <c r="D276" s="732"/>
      <c r="E276" s="732"/>
      <c r="F276" s="717" t="s">
        <v>3625</v>
      </c>
      <c r="G276" s="717" t="s">
        <v>3626</v>
      </c>
      <c r="H276" s="732" t="s">
        <v>3914</v>
      </c>
      <c r="I276" s="784" t="s">
        <v>3620</v>
      </c>
      <c r="J276" s="784" t="s">
        <v>3628</v>
      </c>
      <c r="K276" s="784" t="s">
        <v>3629</v>
      </c>
      <c r="L276" s="784" t="s">
        <v>3630</v>
      </c>
      <c r="M276" s="784" t="s">
        <v>3631</v>
      </c>
      <c r="N276" s="784"/>
      <c r="O276" s="785"/>
      <c r="P276" s="784"/>
      <c r="Q276" s="785"/>
      <c r="R276" s="381"/>
      <c r="S276" s="381"/>
      <c r="T276" s="717" t="s">
        <v>3627</v>
      </c>
      <c r="U276" s="381"/>
      <c r="V276" s="381"/>
      <c r="W276" s="845"/>
      <c r="X276" s="782"/>
      <c r="Y276" s="782"/>
      <c r="Z276" s="782"/>
      <c r="AA276" s="782"/>
      <c r="AB276" s="782"/>
      <c r="AC276" s="782"/>
      <c r="AD276" s="782"/>
    </row>
    <row r="277" spans="1:48">
      <c r="A277" s="19"/>
      <c r="B277" s="732"/>
      <c r="C277" s="732"/>
      <c r="D277" s="732"/>
      <c r="E277" s="732"/>
      <c r="F277" s="717" t="s">
        <v>3835</v>
      </c>
      <c r="G277" s="717" t="s">
        <v>3839</v>
      </c>
      <c r="H277" s="732" t="s">
        <v>3914</v>
      </c>
      <c r="I277" s="784" t="s">
        <v>3620</v>
      </c>
      <c r="J277" s="784"/>
      <c r="K277" s="784"/>
      <c r="L277" s="784"/>
      <c r="M277" s="784"/>
      <c r="N277" s="784"/>
      <c r="O277" s="785"/>
      <c r="P277" s="784"/>
      <c r="Q277" s="785"/>
      <c r="R277" s="381"/>
      <c r="S277" s="381"/>
      <c r="T277" s="717"/>
      <c r="U277" s="381"/>
      <c r="V277" s="381"/>
      <c r="W277" s="845"/>
      <c r="X277" s="845"/>
      <c r="Y277" s="845"/>
      <c r="Z277" s="845"/>
      <c r="AA277" s="845"/>
      <c r="AB277" s="845"/>
      <c r="AC277" s="845"/>
      <c r="AD277" s="845"/>
    </row>
    <row r="278" spans="1:48">
      <c r="A278" s="19"/>
      <c r="B278" s="732"/>
      <c r="C278" s="732"/>
      <c r="D278" s="732"/>
      <c r="E278" s="732"/>
      <c r="F278" s="717" t="s">
        <v>3836</v>
      </c>
      <c r="G278" s="717" t="s">
        <v>3840</v>
      </c>
      <c r="H278" s="732" t="s">
        <v>3914</v>
      </c>
      <c r="I278" s="784" t="s">
        <v>3620</v>
      </c>
      <c r="J278" s="784"/>
      <c r="K278" s="784"/>
      <c r="L278" s="784"/>
      <c r="M278" s="784"/>
      <c r="N278" s="784"/>
      <c r="O278" s="785"/>
      <c r="P278" s="784"/>
      <c r="Q278" s="785"/>
      <c r="R278" s="381"/>
      <c r="S278" s="381"/>
      <c r="T278" s="717"/>
      <c r="U278" s="381"/>
      <c r="V278" s="381"/>
      <c r="W278" s="845"/>
      <c r="X278" s="845"/>
      <c r="Y278" s="845"/>
      <c r="Z278" s="845"/>
      <c r="AA278" s="845"/>
      <c r="AB278" s="845"/>
      <c r="AC278" s="845"/>
      <c r="AD278" s="845"/>
    </row>
    <row r="279" spans="1:48">
      <c r="A279" s="19"/>
      <c r="B279" s="732"/>
      <c r="C279" s="732"/>
      <c r="D279" s="732"/>
      <c r="E279" s="732"/>
      <c r="F279" s="717" t="s">
        <v>3837</v>
      </c>
      <c r="G279" s="717" t="s">
        <v>3841</v>
      </c>
      <c r="H279" s="732" t="s">
        <v>3914</v>
      </c>
      <c r="I279" s="784" t="s">
        <v>3620</v>
      </c>
      <c r="J279" s="784"/>
      <c r="K279" s="784"/>
      <c r="L279" s="784"/>
      <c r="M279" s="784"/>
      <c r="N279" s="784"/>
      <c r="O279" s="785"/>
      <c r="P279" s="784"/>
      <c r="Q279" s="785"/>
      <c r="R279" s="381"/>
      <c r="S279" s="381"/>
      <c r="T279" s="717"/>
      <c r="U279" s="381"/>
      <c r="V279" s="381"/>
      <c r="W279" s="845"/>
      <c r="X279" s="845"/>
      <c r="Y279" s="845"/>
      <c r="Z279" s="845"/>
      <c r="AA279" s="845"/>
      <c r="AB279" s="845"/>
      <c r="AC279" s="845"/>
      <c r="AD279" s="845"/>
    </row>
    <row r="280" spans="1:48">
      <c r="A280" s="19"/>
      <c r="B280" s="732"/>
      <c r="C280" s="732"/>
      <c r="D280" s="732"/>
      <c r="E280" s="732"/>
      <c r="F280" s="717" t="s">
        <v>3838</v>
      </c>
      <c r="G280" s="717" t="s">
        <v>3842</v>
      </c>
      <c r="H280" s="820" t="s">
        <v>3913</v>
      </c>
      <c r="I280" s="784" t="s">
        <v>3620</v>
      </c>
      <c r="J280" s="784"/>
      <c r="K280" s="784"/>
      <c r="L280" s="784"/>
      <c r="M280" s="784"/>
      <c r="N280" s="784"/>
      <c r="O280" s="785"/>
      <c r="P280" s="784"/>
      <c r="Q280" s="785"/>
      <c r="R280" s="381"/>
      <c r="S280" s="381"/>
      <c r="T280" s="717"/>
      <c r="U280" s="381"/>
      <c r="V280" s="381"/>
      <c r="W280" s="845"/>
      <c r="X280" s="845"/>
      <c r="Y280" s="845"/>
      <c r="Z280" s="845"/>
      <c r="AA280" s="845"/>
      <c r="AB280" s="845"/>
      <c r="AC280" s="845"/>
      <c r="AD280" s="845"/>
    </row>
    <row r="281" spans="1:48">
      <c r="A281" s="19"/>
      <c r="B281" s="732"/>
      <c r="C281" s="732"/>
      <c r="D281" s="732"/>
      <c r="E281" s="732"/>
      <c r="F281" s="717" t="s">
        <v>3632</v>
      </c>
      <c r="G281" s="717" t="s">
        <v>3633</v>
      </c>
      <c r="H281" s="732" t="s">
        <v>3914</v>
      </c>
      <c r="I281" s="784" t="s">
        <v>3620</v>
      </c>
      <c r="J281" s="784" t="s">
        <v>3628</v>
      </c>
      <c r="K281" s="784" t="s">
        <v>3629</v>
      </c>
      <c r="L281" s="784"/>
      <c r="M281" s="784"/>
      <c r="N281" s="784" t="s">
        <v>3635</v>
      </c>
      <c r="O281" s="785" t="s">
        <v>3636</v>
      </c>
      <c r="P281" s="784"/>
      <c r="Q281" s="785"/>
      <c r="R281" s="381"/>
      <c r="S281" s="381"/>
      <c r="T281" s="717" t="s">
        <v>3634</v>
      </c>
      <c r="U281" s="381"/>
      <c r="V281" s="381"/>
      <c r="W281" s="845"/>
      <c r="X281" s="845"/>
      <c r="Y281" s="845"/>
      <c r="Z281" s="845"/>
      <c r="AA281" s="845"/>
      <c r="AB281" s="845"/>
      <c r="AC281" s="845"/>
      <c r="AD281" s="845"/>
    </row>
    <row r="282" spans="1:48">
      <c r="A282" s="19"/>
      <c r="B282" s="732"/>
      <c r="C282" s="732"/>
      <c r="D282" s="732"/>
      <c r="E282" s="732"/>
      <c r="F282" s="717" t="s">
        <v>3845</v>
      </c>
      <c r="G282" s="717" t="s">
        <v>3846</v>
      </c>
      <c r="H282" s="732" t="s">
        <v>3914</v>
      </c>
      <c r="I282" s="784" t="s">
        <v>3620</v>
      </c>
      <c r="J282" s="784"/>
      <c r="K282" s="784"/>
      <c r="L282" s="784"/>
      <c r="M282" s="784"/>
      <c r="N282" s="784"/>
      <c r="O282" s="785"/>
      <c r="P282" s="784"/>
      <c r="Q282" s="785"/>
      <c r="R282" s="381"/>
      <c r="S282" s="381"/>
      <c r="T282" s="717"/>
      <c r="U282" s="381"/>
      <c r="V282" s="381"/>
      <c r="W282" s="845"/>
      <c r="X282" s="845"/>
      <c r="Y282" s="845"/>
      <c r="Z282" s="845"/>
      <c r="AA282" s="845"/>
      <c r="AB282" s="845"/>
      <c r="AC282" s="845"/>
      <c r="AD282" s="845"/>
    </row>
    <row r="283" spans="1:48">
      <c r="A283" s="19"/>
      <c r="B283" s="732"/>
      <c r="C283" s="732"/>
      <c r="D283" s="732"/>
      <c r="E283" s="732"/>
      <c r="F283" s="717" t="s">
        <v>3637</v>
      </c>
      <c r="G283" s="717" t="s">
        <v>2584</v>
      </c>
      <c r="H283" s="732" t="s">
        <v>3914</v>
      </c>
      <c r="I283" s="784" t="s">
        <v>3620</v>
      </c>
      <c r="J283" s="784" t="s">
        <v>3639</v>
      </c>
      <c r="K283" s="784" t="s">
        <v>3640</v>
      </c>
      <c r="L283" s="784" t="s">
        <v>3630</v>
      </c>
      <c r="M283" s="784" t="s">
        <v>3641</v>
      </c>
      <c r="N283" s="784"/>
      <c r="O283" s="785"/>
      <c r="P283" s="784" t="s">
        <v>3642</v>
      </c>
      <c r="Q283" s="785" t="s">
        <v>3643</v>
      </c>
      <c r="R283" s="381"/>
      <c r="S283" s="381"/>
      <c r="T283" s="717" t="s">
        <v>3638</v>
      </c>
      <c r="U283" s="381"/>
      <c r="V283" s="381"/>
      <c r="W283" s="845"/>
      <c r="X283" s="845"/>
      <c r="Y283" s="845"/>
      <c r="Z283" s="845"/>
      <c r="AA283" s="845"/>
      <c r="AB283" s="845"/>
      <c r="AC283" s="845"/>
      <c r="AD283" s="845"/>
    </row>
    <row r="284" spans="1:48">
      <c r="A284" s="19"/>
      <c r="B284" s="732"/>
      <c r="C284" s="732"/>
      <c r="D284" s="732"/>
      <c r="E284" s="732"/>
      <c r="F284" s="717" t="s">
        <v>3848</v>
      </c>
      <c r="G284" s="717" t="s">
        <v>3847</v>
      </c>
      <c r="H284" s="820" t="s">
        <v>3913</v>
      </c>
      <c r="I284" s="784" t="s">
        <v>3849</v>
      </c>
      <c r="J284" s="784"/>
      <c r="K284" s="784"/>
      <c r="L284" s="784"/>
      <c r="M284" s="784"/>
      <c r="N284" s="784"/>
      <c r="O284" s="785"/>
      <c r="P284" s="784"/>
      <c r="Q284" s="785"/>
      <c r="R284" s="381"/>
      <c r="S284" s="381"/>
      <c r="T284" s="717"/>
      <c r="U284" s="381"/>
      <c r="V284" s="381"/>
      <c r="W284" s="845"/>
      <c r="X284" s="845"/>
      <c r="Y284" s="845"/>
      <c r="Z284" s="845"/>
      <c r="AA284" s="845"/>
      <c r="AB284" s="845"/>
      <c r="AC284" s="845"/>
      <c r="AD284" s="845"/>
    </row>
    <row r="285" spans="1:48">
      <c r="A285" s="19"/>
      <c r="B285" s="732"/>
      <c r="C285" s="732"/>
      <c r="D285" s="732"/>
      <c r="E285" s="732"/>
      <c r="F285" s="717" t="s">
        <v>3644</v>
      </c>
      <c r="G285" s="717" t="s">
        <v>3645</v>
      </c>
      <c r="H285" s="732" t="s">
        <v>3914</v>
      </c>
      <c r="I285" s="784" t="s">
        <v>3620</v>
      </c>
      <c r="J285" s="784" t="s">
        <v>3628</v>
      </c>
      <c r="K285" s="784" t="s">
        <v>3647</v>
      </c>
      <c r="L285" s="784"/>
      <c r="M285" s="784"/>
      <c r="N285" s="784" t="s">
        <v>3399</v>
      </c>
      <c r="O285" s="785" t="s">
        <v>3648</v>
      </c>
      <c r="P285" s="784" t="s">
        <v>3406</v>
      </c>
      <c r="Q285" s="785" t="s">
        <v>3649</v>
      </c>
      <c r="R285" s="381"/>
      <c r="S285" s="381"/>
      <c r="T285" s="717" t="s">
        <v>3646</v>
      </c>
      <c r="U285" s="381"/>
      <c r="V285" s="381"/>
      <c r="W285" s="845"/>
      <c r="X285" s="845"/>
      <c r="Y285" s="845"/>
      <c r="Z285" s="845"/>
      <c r="AA285" s="845"/>
      <c r="AB285" s="845"/>
      <c r="AC285" s="845"/>
      <c r="AD285" s="845"/>
    </row>
    <row r="286" spans="1:48">
      <c r="A286" s="19"/>
      <c r="B286" s="732"/>
      <c r="C286" s="732"/>
      <c r="D286" s="732"/>
      <c r="E286" s="732"/>
      <c r="F286" s="717" t="s">
        <v>3850</v>
      </c>
      <c r="G286" s="717" t="s">
        <v>3851</v>
      </c>
      <c r="H286" s="820" t="s">
        <v>3913</v>
      </c>
      <c r="I286" s="784" t="s">
        <v>3620</v>
      </c>
      <c r="J286" s="784"/>
      <c r="K286" s="784"/>
      <c r="L286" s="784"/>
      <c r="M286" s="784"/>
      <c r="N286" s="784"/>
      <c r="O286" s="785"/>
      <c r="P286" s="784"/>
      <c r="Q286" s="785"/>
      <c r="R286" s="381"/>
      <c r="S286" s="381"/>
      <c r="T286" s="717"/>
      <c r="U286" s="381"/>
      <c r="V286" s="381"/>
      <c r="W286" s="845"/>
      <c r="X286" s="845"/>
      <c r="Y286" s="845"/>
      <c r="Z286" s="845"/>
      <c r="AA286" s="845"/>
      <c r="AB286" s="845"/>
      <c r="AC286" s="845"/>
      <c r="AD286" s="845"/>
    </row>
    <row r="287" spans="1:48">
      <c r="A287" s="19"/>
      <c r="B287" s="732"/>
      <c r="C287" s="732"/>
      <c r="D287" s="732"/>
      <c r="E287" s="732"/>
      <c r="F287" s="717" t="s">
        <v>3843</v>
      </c>
      <c r="G287" s="717" t="s">
        <v>3844</v>
      </c>
      <c r="H287" s="820" t="s">
        <v>3913</v>
      </c>
      <c r="I287" s="784" t="s">
        <v>3620</v>
      </c>
      <c r="J287" s="784"/>
      <c r="K287" s="784"/>
      <c r="L287" s="784"/>
      <c r="M287" s="784"/>
      <c r="N287" s="784"/>
      <c r="O287" s="785"/>
      <c r="P287" s="784"/>
      <c r="Q287" s="785"/>
      <c r="R287" s="381"/>
      <c r="S287" s="381"/>
      <c r="T287" s="717"/>
      <c r="U287" s="381"/>
      <c r="V287" s="381"/>
      <c r="W287" s="845"/>
      <c r="X287" s="845"/>
      <c r="Y287" s="845"/>
      <c r="Z287" s="845"/>
      <c r="AA287" s="845"/>
      <c r="AB287" s="845"/>
      <c r="AC287" s="845"/>
      <c r="AD287" s="845"/>
    </row>
    <row r="288" spans="1:48">
      <c r="A288" s="19"/>
      <c r="B288" s="732"/>
      <c r="C288" s="732"/>
      <c r="D288" s="732"/>
      <c r="E288" s="732"/>
      <c r="F288" s="717" t="s">
        <v>3650</v>
      </c>
      <c r="G288" s="717" t="s">
        <v>3651</v>
      </c>
      <c r="H288" s="732" t="s">
        <v>3914</v>
      </c>
      <c r="I288" s="784" t="s">
        <v>3653</v>
      </c>
      <c r="J288" s="784" t="s">
        <v>3394</v>
      </c>
      <c r="K288" s="784" t="s">
        <v>3404</v>
      </c>
      <c r="L288" s="784" t="s">
        <v>3321</v>
      </c>
      <c r="M288" s="784" t="s">
        <v>3411</v>
      </c>
      <c r="N288" s="784"/>
      <c r="O288" s="785"/>
      <c r="P288" s="784" t="s">
        <v>3406</v>
      </c>
      <c r="Q288" s="785" t="s">
        <v>3654</v>
      </c>
      <c r="R288" s="381"/>
      <c r="S288" s="381"/>
      <c r="T288" s="717" t="s">
        <v>3652</v>
      </c>
      <c r="U288" s="381"/>
      <c r="V288" s="381"/>
      <c r="W288" s="845"/>
      <c r="X288" s="845"/>
      <c r="Y288" s="845"/>
      <c r="Z288" s="845"/>
      <c r="AA288" s="845"/>
      <c r="AB288" s="845"/>
      <c r="AC288" s="845"/>
      <c r="AD288" s="845"/>
    </row>
    <row r="289" spans="1:30">
      <c r="A289" s="19"/>
      <c r="B289" s="732"/>
      <c r="C289" s="732"/>
      <c r="D289" s="732"/>
      <c r="E289" s="732"/>
      <c r="F289" s="717" t="s">
        <v>3655</v>
      </c>
      <c r="G289" s="717" t="s">
        <v>2613</v>
      </c>
      <c r="H289" s="732" t="s">
        <v>3914</v>
      </c>
      <c r="I289" s="784" t="s">
        <v>3653</v>
      </c>
      <c r="J289" s="784" t="s">
        <v>3394</v>
      </c>
      <c r="K289" s="784" t="s">
        <v>3472</v>
      </c>
      <c r="L289" s="784" t="s">
        <v>3396</v>
      </c>
      <c r="M289" s="784" t="s">
        <v>3657</v>
      </c>
      <c r="N289" s="784" t="s">
        <v>3399</v>
      </c>
      <c r="O289" s="785" t="s">
        <v>3468</v>
      </c>
      <c r="P289" s="784"/>
      <c r="Q289" s="785"/>
      <c r="R289" s="381"/>
      <c r="S289" s="381"/>
      <c r="T289" s="717" t="s">
        <v>3656</v>
      </c>
      <c r="U289" s="381"/>
      <c r="V289" s="381"/>
      <c r="W289" s="845"/>
      <c r="X289" s="845"/>
      <c r="Y289" s="845"/>
      <c r="Z289" s="845"/>
      <c r="AA289" s="845"/>
      <c r="AB289" s="845"/>
      <c r="AC289" s="845"/>
      <c r="AD289" s="845"/>
    </row>
    <row r="290" spans="1:30">
      <c r="A290" s="19"/>
      <c r="B290" s="732"/>
      <c r="C290" s="732"/>
      <c r="D290" s="732"/>
      <c r="E290" s="732"/>
      <c r="F290" s="717" t="s">
        <v>3658</v>
      </c>
      <c r="G290" s="717" t="s">
        <v>3659</v>
      </c>
      <c r="H290" s="763" t="s">
        <v>3913</v>
      </c>
      <c r="I290" s="784" t="s">
        <v>3653</v>
      </c>
      <c r="J290" s="784" t="s">
        <v>3394</v>
      </c>
      <c r="K290" s="784" t="s">
        <v>3404</v>
      </c>
      <c r="L290" s="784"/>
      <c r="M290" s="784"/>
      <c r="N290" s="784" t="s">
        <v>3661</v>
      </c>
      <c r="O290" s="785" t="s">
        <v>3662</v>
      </c>
      <c r="P290" s="784"/>
      <c r="Q290" s="785"/>
      <c r="R290" s="381"/>
      <c r="S290" s="381"/>
      <c r="T290" s="717" t="s">
        <v>3660</v>
      </c>
      <c r="U290" s="381"/>
      <c r="V290" s="381"/>
      <c r="W290" s="845"/>
      <c r="X290" s="845"/>
      <c r="Y290" s="845"/>
      <c r="Z290" s="845"/>
      <c r="AA290" s="845"/>
      <c r="AB290" s="845"/>
      <c r="AC290" s="845"/>
      <c r="AD290" s="845"/>
    </row>
    <row r="291" spans="1:30">
      <c r="A291" s="19"/>
      <c r="B291" s="732"/>
      <c r="C291" s="732"/>
      <c r="D291" s="732"/>
      <c r="E291" s="732"/>
      <c r="F291" s="717" t="s">
        <v>3663</v>
      </c>
      <c r="G291" s="717" t="s">
        <v>3664</v>
      </c>
      <c r="H291" s="763" t="s">
        <v>3913</v>
      </c>
      <c r="I291" s="784" t="s">
        <v>3653</v>
      </c>
      <c r="J291" s="784" t="s">
        <v>3394</v>
      </c>
      <c r="K291" s="784" t="s">
        <v>3404</v>
      </c>
      <c r="L291" s="784"/>
      <c r="M291" s="784"/>
      <c r="N291" s="784" t="s">
        <v>3661</v>
      </c>
      <c r="O291" s="785" t="s">
        <v>3662</v>
      </c>
      <c r="P291" s="784"/>
      <c r="Q291" s="785"/>
      <c r="R291" s="381"/>
      <c r="S291" s="381"/>
      <c r="T291" s="717" t="s">
        <v>3660</v>
      </c>
      <c r="U291" s="381"/>
      <c r="V291" s="381"/>
      <c r="W291" s="845"/>
      <c r="X291" s="845"/>
      <c r="Y291" s="845"/>
      <c r="Z291" s="845"/>
      <c r="AA291" s="845"/>
      <c r="AB291" s="845"/>
      <c r="AC291" s="845"/>
      <c r="AD291" s="845"/>
    </row>
    <row r="292" spans="1:30">
      <c r="A292" s="19"/>
      <c r="B292" s="732"/>
      <c r="C292" s="732"/>
      <c r="D292" s="732"/>
      <c r="E292" s="732"/>
      <c r="F292" s="717" t="s">
        <v>3665</v>
      </c>
      <c r="G292" s="717" t="s">
        <v>3666</v>
      </c>
      <c r="H292" s="763" t="s">
        <v>3913</v>
      </c>
      <c r="I292" s="784" t="s">
        <v>3653</v>
      </c>
      <c r="J292" s="784" t="s">
        <v>3394</v>
      </c>
      <c r="K292" s="784" t="s">
        <v>3404</v>
      </c>
      <c r="L292" s="784"/>
      <c r="M292" s="784"/>
      <c r="N292" s="784" t="s">
        <v>3661</v>
      </c>
      <c r="O292" s="785" t="s">
        <v>3662</v>
      </c>
      <c r="P292" s="784"/>
      <c r="Q292" s="785"/>
      <c r="R292" s="381"/>
      <c r="S292" s="381"/>
      <c r="T292" s="717" t="s">
        <v>3660</v>
      </c>
      <c r="U292" s="381"/>
      <c r="V292" s="381"/>
      <c r="W292" s="845"/>
      <c r="X292" s="845"/>
      <c r="Y292" s="845"/>
      <c r="Z292" s="845"/>
      <c r="AA292" s="845"/>
      <c r="AB292" s="845"/>
      <c r="AC292" s="845"/>
      <c r="AD292" s="845"/>
    </row>
    <row r="293" spans="1:30">
      <c r="A293" s="19"/>
      <c r="B293" s="732"/>
      <c r="C293" s="732"/>
      <c r="D293" s="732"/>
      <c r="E293" s="732"/>
      <c r="F293" s="717" t="s">
        <v>3852</v>
      </c>
      <c r="G293" s="717" t="s">
        <v>3856</v>
      </c>
      <c r="H293" s="732" t="s">
        <v>3914</v>
      </c>
      <c r="I293" s="784" t="s">
        <v>3620</v>
      </c>
      <c r="J293" s="784"/>
      <c r="K293" s="784"/>
      <c r="L293" s="784"/>
      <c r="M293" s="784"/>
      <c r="N293" s="784"/>
      <c r="O293" s="785"/>
      <c r="P293" s="784"/>
      <c r="Q293" s="785"/>
      <c r="R293" s="381"/>
      <c r="S293" s="381"/>
      <c r="T293" s="717"/>
      <c r="U293" s="381"/>
      <c r="V293" s="381"/>
      <c r="W293" s="845"/>
      <c r="X293" s="845"/>
      <c r="Y293" s="845"/>
      <c r="Z293" s="845"/>
      <c r="AA293" s="845"/>
      <c r="AB293" s="845"/>
      <c r="AC293" s="845"/>
      <c r="AD293" s="845"/>
    </row>
    <row r="294" spans="1:30">
      <c r="A294" s="19"/>
      <c r="B294" s="732"/>
      <c r="C294" s="732"/>
      <c r="D294" s="732"/>
      <c r="E294" s="732"/>
      <c r="F294" s="717" t="s">
        <v>3853</v>
      </c>
      <c r="G294" s="717" t="s">
        <v>3857</v>
      </c>
      <c r="H294" s="820" t="s">
        <v>3913</v>
      </c>
      <c r="I294" s="784" t="s">
        <v>3620</v>
      </c>
      <c r="J294" s="784"/>
      <c r="K294" s="784"/>
      <c r="L294" s="784"/>
      <c r="M294" s="784"/>
      <c r="N294" s="784"/>
      <c r="O294" s="785"/>
      <c r="P294" s="784"/>
      <c r="Q294" s="785"/>
      <c r="R294" s="381"/>
      <c r="S294" s="381"/>
      <c r="T294" s="717"/>
      <c r="U294" s="381"/>
      <c r="V294" s="381"/>
      <c r="W294" s="845"/>
      <c r="X294" s="845"/>
      <c r="Y294" s="845"/>
      <c r="Z294" s="845"/>
      <c r="AA294" s="845"/>
      <c r="AB294" s="845"/>
      <c r="AC294" s="845"/>
      <c r="AD294" s="845"/>
    </row>
    <row r="295" spans="1:30">
      <c r="A295" s="19"/>
      <c r="B295" s="732"/>
      <c r="C295" s="732"/>
      <c r="D295" s="732"/>
      <c r="E295" s="732"/>
      <c r="F295" s="717" t="s">
        <v>3854</v>
      </c>
      <c r="G295" s="717" t="s">
        <v>3858</v>
      </c>
      <c r="H295" s="820" t="s">
        <v>3913</v>
      </c>
      <c r="I295" s="784" t="s">
        <v>3620</v>
      </c>
      <c r="J295" s="784"/>
      <c r="K295" s="784"/>
      <c r="L295" s="784"/>
      <c r="M295" s="784"/>
      <c r="N295" s="784"/>
      <c r="O295" s="785"/>
      <c r="P295" s="784"/>
      <c r="Q295" s="785"/>
      <c r="R295" s="381"/>
      <c r="S295" s="381"/>
      <c r="T295" s="717"/>
      <c r="U295" s="381"/>
      <c r="V295" s="381"/>
      <c r="W295" s="845"/>
      <c r="X295" s="845"/>
      <c r="Y295" s="845"/>
      <c r="Z295" s="845"/>
      <c r="AA295" s="845"/>
      <c r="AB295" s="845"/>
      <c r="AC295" s="845"/>
      <c r="AD295" s="845"/>
    </row>
    <row r="296" spans="1:30">
      <c r="A296" s="19"/>
      <c r="B296" s="732"/>
      <c r="C296" s="732"/>
      <c r="D296" s="732"/>
      <c r="E296" s="732"/>
      <c r="F296" s="717" t="s">
        <v>3855</v>
      </c>
      <c r="G296" s="717" t="s">
        <v>3859</v>
      </c>
      <c r="H296" s="732" t="s">
        <v>3914</v>
      </c>
      <c r="I296" s="784" t="s">
        <v>3620</v>
      </c>
      <c r="J296" s="784"/>
      <c r="K296" s="784"/>
      <c r="L296" s="784"/>
      <c r="M296" s="784"/>
      <c r="N296" s="784"/>
      <c r="O296" s="785"/>
      <c r="P296" s="784"/>
      <c r="Q296" s="785"/>
      <c r="R296" s="381"/>
      <c r="S296" s="381"/>
      <c r="T296" s="717"/>
      <c r="U296" s="381"/>
      <c r="V296" s="381"/>
      <c r="W296" s="845"/>
      <c r="X296" s="845"/>
      <c r="Y296" s="845"/>
      <c r="Z296" s="845"/>
      <c r="AA296" s="845"/>
      <c r="AB296" s="845"/>
      <c r="AC296" s="845"/>
      <c r="AD296" s="845"/>
    </row>
    <row r="297" spans="1:30">
      <c r="A297" s="19"/>
      <c r="B297" s="732"/>
      <c r="C297" s="732"/>
      <c r="D297" s="732"/>
      <c r="E297" s="732"/>
      <c r="F297" s="717" t="s">
        <v>3667</v>
      </c>
      <c r="G297" s="717" t="s">
        <v>3668</v>
      </c>
      <c r="H297" s="732" t="s">
        <v>3914</v>
      </c>
      <c r="I297" s="784" t="s">
        <v>3653</v>
      </c>
      <c r="J297" s="784" t="s">
        <v>3394</v>
      </c>
      <c r="K297" s="784" t="s">
        <v>3438</v>
      </c>
      <c r="L297" s="784"/>
      <c r="M297" s="784"/>
      <c r="N297" s="784" t="s">
        <v>3399</v>
      </c>
      <c r="O297" s="785" t="s">
        <v>3536</v>
      </c>
      <c r="P297" s="784"/>
      <c r="Q297" s="785"/>
      <c r="R297" s="381"/>
      <c r="S297" s="381"/>
      <c r="T297" s="717" t="s">
        <v>3669</v>
      </c>
      <c r="U297" s="381"/>
      <c r="V297" s="381"/>
      <c r="W297" s="845"/>
      <c r="X297" s="845"/>
      <c r="Y297" s="845"/>
      <c r="Z297" s="782"/>
      <c r="AA297" s="782"/>
      <c r="AB297" s="782"/>
      <c r="AC297" s="782"/>
      <c r="AD297" s="782"/>
    </row>
    <row r="298" spans="1:30">
      <c r="A298" s="19"/>
      <c r="B298" s="732"/>
      <c r="C298" s="732"/>
      <c r="D298" s="732"/>
      <c r="E298" s="732"/>
      <c r="F298" s="717" t="s">
        <v>3670</v>
      </c>
      <c r="G298" s="717" t="s">
        <v>3671</v>
      </c>
      <c r="H298" s="732" t="s">
        <v>3914</v>
      </c>
      <c r="I298" s="784" t="s">
        <v>3653</v>
      </c>
      <c r="J298" s="784" t="s">
        <v>3394</v>
      </c>
      <c r="K298" s="784" t="s">
        <v>3438</v>
      </c>
      <c r="L298" s="784"/>
      <c r="M298" s="784"/>
      <c r="N298" s="784" t="s">
        <v>3399</v>
      </c>
      <c r="O298" s="785" t="s">
        <v>3536</v>
      </c>
      <c r="P298" s="784"/>
      <c r="Q298" s="785"/>
      <c r="R298" s="381"/>
      <c r="S298" s="381"/>
      <c r="T298" s="717" t="s">
        <v>3669</v>
      </c>
      <c r="U298" s="381"/>
      <c r="V298" s="381"/>
      <c r="W298" s="782"/>
      <c r="X298" s="782"/>
      <c r="Y298" s="782"/>
      <c r="Z298" s="782"/>
      <c r="AA298" s="782"/>
      <c r="AB298" s="782"/>
      <c r="AC298" s="782"/>
      <c r="AD298" s="782"/>
    </row>
    <row r="299" spans="1:30">
      <c r="A299" s="19"/>
      <c r="B299" s="732"/>
      <c r="C299" s="732"/>
      <c r="D299" s="732"/>
      <c r="E299" s="732"/>
      <c r="F299" s="717" t="s">
        <v>3672</v>
      </c>
      <c r="G299" s="717" t="s">
        <v>3673</v>
      </c>
      <c r="H299" s="763" t="s">
        <v>3913</v>
      </c>
      <c r="I299" s="784" t="s">
        <v>3653</v>
      </c>
      <c r="J299" s="784" t="s">
        <v>3394</v>
      </c>
      <c r="K299" s="784" t="s">
        <v>3404</v>
      </c>
      <c r="L299" s="784"/>
      <c r="M299" s="784"/>
      <c r="N299" s="784" t="s">
        <v>3661</v>
      </c>
      <c r="O299" s="785" t="s">
        <v>3662</v>
      </c>
      <c r="P299" s="784"/>
      <c r="Q299" s="785"/>
      <c r="R299" s="381"/>
      <c r="S299" s="381"/>
      <c r="T299" s="717" t="s">
        <v>3660</v>
      </c>
      <c r="U299" s="381"/>
      <c r="V299" s="381"/>
      <c r="W299" s="782"/>
      <c r="X299" s="782"/>
      <c r="Y299" s="782"/>
      <c r="Z299" s="782"/>
      <c r="AA299" s="782"/>
      <c r="AB299" s="782"/>
      <c r="AC299" s="782"/>
      <c r="AD299" s="782"/>
    </row>
    <row r="300" spans="1:30">
      <c r="A300" s="19"/>
      <c r="B300" s="732"/>
      <c r="C300" s="732"/>
      <c r="D300" s="732"/>
      <c r="E300" s="732"/>
      <c r="F300" s="717" t="s">
        <v>3674</v>
      </c>
      <c r="G300" s="717" t="s">
        <v>3675</v>
      </c>
      <c r="H300" s="763" t="s">
        <v>3913</v>
      </c>
      <c r="I300" s="784" t="s">
        <v>3653</v>
      </c>
      <c r="J300" s="784" t="s">
        <v>3394</v>
      </c>
      <c r="K300" s="784" t="s">
        <v>3404</v>
      </c>
      <c r="L300" s="784"/>
      <c r="M300" s="784"/>
      <c r="N300" s="784" t="s">
        <v>3661</v>
      </c>
      <c r="O300" s="785" t="s">
        <v>3662</v>
      </c>
      <c r="P300" s="784"/>
      <c r="Q300" s="785"/>
      <c r="R300" s="381"/>
      <c r="S300" s="381"/>
      <c r="T300" s="717" t="s">
        <v>3660</v>
      </c>
      <c r="U300" s="381"/>
      <c r="V300" s="381"/>
      <c r="W300" s="782"/>
      <c r="X300" s="782"/>
      <c r="Y300" s="782"/>
      <c r="Z300" s="782"/>
      <c r="AA300" s="782"/>
      <c r="AB300" s="782"/>
      <c r="AC300" s="782"/>
      <c r="AD300" s="782"/>
    </row>
    <row r="301" spans="1:30">
      <c r="A301" s="19"/>
      <c r="B301" s="732"/>
      <c r="C301" s="732"/>
      <c r="D301" s="732"/>
      <c r="E301" s="732"/>
      <c r="F301" s="717" t="s">
        <v>3676</v>
      </c>
      <c r="G301" s="717" t="s">
        <v>3677</v>
      </c>
      <c r="H301" s="763" t="s">
        <v>3913</v>
      </c>
      <c r="I301" s="784" t="s">
        <v>3653</v>
      </c>
      <c r="J301" s="784" t="s">
        <v>3394</v>
      </c>
      <c r="K301" s="784" t="s">
        <v>3404</v>
      </c>
      <c r="L301" s="784"/>
      <c r="M301" s="784"/>
      <c r="N301" s="784" t="s">
        <v>3661</v>
      </c>
      <c r="O301" s="785" t="s">
        <v>3662</v>
      </c>
      <c r="P301" s="784"/>
      <c r="Q301" s="785"/>
      <c r="R301" s="381"/>
      <c r="S301" s="381"/>
      <c r="T301" s="717" t="s">
        <v>3660</v>
      </c>
      <c r="U301" s="381"/>
      <c r="V301" s="381"/>
      <c r="W301" s="782"/>
      <c r="X301" s="782"/>
      <c r="Y301" s="782"/>
      <c r="Z301" s="782"/>
      <c r="AA301" s="782"/>
      <c r="AB301" s="782"/>
      <c r="AC301" s="782"/>
      <c r="AD301" s="782"/>
    </row>
    <row r="302" spans="1:30">
      <c r="A302" s="19"/>
      <c r="B302" s="732"/>
      <c r="C302" s="732"/>
      <c r="D302" s="732"/>
      <c r="E302" s="732"/>
      <c r="F302" s="717" t="s">
        <v>3860</v>
      </c>
      <c r="G302" s="717" t="s">
        <v>3861</v>
      </c>
      <c r="H302" s="820" t="s">
        <v>3913</v>
      </c>
      <c r="I302" s="784" t="s">
        <v>3620</v>
      </c>
      <c r="J302" s="784"/>
      <c r="K302" s="784"/>
      <c r="L302" s="784"/>
      <c r="M302" s="784"/>
      <c r="N302" s="784"/>
      <c r="O302" s="785"/>
      <c r="P302" s="784"/>
      <c r="Q302" s="785"/>
      <c r="R302" s="381"/>
      <c r="S302" s="381"/>
      <c r="T302" s="717"/>
      <c r="U302" s="381"/>
      <c r="V302" s="381"/>
      <c r="W302" s="835"/>
      <c r="X302" s="835"/>
      <c r="Y302" s="835"/>
      <c r="Z302" s="835"/>
      <c r="AA302" s="835"/>
      <c r="AB302" s="835"/>
      <c r="AC302" s="835"/>
      <c r="AD302" s="835"/>
    </row>
    <row r="303" spans="1:30" ht="16.5" customHeight="1">
      <c r="A303" s="19"/>
      <c r="B303" s="732"/>
      <c r="C303" s="732"/>
      <c r="D303" s="732"/>
      <c r="E303" s="732"/>
      <c r="F303" s="732" t="s">
        <v>621</v>
      </c>
      <c r="G303" s="732" t="s">
        <v>622</v>
      </c>
      <c r="H303" s="732" t="s">
        <v>3914</v>
      </c>
      <c r="I303" s="732" t="s">
        <v>3679</v>
      </c>
      <c r="J303" s="732" t="s">
        <v>3422</v>
      </c>
      <c r="K303" s="732" t="s">
        <v>3423</v>
      </c>
      <c r="L303" s="732" t="s">
        <v>3321</v>
      </c>
      <c r="M303" s="732" t="s">
        <v>3411</v>
      </c>
      <c r="N303" s="732" t="s">
        <v>3399</v>
      </c>
      <c r="O303" s="732" t="s">
        <v>3433</v>
      </c>
      <c r="P303" s="732"/>
      <c r="Q303" s="732"/>
      <c r="R303" s="381"/>
      <c r="S303" s="381"/>
      <c r="T303" s="732" t="s">
        <v>3678</v>
      </c>
      <c r="U303" s="381"/>
      <c r="V303" s="381"/>
      <c r="W303" s="782"/>
      <c r="X303" s="782"/>
      <c r="Y303" s="782"/>
      <c r="Z303" s="782"/>
      <c r="AA303" s="782"/>
      <c r="AB303" s="782"/>
      <c r="AC303" s="782"/>
      <c r="AD303" s="782"/>
    </row>
    <row r="304" spans="1:30">
      <c r="A304" s="19"/>
      <c r="B304" s="732"/>
      <c r="C304" s="732"/>
      <c r="D304" s="732"/>
      <c r="E304" s="732"/>
      <c r="F304" s="717" t="s">
        <v>3680</v>
      </c>
      <c r="G304" s="717" t="s">
        <v>3681</v>
      </c>
      <c r="H304" s="763" t="s">
        <v>3913</v>
      </c>
      <c r="I304" s="784" t="s">
        <v>3653</v>
      </c>
      <c r="J304" s="784" t="s">
        <v>3394</v>
      </c>
      <c r="K304" s="784" t="s">
        <v>3404</v>
      </c>
      <c r="L304" s="784" t="s">
        <v>3396</v>
      </c>
      <c r="M304" s="784" t="s">
        <v>3683</v>
      </c>
      <c r="N304" s="784" t="s">
        <v>3399</v>
      </c>
      <c r="O304" s="785" t="s">
        <v>3400</v>
      </c>
      <c r="P304" s="784"/>
      <c r="Q304" s="785"/>
      <c r="R304" s="381"/>
      <c r="S304" s="381"/>
      <c r="T304" s="717" t="s">
        <v>3682</v>
      </c>
      <c r="U304" s="381"/>
      <c r="V304" s="381"/>
      <c r="W304" s="782"/>
      <c r="X304" s="782"/>
      <c r="Y304" s="782"/>
      <c r="Z304" s="782"/>
      <c r="AA304" s="782"/>
      <c r="AB304" s="782"/>
      <c r="AC304" s="782"/>
      <c r="AD304" s="782"/>
    </row>
    <row r="305" spans="1:30">
      <c r="A305" s="19"/>
      <c r="B305" s="732"/>
      <c r="C305" s="732"/>
      <c r="D305" s="732"/>
      <c r="E305" s="732"/>
      <c r="F305" s="717" t="s">
        <v>2230</v>
      </c>
      <c r="G305" s="717" t="s">
        <v>2254</v>
      </c>
      <c r="H305" s="732" t="s">
        <v>3914</v>
      </c>
      <c r="I305" s="784" t="s">
        <v>3653</v>
      </c>
      <c r="J305" s="784" t="s">
        <v>3394</v>
      </c>
      <c r="K305" s="784" t="s">
        <v>3417</v>
      </c>
      <c r="L305" s="784" t="s">
        <v>3396</v>
      </c>
      <c r="M305" s="784" t="s">
        <v>3685</v>
      </c>
      <c r="N305" s="784" t="s">
        <v>3399</v>
      </c>
      <c r="O305" s="785" t="s">
        <v>3454</v>
      </c>
      <c r="P305" s="784"/>
      <c r="Q305" s="785"/>
      <c r="R305" s="381"/>
      <c r="S305" s="381"/>
      <c r="T305" s="717" t="s">
        <v>3684</v>
      </c>
      <c r="U305" s="381"/>
      <c r="V305" s="381"/>
      <c r="W305" s="782"/>
      <c r="X305" s="782"/>
      <c r="Y305" s="782"/>
      <c r="Z305" s="782"/>
      <c r="AA305" s="782"/>
      <c r="AB305" s="782"/>
      <c r="AC305" s="782"/>
      <c r="AD305" s="782"/>
    </row>
    <row r="306" spans="1:30">
      <c r="A306" s="19"/>
      <c r="B306" s="732"/>
      <c r="C306" s="732"/>
      <c r="D306" s="732"/>
      <c r="E306" s="732"/>
      <c r="F306" s="717" t="s">
        <v>3686</v>
      </c>
      <c r="G306" s="717" t="s">
        <v>3687</v>
      </c>
      <c r="H306" s="732" t="s">
        <v>3914</v>
      </c>
      <c r="I306" s="784" t="s">
        <v>3653</v>
      </c>
      <c r="J306" s="784" t="s">
        <v>3394</v>
      </c>
      <c r="K306" s="784" t="s">
        <v>3417</v>
      </c>
      <c r="L306" s="784" t="s">
        <v>3396</v>
      </c>
      <c r="M306" s="784" t="s">
        <v>3471</v>
      </c>
      <c r="N306" s="784" t="s">
        <v>3399</v>
      </c>
      <c r="O306" s="785" t="s">
        <v>3689</v>
      </c>
      <c r="P306" s="784"/>
      <c r="Q306" s="785"/>
      <c r="R306" s="381"/>
      <c r="S306" s="381"/>
      <c r="T306" s="717" t="s">
        <v>3688</v>
      </c>
      <c r="U306" s="381"/>
      <c r="V306" s="381"/>
      <c r="W306" s="782"/>
      <c r="X306" s="782"/>
      <c r="Y306" s="782"/>
      <c r="Z306" s="782"/>
      <c r="AA306" s="782"/>
      <c r="AB306" s="782"/>
      <c r="AC306" s="782"/>
      <c r="AD306" s="782"/>
    </row>
    <row r="307" spans="1:30">
      <c r="A307" s="19"/>
      <c r="B307" s="732"/>
      <c r="C307" s="732"/>
      <c r="D307" s="732"/>
      <c r="E307" s="732"/>
      <c r="F307" s="717" t="s">
        <v>3936</v>
      </c>
      <c r="G307" s="717" t="s">
        <v>3937</v>
      </c>
      <c r="H307" s="763" t="s">
        <v>3913</v>
      </c>
      <c r="I307" s="784"/>
      <c r="J307" s="784"/>
      <c r="K307" s="784"/>
      <c r="L307" s="784"/>
      <c r="M307" s="784"/>
      <c r="N307" s="784"/>
      <c r="O307" s="785"/>
      <c r="P307" s="784"/>
      <c r="Q307" s="785"/>
      <c r="R307" s="381"/>
      <c r="S307" s="381"/>
      <c r="T307" s="717"/>
      <c r="U307" s="381"/>
      <c r="V307" s="381"/>
      <c r="W307" s="849"/>
      <c r="X307" s="849"/>
      <c r="Y307" s="849"/>
      <c r="Z307" s="849"/>
      <c r="AA307" s="849"/>
      <c r="AB307" s="849"/>
      <c r="AC307" s="849"/>
      <c r="AD307" s="849"/>
    </row>
    <row r="308" spans="1:30">
      <c r="A308" s="19"/>
      <c r="B308" s="732"/>
      <c r="C308" s="732"/>
      <c r="D308" s="732"/>
      <c r="E308" s="732"/>
      <c r="F308" s="716" t="s">
        <v>2173</v>
      </c>
      <c r="G308" s="717" t="s">
        <v>1171</v>
      </c>
      <c r="H308" s="732" t="s">
        <v>3914</v>
      </c>
      <c r="I308" s="784" t="s">
        <v>3653</v>
      </c>
      <c r="J308" s="784" t="s">
        <v>3691</v>
      </c>
      <c r="K308" s="784" t="s">
        <v>3692</v>
      </c>
      <c r="L308" s="784" t="s">
        <v>3396</v>
      </c>
      <c r="M308" s="784" t="s">
        <v>3567</v>
      </c>
      <c r="N308" s="784" t="s">
        <v>3399</v>
      </c>
      <c r="O308" s="785" t="s">
        <v>3431</v>
      </c>
      <c r="P308" s="784"/>
      <c r="Q308" s="785"/>
      <c r="R308" s="381"/>
      <c r="S308" s="381"/>
      <c r="T308" s="717" t="s">
        <v>3690</v>
      </c>
      <c r="U308" s="381"/>
      <c r="V308" s="381"/>
      <c r="W308" s="782"/>
      <c r="X308" s="782"/>
      <c r="Y308" s="782"/>
      <c r="Z308" s="782"/>
      <c r="AA308" s="782"/>
      <c r="AB308" s="782"/>
      <c r="AC308" s="782"/>
      <c r="AD308" s="782"/>
    </row>
    <row r="309" spans="1:30">
      <c r="A309" s="19"/>
      <c r="B309" s="732"/>
      <c r="C309" s="732"/>
      <c r="D309" s="732"/>
      <c r="E309" s="732"/>
      <c r="F309" s="717" t="s">
        <v>2180</v>
      </c>
      <c r="G309" s="717" t="s">
        <v>1175</v>
      </c>
      <c r="H309" s="763" t="s">
        <v>3913</v>
      </c>
      <c r="I309" s="784" t="s">
        <v>3653</v>
      </c>
      <c r="J309" s="784" t="s">
        <v>3422</v>
      </c>
      <c r="K309" s="784" t="s">
        <v>3694</v>
      </c>
      <c r="L309" s="784" t="s">
        <v>3396</v>
      </c>
      <c r="M309" s="784" t="s">
        <v>3695</v>
      </c>
      <c r="N309" s="784"/>
      <c r="O309" s="785"/>
      <c r="P309" s="784"/>
      <c r="Q309" s="785"/>
      <c r="R309" s="381"/>
      <c r="S309" s="381"/>
      <c r="T309" s="717" t="s">
        <v>3693</v>
      </c>
      <c r="U309" s="381"/>
      <c r="V309" s="381"/>
      <c r="W309" s="782"/>
      <c r="X309" s="782"/>
      <c r="Y309" s="782"/>
      <c r="Z309" s="782"/>
      <c r="AA309" s="782"/>
      <c r="AB309" s="782"/>
      <c r="AC309" s="782"/>
      <c r="AD309" s="782"/>
    </row>
    <row r="310" spans="1:30">
      <c r="A310" s="19"/>
      <c r="B310" s="732"/>
      <c r="C310" s="732"/>
      <c r="D310" s="732"/>
      <c r="E310" s="732"/>
      <c r="F310" s="717" t="s">
        <v>3696</v>
      </c>
      <c r="G310" s="717" t="s">
        <v>2292</v>
      </c>
      <c r="H310" s="763" t="s">
        <v>3913</v>
      </c>
      <c r="I310" s="784" t="s">
        <v>3653</v>
      </c>
      <c r="J310" s="784" t="s">
        <v>3422</v>
      </c>
      <c r="K310" s="784" t="s">
        <v>3694</v>
      </c>
      <c r="L310" s="784"/>
      <c r="M310" s="784"/>
      <c r="N310" s="784" t="s">
        <v>3399</v>
      </c>
      <c r="O310" s="785" t="s">
        <v>3698</v>
      </c>
      <c r="P310" s="784"/>
      <c r="Q310" s="785"/>
      <c r="R310" s="381"/>
      <c r="S310" s="381"/>
      <c r="T310" s="717" t="s">
        <v>3697</v>
      </c>
      <c r="U310" s="381"/>
      <c r="V310" s="381"/>
      <c r="W310" s="782"/>
      <c r="X310" s="782"/>
      <c r="Y310" s="782"/>
      <c r="Z310" s="782"/>
      <c r="AA310" s="782"/>
      <c r="AB310" s="782"/>
      <c r="AC310" s="782"/>
      <c r="AD310" s="782"/>
    </row>
    <row r="311" spans="1:30">
      <c r="A311" s="19"/>
      <c r="B311" s="732"/>
      <c r="C311" s="732"/>
      <c r="D311" s="732"/>
      <c r="E311" s="732"/>
      <c r="F311" s="717" t="s">
        <v>3699</v>
      </c>
      <c r="G311" s="717" t="s">
        <v>2280</v>
      </c>
      <c r="H311" s="763" t="s">
        <v>3913</v>
      </c>
      <c r="I311" s="784" t="s">
        <v>3653</v>
      </c>
      <c r="J311" s="784" t="s">
        <v>3422</v>
      </c>
      <c r="K311" s="784" t="s">
        <v>3694</v>
      </c>
      <c r="L311" s="784" t="s">
        <v>3396</v>
      </c>
      <c r="M311" s="784" t="s">
        <v>3701</v>
      </c>
      <c r="N311" s="784"/>
      <c r="O311" s="785"/>
      <c r="P311" s="784"/>
      <c r="Q311" s="785"/>
      <c r="R311" s="381"/>
      <c r="S311" s="381"/>
      <c r="T311" s="717" t="s">
        <v>3700</v>
      </c>
      <c r="U311" s="381"/>
      <c r="V311" s="381"/>
      <c r="W311" s="782"/>
      <c r="X311" s="782"/>
      <c r="Y311" s="782"/>
      <c r="Z311" s="782"/>
      <c r="AA311" s="782"/>
      <c r="AB311" s="782"/>
      <c r="AC311" s="782"/>
      <c r="AD311" s="782"/>
    </row>
    <row r="312" spans="1:30">
      <c r="A312" s="19"/>
      <c r="B312" s="732"/>
      <c r="C312" s="732"/>
      <c r="D312" s="732"/>
      <c r="E312" s="732"/>
      <c r="F312" s="716" t="s">
        <v>3702</v>
      </c>
      <c r="G312" s="717" t="s">
        <v>1180</v>
      </c>
      <c r="H312" s="820" t="s">
        <v>3913</v>
      </c>
      <c r="I312" s="784" t="s">
        <v>3653</v>
      </c>
      <c r="J312" s="784" t="s">
        <v>3537</v>
      </c>
      <c r="K312" s="784" t="s">
        <v>3703</v>
      </c>
      <c r="L312" s="784" t="s">
        <v>3321</v>
      </c>
      <c r="M312" s="784" t="s">
        <v>3704</v>
      </c>
      <c r="N312" s="784" t="s">
        <v>3399</v>
      </c>
      <c r="O312" s="785" t="s">
        <v>3705</v>
      </c>
      <c r="P312" s="784"/>
      <c r="Q312" s="785"/>
      <c r="R312" s="381"/>
      <c r="S312" s="381"/>
      <c r="T312" s="717" t="s">
        <v>3457</v>
      </c>
      <c r="U312" s="381"/>
      <c r="V312" s="381"/>
      <c r="W312" s="782"/>
      <c r="X312" s="782"/>
      <c r="Y312" s="782"/>
      <c r="Z312" s="782"/>
      <c r="AA312" s="782"/>
      <c r="AB312" s="782"/>
      <c r="AC312" s="782"/>
      <c r="AD312" s="782"/>
    </row>
    <row r="313" spans="1:30">
      <c r="A313" s="19"/>
      <c r="B313" s="732"/>
      <c r="C313" s="732"/>
      <c r="D313" s="732"/>
      <c r="E313" s="732"/>
      <c r="F313" s="716" t="s">
        <v>3862</v>
      </c>
      <c r="G313" s="717" t="s">
        <v>3863</v>
      </c>
      <c r="H313" s="820" t="s">
        <v>3913</v>
      </c>
      <c r="I313" s="784" t="s">
        <v>3620</v>
      </c>
      <c r="J313" s="784"/>
      <c r="K313" s="784"/>
      <c r="L313" s="784"/>
      <c r="M313" s="784"/>
      <c r="N313" s="784"/>
      <c r="O313" s="785"/>
      <c r="P313" s="784"/>
      <c r="Q313" s="785"/>
      <c r="R313" s="381"/>
      <c r="S313" s="381"/>
      <c r="T313" s="717"/>
      <c r="U313" s="381"/>
      <c r="V313" s="381"/>
      <c r="W313" s="835"/>
      <c r="X313" s="835"/>
      <c r="Y313" s="835"/>
      <c r="Z313" s="835"/>
      <c r="AA313" s="835"/>
      <c r="AB313" s="835"/>
      <c r="AC313" s="835"/>
      <c r="AD313" s="835"/>
    </row>
    <row r="314" spans="1:30">
      <c r="A314" s="19"/>
      <c r="B314" s="732"/>
      <c r="C314" s="732"/>
      <c r="D314" s="732"/>
      <c r="E314" s="732"/>
      <c r="F314" s="717" t="s">
        <v>3706</v>
      </c>
      <c r="G314" s="717" t="s">
        <v>3707</v>
      </c>
      <c r="H314" s="732" t="s">
        <v>3914</v>
      </c>
      <c r="I314" s="784" t="s">
        <v>3653</v>
      </c>
      <c r="J314" s="784" t="s">
        <v>3394</v>
      </c>
      <c r="K314" s="784" t="s">
        <v>3438</v>
      </c>
      <c r="L314" s="784"/>
      <c r="M314" s="784"/>
      <c r="N314" s="784" t="s">
        <v>3399</v>
      </c>
      <c r="O314" s="785" t="s">
        <v>3549</v>
      </c>
      <c r="P314" s="784"/>
      <c r="Q314" s="785"/>
      <c r="R314" s="381"/>
      <c r="S314" s="381"/>
      <c r="T314" s="717" t="s">
        <v>3708</v>
      </c>
      <c r="U314" s="381"/>
      <c r="V314" s="381"/>
      <c r="W314" s="782"/>
      <c r="X314" s="782"/>
      <c r="Y314" s="782"/>
      <c r="Z314" s="782"/>
      <c r="AA314" s="782"/>
      <c r="AB314" s="782"/>
      <c r="AC314" s="782"/>
      <c r="AD314" s="782"/>
    </row>
    <row r="315" spans="1:30">
      <c r="A315" s="19"/>
      <c r="B315" s="732"/>
      <c r="C315" s="732"/>
      <c r="D315" s="732"/>
      <c r="E315" s="732"/>
      <c r="F315" s="716" t="s">
        <v>2263</v>
      </c>
      <c r="G315" s="717" t="s">
        <v>1188</v>
      </c>
      <c r="H315" s="732" t="s">
        <v>3914</v>
      </c>
      <c r="I315" s="784" t="s">
        <v>3653</v>
      </c>
      <c r="J315" s="784" t="s">
        <v>3422</v>
      </c>
      <c r="K315" s="784" t="s">
        <v>3703</v>
      </c>
      <c r="L315" s="784"/>
      <c r="M315" s="784"/>
      <c r="N315" s="784"/>
      <c r="O315" s="785"/>
      <c r="P315" s="784"/>
      <c r="Q315" s="785"/>
      <c r="R315" s="381"/>
      <c r="S315" s="381"/>
      <c r="T315" s="717" t="s">
        <v>3709</v>
      </c>
      <c r="U315" s="381"/>
      <c r="V315" s="381"/>
      <c r="W315" s="782"/>
      <c r="X315" s="782"/>
      <c r="Y315" s="782"/>
      <c r="Z315" s="782"/>
      <c r="AA315" s="782"/>
      <c r="AB315" s="782"/>
      <c r="AC315" s="782"/>
      <c r="AD315" s="782"/>
    </row>
    <row r="316" spans="1:30">
      <c r="A316" s="19"/>
      <c r="B316" s="732"/>
      <c r="C316" s="732"/>
      <c r="D316" s="732"/>
      <c r="E316" s="732"/>
      <c r="F316" s="717" t="s">
        <v>2242</v>
      </c>
      <c r="G316" s="717" t="s">
        <v>2243</v>
      </c>
      <c r="H316" s="732" t="s">
        <v>3914</v>
      </c>
      <c r="I316" s="784" t="s">
        <v>3653</v>
      </c>
      <c r="J316" s="784" t="s">
        <v>3422</v>
      </c>
      <c r="K316" s="784" t="s">
        <v>3423</v>
      </c>
      <c r="L316" s="784"/>
      <c r="M316" s="784"/>
      <c r="N316" s="784"/>
      <c r="O316" s="785"/>
      <c r="P316" s="784"/>
      <c r="Q316" s="785"/>
      <c r="R316" s="381"/>
      <c r="S316" s="381"/>
      <c r="T316" s="717" t="s">
        <v>3709</v>
      </c>
      <c r="U316" s="381"/>
      <c r="V316" s="381"/>
      <c r="W316" s="782"/>
      <c r="X316" s="782"/>
      <c r="Y316" s="782"/>
      <c r="Z316" s="782"/>
      <c r="AA316" s="782"/>
      <c r="AB316" s="782"/>
      <c r="AC316" s="782"/>
      <c r="AD316" s="782"/>
    </row>
    <row r="317" spans="1:30">
      <c r="A317" s="19"/>
      <c r="B317" s="732"/>
      <c r="C317" s="732"/>
      <c r="D317" s="732"/>
      <c r="E317" s="732"/>
      <c r="F317" s="716" t="s">
        <v>2207</v>
      </c>
      <c r="G317" s="717" t="s">
        <v>2208</v>
      </c>
      <c r="H317" s="820" t="s">
        <v>3913</v>
      </c>
      <c r="I317" s="784" t="s">
        <v>3653</v>
      </c>
      <c r="J317" s="784" t="s">
        <v>3537</v>
      </c>
      <c r="K317" s="784" t="s">
        <v>3703</v>
      </c>
      <c r="L317" s="784"/>
      <c r="M317" s="784"/>
      <c r="N317" s="784"/>
      <c r="O317" s="785"/>
      <c r="P317" s="784"/>
      <c r="Q317" s="785"/>
      <c r="R317" s="381"/>
      <c r="S317" s="381"/>
      <c r="T317" s="717" t="s">
        <v>3709</v>
      </c>
      <c r="U317" s="381"/>
      <c r="V317" s="381"/>
      <c r="W317" s="782"/>
      <c r="X317" s="782"/>
      <c r="Y317" s="782"/>
      <c r="Z317" s="782"/>
      <c r="AA317" s="782"/>
      <c r="AB317" s="782"/>
      <c r="AC317" s="782"/>
      <c r="AD317" s="782"/>
    </row>
    <row r="318" spans="1:30">
      <c r="A318" s="19"/>
      <c r="B318" s="732"/>
      <c r="C318" s="732"/>
      <c r="D318" s="732"/>
      <c r="E318" s="732"/>
      <c r="F318" s="716" t="s">
        <v>3710</v>
      </c>
      <c r="G318" s="717" t="s">
        <v>3711</v>
      </c>
      <c r="H318" s="732" t="s">
        <v>3914</v>
      </c>
      <c r="I318" s="784" t="s">
        <v>3653</v>
      </c>
      <c r="J318" s="784" t="s">
        <v>3394</v>
      </c>
      <c r="K318" s="784" t="s">
        <v>3404</v>
      </c>
      <c r="L318" s="784"/>
      <c r="M318" s="784"/>
      <c r="N318" s="784" t="s">
        <v>3399</v>
      </c>
      <c r="O318" s="785" t="s">
        <v>3400</v>
      </c>
      <c r="P318" s="784"/>
      <c r="Q318" s="785"/>
      <c r="R318" s="381"/>
      <c r="S318" s="381"/>
      <c r="T318" s="717" t="s">
        <v>3712</v>
      </c>
      <c r="U318" s="381"/>
      <c r="V318" s="381"/>
      <c r="W318" s="782"/>
      <c r="X318" s="782"/>
      <c r="Y318" s="782"/>
      <c r="Z318" s="782"/>
      <c r="AA318" s="782"/>
      <c r="AB318" s="782"/>
      <c r="AC318" s="782"/>
      <c r="AD318" s="782"/>
    </row>
    <row r="319" spans="1:30">
      <c r="A319" s="19"/>
      <c r="B319" s="732"/>
      <c r="C319" s="732"/>
      <c r="D319" s="732"/>
      <c r="E319" s="732"/>
      <c r="F319" s="716" t="s">
        <v>2259</v>
      </c>
      <c r="G319" s="717" t="s">
        <v>1187</v>
      </c>
      <c r="H319" s="732" t="s">
        <v>3914</v>
      </c>
      <c r="I319" s="784" t="s">
        <v>3653</v>
      </c>
      <c r="J319" s="784" t="s">
        <v>3537</v>
      </c>
      <c r="K319" s="784" t="s">
        <v>3703</v>
      </c>
      <c r="L319" s="784"/>
      <c r="M319" s="784"/>
      <c r="N319" s="784"/>
      <c r="O319" s="785"/>
      <c r="P319" s="784"/>
      <c r="Q319" s="785"/>
      <c r="R319" s="381"/>
      <c r="S319" s="381"/>
      <c r="T319" s="717" t="s">
        <v>3709</v>
      </c>
      <c r="U319" s="381"/>
      <c r="V319" s="381"/>
      <c r="W319" s="782"/>
      <c r="X319" s="782"/>
      <c r="Y319" s="782"/>
      <c r="Z319" s="782"/>
      <c r="AA319" s="782"/>
      <c r="AB319" s="782"/>
      <c r="AC319" s="782"/>
      <c r="AD319" s="782"/>
    </row>
    <row r="320" spans="1:30">
      <c r="A320" s="19"/>
      <c r="B320" s="732"/>
      <c r="C320" s="732"/>
      <c r="D320" s="732"/>
      <c r="E320" s="732"/>
      <c r="F320" s="716" t="s">
        <v>2195</v>
      </c>
      <c r="G320" s="717" t="s">
        <v>2196</v>
      </c>
      <c r="H320" s="763" t="s">
        <v>3913</v>
      </c>
      <c r="I320" s="784" t="s">
        <v>3653</v>
      </c>
      <c r="J320" s="784" t="s">
        <v>3422</v>
      </c>
      <c r="K320" s="784" t="s">
        <v>3694</v>
      </c>
      <c r="L320" s="784"/>
      <c r="M320" s="784"/>
      <c r="N320" s="784" t="s">
        <v>3399</v>
      </c>
      <c r="O320" s="785" t="s">
        <v>3433</v>
      </c>
      <c r="P320" s="784"/>
      <c r="Q320" s="785"/>
      <c r="R320" s="381"/>
      <c r="S320" s="381"/>
      <c r="T320" s="717" t="s">
        <v>3713</v>
      </c>
      <c r="U320" s="381"/>
      <c r="V320" s="381"/>
      <c r="W320" s="782"/>
      <c r="X320" s="782"/>
      <c r="Y320" s="782"/>
      <c r="Z320" s="782"/>
      <c r="AA320" s="782"/>
      <c r="AB320" s="782"/>
      <c r="AC320" s="782"/>
      <c r="AD320" s="782"/>
    </row>
    <row r="321" spans="1:30">
      <c r="A321" s="19"/>
      <c r="B321" s="732"/>
      <c r="C321" s="732"/>
      <c r="D321" s="732"/>
      <c r="E321" s="732"/>
      <c r="F321" s="716" t="s">
        <v>2213</v>
      </c>
      <c r="G321" s="717" t="s">
        <v>2215</v>
      </c>
      <c r="H321" s="732" t="s">
        <v>3914</v>
      </c>
      <c r="I321" s="784" t="s">
        <v>3653</v>
      </c>
      <c r="J321" s="784" t="s">
        <v>3422</v>
      </c>
      <c r="K321" s="784" t="s">
        <v>3423</v>
      </c>
      <c r="L321" s="784"/>
      <c r="M321" s="784"/>
      <c r="N321" s="784" t="s">
        <v>3399</v>
      </c>
      <c r="O321" s="785" t="s">
        <v>3715</v>
      </c>
      <c r="P321" s="784" t="s">
        <v>3406</v>
      </c>
      <c r="Q321" s="785" t="s">
        <v>3716</v>
      </c>
      <c r="R321" s="381"/>
      <c r="S321" s="381"/>
      <c r="T321" s="717" t="s">
        <v>3714</v>
      </c>
      <c r="U321" s="381"/>
      <c r="V321" s="381"/>
      <c r="W321" s="782"/>
      <c r="X321" s="782"/>
      <c r="Y321" s="782"/>
      <c r="Z321" s="782"/>
      <c r="AA321" s="782"/>
      <c r="AB321" s="782"/>
      <c r="AC321" s="782"/>
      <c r="AD321" s="782"/>
    </row>
    <row r="322" spans="1:30">
      <c r="A322" s="19"/>
      <c r="B322" s="732"/>
      <c r="C322" s="732"/>
      <c r="D322" s="732"/>
      <c r="E322" s="732"/>
      <c r="F322" s="717" t="s">
        <v>3717</v>
      </c>
      <c r="G322" s="717" t="s">
        <v>3718</v>
      </c>
      <c r="H322" s="820" t="s">
        <v>3913</v>
      </c>
      <c r="I322" s="784" t="s">
        <v>3653</v>
      </c>
      <c r="J322" s="784" t="s">
        <v>3394</v>
      </c>
      <c r="K322" s="784" t="s">
        <v>3404</v>
      </c>
      <c r="L322" s="784" t="s">
        <v>3396</v>
      </c>
      <c r="M322" s="784" t="s">
        <v>3720</v>
      </c>
      <c r="N322" s="784" t="s">
        <v>3399</v>
      </c>
      <c r="O322" s="785" t="s">
        <v>3400</v>
      </c>
      <c r="P322" s="784"/>
      <c r="Q322" s="785"/>
      <c r="R322" s="381"/>
      <c r="S322" s="381"/>
      <c r="T322" s="717" t="s">
        <v>3719</v>
      </c>
      <c r="U322" s="381"/>
      <c r="V322" s="381"/>
      <c r="W322" s="782"/>
      <c r="X322" s="782"/>
      <c r="Y322" s="782"/>
      <c r="Z322" s="782"/>
      <c r="AA322" s="782"/>
      <c r="AB322" s="782"/>
      <c r="AC322" s="782"/>
      <c r="AD322" s="782"/>
    </row>
    <row r="323" spans="1:30">
      <c r="A323" s="19"/>
      <c r="B323" s="732"/>
      <c r="C323" s="732"/>
      <c r="D323" s="732"/>
      <c r="E323" s="732"/>
      <c r="F323" s="717" t="s">
        <v>3866</v>
      </c>
      <c r="G323" s="717" t="s">
        <v>3867</v>
      </c>
      <c r="H323" s="763" t="s">
        <v>3913</v>
      </c>
      <c r="I323" s="784" t="s">
        <v>3620</v>
      </c>
      <c r="J323" s="784"/>
      <c r="K323" s="784"/>
      <c r="L323" s="784"/>
      <c r="M323" s="784"/>
      <c r="N323" s="784"/>
      <c r="O323" s="785"/>
      <c r="P323" s="784"/>
      <c r="Q323" s="785"/>
      <c r="R323" s="381"/>
      <c r="S323" s="381"/>
      <c r="T323" s="717"/>
      <c r="U323" s="381"/>
      <c r="V323" s="381"/>
      <c r="W323" s="835"/>
      <c r="X323" s="835"/>
      <c r="Y323" s="835"/>
      <c r="Z323" s="835"/>
      <c r="AA323" s="835"/>
      <c r="AB323" s="835"/>
      <c r="AC323" s="835"/>
      <c r="AD323" s="835"/>
    </row>
    <row r="324" spans="1:30">
      <c r="A324" s="19"/>
      <c r="B324" s="732"/>
      <c r="C324" s="732"/>
      <c r="D324" s="732"/>
      <c r="E324" s="732"/>
      <c r="F324" s="717" t="s">
        <v>3864</v>
      </c>
      <c r="G324" s="717" t="s">
        <v>3865</v>
      </c>
      <c r="H324" s="820" t="s">
        <v>3913</v>
      </c>
      <c r="I324" s="784" t="s">
        <v>3620</v>
      </c>
      <c r="J324" s="784"/>
      <c r="K324" s="784"/>
      <c r="L324" s="784"/>
      <c r="M324" s="784"/>
      <c r="N324" s="784"/>
      <c r="O324" s="785"/>
      <c r="P324" s="784"/>
      <c r="Q324" s="785"/>
      <c r="R324" s="381"/>
      <c r="S324" s="381"/>
      <c r="T324" s="717"/>
      <c r="U324" s="381"/>
      <c r="V324" s="381"/>
      <c r="W324" s="835"/>
      <c r="X324" s="835"/>
      <c r="Y324" s="835"/>
      <c r="Z324" s="835"/>
      <c r="AA324" s="835"/>
      <c r="AB324" s="835"/>
      <c r="AC324" s="835"/>
      <c r="AD324" s="835"/>
    </row>
    <row r="325" spans="1:30">
      <c r="A325" s="19"/>
      <c r="B325" s="732"/>
      <c r="C325" s="732"/>
      <c r="D325" s="732"/>
      <c r="E325" s="732"/>
      <c r="F325" s="716" t="s">
        <v>2266</v>
      </c>
      <c r="G325" s="717" t="s">
        <v>1189</v>
      </c>
      <c r="H325" s="732" t="s">
        <v>3914</v>
      </c>
      <c r="I325" s="784" t="s">
        <v>3653</v>
      </c>
      <c r="J325" s="784" t="s">
        <v>3691</v>
      </c>
      <c r="K325" s="784" t="s">
        <v>3692</v>
      </c>
      <c r="L325" s="784"/>
      <c r="M325" s="784"/>
      <c r="N325" s="784"/>
      <c r="O325" s="785"/>
      <c r="P325" s="784"/>
      <c r="Q325" s="785"/>
      <c r="R325" s="381"/>
      <c r="S325" s="381"/>
      <c r="T325" s="717" t="s">
        <v>3709</v>
      </c>
      <c r="U325" s="381"/>
      <c r="V325" s="381"/>
      <c r="W325" s="782"/>
      <c r="X325" s="782"/>
      <c r="Y325" s="782"/>
      <c r="Z325" s="782"/>
      <c r="AA325" s="782"/>
      <c r="AB325" s="782"/>
      <c r="AC325" s="782"/>
      <c r="AD325" s="782"/>
    </row>
    <row r="326" spans="1:30">
      <c r="A326" s="19"/>
      <c r="B326" s="732"/>
      <c r="C326" s="732"/>
      <c r="D326" s="732"/>
      <c r="E326" s="732"/>
      <c r="F326" s="717" t="s">
        <v>3721</v>
      </c>
      <c r="G326" s="717" t="s">
        <v>3722</v>
      </c>
      <c r="H326" s="732" t="s">
        <v>3914</v>
      </c>
      <c r="I326" s="784" t="s">
        <v>3653</v>
      </c>
      <c r="J326" s="784" t="s">
        <v>3394</v>
      </c>
      <c r="K326" s="784" t="s">
        <v>3472</v>
      </c>
      <c r="L326" s="784" t="s">
        <v>3321</v>
      </c>
      <c r="M326" s="784" t="s">
        <v>3411</v>
      </c>
      <c r="N326" s="784" t="s">
        <v>3399</v>
      </c>
      <c r="O326" s="785" t="s">
        <v>3468</v>
      </c>
      <c r="P326" s="784"/>
      <c r="Q326" s="785"/>
      <c r="R326" s="381"/>
      <c r="S326" s="381"/>
      <c r="T326" s="717" t="s">
        <v>3457</v>
      </c>
      <c r="U326" s="381"/>
      <c r="V326" s="381"/>
      <c r="W326" s="782"/>
      <c r="X326" s="782"/>
      <c r="Y326" s="782"/>
      <c r="Z326" s="782"/>
      <c r="AA326" s="782"/>
      <c r="AB326" s="782"/>
      <c r="AC326" s="782"/>
      <c r="AD326" s="782"/>
    </row>
    <row r="327" spans="1:30">
      <c r="A327" s="19"/>
      <c r="B327" s="732"/>
      <c r="C327" s="732"/>
      <c r="D327" s="732"/>
      <c r="E327" s="732"/>
      <c r="F327" s="717" t="s">
        <v>3868</v>
      </c>
      <c r="G327" s="717" t="s">
        <v>3869</v>
      </c>
      <c r="H327" s="732" t="s">
        <v>3914</v>
      </c>
      <c r="I327" s="784" t="s">
        <v>3620</v>
      </c>
      <c r="J327" s="784"/>
      <c r="K327" s="784"/>
      <c r="L327" s="784"/>
      <c r="M327" s="784"/>
      <c r="N327" s="784"/>
      <c r="O327" s="785"/>
      <c r="P327" s="784"/>
      <c r="Q327" s="785"/>
      <c r="R327" s="381"/>
      <c r="S327" s="381"/>
      <c r="T327" s="717"/>
      <c r="U327" s="381"/>
      <c r="V327" s="381"/>
      <c r="W327" s="835"/>
      <c r="X327" s="835"/>
      <c r="Y327" s="835"/>
      <c r="Z327" s="835"/>
      <c r="AA327" s="835"/>
      <c r="AB327" s="835"/>
      <c r="AC327" s="835"/>
      <c r="AD327" s="835"/>
    </row>
    <row r="328" spans="1:30">
      <c r="A328" s="19"/>
      <c r="B328" s="732"/>
      <c r="C328" s="732"/>
      <c r="D328" s="732"/>
      <c r="E328" s="732"/>
      <c r="F328" s="790" t="s">
        <v>3723</v>
      </c>
      <c r="G328" s="790" t="s">
        <v>3724</v>
      </c>
      <c r="H328" s="841" t="s">
        <v>2378</v>
      </c>
      <c r="I328" s="784" t="s">
        <v>3653</v>
      </c>
      <c r="J328" s="784" t="s">
        <v>3555</v>
      </c>
      <c r="K328" s="784" t="s">
        <v>3726</v>
      </c>
      <c r="L328" s="784"/>
      <c r="M328" s="784"/>
      <c r="N328" s="784" t="s">
        <v>3727</v>
      </c>
      <c r="O328" s="785">
        <v>7</v>
      </c>
      <c r="P328" s="784"/>
      <c r="Q328" s="785"/>
      <c r="R328" s="381"/>
      <c r="S328" s="381"/>
      <c r="T328" s="790" t="s">
        <v>3725</v>
      </c>
      <c r="U328" s="381"/>
      <c r="V328" s="381"/>
      <c r="W328" s="782"/>
      <c r="X328" s="782"/>
      <c r="Y328" s="782"/>
      <c r="Z328" s="782"/>
      <c r="AA328" s="782"/>
      <c r="AB328" s="782"/>
      <c r="AC328" s="782"/>
      <c r="AD328" s="782"/>
    </row>
    <row r="329" spans="1:30">
      <c r="A329" s="19"/>
      <c r="B329" s="732"/>
      <c r="C329" s="732"/>
      <c r="D329" s="732"/>
      <c r="E329" s="732"/>
      <c r="F329" s="790" t="s">
        <v>3870</v>
      </c>
      <c r="G329" s="790" t="s">
        <v>3872</v>
      </c>
      <c r="H329" s="732" t="s">
        <v>1986</v>
      </c>
      <c r="I329" s="784" t="s">
        <v>3620</v>
      </c>
      <c r="J329" s="784"/>
      <c r="K329" s="784"/>
      <c r="L329" s="784"/>
      <c r="M329" s="784"/>
      <c r="N329" s="784"/>
      <c r="O329" s="785"/>
      <c r="P329" s="784"/>
      <c r="Q329" s="785"/>
      <c r="R329" s="381"/>
      <c r="S329" s="381"/>
      <c r="T329" s="790"/>
      <c r="U329" s="381"/>
      <c r="V329" s="381"/>
      <c r="W329" s="835"/>
      <c r="X329" s="835"/>
      <c r="Y329" s="835"/>
      <c r="Z329" s="835"/>
      <c r="AA329" s="835"/>
      <c r="AB329" s="835"/>
      <c r="AC329" s="835"/>
      <c r="AD329" s="835"/>
    </row>
    <row r="330" spans="1:30">
      <c r="A330" s="19"/>
      <c r="B330" s="732"/>
      <c r="C330" s="732"/>
      <c r="D330" s="732"/>
      <c r="E330" s="732"/>
      <c r="F330" s="790" t="s">
        <v>3871</v>
      </c>
      <c r="G330" s="790" t="s">
        <v>3873</v>
      </c>
      <c r="H330" s="841" t="s">
        <v>2378</v>
      </c>
      <c r="I330" s="784" t="s">
        <v>3620</v>
      </c>
      <c r="J330" s="784"/>
      <c r="K330" s="784"/>
      <c r="L330" s="784"/>
      <c r="M330" s="784"/>
      <c r="N330" s="784"/>
      <c r="O330" s="785"/>
      <c r="P330" s="784"/>
      <c r="Q330" s="785"/>
      <c r="R330" s="381"/>
      <c r="S330" s="381"/>
      <c r="T330" s="790"/>
      <c r="U330" s="381"/>
      <c r="V330" s="381"/>
      <c r="W330" s="835"/>
      <c r="X330" s="835"/>
      <c r="Y330" s="835"/>
      <c r="Z330" s="835"/>
      <c r="AA330" s="835"/>
      <c r="AB330" s="835"/>
      <c r="AC330" s="835"/>
      <c r="AD330" s="835"/>
    </row>
    <row r="331" spans="1:30" ht="16.5" customHeight="1">
      <c r="A331" s="19"/>
      <c r="B331" s="732"/>
      <c r="C331" s="732"/>
      <c r="D331" s="732"/>
      <c r="E331" s="732"/>
      <c r="F331" s="717" t="s">
        <v>3728</v>
      </c>
      <c r="G331" s="717" t="s">
        <v>2585</v>
      </c>
      <c r="H331" s="820" t="s">
        <v>3913</v>
      </c>
      <c r="I331" s="784" t="s">
        <v>3653</v>
      </c>
      <c r="J331" s="784" t="s">
        <v>3394</v>
      </c>
      <c r="K331" s="784" t="s">
        <v>3730</v>
      </c>
      <c r="L331" s="784" t="s">
        <v>3396</v>
      </c>
      <c r="M331" s="784" t="s">
        <v>3731</v>
      </c>
      <c r="N331" s="784" t="s">
        <v>3399</v>
      </c>
      <c r="O331" s="785" t="s">
        <v>3732</v>
      </c>
      <c r="P331" s="784"/>
      <c r="Q331" s="785"/>
      <c r="R331" s="381"/>
      <c r="S331" s="381"/>
      <c r="T331" s="717" t="s">
        <v>3729</v>
      </c>
      <c r="U331" s="381"/>
      <c r="V331" s="381"/>
      <c r="W331" s="845"/>
      <c r="X331" s="782"/>
      <c r="Y331" s="782"/>
      <c r="Z331" s="782"/>
      <c r="AA331" s="782"/>
      <c r="AB331" s="782"/>
      <c r="AC331" s="782"/>
      <c r="AD331" s="782"/>
    </row>
    <row r="332" spans="1:30" ht="16.5" customHeight="1">
      <c r="A332" s="19"/>
      <c r="B332" s="732"/>
      <c r="C332" s="732"/>
      <c r="D332" s="732"/>
      <c r="E332" s="732"/>
      <c r="F332" s="717" t="s">
        <v>3733</v>
      </c>
      <c r="G332" s="717" t="s">
        <v>2586</v>
      </c>
      <c r="H332" s="732" t="s">
        <v>3914</v>
      </c>
      <c r="I332" s="784" t="s">
        <v>3653</v>
      </c>
      <c r="J332" s="784" t="s">
        <v>3394</v>
      </c>
      <c r="K332" s="784" t="s">
        <v>3730</v>
      </c>
      <c r="L332" s="784" t="s">
        <v>3396</v>
      </c>
      <c r="M332" s="784" t="s">
        <v>3462</v>
      </c>
      <c r="N332" s="784" t="s">
        <v>3399</v>
      </c>
      <c r="O332" s="785" t="s">
        <v>3424</v>
      </c>
      <c r="P332" s="784" t="s">
        <v>3406</v>
      </c>
      <c r="Q332" s="785" t="s">
        <v>3735</v>
      </c>
      <c r="R332" s="381"/>
      <c r="S332" s="381"/>
      <c r="T332" s="717" t="s">
        <v>3734</v>
      </c>
      <c r="U332" s="381"/>
      <c r="V332" s="381"/>
      <c r="W332" s="845"/>
      <c r="X332" s="782"/>
      <c r="Y332" s="782"/>
      <c r="Z332" s="782"/>
      <c r="AA332" s="782"/>
      <c r="AB332" s="782"/>
      <c r="AC332" s="782"/>
      <c r="AD332" s="782"/>
    </row>
    <row r="333" spans="1:30" ht="16.5" customHeight="1">
      <c r="A333" s="19"/>
      <c r="B333" s="732"/>
      <c r="C333" s="732"/>
      <c r="D333" s="732"/>
      <c r="E333" s="732"/>
      <c r="F333" s="717" t="s">
        <v>3874</v>
      </c>
      <c r="G333" s="717" t="s">
        <v>3876</v>
      </c>
      <c r="H333" s="820" t="s">
        <v>3913</v>
      </c>
      <c r="I333" s="784" t="s">
        <v>3620</v>
      </c>
      <c r="J333" s="784"/>
      <c r="K333" s="784"/>
      <c r="L333" s="784"/>
      <c r="M333" s="784"/>
      <c r="N333" s="784"/>
      <c r="O333" s="785"/>
      <c r="P333" s="784"/>
      <c r="Q333" s="785"/>
      <c r="R333" s="381"/>
      <c r="S333" s="381"/>
      <c r="T333" s="717"/>
      <c r="U333" s="381"/>
      <c r="V333" s="381"/>
      <c r="W333" s="845"/>
      <c r="X333" s="835"/>
      <c r="Y333" s="835"/>
      <c r="Z333" s="835"/>
      <c r="AA333" s="835"/>
      <c r="AB333" s="835"/>
      <c r="AC333" s="835"/>
      <c r="AD333" s="835"/>
    </row>
    <row r="334" spans="1:30" ht="16.5" customHeight="1">
      <c r="A334" s="19"/>
      <c r="B334" s="732"/>
      <c r="C334" s="732"/>
      <c r="D334" s="732"/>
      <c r="E334" s="732"/>
      <c r="F334" s="717" t="s">
        <v>3875</v>
      </c>
      <c r="G334" s="717" t="s">
        <v>3877</v>
      </c>
      <c r="H334" s="820" t="s">
        <v>3913</v>
      </c>
      <c r="I334" s="784" t="s">
        <v>3620</v>
      </c>
      <c r="J334" s="784"/>
      <c r="K334" s="784"/>
      <c r="L334" s="784"/>
      <c r="M334" s="784"/>
      <c r="N334" s="784"/>
      <c r="O334" s="785"/>
      <c r="P334" s="784"/>
      <c r="Q334" s="785"/>
      <c r="R334" s="381"/>
      <c r="S334" s="381"/>
      <c r="T334" s="717"/>
      <c r="U334" s="381"/>
      <c r="V334" s="381"/>
      <c r="W334" s="845"/>
      <c r="X334" s="835"/>
      <c r="Y334" s="835"/>
      <c r="Z334" s="835"/>
      <c r="AA334" s="835"/>
      <c r="AB334" s="835"/>
      <c r="AC334" s="835"/>
      <c r="AD334" s="835"/>
    </row>
    <row r="335" spans="1:30" ht="16.5" customHeight="1">
      <c r="A335" s="19"/>
      <c r="B335" s="732"/>
      <c r="C335" s="732"/>
      <c r="D335" s="732"/>
      <c r="E335" s="732"/>
      <c r="F335" s="717" t="s">
        <v>3938</v>
      </c>
      <c r="G335" s="717" t="s">
        <v>3939</v>
      </c>
      <c r="H335" s="732" t="s">
        <v>1986</v>
      </c>
      <c r="I335" s="784"/>
      <c r="J335" s="784"/>
      <c r="K335" s="784"/>
      <c r="L335" s="784"/>
      <c r="M335" s="784"/>
      <c r="N335" s="784"/>
      <c r="O335" s="785"/>
      <c r="P335" s="784"/>
      <c r="Q335" s="785"/>
      <c r="R335" s="381"/>
      <c r="S335" s="381"/>
      <c r="T335" s="717"/>
      <c r="U335" s="381"/>
      <c r="V335" s="381"/>
      <c r="W335" s="849"/>
      <c r="X335" s="849"/>
      <c r="Y335" s="849"/>
      <c r="Z335" s="849"/>
      <c r="AA335" s="849"/>
      <c r="AB335" s="849"/>
      <c r="AC335" s="849"/>
      <c r="AD335" s="849"/>
    </row>
    <row r="336" spans="1:30" ht="16.5" customHeight="1">
      <c r="A336" s="19"/>
      <c r="B336" s="732"/>
      <c r="C336" s="732"/>
      <c r="D336" s="732"/>
      <c r="E336" s="732"/>
      <c r="F336" s="717" t="s">
        <v>3736</v>
      </c>
      <c r="G336" s="717" t="s">
        <v>2587</v>
      </c>
      <c r="H336" s="732" t="s">
        <v>3914</v>
      </c>
      <c r="I336" s="784" t="s">
        <v>3653</v>
      </c>
      <c r="J336" s="784" t="s">
        <v>3555</v>
      </c>
      <c r="K336" s="784" t="s">
        <v>3738</v>
      </c>
      <c r="L336" s="784"/>
      <c r="M336" s="784"/>
      <c r="N336" s="784" t="s">
        <v>3727</v>
      </c>
      <c r="O336" s="785">
        <v>6</v>
      </c>
      <c r="P336" s="784"/>
      <c r="Q336" s="785"/>
      <c r="R336" s="381"/>
      <c r="S336" s="381"/>
      <c r="T336" s="717" t="s">
        <v>3737</v>
      </c>
      <c r="U336" s="381"/>
      <c r="V336" s="381"/>
      <c r="W336" s="845"/>
      <c r="X336" s="845"/>
      <c r="Y336" s="845"/>
      <c r="Z336" s="845"/>
      <c r="AA336" s="845"/>
      <c r="AB336" s="845"/>
      <c r="AC336" s="845"/>
      <c r="AD336" s="845"/>
    </row>
    <row r="337" spans="1:30" ht="16.5" customHeight="1">
      <c r="A337" s="19"/>
      <c r="B337" s="732"/>
      <c r="C337" s="732"/>
      <c r="D337" s="732"/>
      <c r="E337" s="732"/>
      <c r="F337" s="717" t="s">
        <v>3739</v>
      </c>
      <c r="G337" s="717" t="s">
        <v>3740</v>
      </c>
      <c r="H337" s="841" t="s">
        <v>2378</v>
      </c>
      <c r="I337" s="784" t="s">
        <v>3653</v>
      </c>
      <c r="J337" s="784" t="s">
        <v>3394</v>
      </c>
      <c r="K337" s="784" t="s">
        <v>3404</v>
      </c>
      <c r="L337" s="784" t="s">
        <v>3742</v>
      </c>
      <c r="M337" s="784" t="s">
        <v>3743</v>
      </c>
      <c r="N337" s="784" t="s">
        <v>3399</v>
      </c>
      <c r="O337" s="785" t="s">
        <v>3405</v>
      </c>
      <c r="P337" s="784"/>
      <c r="Q337" s="785"/>
      <c r="R337" s="381"/>
      <c r="S337" s="381"/>
      <c r="T337" s="717" t="s">
        <v>3741</v>
      </c>
      <c r="U337" s="381"/>
      <c r="V337" s="381"/>
      <c r="W337" s="845"/>
      <c r="X337" s="782"/>
      <c r="Y337" s="782"/>
      <c r="Z337" s="782"/>
      <c r="AA337" s="782"/>
      <c r="AB337" s="782"/>
      <c r="AC337" s="782"/>
      <c r="AD337" s="782"/>
    </row>
    <row r="338" spans="1:30">
      <c r="A338" s="19"/>
      <c r="B338" s="732"/>
      <c r="C338" s="732"/>
      <c r="D338" s="732"/>
      <c r="E338" s="732"/>
      <c r="F338" s="732" t="s">
        <v>3878</v>
      </c>
      <c r="G338" s="732" t="s">
        <v>3880</v>
      </c>
      <c r="H338" s="732" t="s">
        <v>3914</v>
      </c>
      <c r="I338" s="732" t="s">
        <v>3620</v>
      </c>
      <c r="J338" s="732"/>
      <c r="K338" s="732"/>
      <c r="L338" s="732"/>
      <c r="M338" s="732"/>
      <c r="N338" s="732"/>
      <c r="O338" s="732"/>
      <c r="P338" s="732"/>
      <c r="Q338" s="732"/>
      <c r="R338" s="732"/>
      <c r="S338" s="381"/>
      <c r="T338" s="381"/>
      <c r="U338" s="381"/>
      <c r="V338" s="381"/>
      <c r="W338" s="381"/>
      <c r="X338" s="845"/>
      <c r="Y338" s="845"/>
      <c r="Z338" s="845"/>
      <c r="AA338" s="845"/>
      <c r="AB338" s="845"/>
      <c r="AC338" s="845"/>
      <c r="AD338" s="845"/>
    </row>
    <row r="339" spans="1:30">
      <c r="A339" s="19"/>
      <c r="B339" s="732"/>
      <c r="C339" s="732"/>
      <c r="D339" s="732"/>
      <c r="E339" s="732"/>
      <c r="F339" s="732" t="s">
        <v>3940</v>
      </c>
      <c r="G339" s="732" t="s">
        <v>3881</v>
      </c>
      <c r="H339" s="840" t="s">
        <v>2378</v>
      </c>
      <c r="I339" s="732" t="s">
        <v>3620</v>
      </c>
      <c r="J339" s="732"/>
      <c r="K339" s="732"/>
      <c r="L339" s="732"/>
      <c r="M339" s="732"/>
      <c r="N339" s="732"/>
      <c r="O339" s="732"/>
      <c r="P339" s="732"/>
      <c r="Q339" s="732"/>
      <c r="R339" s="732"/>
      <c r="S339" s="381"/>
      <c r="T339" s="381"/>
      <c r="U339" s="381"/>
      <c r="V339" s="381"/>
      <c r="W339" s="381"/>
      <c r="X339" s="835"/>
      <c r="Y339" s="835"/>
      <c r="Z339" s="835"/>
      <c r="AA339" s="835"/>
      <c r="AB339" s="835"/>
      <c r="AC339" s="835"/>
      <c r="AD339" s="835"/>
    </row>
    <row r="340" spans="1:30">
      <c r="A340" s="19"/>
      <c r="B340" s="732"/>
      <c r="C340" s="732"/>
      <c r="D340" s="732"/>
      <c r="E340" s="732"/>
      <c r="F340" s="732" t="s">
        <v>3879</v>
      </c>
      <c r="G340" s="732" t="s">
        <v>3882</v>
      </c>
      <c r="H340" s="820" t="s">
        <v>3913</v>
      </c>
      <c r="I340" s="732" t="s">
        <v>3620</v>
      </c>
      <c r="J340" s="732"/>
      <c r="K340" s="732"/>
      <c r="L340" s="732"/>
      <c r="M340" s="732"/>
      <c r="N340" s="732"/>
      <c r="O340" s="732"/>
      <c r="P340" s="732"/>
      <c r="Q340" s="732"/>
      <c r="R340" s="732"/>
      <c r="S340" s="381"/>
      <c r="T340" s="381"/>
      <c r="U340" s="381"/>
      <c r="V340" s="381"/>
      <c r="W340" s="381"/>
      <c r="X340" s="835"/>
      <c r="Y340" s="835"/>
      <c r="Z340" s="835"/>
      <c r="AA340" s="835"/>
      <c r="AB340" s="835"/>
      <c r="AC340" s="835"/>
      <c r="AD340" s="835"/>
    </row>
    <row r="341" spans="1:30">
      <c r="A341" s="19"/>
      <c r="B341" s="732"/>
      <c r="C341" s="732"/>
      <c r="D341" s="732"/>
      <c r="E341" s="732"/>
      <c r="F341" s="732" t="s">
        <v>3883</v>
      </c>
      <c r="G341" s="732" t="s">
        <v>3898</v>
      </c>
      <c r="H341" s="732" t="s">
        <v>3914</v>
      </c>
      <c r="I341" s="732" t="s">
        <v>3620</v>
      </c>
      <c r="J341" s="732"/>
      <c r="K341" s="732"/>
      <c r="L341" s="732"/>
      <c r="M341" s="732"/>
      <c r="N341" s="732"/>
      <c r="O341" s="732"/>
      <c r="P341" s="732"/>
      <c r="Q341" s="732"/>
      <c r="R341" s="732"/>
      <c r="S341" s="381"/>
      <c r="T341" s="381"/>
      <c r="U341" s="381"/>
      <c r="V341" s="381"/>
      <c r="W341" s="381"/>
      <c r="X341" s="835"/>
      <c r="Y341" s="835"/>
      <c r="Z341" s="835"/>
      <c r="AA341" s="835"/>
      <c r="AB341" s="835"/>
      <c r="AC341" s="835"/>
      <c r="AD341" s="835"/>
    </row>
    <row r="342" spans="1:30">
      <c r="A342" s="19"/>
      <c r="B342" s="732"/>
      <c r="C342" s="732"/>
      <c r="D342" s="732"/>
      <c r="E342" s="732"/>
      <c r="F342" s="732" t="s">
        <v>3884</v>
      </c>
      <c r="G342" s="732" t="s">
        <v>3899</v>
      </c>
      <c r="H342" s="732" t="s">
        <v>3914</v>
      </c>
      <c r="I342" s="732" t="s">
        <v>3620</v>
      </c>
      <c r="J342" s="732"/>
      <c r="K342" s="732"/>
      <c r="L342" s="732"/>
      <c r="M342" s="732"/>
      <c r="N342" s="732"/>
      <c r="O342" s="732"/>
      <c r="P342" s="732"/>
      <c r="Q342" s="732"/>
      <c r="R342" s="732"/>
      <c r="S342" s="381"/>
      <c r="T342" s="381"/>
      <c r="U342" s="381"/>
      <c r="V342" s="381"/>
      <c r="W342" s="381"/>
      <c r="X342" s="835"/>
      <c r="Y342" s="835"/>
      <c r="Z342" s="835"/>
      <c r="AA342" s="835"/>
      <c r="AB342" s="835"/>
      <c r="AC342" s="835"/>
      <c r="AD342" s="835"/>
    </row>
    <row r="343" spans="1:30">
      <c r="A343" s="19"/>
      <c r="B343" s="732"/>
      <c r="C343" s="732"/>
      <c r="D343" s="732"/>
      <c r="E343" s="732"/>
      <c r="F343" s="732" t="s">
        <v>3885</v>
      </c>
      <c r="G343" s="732" t="s">
        <v>3900</v>
      </c>
      <c r="H343" s="732" t="s">
        <v>3914</v>
      </c>
      <c r="I343" s="732" t="s">
        <v>3620</v>
      </c>
      <c r="J343" s="732"/>
      <c r="K343" s="732"/>
      <c r="L343" s="732"/>
      <c r="M343" s="732"/>
      <c r="N343" s="732"/>
      <c r="O343" s="732"/>
      <c r="P343" s="732"/>
      <c r="Q343" s="732"/>
      <c r="R343" s="732"/>
      <c r="S343" s="381"/>
      <c r="T343" s="381"/>
      <c r="U343" s="381"/>
      <c r="V343" s="381"/>
      <c r="W343" s="381"/>
      <c r="X343" s="845"/>
      <c r="Y343" s="845"/>
      <c r="Z343" s="845"/>
      <c r="AA343" s="845"/>
      <c r="AB343" s="845"/>
      <c r="AC343" s="845"/>
      <c r="AD343" s="845"/>
    </row>
    <row r="344" spans="1:30">
      <c r="A344" s="19"/>
      <c r="B344" s="732"/>
      <c r="C344" s="732"/>
      <c r="D344" s="732"/>
      <c r="E344" s="732"/>
      <c r="F344" s="732" t="s">
        <v>3886</v>
      </c>
      <c r="G344" s="732" t="s">
        <v>3901</v>
      </c>
      <c r="H344" s="732" t="s">
        <v>3914</v>
      </c>
      <c r="I344" s="732" t="s">
        <v>3620</v>
      </c>
      <c r="J344" s="732"/>
      <c r="K344" s="732"/>
      <c r="L344" s="732"/>
      <c r="M344" s="732"/>
      <c r="N344" s="732"/>
      <c r="O344" s="732"/>
      <c r="P344" s="732"/>
      <c r="Q344" s="732"/>
      <c r="R344" s="732"/>
      <c r="S344" s="381"/>
      <c r="T344" s="381"/>
      <c r="U344" s="381"/>
      <c r="V344" s="381"/>
      <c r="W344" s="381"/>
      <c r="X344" s="845"/>
      <c r="Y344" s="845"/>
      <c r="Z344" s="845"/>
      <c r="AA344" s="845"/>
      <c r="AB344" s="845"/>
      <c r="AC344" s="845"/>
      <c r="AD344" s="845"/>
    </row>
    <row r="345" spans="1:30">
      <c r="A345" s="19"/>
      <c r="B345" s="732"/>
      <c r="C345" s="732"/>
      <c r="D345" s="732"/>
      <c r="E345" s="732"/>
      <c r="F345" s="732" t="s">
        <v>3887</v>
      </c>
      <c r="G345" s="732" t="s">
        <v>3902</v>
      </c>
      <c r="H345" s="732" t="s">
        <v>3914</v>
      </c>
      <c r="I345" s="732" t="s">
        <v>3620</v>
      </c>
      <c r="J345" s="732"/>
      <c r="K345" s="732"/>
      <c r="L345" s="732"/>
      <c r="M345" s="732"/>
      <c r="N345" s="732"/>
      <c r="O345" s="732"/>
      <c r="P345" s="732"/>
      <c r="Q345" s="732"/>
      <c r="R345" s="732"/>
      <c r="S345" s="381"/>
      <c r="T345" s="381"/>
      <c r="U345" s="381"/>
      <c r="V345" s="381"/>
      <c r="W345" s="381"/>
      <c r="X345" s="845"/>
      <c r="Y345" s="845"/>
      <c r="Z345" s="845"/>
      <c r="AA345" s="845"/>
      <c r="AB345" s="845"/>
      <c r="AC345" s="845"/>
      <c r="AD345" s="845"/>
    </row>
    <row r="346" spans="1:30">
      <c r="A346" s="19"/>
      <c r="B346" s="732"/>
      <c r="C346" s="732"/>
      <c r="D346" s="732"/>
      <c r="E346" s="732"/>
      <c r="F346" s="732" t="s">
        <v>3888</v>
      </c>
      <c r="G346" s="732" t="s">
        <v>3903</v>
      </c>
      <c r="H346" s="732" t="s">
        <v>3914</v>
      </c>
      <c r="I346" s="732" t="s">
        <v>3620</v>
      </c>
      <c r="J346" s="732"/>
      <c r="K346" s="732"/>
      <c r="L346" s="732"/>
      <c r="M346" s="732"/>
      <c r="N346" s="732"/>
      <c r="O346" s="732"/>
      <c r="P346" s="732"/>
      <c r="Q346" s="732"/>
      <c r="R346" s="732"/>
      <c r="S346" s="381"/>
      <c r="T346" s="381"/>
      <c r="U346" s="381"/>
      <c r="V346" s="381"/>
      <c r="W346" s="381"/>
      <c r="X346" s="845"/>
      <c r="Y346" s="845"/>
      <c r="Z346" s="845"/>
      <c r="AA346" s="845"/>
      <c r="AB346" s="845"/>
      <c r="AC346" s="845"/>
      <c r="AD346" s="845"/>
    </row>
    <row r="347" spans="1:30">
      <c r="A347" s="19"/>
      <c r="B347" s="732"/>
      <c r="C347" s="732"/>
      <c r="D347" s="732"/>
      <c r="E347" s="732"/>
      <c r="F347" s="732" t="s">
        <v>3889</v>
      </c>
      <c r="G347" s="732" t="s">
        <v>3904</v>
      </c>
      <c r="H347" s="732" t="s">
        <v>3914</v>
      </c>
      <c r="I347" s="732" t="s">
        <v>3620</v>
      </c>
      <c r="J347" s="732"/>
      <c r="K347" s="732"/>
      <c r="L347" s="732"/>
      <c r="M347" s="732"/>
      <c r="N347" s="732"/>
      <c r="O347" s="732"/>
      <c r="P347" s="732"/>
      <c r="Q347" s="732"/>
      <c r="R347" s="732"/>
      <c r="S347" s="381"/>
      <c r="T347" s="381"/>
      <c r="U347" s="381"/>
      <c r="V347" s="381"/>
      <c r="W347" s="381"/>
      <c r="X347" s="845"/>
      <c r="Y347" s="845"/>
      <c r="Z347" s="845"/>
      <c r="AA347" s="845"/>
      <c r="AB347" s="845"/>
      <c r="AC347" s="845"/>
      <c r="AD347" s="845"/>
    </row>
    <row r="348" spans="1:30">
      <c r="A348" s="19"/>
      <c r="B348" s="732"/>
      <c r="C348" s="732"/>
      <c r="D348" s="732"/>
      <c r="E348" s="732"/>
      <c r="F348" s="732" t="s">
        <v>3890</v>
      </c>
      <c r="G348" s="732" t="s">
        <v>3905</v>
      </c>
      <c r="H348" s="732" t="s">
        <v>3914</v>
      </c>
      <c r="I348" s="732" t="s">
        <v>3620</v>
      </c>
      <c r="J348" s="732"/>
      <c r="K348" s="732"/>
      <c r="L348" s="732"/>
      <c r="M348" s="732"/>
      <c r="N348" s="732"/>
      <c r="O348" s="732"/>
      <c r="P348" s="732"/>
      <c r="Q348" s="732"/>
      <c r="R348" s="732"/>
      <c r="S348" s="381"/>
      <c r="T348" s="381"/>
      <c r="U348" s="381"/>
      <c r="V348" s="381"/>
      <c r="W348" s="381"/>
      <c r="X348" s="845"/>
      <c r="Y348" s="845"/>
      <c r="Z348" s="845"/>
      <c r="AA348" s="845"/>
      <c r="AB348" s="845"/>
      <c r="AC348" s="845"/>
      <c r="AD348" s="845"/>
    </row>
    <row r="349" spans="1:30">
      <c r="A349" s="19"/>
      <c r="B349" s="732"/>
      <c r="C349" s="732"/>
      <c r="D349" s="732"/>
      <c r="E349" s="732"/>
      <c r="F349" s="732" t="s">
        <v>3896</v>
      </c>
      <c r="G349" s="732" t="s">
        <v>3906</v>
      </c>
      <c r="H349" s="732" t="s">
        <v>3914</v>
      </c>
      <c r="I349" s="732" t="s">
        <v>3620</v>
      </c>
      <c r="J349" s="732"/>
      <c r="K349" s="732"/>
      <c r="L349" s="732"/>
      <c r="M349" s="732"/>
      <c r="N349" s="732"/>
      <c r="O349" s="732"/>
      <c r="P349" s="732"/>
      <c r="Q349" s="732"/>
      <c r="R349" s="732"/>
      <c r="S349" s="381"/>
      <c r="T349" s="381"/>
      <c r="U349" s="381"/>
      <c r="V349" s="381"/>
      <c r="W349" s="381"/>
      <c r="X349" s="845"/>
      <c r="Y349" s="845"/>
      <c r="Z349" s="845"/>
      <c r="AA349" s="845"/>
      <c r="AB349" s="845"/>
      <c r="AC349" s="845"/>
      <c r="AD349" s="845"/>
    </row>
    <row r="350" spans="1:30" ht="16.5" customHeight="1">
      <c r="A350" s="19"/>
      <c r="B350" s="732"/>
      <c r="C350" s="732"/>
      <c r="D350" s="732"/>
      <c r="E350" s="732"/>
      <c r="F350" s="732" t="s">
        <v>3897</v>
      </c>
      <c r="G350" s="732" t="s">
        <v>3907</v>
      </c>
      <c r="H350" s="732" t="s">
        <v>3914</v>
      </c>
      <c r="I350" s="732" t="s">
        <v>3620</v>
      </c>
      <c r="J350" s="732"/>
      <c r="K350" s="732"/>
      <c r="L350" s="732"/>
      <c r="M350" s="732"/>
      <c r="N350" s="732"/>
      <c r="O350" s="732"/>
      <c r="P350" s="732"/>
      <c r="Q350" s="732"/>
      <c r="R350" s="732"/>
      <c r="S350" s="381"/>
      <c r="T350" s="381"/>
      <c r="U350" s="381"/>
      <c r="V350" s="381"/>
      <c r="W350" s="381"/>
      <c r="X350" s="845"/>
      <c r="Y350" s="845"/>
      <c r="Z350" s="845"/>
      <c r="AA350" s="845"/>
      <c r="AB350" s="845"/>
      <c r="AC350" s="845"/>
      <c r="AD350" s="845"/>
    </row>
    <row r="351" spans="1:30" ht="16.5" customHeight="1">
      <c r="A351" s="19"/>
      <c r="B351" s="732"/>
      <c r="C351" s="732"/>
      <c r="D351" s="732"/>
      <c r="E351" s="732"/>
      <c r="F351" s="732" t="s">
        <v>3891</v>
      </c>
      <c r="G351" s="732" t="s">
        <v>3908</v>
      </c>
      <c r="H351" s="732" t="s">
        <v>3914</v>
      </c>
      <c r="I351" s="732" t="s">
        <v>3620</v>
      </c>
      <c r="J351" s="732"/>
      <c r="K351" s="732"/>
      <c r="L351" s="732"/>
      <c r="M351" s="732"/>
      <c r="N351" s="732"/>
      <c r="O351" s="732"/>
      <c r="P351" s="732"/>
      <c r="Q351" s="732"/>
      <c r="R351" s="732"/>
      <c r="S351" s="381"/>
      <c r="T351" s="381"/>
      <c r="U351" s="381"/>
      <c r="V351" s="381"/>
      <c r="W351" s="381"/>
      <c r="X351" s="845"/>
      <c r="Y351" s="845"/>
      <c r="Z351" s="845"/>
      <c r="AA351" s="845"/>
      <c r="AB351" s="845"/>
      <c r="AC351" s="845"/>
      <c r="AD351" s="845"/>
    </row>
    <row r="352" spans="1:30" ht="16.5" customHeight="1">
      <c r="A352" s="19"/>
      <c r="B352" s="732"/>
      <c r="C352" s="732"/>
      <c r="D352" s="732"/>
      <c r="E352" s="732"/>
      <c r="F352" s="732" t="s">
        <v>3954</v>
      </c>
      <c r="G352" s="732" t="s">
        <v>3955</v>
      </c>
      <c r="H352" s="732" t="s">
        <v>3914</v>
      </c>
      <c r="I352" s="732"/>
      <c r="J352" s="732"/>
      <c r="K352" s="732"/>
      <c r="L352" s="732"/>
      <c r="M352" s="732"/>
      <c r="N352" s="732"/>
      <c r="O352" s="732"/>
      <c r="P352" s="732"/>
      <c r="Q352" s="732"/>
      <c r="R352" s="732"/>
      <c r="S352" s="381"/>
      <c r="T352" s="381"/>
      <c r="U352" s="381"/>
      <c r="V352" s="381"/>
      <c r="W352" s="381"/>
      <c r="X352" s="849"/>
      <c r="Y352" s="849"/>
      <c r="Z352" s="849"/>
      <c r="AA352" s="849"/>
      <c r="AB352" s="849"/>
      <c r="AC352" s="849"/>
      <c r="AD352" s="849"/>
    </row>
    <row r="353" spans="1:30">
      <c r="A353" s="19"/>
      <c r="B353" s="732"/>
      <c r="C353" s="732"/>
      <c r="D353" s="732"/>
      <c r="E353" s="732"/>
      <c r="F353" s="732" t="s">
        <v>3894</v>
      </c>
      <c r="G353" s="732" t="s">
        <v>3911</v>
      </c>
      <c r="H353" s="732" t="s">
        <v>3914</v>
      </c>
      <c r="I353" s="732" t="s">
        <v>3620</v>
      </c>
      <c r="J353" s="732"/>
      <c r="K353" s="732"/>
      <c r="L353" s="732"/>
      <c r="M353" s="732"/>
      <c r="N353" s="732"/>
      <c r="O353" s="732"/>
      <c r="P353" s="732"/>
      <c r="Q353" s="732"/>
      <c r="R353" s="732"/>
      <c r="S353" s="381"/>
      <c r="T353" s="381"/>
      <c r="U353" s="381"/>
      <c r="V353" s="381"/>
      <c r="W353" s="381"/>
      <c r="X353" s="845"/>
      <c r="Y353" s="845"/>
      <c r="Z353" s="845"/>
      <c r="AA353" s="845"/>
      <c r="AB353" s="845"/>
      <c r="AC353" s="845"/>
      <c r="AD353" s="845"/>
    </row>
    <row r="354" spans="1:30">
      <c r="A354" s="19"/>
      <c r="B354" s="732"/>
      <c r="C354" s="732"/>
      <c r="D354" s="732"/>
      <c r="E354" s="732"/>
      <c r="F354" s="732" t="s">
        <v>3892</v>
      </c>
      <c r="G354" s="732" t="s">
        <v>3909</v>
      </c>
      <c r="H354" s="732" t="s">
        <v>3914</v>
      </c>
      <c r="I354" s="732" t="s">
        <v>3620</v>
      </c>
      <c r="J354" s="732"/>
      <c r="K354" s="732"/>
      <c r="L354" s="732"/>
      <c r="M354" s="732"/>
      <c r="N354" s="732"/>
      <c r="O354" s="732"/>
      <c r="P354" s="732"/>
      <c r="Q354" s="732"/>
      <c r="R354" s="732"/>
      <c r="S354" s="381"/>
      <c r="T354" s="381"/>
      <c r="U354" s="381"/>
      <c r="V354" s="381"/>
      <c r="W354" s="381"/>
      <c r="X354" s="845"/>
      <c r="Y354" s="845"/>
      <c r="Z354" s="845"/>
      <c r="AA354" s="845"/>
      <c r="AB354" s="845"/>
      <c r="AC354" s="845"/>
      <c r="AD354" s="845"/>
    </row>
    <row r="355" spans="1:30">
      <c r="A355" s="19"/>
      <c r="B355" s="732"/>
      <c r="C355" s="732"/>
      <c r="D355" s="732"/>
      <c r="E355" s="732"/>
      <c r="F355" s="732" t="s">
        <v>3893</v>
      </c>
      <c r="G355" s="732" t="s">
        <v>3910</v>
      </c>
      <c r="H355" s="732" t="s">
        <v>3914</v>
      </c>
      <c r="I355" s="732" t="s">
        <v>3620</v>
      </c>
      <c r="J355" s="732"/>
      <c r="K355" s="732"/>
      <c r="L355" s="732"/>
      <c r="M355" s="732"/>
      <c r="N355" s="732"/>
      <c r="O355" s="732"/>
      <c r="P355" s="732"/>
      <c r="Q355" s="732"/>
      <c r="R355" s="732"/>
      <c r="S355" s="381"/>
      <c r="T355" s="381"/>
      <c r="U355" s="381"/>
      <c r="V355" s="381"/>
      <c r="W355" s="381"/>
      <c r="X355" s="845"/>
      <c r="Y355" s="845"/>
      <c r="Z355" s="845"/>
      <c r="AA355" s="845"/>
      <c r="AB355" s="845"/>
      <c r="AC355" s="845"/>
      <c r="AD355" s="845"/>
    </row>
    <row r="356" spans="1:30">
      <c r="A356" s="19"/>
      <c r="B356" s="732"/>
      <c r="C356" s="732"/>
      <c r="D356" s="732"/>
      <c r="E356" s="732"/>
      <c r="F356" s="732" t="s">
        <v>3895</v>
      </c>
      <c r="G356" s="732" t="s">
        <v>3957</v>
      </c>
      <c r="H356" s="841" t="s">
        <v>2378</v>
      </c>
      <c r="I356" s="732" t="s">
        <v>3620</v>
      </c>
      <c r="J356" s="732"/>
      <c r="K356" s="732"/>
      <c r="L356" s="732"/>
      <c r="M356" s="732"/>
      <c r="N356" s="732"/>
      <c r="O356" s="732"/>
      <c r="P356" s="732"/>
      <c r="Q356" s="732"/>
      <c r="R356" s="732"/>
      <c r="S356" s="381"/>
      <c r="T356" s="381"/>
      <c r="U356" s="381"/>
      <c r="V356" s="381"/>
      <c r="W356" s="381"/>
      <c r="X356" s="845"/>
      <c r="Y356" s="845"/>
      <c r="Z356" s="845"/>
      <c r="AA356" s="845"/>
      <c r="AB356" s="845"/>
      <c r="AC356" s="845"/>
      <c r="AD356" s="845"/>
    </row>
    <row r="357" spans="1:30">
      <c r="A357" s="19"/>
      <c r="B357" s="732"/>
      <c r="C357" s="732"/>
      <c r="D357" s="732"/>
      <c r="E357" s="732"/>
      <c r="F357" s="732" t="s">
        <v>3941</v>
      </c>
      <c r="G357" s="732" t="s">
        <v>3956</v>
      </c>
      <c r="H357" s="841" t="s">
        <v>2378</v>
      </c>
      <c r="I357" s="732"/>
      <c r="J357" s="732"/>
      <c r="K357" s="732"/>
      <c r="L357" s="732"/>
      <c r="M357" s="732"/>
      <c r="N357" s="732"/>
      <c r="O357" s="732"/>
      <c r="P357" s="732"/>
      <c r="Q357" s="732"/>
      <c r="R357" s="732"/>
      <c r="S357" s="381"/>
      <c r="T357" s="381"/>
      <c r="U357" s="381"/>
      <c r="V357" s="381"/>
      <c r="W357" s="381"/>
      <c r="X357" s="849"/>
      <c r="Y357" s="849"/>
      <c r="Z357" s="849"/>
      <c r="AA357" s="849"/>
      <c r="AB357" s="849"/>
      <c r="AC357" s="849"/>
      <c r="AD357" s="849"/>
    </row>
    <row r="358" spans="1:30">
      <c r="A358" s="19"/>
      <c r="B358" s="732"/>
      <c r="C358" s="732"/>
      <c r="D358" s="732"/>
      <c r="E358" s="732"/>
      <c r="F358" s="732" t="s">
        <v>3942</v>
      </c>
      <c r="G358" s="732" t="s">
        <v>3958</v>
      </c>
      <c r="H358" s="841" t="s">
        <v>2378</v>
      </c>
      <c r="I358" s="732"/>
      <c r="J358" s="732"/>
      <c r="K358" s="732"/>
      <c r="L358" s="732"/>
      <c r="M358" s="732"/>
      <c r="N358" s="732"/>
      <c r="O358" s="732"/>
      <c r="P358" s="732"/>
      <c r="Q358" s="732"/>
      <c r="R358" s="732"/>
      <c r="S358" s="381"/>
      <c r="T358" s="381"/>
      <c r="U358" s="381"/>
      <c r="V358" s="381"/>
      <c r="W358" s="381"/>
      <c r="X358" s="849"/>
      <c r="Y358" s="849"/>
      <c r="Z358" s="849"/>
      <c r="AA358" s="849"/>
      <c r="AB358" s="849"/>
      <c r="AC358" s="849"/>
      <c r="AD358" s="849"/>
    </row>
    <row r="359" spans="1:30">
      <c r="A359" s="19"/>
      <c r="B359" s="732"/>
      <c r="C359" s="732"/>
      <c r="D359" s="732"/>
      <c r="E359" s="732"/>
      <c r="F359" s="732" t="s">
        <v>3943</v>
      </c>
      <c r="G359" s="732" t="s">
        <v>3959</v>
      </c>
      <c r="H359" s="841" t="s">
        <v>2378</v>
      </c>
      <c r="I359" s="732"/>
      <c r="J359" s="732"/>
      <c r="K359" s="732"/>
      <c r="L359" s="732"/>
      <c r="M359" s="732"/>
      <c r="N359" s="732"/>
      <c r="O359" s="732"/>
      <c r="P359" s="732"/>
      <c r="Q359" s="732"/>
      <c r="R359" s="732"/>
      <c r="S359" s="381"/>
      <c r="T359" s="381"/>
      <c r="U359" s="381"/>
      <c r="V359" s="381"/>
      <c r="W359" s="381"/>
      <c r="X359" s="849"/>
      <c r="Y359" s="849"/>
      <c r="Z359" s="849"/>
      <c r="AA359" s="849"/>
      <c r="AB359" s="849"/>
      <c r="AC359" s="849"/>
      <c r="AD359" s="849"/>
    </row>
    <row r="360" spans="1:30">
      <c r="A360" s="19"/>
      <c r="B360" s="732"/>
      <c r="C360" s="732"/>
      <c r="D360" s="732"/>
      <c r="E360" s="732"/>
      <c r="F360" s="732" t="s">
        <v>3944</v>
      </c>
      <c r="G360" s="732" t="s">
        <v>3949</v>
      </c>
      <c r="H360" s="732" t="s">
        <v>3914</v>
      </c>
      <c r="I360" s="732"/>
      <c r="J360" s="732"/>
      <c r="K360" s="732"/>
      <c r="L360" s="732"/>
      <c r="M360" s="732"/>
      <c r="N360" s="732"/>
      <c r="O360" s="732"/>
      <c r="P360" s="732"/>
      <c r="Q360" s="732"/>
      <c r="R360" s="732"/>
      <c r="S360" s="381"/>
      <c r="T360" s="381"/>
      <c r="U360" s="381"/>
      <c r="V360" s="381"/>
      <c r="W360" s="381"/>
      <c r="X360" s="849"/>
      <c r="Y360" s="849"/>
      <c r="Z360" s="849"/>
      <c r="AA360" s="849"/>
      <c r="AB360" s="849"/>
      <c r="AC360" s="849"/>
      <c r="AD360" s="849"/>
    </row>
    <row r="361" spans="1:30">
      <c r="A361" s="19"/>
      <c r="B361" s="732"/>
      <c r="C361" s="732"/>
      <c r="D361" s="732"/>
      <c r="E361" s="732"/>
      <c r="F361" s="732" t="s">
        <v>3945</v>
      </c>
      <c r="G361" s="732" t="s">
        <v>3950</v>
      </c>
      <c r="H361" s="732" t="s">
        <v>3914</v>
      </c>
      <c r="I361" s="732"/>
      <c r="J361" s="732"/>
      <c r="K361" s="732"/>
      <c r="L361" s="732"/>
      <c r="M361" s="732"/>
      <c r="N361" s="732"/>
      <c r="O361" s="732"/>
      <c r="P361" s="732"/>
      <c r="Q361" s="732"/>
      <c r="R361" s="732"/>
      <c r="S361" s="381"/>
      <c r="T361" s="381"/>
      <c r="U361" s="381"/>
      <c r="V361" s="381"/>
      <c r="W361" s="381"/>
      <c r="X361" s="849"/>
      <c r="Y361" s="849"/>
      <c r="Z361" s="849"/>
      <c r="AA361" s="849"/>
      <c r="AB361" s="849"/>
      <c r="AC361" s="849"/>
      <c r="AD361" s="849"/>
    </row>
    <row r="362" spans="1:30">
      <c r="A362" s="19"/>
      <c r="B362" s="732"/>
      <c r="C362" s="732"/>
      <c r="D362" s="732"/>
      <c r="E362" s="732"/>
      <c r="F362" s="732" t="s">
        <v>3946</v>
      </c>
      <c r="G362" s="732" t="s">
        <v>3951</v>
      </c>
      <c r="H362" s="732" t="s">
        <v>3914</v>
      </c>
      <c r="I362" s="732"/>
      <c r="J362" s="732"/>
      <c r="K362" s="732"/>
      <c r="L362" s="732"/>
      <c r="M362" s="732"/>
      <c r="N362" s="732"/>
      <c r="O362" s="732"/>
      <c r="P362" s="732"/>
      <c r="Q362" s="732"/>
      <c r="R362" s="732"/>
      <c r="S362" s="381"/>
      <c r="T362" s="381"/>
      <c r="U362" s="381"/>
      <c r="V362" s="381"/>
      <c r="W362" s="381"/>
      <c r="X362" s="849"/>
      <c r="Y362" s="849"/>
      <c r="Z362" s="849"/>
      <c r="AA362" s="849"/>
      <c r="AB362" s="849"/>
      <c r="AC362" s="849"/>
      <c r="AD362" s="849"/>
    </row>
    <row r="363" spans="1:30">
      <c r="A363" s="19"/>
      <c r="B363" s="732"/>
      <c r="C363" s="732"/>
      <c r="D363" s="732"/>
      <c r="E363" s="732"/>
      <c r="F363" s="732" t="s">
        <v>3947</v>
      </c>
      <c r="G363" s="732" t="s">
        <v>3952</v>
      </c>
      <c r="H363" s="732" t="s">
        <v>3914</v>
      </c>
      <c r="I363" s="732"/>
      <c r="J363" s="732"/>
      <c r="K363" s="732"/>
      <c r="L363" s="732"/>
      <c r="M363" s="732"/>
      <c r="N363" s="732"/>
      <c r="O363" s="732"/>
      <c r="P363" s="732"/>
      <c r="Q363" s="732"/>
      <c r="R363" s="732"/>
      <c r="S363" s="381"/>
      <c r="T363" s="381"/>
      <c r="U363" s="381"/>
      <c r="V363" s="381"/>
      <c r="W363" s="381"/>
      <c r="X363" s="849"/>
      <c r="Y363" s="849"/>
      <c r="Z363" s="849"/>
      <c r="AA363" s="849"/>
      <c r="AB363" s="849"/>
      <c r="AC363" s="849"/>
      <c r="AD363" s="849"/>
    </row>
    <row r="364" spans="1:30">
      <c r="A364" s="19"/>
      <c r="B364" s="732"/>
      <c r="C364" s="732"/>
      <c r="D364" s="732"/>
      <c r="E364" s="732"/>
      <c r="F364" s="732" t="s">
        <v>3948</v>
      </c>
      <c r="G364" s="732" t="s">
        <v>3953</v>
      </c>
      <c r="H364" s="732" t="s">
        <v>3914</v>
      </c>
      <c r="I364" s="732"/>
      <c r="J364" s="732"/>
      <c r="K364" s="732"/>
      <c r="L364" s="732"/>
      <c r="M364" s="732"/>
      <c r="N364" s="732"/>
      <c r="O364" s="732"/>
      <c r="P364" s="732"/>
      <c r="Q364" s="732"/>
      <c r="R364" s="732"/>
      <c r="S364" s="381"/>
      <c r="T364" s="381"/>
      <c r="U364" s="381"/>
      <c r="V364" s="381"/>
      <c r="W364" s="381"/>
      <c r="X364" s="849"/>
      <c r="Y364" s="849"/>
      <c r="Z364" s="849"/>
      <c r="AA364" s="849"/>
      <c r="AB364" s="849"/>
      <c r="AC364" s="849"/>
      <c r="AD364" s="849"/>
    </row>
  </sheetData>
  <autoFilter ref="A4:AV224"/>
  <sortState ref="A1:BN351">
    <sortCondition ref="B6:B262"/>
  </sortState>
  <dataConsolidate/>
  <customSheetViews>
    <customSheetView guid="{73E7828D-5F80-4E69-B368-E6402254BE85}" scale="85" fitToPage="1" showAutoFilter="1" topLeftCell="A157">
      <selection activeCell="N225" sqref="N225"/>
      <rowBreaks count="6" manualBreakCount="6">
        <brk id="55" max="16383" man="1"/>
        <brk id="73" max="19" man="1"/>
        <brk id="101" max="16383" man="1"/>
        <brk id="148" max="19" man="1"/>
        <brk id="165" max="16" man="1"/>
        <brk id="223" max="19" man="1"/>
      </rowBreaks>
      <pageMargins left="0" right="0" top="0.39370078740157483" bottom="0" header="0.39370078740157483" footer="0.39370078740157483"/>
      <pageSetup paperSize="9" scale="48" fitToHeight="7" orientation="landscape" r:id="rId1"/>
      <headerFooter alignWithMargins="0"/>
      <autoFilter ref="B1:AR1"/>
    </customSheetView>
    <customSheetView guid="{31FC42B3-C7BE-4BE0-AFBC-34620A85556E}" scale="85" showPageBreaks="1" fitToPage="1" printArea="1" showAutoFilter="1">
      <selection activeCell="N13" sqref="N13"/>
      <rowBreaks count="4" manualBreakCount="4">
        <brk id="55" max="16383" man="1"/>
        <brk id="73" max="19" man="1"/>
        <brk id="101" max="16383" man="1"/>
        <brk id="165" max="16" man="1"/>
      </rowBreaks>
      <pageMargins left="0" right="0" top="0.39370078740157483" bottom="0" header="0.39370078740157483" footer="0.39370078740157483"/>
      <pageSetup paperSize="9" scale="48" fitToHeight="7" orientation="landscape" r:id="rId2"/>
      <headerFooter alignWithMargins="0"/>
      <autoFilter ref="B1:AR1"/>
    </customSheetView>
    <customSheetView guid="{7D337530-1F80-4366-89D6-27D686190EBA}" scale="85" fitToPage="1" showAutoFilter="1" topLeftCell="A113">
      <selection activeCell="F128" sqref="F128"/>
      <rowBreaks count="3" manualBreakCount="3">
        <brk id="55" max="16383" man="1"/>
        <brk id="101" max="16383" man="1"/>
        <brk id="165" max="16" man="1"/>
      </rowBreaks>
      <pageMargins left="0" right="0" top="0.39370078740157483" bottom="0" header="0.39370078740157483" footer="0.39370078740157483"/>
      <pageSetup paperSize="9" scale="48" fitToHeight="7" orientation="landscape" r:id="rId3"/>
      <headerFooter alignWithMargins="0"/>
      <autoFilter ref="B1:AR1"/>
    </customSheetView>
    <customSheetView guid="{645BA907-1F3D-45DE-98E4-F113E8F279C5}" scale="85" showPageBreaks="1" fitToPage="1" printArea="1" showAutoFilter="1" topLeftCell="B190">
      <selection activeCell="B203" sqref="B203"/>
      <rowBreaks count="6" manualBreakCount="6">
        <brk id="55" max="16383" man="1"/>
        <brk id="73" max="19" man="1"/>
        <brk id="101" max="16383" man="1"/>
        <brk id="148" max="19" man="1"/>
        <brk id="165" max="16" man="1"/>
        <brk id="223" max="19" man="1"/>
      </rowBreaks>
      <pageMargins left="0" right="0" top="0.39370078740157483" bottom="0" header="0.39370078740157483" footer="0.39370078740157483"/>
      <pageSetup paperSize="9" scale="48" fitToHeight="7" orientation="landscape" r:id="rId4"/>
      <headerFooter alignWithMargins="0"/>
      <autoFilter ref="B1:AR1"/>
    </customSheetView>
  </customSheetViews>
  <phoneticPr fontId="8" type="noConversion"/>
  <conditionalFormatting sqref="AF247 AC248:AC260 AD261:AD270 AD5:AD138 AF271:AF272 AF1 AF3 R2 AD238:AD246 AD235:AD236 AG234 AD230:AD233 AF338:AF65428 AD140:AD228 AE274:AE337">
    <cfRule type="cellIs" dxfId="26" priority="10" stopIfTrue="1" operator="between">
      <formula>2432</formula>
      <formula>6272</formula>
    </cfRule>
    <cfRule type="cellIs" dxfId="25" priority="11" stopIfTrue="1" operator="between">
      <formula>2432</formula>
      <formula>6272</formula>
    </cfRule>
  </conditionalFormatting>
  <conditionalFormatting sqref="AD139">
    <cfRule type="cellIs" dxfId="24" priority="6" stopIfTrue="1" operator="between">
      <formula>2432</formula>
      <formula>6272</formula>
    </cfRule>
    <cfRule type="cellIs" dxfId="23" priority="7" stopIfTrue="1" operator="between">
      <formula>2432</formula>
      <formula>6272</formula>
    </cfRule>
  </conditionalFormatting>
  <conditionalFormatting sqref="C180:C212">
    <cfRule type="duplicateValues" dxfId="22" priority="3" stopIfTrue="1"/>
  </conditionalFormatting>
  <conditionalFormatting sqref="C213:C216">
    <cfRule type="duplicateValues" dxfId="21" priority="2" stopIfTrue="1"/>
  </conditionalFormatting>
  <conditionalFormatting sqref="C217:C223">
    <cfRule type="duplicateValues" dxfId="20" priority="1" stopIfTrue="1"/>
  </conditionalFormatting>
  <pageMargins left="0" right="0" top="0.39370078740157483" bottom="0" header="0.39370078740157483" footer="0.39370078740157483"/>
  <pageSetup paperSize="9" scale="34" fitToHeight="7" orientation="landscape" r:id="rId5"/>
  <headerFooter alignWithMargins="0"/>
  <rowBreaks count="6" manualBreakCount="6">
    <brk id="56" max="16383" man="1"/>
    <brk id="74" max="19" man="1"/>
    <brk id="102" max="16383" man="1"/>
    <brk id="148" max="19" man="1"/>
    <brk id="165" max="16" man="1"/>
    <brk id="218" max="19" man="1"/>
  </rowBreaks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6" tint="0.39997558519241921"/>
    <pageSetUpPr fitToPage="1"/>
  </sheetPr>
  <dimension ref="A1:AF52"/>
  <sheetViews>
    <sheetView zoomScale="85" zoomScaleNormal="85" zoomScaleSheetLayoutView="85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F32" sqref="F32:F34"/>
    </sheetView>
  </sheetViews>
  <sheetFormatPr defaultColWidth="12.5546875" defaultRowHeight="15" customHeight="1"/>
  <cols>
    <col min="1" max="1" width="3.6640625" style="408" customWidth="1"/>
    <col min="2" max="2" width="7.88671875" style="408" customWidth="1"/>
    <col min="3" max="3" width="14.109375" style="408" customWidth="1"/>
    <col min="4" max="4" width="14.109375" style="409" customWidth="1"/>
    <col min="5" max="5" width="14.109375" style="752" customWidth="1"/>
    <col min="6" max="6" width="14.109375" style="408" customWidth="1"/>
    <col min="7" max="7" width="4.88671875" style="408" customWidth="1"/>
    <col min="8" max="8" width="7.5546875" style="409" customWidth="1"/>
    <col min="9" max="9" width="9.77734375" style="408" customWidth="1"/>
    <col min="10" max="10" width="11.109375" style="408" customWidth="1"/>
    <col min="11" max="11" width="9.77734375" style="408" customWidth="1"/>
    <col min="12" max="12" width="8.33203125" style="409" customWidth="1"/>
    <col min="13" max="13" width="16.44140625" style="409" customWidth="1"/>
    <col min="14" max="14" width="8.88671875" style="408" customWidth="1"/>
    <col min="15" max="15" width="8.109375" style="408" customWidth="1"/>
    <col min="16" max="16" width="6.88671875" style="409" customWidth="1"/>
    <col min="17" max="17" width="11.109375" style="579" customWidth="1"/>
    <col min="18" max="18" width="11.44140625" style="579" customWidth="1"/>
    <col min="19" max="19" width="10.77734375" style="408" customWidth="1"/>
    <col min="20" max="20" width="11.109375" style="409" customWidth="1"/>
    <col min="21" max="22" width="16.21875" style="409" customWidth="1"/>
    <col min="23" max="23" width="16.88671875" style="409" customWidth="1"/>
    <col min="24" max="24" width="12.5546875" style="408" customWidth="1"/>
    <col min="25" max="25" width="8" style="409" customWidth="1"/>
    <col min="26" max="26" width="7.88671875" style="409" customWidth="1"/>
    <col min="27" max="27" width="15.33203125" style="409" customWidth="1"/>
    <col min="28" max="28" width="15.44140625" style="408" bestFit="1" customWidth="1"/>
    <col min="29" max="29" width="12.5546875" style="409" customWidth="1"/>
    <col min="30" max="30" width="5.33203125" style="189" customWidth="1"/>
    <col min="31" max="31" width="5.109375" style="190" customWidth="1"/>
    <col min="32" max="16384" width="12.5546875" style="190"/>
  </cols>
  <sheetData>
    <row r="1" spans="1:32" s="192" customFormat="1" ht="15" customHeight="1">
      <c r="A1" s="932" t="s">
        <v>310</v>
      </c>
      <c r="B1" s="932"/>
      <c r="C1" s="932"/>
      <c r="D1" s="407"/>
      <c r="E1" s="751"/>
      <c r="F1" s="574"/>
      <c r="G1" s="578"/>
      <c r="H1" s="407"/>
      <c r="I1" s="578"/>
      <c r="J1" s="578"/>
      <c r="K1" s="578"/>
      <c r="L1" s="578"/>
      <c r="M1" s="578"/>
      <c r="N1" s="578"/>
      <c r="O1" s="578"/>
      <c r="P1" s="578"/>
      <c r="Q1" s="578"/>
      <c r="R1" s="578"/>
      <c r="S1" s="578"/>
      <c r="T1" s="578"/>
      <c r="U1" s="578"/>
      <c r="V1" s="578"/>
      <c r="W1" s="578"/>
      <c r="X1" s="578"/>
      <c r="Y1" s="578"/>
      <c r="Z1" s="578"/>
      <c r="AA1" s="578"/>
      <c r="AB1" s="578"/>
      <c r="AC1" s="578"/>
      <c r="AD1" s="191"/>
    </row>
    <row r="2" spans="1:32" ht="4.5" customHeight="1"/>
    <row r="3" spans="1:32" s="179" customFormat="1" ht="27">
      <c r="A3" s="410" t="s">
        <v>1422</v>
      </c>
      <c r="B3" s="411" t="s">
        <v>46</v>
      </c>
      <c r="C3" s="410" t="s">
        <v>2642</v>
      </c>
      <c r="D3" s="419" t="s">
        <v>2755</v>
      </c>
      <c r="E3" s="755" t="s">
        <v>3327</v>
      </c>
      <c r="F3" s="410" t="s">
        <v>1932</v>
      </c>
      <c r="G3" s="410"/>
      <c r="H3" s="411" t="s">
        <v>510</v>
      </c>
      <c r="I3" s="410" t="s">
        <v>312</v>
      </c>
      <c r="J3" s="411" t="s">
        <v>999</v>
      </c>
      <c r="K3" s="411" t="s">
        <v>1029</v>
      </c>
      <c r="L3" s="580" t="s">
        <v>313</v>
      </c>
      <c r="M3" s="411" t="s">
        <v>1000</v>
      </c>
      <c r="N3" s="581" t="s">
        <v>314</v>
      </c>
      <c r="O3" s="580" t="s">
        <v>315</v>
      </c>
      <c r="P3" s="582" t="s">
        <v>428</v>
      </c>
      <c r="Q3" s="580" t="s">
        <v>85</v>
      </c>
      <c r="R3" s="583" t="s">
        <v>86</v>
      </c>
      <c r="S3" s="580" t="s">
        <v>429</v>
      </c>
      <c r="T3" s="580" t="s">
        <v>90</v>
      </c>
      <c r="U3" s="582" t="s">
        <v>2951</v>
      </c>
      <c r="V3" s="582" t="s">
        <v>3801</v>
      </c>
      <c r="W3" s="582" t="s">
        <v>3217</v>
      </c>
      <c r="X3" s="580" t="s">
        <v>91</v>
      </c>
      <c r="Y3" s="580" t="s">
        <v>92</v>
      </c>
      <c r="Z3" s="410" t="s">
        <v>93</v>
      </c>
      <c r="AA3" s="411" t="s">
        <v>890</v>
      </c>
      <c r="AB3" s="632" t="s">
        <v>3206</v>
      </c>
      <c r="AC3" s="410" t="s">
        <v>1030</v>
      </c>
    </row>
    <row r="4" spans="1:32" ht="15" hidden="1" customHeight="1">
      <c r="A4" s="412">
        <v>1</v>
      </c>
      <c r="B4" s="413" t="s">
        <v>1031</v>
      </c>
      <c r="C4" s="406" t="s">
        <v>1267</v>
      </c>
      <c r="D4" s="721" t="s">
        <v>2764</v>
      </c>
      <c r="E4" s="727"/>
      <c r="F4" s="941">
        <v>65014542</v>
      </c>
      <c r="G4" s="406" t="s">
        <v>301</v>
      </c>
      <c r="H4" s="926" t="s">
        <v>1052</v>
      </c>
      <c r="I4" s="413" t="s">
        <v>1053</v>
      </c>
      <c r="J4" s="413" t="s">
        <v>1054</v>
      </c>
      <c r="K4" s="413" t="s">
        <v>3050</v>
      </c>
      <c r="L4" s="413" t="s">
        <v>1055</v>
      </c>
      <c r="M4" s="413" t="s">
        <v>1362</v>
      </c>
      <c r="N4" s="584">
        <f t="shared" ref="N4:N9" si="0">70*P4</f>
        <v>910</v>
      </c>
      <c r="O4" s="413" t="s">
        <v>1032</v>
      </c>
      <c r="P4" s="585">
        <v>13</v>
      </c>
      <c r="Q4" s="586">
        <v>38064</v>
      </c>
      <c r="R4" s="586">
        <v>38064</v>
      </c>
      <c r="S4" s="587">
        <v>25204333</v>
      </c>
      <c r="T4" s="585" t="s">
        <v>2059</v>
      </c>
      <c r="U4" s="585" t="s">
        <v>2962</v>
      </c>
      <c r="V4" s="730" t="s">
        <v>754</v>
      </c>
      <c r="W4" s="639" t="s">
        <v>3224</v>
      </c>
      <c r="X4" s="585" t="s">
        <v>1059</v>
      </c>
      <c r="Y4" s="413" t="s">
        <v>1237</v>
      </c>
      <c r="Z4" s="413" t="s">
        <v>1238</v>
      </c>
      <c r="AA4" s="585"/>
      <c r="AB4" s="633" t="s">
        <v>43</v>
      </c>
      <c r="AC4" s="585"/>
      <c r="AD4" s="189" t="s">
        <v>1058</v>
      </c>
      <c r="AF4" s="190" t="str">
        <f t="shared" ref="AF4:AF9" si="1">TEXT(R4, "yyyy")</f>
        <v>2004</v>
      </c>
    </row>
    <row r="5" spans="1:32" ht="15" hidden="1" customHeight="1">
      <c r="A5" s="412">
        <v>2</v>
      </c>
      <c r="B5" s="413" t="s">
        <v>1031</v>
      </c>
      <c r="C5" s="406" t="s">
        <v>1267</v>
      </c>
      <c r="D5" s="721" t="s">
        <v>2756</v>
      </c>
      <c r="E5" s="727"/>
      <c r="F5" s="942"/>
      <c r="G5" s="406" t="s">
        <v>145</v>
      </c>
      <c r="H5" s="928"/>
      <c r="I5" s="413" t="s">
        <v>1053</v>
      </c>
      <c r="J5" s="413" t="s">
        <v>1054</v>
      </c>
      <c r="K5" s="413" t="s">
        <v>1364</v>
      </c>
      <c r="L5" s="413" t="s">
        <v>1055</v>
      </c>
      <c r="M5" s="413" t="s">
        <v>1363</v>
      </c>
      <c r="N5" s="584">
        <f t="shared" si="0"/>
        <v>980</v>
      </c>
      <c r="O5" s="413" t="s">
        <v>1032</v>
      </c>
      <c r="P5" s="585">
        <v>14</v>
      </c>
      <c r="Q5" s="586">
        <v>38064</v>
      </c>
      <c r="R5" s="586">
        <v>38064</v>
      </c>
      <c r="S5" s="587">
        <v>25204333</v>
      </c>
      <c r="T5" s="585" t="s">
        <v>2059</v>
      </c>
      <c r="U5" s="585" t="s">
        <v>2962</v>
      </c>
      <c r="V5" s="730" t="s">
        <v>754</v>
      </c>
      <c r="W5" s="639" t="s">
        <v>3224</v>
      </c>
      <c r="X5" s="585" t="s">
        <v>1059</v>
      </c>
      <c r="Y5" s="413" t="s">
        <v>1237</v>
      </c>
      <c r="Z5" s="413" t="s">
        <v>1238</v>
      </c>
      <c r="AA5" s="585"/>
      <c r="AB5" s="633" t="s">
        <v>3207</v>
      </c>
      <c r="AC5" s="585"/>
      <c r="AD5" s="189" t="s">
        <v>1058</v>
      </c>
      <c r="AF5" s="190" t="str">
        <f t="shared" si="1"/>
        <v>2004</v>
      </c>
    </row>
    <row r="6" spans="1:32" ht="15" hidden="1" customHeight="1">
      <c r="A6" s="412">
        <v>3</v>
      </c>
      <c r="B6" s="544" t="s">
        <v>1031</v>
      </c>
      <c r="C6" s="546" t="s">
        <v>1268</v>
      </c>
      <c r="D6" s="722" t="s">
        <v>2765</v>
      </c>
      <c r="E6" s="728"/>
      <c r="F6" s="546">
        <v>65015180</v>
      </c>
      <c r="G6" s="546"/>
      <c r="H6" s="589"/>
      <c r="I6" s="590" t="s">
        <v>1053</v>
      </c>
      <c r="J6" s="590" t="s">
        <v>1054</v>
      </c>
      <c r="K6" s="591" t="s">
        <v>3138</v>
      </c>
      <c r="L6" s="590" t="s">
        <v>1035</v>
      </c>
      <c r="M6" s="590" t="s">
        <v>1060</v>
      </c>
      <c r="N6" s="592">
        <f t="shared" si="0"/>
        <v>910</v>
      </c>
      <c r="O6" s="590" t="s">
        <v>1032</v>
      </c>
      <c r="P6" s="593">
        <v>13</v>
      </c>
      <c r="Q6" s="594">
        <v>38064</v>
      </c>
      <c r="R6" s="594">
        <v>38064</v>
      </c>
      <c r="S6" s="595">
        <v>25204333</v>
      </c>
      <c r="T6" s="593" t="s">
        <v>3043</v>
      </c>
      <c r="U6" s="593" t="s">
        <v>2963</v>
      </c>
      <c r="V6" s="359" t="s">
        <v>754</v>
      </c>
      <c r="W6" s="730" t="s">
        <v>754</v>
      </c>
      <c r="X6" s="585" t="s">
        <v>1061</v>
      </c>
      <c r="Y6" s="413" t="s">
        <v>1237</v>
      </c>
      <c r="Z6" s="413" t="s">
        <v>1238</v>
      </c>
      <c r="AA6" s="585"/>
      <c r="AB6" s="633" t="s">
        <v>3207</v>
      </c>
      <c r="AC6" s="585"/>
      <c r="AD6" s="189" t="s">
        <v>1058</v>
      </c>
      <c r="AF6" s="190" t="str">
        <f t="shared" si="1"/>
        <v>2004</v>
      </c>
    </row>
    <row r="7" spans="1:32" ht="15" hidden="1" customHeight="1">
      <c r="A7" s="412">
        <v>4</v>
      </c>
      <c r="B7" s="544" t="s">
        <v>1031</v>
      </c>
      <c r="C7" s="546" t="s">
        <v>150</v>
      </c>
      <c r="D7" s="722" t="s">
        <v>2766</v>
      </c>
      <c r="E7" s="728"/>
      <c r="F7" s="943">
        <v>65015192</v>
      </c>
      <c r="G7" s="546" t="s">
        <v>301</v>
      </c>
      <c r="H7" s="938" t="s">
        <v>1052</v>
      </c>
      <c r="I7" s="544" t="s">
        <v>1053</v>
      </c>
      <c r="J7" s="544" t="s">
        <v>1054</v>
      </c>
      <c r="K7" s="596" t="s">
        <v>3138</v>
      </c>
      <c r="L7" s="544" t="s">
        <v>1055</v>
      </c>
      <c r="M7" s="544" t="s">
        <v>1062</v>
      </c>
      <c r="N7" s="597">
        <f t="shared" si="0"/>
        <v>210</v>
      </c>
      <c r="O7" s="544" t="s">
        <v>1032</v>
      </c>
      <c r="P7" s="598">
        <v>3</v>
      </c>
      <c r="Q7" s="599">
        <v>38064</v>
      </c>
      <c r="R7" s="599">
        <v>38064</v>
      </c>
      <c r="S7" s="600">
        <v>25204333</v>
      </c>
      <c r="T7" s="593" t="s">
        <v>3043</v>
      </c>
      <c r="U7" s="593" t="s">
        <v>2963</v>
      </c>
      <c r="V7" s="730" t="s">
        <v>754</v>
      </c>
      <c r="W7" s="639" t="s">
        <v>3224</v>
      </c>
      <c r="X7" s="413" t="s">
        <v>1036</v>
      </c>
      <c r="Y7" s="413" t="s">
        <v>1237</v>
      </c>
      <c r="Z7" s="413" t="s">
        <v>1238</v>
      </c>
      <c r="AA7" s="585"/>
      <c r="AB7" s="633" t="s">
        <v>3207</v>
      </c>
      <c r="AC7" s="585"/>
      <c r="AD7" s="189" t="s">
        <v>1058</v>
      </c>
      <c r="AF7" s="190" t="str">
        <f t="shared" si="1"/>
        <v>2004</v>
      </c>
    </row>
    <row r="8" spans="1:32" ht="15" hidden="1" customHeight="1">
      <c r="A8" s="412">
        <v>5</v>
      </c>
      <c r="B8" s="544" t="s">
        <v>1031</v>
      </c>
      <c r="C8" s="546" t="s">
        <v>150</v>
      </c>
      <c r="D8" s="722" t="s">
        <v>2767</v>
      </c>
      <c r="E8" s="728"/>
      <c r="F8" s="944"/>
      <c r="G8" s="546" t="s">
        <v>145</v>
      </c>
      <c r="H8" s="939"/>
      <c r="I8" s="544" t="s">
        <v>1053</v>
      </c>
      <c r="J8" s="544" t="s">
        <v>1054</v>
      </c>
      <c r="K8" s="596" t="s">
        <v>3138</v>
      </c>
      <c r="L8" s="544" t="s">
        <v>1055</v>
      </c>
      <c r="M8" s="544" t="s">
        <v>1062</v>
      </c>
      <c r="N8" s="597">
        <f t="shared" si="0"/>
        <v>1050</v>
      </c>
      <c r="O8" s="544" t="s">
        <v>1032</v>
      </c>
      <c r="P8" s="598">
        <v>15</v>
      </c>
      <c r="Q8" s="599">
        <v>38064</v>
      </c>
      <c r="R8" s="599">
        <v>38064</v>
      </c>
      <c r="S8" s="600">
        <v>25204333</v>
      </c>
      <c r="T8" s="593" t="s">
        <v>3043</v>
      </c>
      <c r="U8" s="593" t="s">
        <v>2963</v>
      </c>
      <c r="V8" s="730" t="s">
        <v>754</v>
      </c>
      <c r="W8" s="639" t="s">
        <v>3224</v>
      </c>
      <c r="X8" s="413" t="s">
        <v>1036</v>
      </c>
      <c r="Y8" s="413" t="s">
        <v>1237</v>
      </c>
      <c r="Z8" s="413" t="s">
        <v>1238</v>
      </c>
      <c r="AA8" s="585"/>
      <c r="AB8" s="633" t="s">
        <v>3207</v>
      </c>
      <c r="AC8" s="585"/>
      <c r="AD8" s="189" t="s">
        <v>1058</v>
      </c>
      <c r="AF8" s="190" t="str">
        <f t="shared" si="1"/>
        <v>2004</v>
      </c>
    </row>
    <row r="9" spans="1:32" ht="15" hidden="1" customHeight="1">
      <c r="A9" s="412">
        <v>6</v>
      </c>
      <c r="B9" s="544" t="s">
        <v>1031</v>
      </c>
      <c r="C9" s="546" t="s">
        <v>150</v>
      </c>
      <c r="D9" s="722" t="s">
        <v>2768</v>
      </c>
      <c r="E9" s="728"/>
      <c r="F9" s="945"/>
      <c r="G9" s="546" t="s">
        <v>146</v>
      </c>
      <c r="H9" s="940"/>
      <c r="I9" s="544" t="s">
        <v>1053</v>
      </c>
      <c r="J9" s="544" t="s">
        <v>1054</v>
      </c>
      <c r="K9" s="596" t="s">
        <v>3138</v>
      </c>
      <c r="L9" s="544" t="s">
        <v>1055</v>
      </c>
      <c r="M9" s="544" t="s">
        <v>1062</v>
      </c>
      <c r="N9" s="597">
        <f t="shared" si="0"/>
        <v>980</v>
      </c>
      <c r="O9" s="544" t="s">
        <v>1032</v>
      </c>
      <c r="P9" s="598">
        <v>14</v>
      </c>
      <c r="Q9" s="599">
        <v>38064</v>
      </c>
      <c r="R9" s="599">
        <v>38064</v>
      </c>
      <c r="S9" s="600">
        <v>25204333</v>
      </c>
      <c r="T9" s="593" t="s">
        <v>3043</v>
      </c>
      <c r="U9" s="593" t="s">
        <v>2963</v>
      </c>
      <c r="V9" s="730" t="s">
        <v>754</v>
      </c>
      <c r="W9" s="639" t="s">
        <v>3224</v>
      </c>
      <c r="X9" s="413" t="s">
        <v>1036</v>
      </c>
      <c r="Y9" s="413" t="s">
        <v>1237</v>
      </c>
      <c r="Z9" s="413" t="s">
        <v>1238</v>
      </c>
      <c r="AA9" s="585"/>
      <c r="AB9" s="633" t="s">
        <v>3207</v>
      </c>
      <c r="AC9" s="585"/>
      <c r="AD9" s="189" t="s">
        <v>1058</v>
      </c>
      <c r="AF9" s="190" t="str">
        <f t="shared" si="1"/>
        <v>2004</v>
      </c>
    </row>
    <row r="10" spans="1:32" ht="15" customHeight="1">
      <c r="A10" s="412">
        <v>7</v>
      </c>
      <c r="B10" s="413" t="s">
        <v>1421</v>
      </c>
      <c r="C10" s="406" t="s">
        <v>153</v>
      </c>
      <c r="D10" s="721" t="s">
        <v>2769</v>
      </c>
      <c r="E10" s="727"/>
      <c r="F10" s="406" t="s">
        <v>2017</v>
      </c>
      <c r="G10" s="406" t="s">
        <v>1943</v>
      </c>
      <c r="H10" s="933" t="s">
        <v>1944</v>
      </c>
      <c r="I10" s="573" t="s">
        <v>1945</v>
      </c>
      <c r="J10" s="573" t="s">
        <v>1946</v>
      </c>
      <c r="K10" s="602" t="s">
        <v>3054</v>
      </c>
      <c r="L10" s="573" t="s">
        <v>1947</v>
      </c>
      <c r="M10" s="573" t="s">
        <v>2641</v>
      </c>
      <c r="N10" s="603">
        <f>140*P10</f>
        <v>1960</v>
      </c>
      <c r="O10" s="604" t="s">
        <v>1948</v>
      </c>
      <c r="P10" s="604">
        <v>14</v>
      </c>
      <c r="Q10" s="605">
        <v>38185</v>
      </c>
      <c r="R10" s="606">
        <v>38230</v>
      </c>
      <c r="S10" s="607">
        <v>17000000</v>
      </c>
      <c r="T10" s="585" t="s">
        <v>2640</v>
      </c>
      <c r="U10" s="585" t="s">
        <v>2962</v>
      </c>
      <c r="V10" s="588" t="s">
        <v>3779</v>
      </c>
      <c r="W10" s="601" t="s">
        <v>3225</v>
      </c>
      <c r="X10" s="413" t="s">
        <v>1067</v>
      </c>
      <c r="Y10" s="413" t="s">
        <v>1237</v>
      </c>
      <c r="Z10" s="413" t="s">
        <v>1238</v>
      </c>
      <c r="AA10" s="413"/>
      <c r="AB10" s="633" t="s">
        <v>3208</v>
      </c>
      <c r="AC10" s="413"/>
      <c r="AF10" s="190" t="str">
        <f t="shared" ref="AF10:AF33" si="2">TEXT(R10, "yyyy")</f>
        <v>2004</v>
      </c>
    </row>
    <row r="11" spans="1:32" ht="15" customHeight="1">
      <c r="A11" s="412">
        <v>8</v>
      </c>
      <c r="B11" s="413" t="s">
        <v>1421</v>
      </c>
      <c r="C11" s="406" t="s">
        <v>153</v>
      </c>
      <c r="D11" s="721" t="s">
        <v>2770</v>
      </c>
      <c r="E11" s="727"/>
      <c r="F11" s="406" t="s">
        <v>2018</v>
      </c>
      <c r="G11" s="406" t="s">
        <v>145</v>
      </c>
      <c r="H11" s="933"/>
      <c r="I11" s="413" t="s">
        <v>1945</v>
      </c>
      <c r="J11" s="413" t="s">
        <v>1946</v>
      </c>
      <c r="K11" s="608" t="s">
        <v>3055</v>
      </c>
      <c r="L11" s="413" t="s">
        <v>1947</v>
      </c>
      <c r="M11" s="413" t="s">
        <v>2641</v>
      </c>
      <c r="N11" s="584">
        <f>140*P11</f>
        <v>1960</v>
      </c>
      <c r="O11" s="585" t="s">
        <v>1948</v>
      </c>
      <c r="P11" s="585">
        <v>14</v>
      </c>
      <c r="Q11" s="586">
        <v>38185</v>
      </c>
      <c r="R11" s="485">
        <v>38230</v>
      </c>
      <c r="S11" s="587">
        <v>17000000</v>
      </c>
      <c r="T11" s="585" t="s">
        <v>2640</v>
      </c>
      <c r="U11" s="585" t="s">
        <v>2962</v>
      </c>
      <c r="V11" s="588" t="s">
        <v>3779</v>
      </c>
      <c r="W11" s="601" t="s">
        <v>3225</v>
      </c>
      <c r="X11" s="413" t="s">
        <v>1067</v>
      </c>
      <c r="Y11" s="413" t="s">
        <v>1237</v>
      </c>
      <c r="Z11" s="413" t="s">
        <v>1238</v>
      </c>
      <c r="AA11" s="413"/>
      <c r="AB11" s="633" t="s">
        <v>3208</v>
      </c>
      <c r="AC11" s="413"/>
      <c r="AF11" s="190" t="str">
        <f t="shared" si="2"/>
        <v>2004</v>
      </c>
    </row>
    <row r="12" spans="1:32" ht="15" customHeight="1">
      <c r="A12" s="412">
        <v>9</v>
      </c>
      <c r="B12" s="413" t="s">
        <v>1421</v>
      </c>
      <c r="C12" s="406" t="s">
        <v>153</v>
      </c>
      <c r="D12" s="721" t="s">
        <v>2771</v>
      </c>
      <c r="E12" s="727"/>
      <c r="F12" s="406" t="s">
        <v>2019</v>
      </c>
      <c r="G12" s="406" t="s">
        <v>146</v>
      </c>
      <c r="H12" s="933"/>
      <c r="I12" s="413" t="s">
        <v>1945</v>
      </c>
      <c r="J12" s="413" t="s">
        <v>1946</v>
      </c>
      <c r="K12" s="608" t="s">
        <v>3056</v>
      </c>
      <c r="L12" s="413" t="s">
        <v>1947</v>
      </c>
      <c r="M12" s="413" t="s">
        <v>2641</v>
      </c>
      <c r="N12" s="584">
        <f>140*P12</f>
        <v>1960</v>
      </c>
      <c r="O12" s="585" t="s">
        <v>1948</v>
      </c>
      <c r="P12" s="585">
        <v>14</v>
      </c>
      <c r="Q12" s="586">
        <v>38185</v>
      </c>
      <c r="R12" s="485">
        <v>38230</v>
      </c>
      <c r="S12" s="587">
        <v>17000000</v>
      </c>
      <c r="T12" s="585" t="s">
        <v>2640</v>
      </c>
      <c r="U12" s="585" t="s">
        <v>2962</v>
      </c>
      <c r="V12" s="588" t="s">
        <v>3779</v>
      </c>
      <c r="W12" s="601" t="s">
        <v>3225</v>
      </c>
      <c r="X12" s="413" t="s">
        <v>1067</v>
      </c>
      <c r="Y12" s="413" t="s">
        <v>1237</v>
      </c>
      <c r="Z12" s="413" t="s">
        <v>1238</v>
      </c>
      <c r="AA12" s="413"/>
      <c r="AB12" s="633" t="s">
        <v>3208</v>
      </c>
      <c r="AC12" s="413"/>
      <c r="AF12" s="190" t="str">
        <f t="shared" si="2"/>
        <v>2004</v>
      </c>
    </row>
    <row r="13" spans="1:32" ht="15" hidden="1" customHeight="1">
      <c r="A13" s="412">
        <v>10</v>
      </c>
      <c r="B13" s="413" t="s">
        <v>1421</v>
      </c>
      <c r="C13" s="550" t="s">
        <v>1272</v>
      </c>
      <c r="D13" s="721" t="s">
        <v>2772</v>
      </c>
      <c r="E13" s="727"/>
      <c r="F13" s="550" t="s">
        <v>2020</v>
      </c>
      <c r="G13" s="406" t="s">
        <v>1943</v>
      </c>
      <c r="H13" s="934" t="s">
        <v>1944</v>
      </c>
      <c r="I13" s="413" t="s">
        <v>1945</v>
      </c>
      <c r="J13" s="413" t="s">
        <v>1953</v>
      </c>
      <c r="K13" s="609" t="s">
        <v>3051</v>
      </c>
      <c r="L13" s="413" t="s">
        <v>1954</v>
      </c>
      <c r="M13" s="413" t="s">
        <v>1955</v>
      </c>
      <c r="N13" s="584">
        <f>PRODUCT(250*P13)</f>
        <v>3000</v>
      </c>
      <c r="O13" s="585" t="s">
        <v>1948</v>
      </c>
      <c r="P13" s="585">
        <v>12</v>
      </c>
      <c r="Q13" s="586">
        <v>38213</v>
      </c>
      <c r="R13" s="485">
        <v>38230</v>
      </c>
      <c r="S13" s="587">
        <v>12500000</v>
      </c>
      <c r="T13" s="413" t="s">
        <v>2433</v>
      </c>
      <c r="U13" s="585" t="s">
        <v>2962</v>
      </c>
      <c r="V13" s="359" t="s">
        <v>754</v>
      </c>
      <c r="W13" s="730" t="s">
        <v>754</v>
      </c>
      <c r="X13" s="585" t="s">
        <v>1069</v>
      </c>
      <c r="Y13" s="413" t="s">
        <v>1237</v>
      </c>
      <c r="Z13" s="413" t="s">
        <v>1238</v>
      </c>
      <c r="AA13" s="413"/>
      <c r="AB13" s="633" t="s">
        <v>3209</v>
      </c>
      <c r="AC13" s="413"/>
      <c r="AF13" s="190" t="str">
        <f t="shared" si="2"/>
        <v>2004</v>
      </c>
    </row>
    <row r="14" spans="1:32" ht="15" hidden="1" customHeight="1">
      <c r="A14" s="412">
        <v>11</v>
      </c>
      <c r="B14" s="413" t="s">
        <v>1421</v>
      </c>
      <c r="C14" s="550" t="s">
        <v>1272</v>
      </c>
      <c r="D14" s="721" t="s">
        <v>2773</v>
      </c>
      <c r="E14" s="727"/>
      <c r="F14" s="550" t="s">
        <v>2021</v>
      </c>
      <c r="G14" s="406" t="s">
        <v>145</v>
      </c>
      <c r="H14" s="934"/>
      <c r="I14" s="413" t="s">
        <v>1945</v>
      </c>
      <c r="J14" s="413" t="s">
        <v>1953</v>
      </c>
      <c r="K14" s="609" t="s">
        <v>3052</v>
      </c>
      <c r="L14" s="413" t="s">
        <v>1954</v>
      </c>
      <c r="M14" s="413" t="s">
        <v>1955</v>
      </c>
      <c r="N14" s="584">
        <f>PRODUCT(250*P14)</f>
        <v>3000</v>
      </c>
      <c r="O14" s="585" t="s">
        <v>1948</v>
      </c>
      <c r="P14" s="585">
        <v>12</v>
      </c>
      <c r="Q14" s="586">
        <v>38213</v>
      </c>
      <c r="R14" s="485">
        <v>38230</v>
      </c>
      <c r="S14" s="587">
        <v>12500000</v>
      </c>
      <c r="T14" s="413" t="s">
        <v>2433</v>
      </c>
      <c r="U14" s="585" t="s">
        <v>2962</v>
      </c>
      <c r="V14" s="359" t="s">
        <v>754</v>
      </c>
      <c r="W14" s="730" t="s">
        <v>754</v>
      </c>
      <c r="X14" s="413" t="s">
        <v>1069</v>
      </c>
      <c r="Y14" s="413" t="s">
        <v>1237</v>
      </c>
      <c r="Z14" s="413" t="s">
        <v>1238</v>
      </c>
      <c r="AA14" s="413"/>
      <c r="AB14" s="633" t="s">
        <v>3210</v>
      </c>
      <c r="AC14" s="413"/>
      <c r="AF14" s="190" t="str">
        <f t="shared" si="2"/>
        <v>2004</v>
      </c>
    </row>
    <row r="15" spans="1:32" ht="15" hidden="1" customHeight="1">
      <c r="A15" s="412">
        <v>12</v>
      </c>
      <c r="B15" s="413" t="s">
        <v>1421</v>
      </c>
      <c r="C15" s="550" t="s">
        <v>1273</v>
      </c>
      <c r="D15" s="721" t="s">
        <v>2774</v>
      </c>
      <c r="E15" s="727"/>
      <c r="F15" s="550" t="s">
        <v>2014</v>
      </c>
      <c r="G15" s="406"/>
      <c r="H15" s="413"/>
      <c r="I15" s="610" t="s">
        <v>1945</v>
      </c>
      <c r="J15" s="610" t="s">
        <v>1953</v>
      </c>
      <c r="K15" s="611" t="s">
        <v>3060</v>
      </c>
      <c r="L15" s="610" t="s">
        <v>1954</v>
      </c>
      <c r="M15" s="610" t="s">
        <v>1956</v>
      </c>
      <c r="N15" s="612">
        <f>PRODUCT(250*P15)</f>
        <v>4000</v>
      </c>
      <c r="O15" s="613" t="s">
        <v>1948</v>
      </c>
      <c r="P15" s="613">
        <v>16</v>
      </c>
      <c r="Q15" s="614">
        <v>38279</v>
      </c>
      <c r="R15" s="614">
        <v>38291</v>
      </c>
      <c r="S15" s="615">
        <v>18500000</v>
      </c>
      <c r="T15" s="613" t="s">
        <v>1949</v>
      </c>
      <c r="U15" s="585" t="s">
        <v>2962</v>
      </c>
      <c r="V15" s="848" t="s">
        <v>3926</v>
      </c>
      <c r="W15" s="601" t="s">
        <v>3225</v>
      </c>
      <c r="X15" s="413" t="s">
        <v>1070</v>
      </c>
      <c r="Y15" s="413" t="s">
        <v>1237</v>
      </c>
      <c r="Z15" s="413" t="s">
        <v>1238</v>
      </c>
      <c r="AA15" s="413"/>
      <c r="AB15" s="633" t="s">
        <v>3210</v>
      </c>
      <c r="AC15" s="413"/>
      <c r="AF15" s="190" t="str">
        <f t="shared" si="2"/>
        <v>2004</v>
      </c>
    </row>
    <row r="16" spans="1:32" ht="15" hidden="1" customHeight="1">
      <c r="A16" s="412">
        <v>13</v>
      </c>
      <c r="B16" s="544" t="s">
        <v>1421</v>
      </c>
      <c r="C16" s="546" t="s">
        <v>1957</v>
      </c>
      <c r="D16" s="723" t="s">
        <v>2757</v>
      </c>
      <c r="E16" s="763"/>
      <c r="F16" s="546" t="s">
        <v>2022</v>
      </c>
      <c r="G16" s="546"/>
      <c r="H16" s="616"/>
      <c r="I16" s="544" t="s">
        <v>1958</v>
      </c>
      <c r="J16" s="544" t="s">
        <v>1959</v>
      </c>
      <c r="K16" s="596" t="s">
        <v>3138</v>
      </c>
      <c r="L16" s="544" t="s">
        <v>1947</v>
      </c>
      <c r="M16" s="544" t="s">
        <v>2023</v>
      </c>
      <c r="N16" s="597">
        <f>PRODUCT(300*P16)</f>
        <v>2700</v>
      </c>
      <c r="O16" s="598" t="s">
        <v>1948</v>
      </c>
      <c r="P16" s="598">
        <v>9</v>
      </c>
      <c r="Q16" s="599">
        <v>38960</v>
      </c>
      <c r="R16" s="599">
        <v>38980</v>
      </c>
      <c r="S16" s="600">
        <v>17900000</v>
      </c>
      <c r="T16" s="593" t="s">
        <v>3043</v>
      </c>
      <c r="U16" s="593" t="s">
        <v>2963</v>
      </c>
      <c r="V16" s="639" t="s">
        <v>3224</v>
      </c>
      <c r="W16" s="639" t="s">
        <v>3224</v>
      </c>
      <c r="X16" s="413" t="s">
        <v>1067</v>
      </c>
      <c r="Y16" s="413" t="s">
        <v>1237</v>
      </c>
      <c r="Z16" s="413" t="s">
        <v>1238</v>
      </c>
      <c r="AA16" s="413"/>
      <c r="AB16" s="633" t="s">
        <v>3211</v>
      </c>
      <c r="AC16" s="413" t="s">
        <v>1071</v>
      </c>
      <c r="AF16" s="190" t="str">
        <f t="shared" si="2"/>
        <v>2006</v>
      </c>
    </row>
    <row r="17" spans="1:32" ht="15" hidden="1" customHeight="1">
      <c r="A17" s="412">
        <v>14</v>
      </c>
      <c r="B17" s="544" t="s">
        <v>1421</v>
      </c>
      <c r="C17" s="546" t="s">
        <v>1960</v>
      </c>
      <c r="D17" s="723" t="s">
        <v>2758</v>
      </c>
      <c r="E17" s="763"/>
      <c r="F17" s="546" t="s">
        <v>2009</v>
      </c>
      <c r="G17" s="546"/>
      <c r="H17" s="544"/>
      <c r="I17" s="617" t="s">
        <v>1961</v>
      </c>
      <c r="J17" s="617" t="s">
        <v>1962</v>
      </c>
      <c r="K17" s="618" t="s">
        <v>3138</v>
      </c>
      <c r="L17" s="617" t="s">
        <v>1963</v>
      </c>
      <c r="M17" s="617" t="s">
        <v>1964</v>
      </c>
      <c r="N17" s="619">
        <f>PRODUCT(300*P17)</f>
        <v>2700</v>
      </c>
      <c r="O17" s="620" t="s">
        <v>1965</v>
      </c>
      <c r="P17" s="620">
        <v>9</v>
      </c>
      <c r="Q17" s="621">
        <v>38960</v>
      </c>
      <c r="R17" s="621">
        <v>38980</v>
      </c>
      <c r="S17" s="622">
        <v>17900000</v>
      </c>
      <c r="T17" s="593" t="s">
        <v>3043</v>
      </c>
      <c r="U17" s="593" t="s">
        <v>2963</v>
      </c>
      <c r="V17" s="359" t="s">
        <v>754</v>
      </c>
      <c r="W17" s="730" t="s">
        <v>754</v>
      </c>
      <c r="X17" s="413" t="s">
        <v>1067</v>
      </c>
      <c r="Y17" s="413" t="s">
        <v>1237</v>
      </c>
      <c r="Z17" s="413" t="s">
        <v>1238</v>
      </c>
      <c r="AA17" s="413"/>
      <c r="AB17" s="633" t="s">
        <v>3207</v>
      </c>
      <c r="AC17" s="413" t="s">
        <v>1071</v>
      </c>
      <c r="AF17" s="190" t="str">
        <f t="shared" si="2"/>
        <v>2006</v>
      </c>
    </row>
    <row r="18" spans="1:32" ht="15" customHeight="1">
      <c r="A18" s="412">
        <v>15</v>
      </c>
      <c r="B18" s="544" t="s">
        <v>1421</v>
      </c>
      <c r="C18" s="546" t="s">
        <v>1966</v>
      </c>
      <c r="D18" s="723" t="s">
        <v>2759</v>
      </c>
      <c r="E18" s="763"/>
      <c r="F18" s="546" t="s">
        <v>2024</v>
      </c>
      <c r="G18" s="546"/>
      <c r="H18" s="544"/>
      <c r="I18" s="544" t="s">
        <v>1961</v>
      </c>
      <c r="J18" s="544" t="s">
        <v>1967</v>
      </c>
      <c r="K18" s="691" t="s">
        <v>3061</v>
      </c>
      <c r="L18" s="544" t="s">
        <v>1963</v>
      </c>
      <c r="M18" s="544" t="s">
        <v>2027</v>
      </c>
      <c r="N18" s="597">
        <f>PRODUCT(500*P18)</f>
        <v>6000</v>
      </c>
      <c r="O18" s="598" t="s">
        <v>1965</v>
      </c>
      <c r="P18" s="598">
        <v>12</v>
      </c>
      <c r="Q18" s="599">
        <v>38960</v>
      </c>
      <c r="R18" s="599">
        <v>38980</v>
      </c>
      <c r="S18" s="600">
        <v>8900000</v>
      </c>
      <c r="T18" s="598" t="s">
        <v>880</v>
      </c>
      <c r="U18" s="598" t="s">
        <v>2962</v>
      </c>
      <c r="V18" s="588" t="s">
        <v>3779</v>
      </c>
      <c r="W18" s="601" t="s">
        <v>3225</v>
      </c>
      <c r="X18" s="413" t="s">
        <v>1072</v>
      </c>
      <c r="Y18" s="413" t="s">
        <v>1237</v>
      </c>
      <c r="Z18" s="413" t="s">
        <v>1238</v>
      </c>
      <c r="AA18" s="413"/>
      <c r="AB18" s="633" t="s">
        <v>3208</v>
      </c>
      <c r="AC18" s="413" t="s">
        <v>1071</v>
      </c>
      <c r="AF18" s="190" t="str">
        <f t="shared" si="2"/>
        <v>2006</v>
      </c>
    </row>
    <row r="19" spans="1:32" ht="15" hidden="1" customHeight="1">
      <c r="A19" s="412">
        <v>16</v>
      </c>
      <c r="B19" s="413" t="s">
        <v>1421</v>
      </c>
      <c r="C19" s="550" t="s">
        <v>1968</v>
      </c>
      <c r="D19" s="724" t="s">
        <v>2760</v>
      </c>
      <c r="E19" s="732"/>
      <c r="F19" s="550" t="s">
        <v>2025</v>
      </c>
      <c r="G19" s="550"/>
      <c r="H19" s="413"/>
      <c r="I19" s="413" t="s">
        <v>1961</v>
      </c>
      <c r="J19" s="413" t="s">
        <v>1967</v>
      </c>
      <c r="K19" s="413" t="s">
        <v>2026</v>
      </c>
      <c r="L19" s="413" t="s">
        <v>1963</v>
      </c>
      <c r="M19" s="413" t="s">
        <v>2028</v>
      </c>
      <c r="N19" s="584">
        <f>PRODUCT(500*P19)</f>
        <v>6000</v>
      </c>
      <c r="O19" s="585" t="s">
        <v>1965</v>
      </c>
      <c r="P19" s="585">
        <v>12</v>
      </c>
      <c r="Q19" s="586">
        <v>38960</v>
      </c>
      <c r="R19" s="586">
        <v>38980</v>
      </c>
      <c r="S19" s="587">
        <v>8900000</v>
      </c>
      <c r="T19" s="585" t="s">
        <v>1969</v>
      </c>
      <c r="U19" s="585" t="s">
        <v>2962</v>
      </c>
      <c r="V19" s="359" t="s">
        <v>754</v>
      </c>
      <c r="W19" s="730" t="s">
        <v>754</v>
      </c>
      <c r="X19" s="413" t="s">
        <v>1072</v>
      </c>
      <c r="Y19" s="413" t="s">
        <v>1237</v>
      </c>
      <c r="Z19" s="413" t="s">
        <v>1238</v>
      </c>
      <c r="AA19" s="413"/>
      <c r="AB19" s="633" t="s">
        <v>3208</v>
      </c>
      <c r="AC19" s="413" t="s">
        <v>1071</v>
      </c>
      <c r="AF19" s="190" t="str">
        <f t="shared" si="2"/>
        <v>2006</v>
      </c>
    </row>
    <row r="20" spans="1:32" ht="15" customHeight="1">
      <c r="A20" s="412">
        <v>17</v>
      </c>
      <c r="B20" s="413" t="s">
        <v>1421</v>
      </c>
      <c r="C20" s="550" t="s">
        <v>1970</v>
      </c>
      <c r="D20" s="725" t="s">
        <v>2761</v>
      </c>
      <c r="E20" s="733"/>
      <c r="F20" s="946" t="s">
        <v>2787</v>
      </c>
      <c r="G20" s="550" t="s">
        <v>1971</v>
      </c>
      <c r="H20" s="926" t="s">
        <v>1972</v>
      </c>
      <c r="I20" s="413" t="s">
        <v>1973</v>
      </c>
      <c r="J20" s="413" t="s">
        <v>1974</v>
      </c>
      <c r="K20" s="608" t="s">
        <v>1088</v>
      </c>
      <c r="L20" s="413" t="s">
        <v>1963</v>
      </c>
      <c r="M20" s="413" t="s">
        <v>1975</v>
      </c>
      <c r="N20" s="584">
        <f>PRODUCT(146*P20)</f>
        <v>2190</v>
      </c>
      <c r="O20" s="585" t="s">
        <v>1965</v>
      </c>
      <c r="P20" s="585">
        <v>15</v>
      </c>
      <c r="Q20" s="586">
        <v>39051</v>
      </c>
      <c r="R20" s="586">
        <v>39071</v>
      </c>
      <c r="S20" s="587">
        <v>15950000</v>
      </c>
      <c r="T20" s="613" t="s">
        <v>1969</v>
      </c>
      <c r="U20" s="585" t="s">
        <v>2962</v>
      </c>
      <c r="V20" s="588" t="s">
        <v>3779</v>
      </c>
      <c r="W20" s="601" t="s">
        <v>3225</v>
      </c>
      <c r="X20" s="585" t="s">
        <v>1064</v>
      </c>
      <c r="Y20" s="413" t="s">
        <v>1237</v>
      </c>
      <c r="Z20" s="413" t="s">
        <v>1238</v>
      </c>
      <c r="AA20" s="413"/>
      <c r="AB20" s="633" t="s">
        <v>3208</v>
      </c>
      <c r="AC20" s="610" t="s">
        <v>1074</v>
      </c>
      <c r="AD20" s="189" t="s">
        <v>1063</v>
      </c>
      <c r="AF20" s="190" t="str">
        <f t="shared" si="2"/>
        <v>2006</v>
      </c>
    </row>
    <row r="21" spans="1:32" ht="15" customHeight="1">
      <c r="A21" s="412">
        <v>18</v>
      </c>
      <c r="B21" s="413" t="s">
        <v>1421</v>
      </c>
      <c r="C21" s="550" t="s">
        <v>1970</v>
      </c>
      <c r="D21" s="725" t="s">
        <v>2762</v>
      </c>
      <c r="E21" s="733"/>
      <c r="F21" s="924"/>
      <c r="G21" s="550" t="s">
        <v>145</v>
      </c>
      <c r="H21" s="927"/>
      <c r="I21" s="413" t="s">
        <v>1973</v>
      </c>
      <c r="J21" s="413" t="s">
        <v>1974</v>
      </c>
      <c r="K21" s="608" t="s">
        <v>1089</v>
      </c>
      <c r="L21" s="413" t="s">
        <v>1963</v>
      </c>
      <c r="M21" s="413" t="s">
        <v>1975</v>
      </c>
      <c r="N21" s="584">
        <f>PRODUCT(146*P21)</f>
        <v>2190</v>
      </c>
      <c r="O21" s="585" t="s">
        <v>1965</v>
      </c>
      <c r="P21" s="585">
        <v>15</v>
      </c>
      <c r="Q21" s="586">
        <v>39051</v>
      </c>
      <c r="R21" s="586">
        <v>39071</v>
      </c>
      <c r="S21" s="587">
        <v>15950000</v>
      </c>
      <c r="T21" s="613" t="s">
        <v>1969</v>
      </c>
      <c r="U21" s="585" t="s">
        <v>2962</v>
      </c>
      <c r="V21" s="588" t="s">
        <v>3779</v>
      </c>
      <c r="W21" s="601" t="s">
        <v>3225</v>
      </c>
      <c r="X21" s="585" t="s">
        <v>1064</v>
      </c>
      <c r="Y21" s="413" t="s">
        <v>1237</v>
      </c>
      <c r="Z21" s="413" t="s">
        <v>1238</v>
      </c>
      <c r="AA21" s="413"/>
      <c r="AB21" s="633" t="s">
        <v>3208</v>
      </c>
      <c r="AC21" s="610" t="s">
        <v>1074</v>
      </c>
      <c r="AD21" s="189" t="s">
        <v>1063</v>
      </c>
      <c r="AF21" s="190" t="str">
        <f t="shared" si="2"/>
        <v>2006</v>
      </c>
    </row>
    <row r="22" spans="1:32" ht="15" customHeight="1">
      <c r="A22" s="412">
        <v>19</v>
      </c>
      <c r="B22" s="413" t="s">
        <v>1421</v>
      </c>
      <c r="C22" s="550" t="s">
        <v>1977</v>
      </c>
      <c r="D22" s="726" t="s">
        <v>2763</v>
      </c>
      <c r="E22" s="729" t="s">
        <v>3383</v>
      </c>
      <c r="F22" s="924"/>
      <c r="G22" s="623" t="s">
        <v>146</v>
      </c>
      <c r="H22" s="927"/>
      <c r="I22" s="413" t="s">
        <v>1973</v>
      </c>
      <c r="J22" s="413" t="s">
        <v>1974</v>
      </c>
      <c r="K22" s="608" t="s">
        <v>1090</v>
      </c>
      <c r="L22" s="413" t="s">
        <v>1963</v>
      </c>
      <c r="M22" s="413" t="s">
        <v>1975</v>
      </c>
      <c r="N22" s="584">
        <f>PRODUCT(300*P22)</f>
        <v>1500</v>
      </c>
      <c r="O22" s="585" t="s">
        <v>1965</v>
      </c>
      <c r="P22" s="585">
        <v>5</v>
      </c>
      <c r="Q22" s="586">
        <v>39287</v>
      </c>
      <c r="R22" s="586">
        <v>39287</v>
      </c>
      <c r="S22" s="587">
        <v>16516667</v>
      </c>
      <c r="T22" s="613" t="s">
        <v>1969</v>
      </c>
      <c r="U22" s="585" t="s">
        <v>2962</v>
      </c>
      <c r="V22" s="588" t="s">
        <v>3779</v>
      </c>
      <c r="W22" s="601" t="s">
        <v>3225</v>
      </c>
      <c r="X22" s="585" t="s">
        <v>1064</v>
      </c>
      <c r="Y22" s="413" t="s">
        <v>1237</v>
      </c>
      <c r="Z22" s="413" t="s">
        <v>1238</v>
      </c>
      <c r="AA22" s="550" t="s">
        <v>1073</v>
      </c>
      <c r="AB22" s="633" t="s">
        <v>3208</v>
      </c>
      <c r="AC22" s="610" t="s">
        <v>1416</v>
      </c>
      <c r="AF22" s="190" t="str">
        <f t="shared" si="2"/>
        <v>2007</v>
      </c>
    </row>
    <row r="23" spans="1:32" ht="15" customHeight="1">
      <c r="A23" s="412">
        <v>20</v>
      </c>
      <c r="B23" s="413" t="s">
        <v>1421</v>
      </c>
      <c r="C23" s="550" t="s">
        <v>1977</v>
      </c>
      <c r="D23" s="726" t="s">
        <v>2775</v>
      </c>
      <c r="E23" s="729" t="s">
        <v>3384</v>
      </c>
      <c r="F23" s="924"/>
      <c r="G23" s="623" t="s">
        <v>147</v>
      </c>
      <c r="H23" s="927"/>
      <c r="I23" s="413" t="s">
        <v>1973</v>
      </c>
      <c r="J23" s="413" t="s">
        <v>1974</v>
      </c>
      <c r="K23" s="608" t="s">
        <v>1091</v>
      </c>
      <c r="L23" s="413" t="s">
        <v>1963</v>
      </c>
      <c r="M23" s="413" t="s">
        <v>1975</v>
      </c>
      <c r="N23" s="584">
        <f>PRODUCT(300*P23)</f>
        <v>4500</v>
      </c>
      <c r="O23" s="585" t="s">
        <v>1965</v>
      </c>
      <c r="P23" s="585">
        <v>15</v>
      </c>
      <c r="Q23" s="586">
        <v>39287</v>
      </c>
      <c r="R23" s="586">
        <v>39287</v>
      </c>
      <c r="S23" s="587">
        <v>16516667</v>
      </c>
      <c r="T23" s="613" t="s">
        <v>1969</v>
      </c>
      <c r="U23" s="585" t="s">
        <v>2962</v>
      </c>
      <c r="V23" s="588" t="s">
        <v>3779</v>
      </c>
      <c r="W23" s="601" t="s">
        <v>3225</v>
      </c>
      <c r="X23" s="585" t="s">
        <v>1076</v>
      </c>
      <c r="Y23" s="413" t="s">
        <v>1237</v>
      </c>
      <c r="Z23" s="413" t="s">
        <v>1238</v>
      </c>
      <c r="AA23" s="550" t="s">
        <v>1077</v>
      </c>
      <c r="AB23" s="633" t="s">
        <v>3208</v>
      </c>
      <c r="AC23" s="610" t="s">
        <v>1416</v>
      </c>
      <c r="AF23" s="190" t="str">
        <f t="shared" si="2"/>
        <v>2007</v>
      </c>
    </row>
    <row r="24" spans="1:32" ht="15" customHeight="1">
      <c r="A24" s="412">
        <v>21</v>
      </c>
      <c r="B24" s="413" t="s">
        <v>1421</v>
      </c>
      <c r="C24" s="550" t="s">
        <v>1977</v>
      </c>
      <c r="D24" s="726" t="s">
        <v>2776</v>
      </c>
      <c r="E24" s="729" t="s">
        <v>3385</v>
      </c>
      <c r="F24" s="925"/>
      <c r="G24" s="623" t="s">
        <v>148</v>
      </c>
      <c r="H24" s="928"/>
      <c r="I24" s="413" t="s">
        <v>1973</v>
      </c>
      <c r="J24" s="413" t="s">
        <v>1974</v>
      </c>
      <c r="K24" s="608" t="s">
        <v>1092</v>
      </c>
      <c r="L24" s="413" t="s">
        <v>1963</v>
      </c>
      <c r="M24" s="413" t="s">
        <v>1975</v>
      </c>
      <c r="N24" s="584">
        <f>PRODUCT(300*P24)</f>
        <v>4500</v>
      </c>
      <c r="O24" s="585" t="s">
        <v>1965</v>
      </c>
      <c r="P24" s="585">
        <v>15</v>
      </c>
      <c r="Q24" s="586">
        <v>39287</v>
      </c>
      <c r="R24" s="586">
        <v>39287</v>
      </c>
      <c r="S24" s="587">
        <v>16516666</v>
      </c>
      <c r="T24" s="613" t="s">
        <v>1969</v>
      </c>
      <c r="U24" s="585" t="s">
        <v>2962</v>
      </c>
      <c r="V24" s="588" t="s">
        <v>3779</v>
      </c>
      <c r="W24" s="601" t="s">
        <v>3225</v>
      </c>
      <c r="X24" s="585" t="s">
        <v>1076</v>
      </c>
      <c r="Y24" s="413" t="s">
        <v>1237</v>
      </c>
      <c r="Z24" s="413" t="s">
        <v>1238</v>
      </c>
      <c r="AA24" s="550" t="s">
        <v>1077</v>
      </c>
      <c r="AB24" s="633" t="s">
        <v>3208</v>
      </c>
      <c r="AC24" s="610" t="s">
        <v>1416</v>
      </c>
      <c r="AF24" s="190" t="str">
        <f t="shared" si="2"/>
        <v>2007</v>
      </c>
    </row>
    <row r="25" spans="1:32" ht="15" customHeight="1">
      <c r="A25" s="412">
        <v>22</v>
      </c>
      <c r="B25" s="413" t="s">
        <v>1421</v>
      </c>
      <c r="C25" s="550" t="s">
        <v>1979</v>
      </c>
      <c r="D25" s="935" t="s">
        <v>2777</v>
      </c>
      <c r="E25" s="947" t="s">
        <v>3386</v>
      </c>
      <c r="F25" s="923">
        <v>3094237</v>
      </c>
      <c r="G25" s="550" t="s">
        <v>1971</v>
      </c>
      <c r="H25" s="927" t="s">
        <v>1972</v>
      </c>
      <c r="I25" s="412" t="s">
        <v>1980</v>
      </c>
      <c r="J25" s="412" t="s">
        <v>1981</v>
      </c>
      <c r="K25" s="412" t="s">
        <v>3068</v>
      </c>
      <c r="L25" s="412" t="s">
        <v>1982</v>
      </c>
      <c r="M25" s="412" t="s">
        <v>1983</v>
      </c>
      <c r="N25" s="624">
        <f>PRODUCT(300*P25)</f>
        <v>11700</v>
      </c>
      <c r="O25" s="585" t="s">
        <v>1965</v>
      </c>
      <c r="P25" s="585">
        <v>39</v>
      </c>
      <c r="Q25" s="586">
        <v>39443</v>
      </c>
      <c r="R25" s="586">
        <v>39443</v>
      </c>
      <c r="S25" s="929">
        <v>61000000</v>
      </c>
      <c r="T25" s="585" t="s">
        <v>1984</v>
      </c>
      <c r="U25" s="585" t="s">
        <v>2962</v>
      </c>
      <c r="V25" s="588" t="s">
        <v>3779</v>
      </c>
      <c r="W25" s="601" t="s">
        <v>3225</v>
      </c>
      <c r="X25" s="413" t="s">
        <v>1078</v>
      </c>
      <c r="Y25" s="413" t="s">
        <v>1237</v>
      </c>
      <c r="Z25" s="413" t="s">
        <v>1238</v>
      </c>
      <c r="AA25" s="573"/>
      <c r="AB25" s="633" t="s">
        <v>3208</v>
      </c>
      <c r="AC25" s="413" t="s">
        <v>1417</v>
      </c>
      <c r="AF25" s="190" t="str">
        <f t="shared" si="2"/>
        <v>2007</v>
      </c>
    </row>
    <row r="26" spans="1:32" ht="15" customHeight="1">
      <c r="A26" s="412">
        <v>23</v>
      </c>
      <c r="B26" s="413" t="s">
        <v>1421</v>
      </c>
      <c r="C26" s="550" t="s">
        <v>1979</v>
      </c>
      <c r="D26" s="936"/>
      <c r="E26" s="947"/>
      <c r="F26" s="924"/>
      <c r="G26" s="550" t="s">
        <v>145</v>
      </c>
      <c r="H26" s="927"/>
      <c r="I26" s="412" t="s">
        <v>1985</v>
      </c>
      <c r="J26" s="412" t="s">
        <v>1981</v>
      </c>
      <c r="K26" s="412" t="s">
        <v>3069</v>
      </c>
      <c r="L26" s="412" t="s">
        <v>1982</v>
      </c>
      <c r="M26" s="412" t="s">
        <v>1983</v>
      </c>
      <c r="N26" s="624" t="s">
        <v>1986</v>
      </c>
      <c r="O26" s="585" t="s">
        <v>1965</v>
      </c>
      <c r="P26" s="585"/>
      <c r="Q26" s="586"/>
      <c r="R26" s="586">
        <v>39443</v>
      </c>
      <c r="S26" s="930"/>
      <c r="T26" s="585" t="s">
        <v>1984</v>
      </c>
      <c r="U26" s="585" t="s">
        <v>2962</v>
      </c>
      <c r="V26" s="588" t="s">
        <v>3779</v>
      </c>
      <c r="W26" s="601" t="s">
        <v>3225</v>
      </c>
      <c r="X26" s="413"/>
      <c r="Y26" s="413" t="s">
        <v>1237</v>
      </c>
      <c r="Z26" s="413" t="s">
        <v>1238</v>
      </c>
      <c r="AA26" s="573"/>
      <c r="AB26" s="633" t="s">
        <v>3208</v>
      </c>
      <c r="AC26" s="413"/>
      <c r="AF26" s="190" t="str">
        <f t="shared" si="2"/>
        <v>2007</v>
      </c>
    </row>
    <row r="27" spans="1:32" ht="15" customHeight="1">
      <c r="A27" s="412">
        <v>24</v>
      </c>
      <c r="B27" s="413" t="s">
        <v>1421</v>
      </c>
      <c r="C27" s="550" t="s">
        <v>1979</v>
      </c>
      <c r="D27" s="936"/>
      <c r="E27" s="947"/>
      <c r="F27" s="924"/>
      <c r="G27" s="550" t="s">
        <v>146</v>
      </c>
      <c r="H27" s="927"/>
      <c r="I27" s="412" t="s">
        <v>1985</v>
      </c>
      <c r="J27" s="412" t="s">
        <v>1981</v>
      </c>
      <c r="K27" s="412" t="s">
        <v>3070</v>
      </c>
      <c r="L27" s="412" t="s">
        <v>1982</v>
      </c>
      <c r="M27" s="412" t="s">
        <v>1983</v>
      </c>
      <c r="N27" s="624" t="s">
        <v>1986</v>
      </c>
      <c r="O27" s="585" t="s">
        <v>1965</v>
      </c>
      <c r="P27" s="585"/>
      <c r="Q27" s="586"/>
      <c r="R27" s="586">
        <v>39443</v>
      </c>
      <c r="S27" s="930"/>
      <c r="T27" s="585" t="s">
        <v>1984</v>
      </c>
      <c r="U27" s="585" t="s">
        <v>2962</v>
      </c>
      <c r="V27" s="588" t="s">
        <v>3779</v>
      </c>
      <c r="W27" s="601" t="s">
        <v>3225</v>
      </c>
      <c r="X27" s="413"/>
      <c r="Y27" s="413" t="s">
        <v>1237</v>
      </c>
      <c r="Z27" s="413" t="s">
        <v>1238</v>
      </c>
      <c r="AA27" s="573"/>
      <c r="AB27" s="633" t="s">
        <v>3208</v>
      </c>
      <c r="AC27" s="610"/>
      <c r="AF27" s="190" t="str">
        <f t="shared" si="2"/>
        <v>2007</v>
      </c>
    </row>
    <row r="28" spans="1:32" ht="15" customHeight="1">
      <c r="A28" s="412">
        <v>25</v>
      </c>
      <c r="B28" s="413" t="s">
        <v>1421</v>
      </c>
      <c r="C28" s="550" t="s">
        <v>1979</v>
      </c>
      <c r="D28" s="937"/>
      <c r="E28" s="947"/>
      <c r="F28" s="925"/>
      <c r="G28" s="550" t="s">
        <v>147</v>
      </c>
      <c r="H28" s="928"/>
      <c r="I28" s="412" t="s">
        <v>1985</v>
      </c>
      <c r="J28" s="412" t="s">
        <v>1981</v>
      </c>
      <c r="K28" s="412" t="s">
        <v>3071</v>
      </c>
      <c r="L28" s="412" t="s">
        <v>1982</v>
      </c>
      <c r="M28" s="412" t="s">
        <v>1983</v>
      </c>
      <c r="N28" s="624" t="s">
        <v>1986</v>
      </c>
      <c r="O28" s="585" t="s">
        <v>1965</v>
      </c>
      <c r="P28" s="585"/>
      <c r="Q28" s="586"/>
      <c r="R28" s="586">
        <v>39443</v>
      </c>
      <c r="S28" s="931"/>
      <c r="T28" s="585" t="s">
        <v>1984</v>
      </c>
      <c r="U28" s="585" t="s">
        <v>2962</v>
      </c>
      <c r="V28" s="588" t="s">
        <v>3779</v>
      </c>
      <c r="W28" s="601" t="s">
        <v>3225</v>
      </c>
      <c r="X28" s="413"/>
      <c r="Y28" s="413" t="s">
        <v>1237</v>
      </c>
      <c r="Z28" s="413" t="s">
        <v>1238</v>
      </c>
      <c r="AA28" s="573"/>
      <c r="AB28" s="633" t="s">
        <v>3208</v>
      </c>
      <c r="AC28" s="610"/>
      <c r="AF28" s="190" t="str">
        <f t="shared" si="2"/>
        <v>2007</v>
      </c>
    </row>
    <row r="29" spans="1:32" ht="15" customHeight="1">
      <c r="A29" s="412">
        <v>26</v>
      </c>
      <c r="B29" s="413" t="s">
        <v>1421</v>
      </c>
      <c r="C29" s="550" t="s">
        <v>1987</v>
      </c>
      <c r="D29" s="721" t="s">
        <v>2778</v>
      </c>
      <c r="E29" s="727" t="s">
        <v>3387</v>
      </c>
      <c r="F29" s="923">
        <v>75013275</v>
      </c>
      <c r="G29" s="550" t="s">
        <v>1971</v>
      </c>
      <c r="H29" s="926" t="s">
        <v>1972</v>
      </c>
      <c r="I29" s="413" t="s">
        <v>1973</v>
      </c>
      <c r="J29" s="413" t="s">
        <v>1988</v>
      </c>
      <c r="K29" s="625" t="s">
        <v>3057</v>
      </c>
      <c r="L29" s="413" t="s">
        <v>1963</v>
      </c>
      <c r="M29" s="413" t="s">
        <v>1989</v>
      </c>
      <c r="N29" s="584">
        <f t="shared" ref="N29:N34" si="3">PRODUCT(300*P29)</f>
        <v>4500</v>
      </c>
      <c r="O29" s="585" t="s">
        <v>1965</v>
      </c>
      <c r="P29" s="585">
        <v>15</v>
      </c>
      <c r="Q29" s="586">
        <v>39443</v>
      </c>
      <c r="R29" s="586">
        <v>39443</v>
      </c>
      <c r="S29" s="587">
        <v>21000000</v>
      </c>
      <c r="T29" s="613" t="s">
        <v>1969</v>
      </c>
      <c r="U29" s="613" t="s">
        <v>2964</v>
      </c>
      <c r="V29" s="588" t="s">
        <v>3779</v>
      </c>
      <c r="W29" s="601" t="s">
        <v>3225</v>
      </c>
      <c r="X29" s="585" t="s">
        <v>1076</v>
      </c>
      <c r="Y29" s="413" t="s">
        <v>1237</v>
      </c>
      <c r="Z29" s="413" t="s">
        <v>1238</v>
      </c>
      <c r="AA29" s="573"/>
      <c r="AB29" s="633" t="s">
        <v>3208</v>
      </c>
      <c r="AC29" s="610"/>
      <c r="AF29" s="190" t="str">
        <f t="shared" si="2"/>
        <v>2007</v>
      </c>
    </row>
    <row r="30" spans="1:32" ht="15" customHeight="1">
      <c r="A30" s="412">
        <v>27</v>
      </c>
      <c r="B30" s="413" t="s">
        <v>1421</v>
      </c>
      <c r="C30" s="550" t="s">
        <v>1987</v>
      </c>
      <c r="D30" s="721" t="s">
        <v>2779</v>
      </c>
      <c r="E30" s="727" t="s">
        <v>3388</v>
      </c>
      <c r="F30" s="924"/>
      <c r="G30" s="550" t="s">
        <v>1976</v>
      </c>
      <c r="H30" s="927"/>
      <c r="I30" s="413" t="s">
        <v>1973</v>
      </c>
      <c r="J30" s="413" t="s">
        <v>1988</v>
      </c>
      <c r="K30" s="625" t="s">
        <v>3058</v>
      </c>
      <c r="L30" s="413" t="s">
        <v>1963</v>
      </c>
      <c r="M30" s="413" t="s">
        <v>1989</v>
      </c>
      <c r="N30" s="584">
        <f t="shared" si="3"/>
        <v>4500</v>
      </c>
      <c r="O30" s="585" t="s">
        <v>1965</v>
      </c>
      <c r="P30" s="585">
        <v>15</v>
      </c>
      <c r="Q30" s="586">
        <v>39443</v>
      </c>
      <c r="R30" s="586">
        <v>39443</v>
      </c>
      <c r="S30" s="587">
        <v>21000000</v>
      </c>
      <c r="T30" s="613" t="s">
        <v>1969</v>
      </c>
      <c r="U30" s="613" t="s">
        <v>2964</v>
      </c>
      <c r="V30" s="588" t="s">
        <v>3779</v>
      </c>
      <c r="W30" s="601" t="s">
        <v>3225</v>
      </c>
      <c r="X30" s="585" t="s">
        <v>1076</v>
      </c>
      <c r="Y30" s="413" t="s">
        <v>1237</v>
      </c>
      <c r="Z30" s="413" t="s">
        <v>1238</v>
      </c>
      <c r="AA30" s="573"/>
      <c r="AB30" s="633" t="s">
        <v>3208</v>
      </c>
      <c r="AC30" s="610"/>
      <c r="AF30" s="190" t="str">
        <f t="shared" si="2"/>
        <v>2007</v>
      </c>
    </row>
    <row r="31" spans="1:32" ht="15" customHeight="1">
      <c r="A31" s="412">
        <v>28</v>
      </c>
      <c r="B31" s="413" t="s">
        <v>1421</v>
      </c>
      <c r="C31" s="550" t="s">
        <v>1987</v>
      </c>
      <c r="D31" s="721" t="s">
        <v>2780</v>
      </c>
      <c r="E31" s="727" t="s">
        <v>3389</v>
      </c>
      <c r="F31" s="925"/>
      <c r="G31" s="550" t="s">
        <v>1978</v>
      </c>
      <c r="H31" s="928"/>
      <c r="I31" s="413" t="s">
        <v>1973</v>
      </c>
      <c r="J31" s="413" t="s">
        <v>1988</v>
      </c>
      <c r="K31" s="625" t="s">
        <v>3059</v>
      </c>
      <c r="L31" s="413" t="s">
        <v>1963</v>
      </c>
      <c r="M31" s="413" t="s">
        <v>1989</v>
      </c>
      <c r="N31" s="584">
        <f t="shared" si="3"/>
        <v>4500</v>
      </c>
      <c r="O31" s="585" t="s">
        <v>1965</v>
      </c>
      <c r="P31" s="585">
        <v>15</v>
      </c>
      <c r="Q31" s="586">
        <v>39443</v>
      </c>
      <c r="R31" s="586">
        <v>39443</v>
      </c>
      <c r="S31" s="587">
        <v>21000000</v>
      </c>
      <c r="T31" s="613" t="s">
        <v>1969</v>
      </c>
      <c r="U31" s="613" t="s">
        <v>2964</v>
      </c>
      <c r="V31" s="588" t="s">
        <v>3779</v>
      </c>
      <c r="W31" s="601" t="s">
        <v>3225</v>
      </c>
      <c r="X31" s="585" t="s">
        <v>1076</v>
      </c>
      <c r="Y31" s="413" t="s">
        <v>1237</v>
      </c>
      <c r="Z31" s="413" t="s">
        <v>1238</v>
      </c>
      <c r="AA31" s="573"/>
      <c r="AB31" s="633" t="s">
        <v>3208</v>
      </c>
      <c r="AC31" s="610"/>
      <c r="AF31" s="190" t="str">
        <f t="shared" si="2"/>
        <v>2007</v>
      </c>
    </row>
    <row r="32" spans="1:32" ht="15" customHeight="1">
      <c r="A32" s="412">
        <v>29</v>
      </c>
      <c r="B32" s="414" t="s">
        <v>1421</v>
      </c>
      <c r="C32" s="415" t="s">
        <v>1990</v>
      </c>
      <c r="D32" s="721" t="s">
        <v>2781</v>
      </c>
      <c r="E32" s="727"/>
      <c r="F32" s="950">
        <v>75040934</v>
      </c>
      <c r="G32" s="550" t="s">
        <v>1971</v>
      </c>
      <c r="H32" s="926" t="s">
        <v>1972</v>
      </c>
      <c r="I32" s="413" t="s">
        <v>1973</v>
      </c>
      <c r="J32" s="413" t="s">
        <v>1988</v>
      </c>
      <c r="K32" s="609" t="s">
        <v>3062</v>
      </c>
      <c r="L32" s="413" t="s">
        <v>1991</v>
      </c>
      <c r="M32" s="413" t="s">
        <v>2437</v>
      </c>
      <c r="N32" s="584">
        <f t="shared" si="3"/>
        <v>4500</v>
      </c>
      <c r="O32" s="585" t="s">
        <v>1965</v>
      </c>
      <c r="P32" s="585">
        <v>15</v>
      </c>
      <c r="Q32" s="586">
        <v>39524</v>
      </c>
      <c r="R32" s="586">
        <v>39524</v>
      </c>
      <c r="S32" s="587">
        <v>23000000</v>
      </c>
      <c r="T32" s="585" t="s">
        <v>1372</v>
      </c>
      <c r="U32" s="585" t="s">
        <v>2965</v>
      </c>
      <c r="V32" s="588" t="s">
        <v>3779</v>
      </c>
      <c r="W32" s="601" t="s">
        <v>3225</v>
      </c>
      <c r="X32" s="413" t="s">
        <v>1079</v>
      </c>
      <c r="Y32" s="413" t="s">
        <v>1237</v>
      </c>
      <c r="Z32" s="413" t="s">
        <v>1238</v>
      </c>
      <c r="AA32" s="573"/>
      <c r="AB32" s="633" t="s">
        <v>3210</v>
      </c>
      <c r="AC32" s="610"/>
      <c r="AD32" s="189" t="s">
        <v>1080</v>
      </c>
      <c r="AF32" s="190" t="str">
        <f t="shared" si="2"/>
        <v>2008</v>
      </c>
    </row>
    <row r="33" spans="1:32" ht="15" customHeight="1">
      <c r="A33" s="412">
        <v>30</v>
      </c>
      <c r="B33" s="414" t="s">
        <v>1421</v>
      </c>
      <c r="C33" s="415" t="s">
        <v>1990</v>
      </c>
      <c r="D33" s="721" t="s">
        <v>2782</v>
      </c>
      <c r="E33" s="727"/>
      <c r="F33" s="951"/>
      <c r="G33" s="550" t="s">
        <v>145</v>
      </c>
      <c r="H33" s="927"/>
      <c r="I33" s="413" t="s">
        <v>1973</v>
      </c>
      <c r="J33" s="413" t="s">
        <v>1988</v>
      </c>
      <c r="K33" s="609" t="s">
        <v>3063</v>
      </c>
      <c r="L33" s="413" t="s">
        <v>1991</v>
      </c>
      <c r="M33" s="413" t="s">
        <v>2437</v>
      </c>
      <c r="N33" s="584">
        <f t="shared" si="3"/>
        <v>4500</v>
      </c>
      <c r="O33" s="585" t="s">
        <v>1965</v>
      </c>
      <c r="P33" s="585">
        <v>15</v>
      </c>
      <c r="Q33" s="586">
        <v>39524</v>
      </c>
      <c r="R33" s="586">
        <v>39524</v>
      </c>
      <c r="S33" s="587">
        <v>23000000</v>
      </c>
      <c r="T33" s="585" t="s">
        <v>1372</v>
      </c>
      <c r="U33" s="585" t="s">
        <v>2965</v>
      </c>
      <c r="V33" s="588" t="s">
        <v>3779</v>
      </c>
      <c r="W33" s="601" t="s">
        <v>3225</v>
      </c>
      <c r="X33" s="413" t="s">
        <v>1079</v>
      </c>
      <c r="Y33" s="413" t="s">
        <v>1237</v>
      </c>
      <c r="Z33" s="413" t="s">
        <v>1238</v>
      </c>
      <c r="AA33" s="573"/>
      <c r="AB33" s="633" t="s">
        <v>3210</v>
      </c>
      <c r="AC33" s="610"/>
      <c r="AD33" s="189" t="s">
        <v>1080</v>
      </c>
      <c r="AF33" s="190" t="str">
        <f t="shared" si="2"/>
        <v>2008</v>
      </c>
    </row>
    <row r="34" spans="1:32" ht="15" customHeight="1">
      <c r="A34" s="412">
        <v>31</v>
      </c>
      <c r="B34" s="414" t="s">
        <v>1421</v>
      </c>
      <c r="C34" s="415" t="s">
        <v>1990</v>
      </c>
      <c r="D34" s="721" t="s">
        <v>2783</v>
      </c>
      <c r="E34" s="727"/>
      <c r="F34" s="952"/>
      <c r="G34" s="550" t="s">
        <v>146</v>
      </c>
      <c r="H34" s="928"/>
      <c r="I34" s="413" t="s">
        <v>1973</v>
      </c>
      <c r="J34" s="413" t="s">
        <v>1988</v>
      </c>
      <c r="K34" s="609" t="s">
        <v>3064</v>
      </c>
      <c r="L34" s="413" t="s">
        <v>1991</v>
      </c>
      <c r="M34" s="413" t="s">
        <v>2437</v>
      </c>
      <c r="N34" s="584">
        <f t="shared" si="3"/>
        <v>4500</v>
      </c>
      <c r="O34" s="585" t="s">
        <v>1965</v>
      </c>
      <c r="P34" s="585">
        <v>15</v>
      </c>
      <c r="Q34" s="586">
        <v>39524</v>
      </c>
      <c r="R34" s="586">
        <v>39524</v>
      </c>
      <c r="S34" s="587">
        <v>23000000</v>
      </c>
      <c r="T34" s="585" t="s">
        <v>1372</v>
      </c>
      <c r="U34" s="585" t="s">
        <v>2965</v>
      </c>
      <c r="V34" s="588" t="s">
        <v>3779</v>
      </c>
      <c r="W34" s="601" t="s">
        <v>3225</v>
      </c>
      <c r="X34" s="413" t="s">
        <v>1079</v>
      </c>
      <c r="Y34" s="413" t="s">
        <v>1237</v>
      </c>
      <c r="Z34" s="413" t="s">
        <v>1238</v>
      </c>
      <c r="AA34" s="573"/>
      <c r="AB34" s="633" t="s">
        <v>3210</v>
      </c>
      <c r="AC34" s="610"/>
      <c r="AD34" s="189" t="s">
        <v>1080</v>
      </c>
      <c r="AF34" s="190" t="str">
        <f t="shared" ref="AF34:AF43" si="4">TEXT(R34, "yyyy")</f>
        <v>2008</v>
      </c>
    </row>
    <row r="35" spans="1:32" ht="15" customHeight="1">
      <c r="A35" s="412">
        <v>32</v>
      </c>
      <c r="B35" s="416" t="s">
        <v>1421</v>
      </c>
      <c r="C35" s="417" t="s">
        <v>1992</v>
      </c>
      <c r="D35" s="721" t="s">
        <v>2784</v>
      </c>
      <c r="E35" s="727"/>
      <c r="F35" s="417"/>
      <c r="G35" s="550" t="s">
        <v>1971</v>
      </c>
      <c r="H35" s="573" t="s">
        <v>1972</v>
      </c>
      <c r="I35" s="413" t="s">
        <v>1973</v>
      </c>
      <c r="J35" s="413" t="s">
        <v>221</v>
      </c>
      <c r="K35" s="413" t="s">
        <v>1993</v>
      </c>
      <c r="L35" s="413" t="s">
        <v>1963</v>
      </c>
      <c r="M35" s="413" t="s">
        <v>3053</v>
      </c>
      <c r="N35" s="584">
        <v>5700</v>
      </c>
      <c r="O35" s="585" t="s">
        <v>1994</v>
      </c>
      <c r="P35" s="585">
        <v>80</v>
      </c>
      <c r="Q35" s="586">
        <v>39779</v>
      </c>
      <c r="R35" s="586">
        <v>39779</v>
      </c>
      <c r="S35" s="587">
        <v>50000000</v>
      </c>
      <c r="T35" s="585" t="s">
        <v>1995</v>
      </c>
      <c r="U35" s="585" t="s">
        <v>2964</v>
      </c>
      <c r="V35" s="588" t="s">
        <v>3779</v>
      </c>
      <c r="W35" s="601" t="s">
        <v>3225</v>
      </c>
      <c r="X35" s="413" t="s">
        <v>1081</v>
      </c>
      <c r="Y35" s="413" t="s">
        <v>1237</v>
      </c>
      <c r="Z35" s="413" t="s">
        <v>1238</v>
      </c>
      <c r="AA35" s="573"/>
      <c r="AB35" s="633" t="s">
        <v>3210</v>
      </c>
      <c r="AC35" s="610" t="s">
        <v>1418</v>
      </c>
      <c r="AD35" s="189" t="s">
        <v>1080</v>
      </c>
      <c r="AF35" s="190" t="str">
        <f t="shared" si="4"/>
        <v>2008</v>
      </c>
    </row>
    <row r="36" spans="1:32" ht="15" customHeight="1">
      <c r="A36" s="412">
        <v>33</v>
      </c>
      <c r="B36" s="416" t="s">
        <v>1421</v>
      </c>
      <c r="C36" s="550" t="s">
        <v>1996</v>
      </c>
      <c r="D36" s="721" t="s">
        <v>2785</v>
      </c>
      <c r="E36" s="727"/>
      <c r="F36" s="923">
        <v>83040806</v>
      </c>
      <c r="G36" s="550" t="s">
        <v>1971</v>
      </c>
      <c r="H36" s="926" t="s">
        <v>1972</v>
      </c>
      <c r="I36" s="413" t="s">
        <v>1973</v>
      </c>
      <c r="J36" s="413" t="s">
        <v>1997</v>
      </c>
      <c r="K36" s="608" t="s">
        <v>3065</v>
      </c>
      <c r="L36" s="413" t="s">
        <v>1991</v>
      </c>
      <c r="M36" s="413" t="s">
        <v>2436</v>
      </c>
      <c r="N36" s="584">
        <v>5000</v>
      </c>
      <c r="O36" s="585" t="s">
        <v>1965</v>
      </c>
      <c r="P36" s="585"/>
      <c r="Q36" s="586">
        <v>40015</v>
      </c>
      <c r="R36" s="586">
        <v>40015</v>
      </c>
      <c r="S36" s="587">
        <v>27100000</v>
      </c>
      <c r="T36" s="585" t="s">
        <v>1372</v>
      </c>
      <c r="U36" s="585" t="s">
        <v>2965</v>
      </c>
      <c r="V36" s="588" t="s">
        <v>3779</v>
      </c>
      <c r="W36" s="601" t="s">
        <v>3225</v>
      </c>
      <c r="X36" s="413" t="s">
        <v>1079</v>
      </c>
      <c r="Y36" s="413" t="s">
        <v>1237</v>
      </c>
      <c r="Z36" s="413" t="s">
        <v>1238</v>
      </c>
      <c r="AA36" s="573"/>
      <c r="AB36" s="633" t="s">
        <v>3210</v>
      </c>
      <c r="AC36" s="413" t="s">
        <v>1075</v>
      </c>
      <c r="AD36" s="189" t="s">
        <v>1080</v>
      </c>
      <c r="AF36" s="190" t="str">
        <f t="shared" si="4"/>
        <v>2009</v>
      </c>
    </row>
    <row r="37" spans="1:32" ht="15" customHeight="1">
      <c r="A37" s="412">
        <v>34</v>
      </c>
      <c r="B37" s="416" t="s">
        <v>1421</v>
      </c>
      <c r="C37" s="550" t="s">
        <v>1996</v>
      </c>
      <c r="D37" s="721" t="s">
        <v>2786</v>
      </c>
      <c r="E37" s="727"/>
      <c r="F37" s="925"/>
      <c r="G37" s="550" t="s">
        <v>1976</v>
      </c>
      <c r="H37" s="928"/>
      <c r="I37" s="413" t="s">
        <v>1973</v>
      </c>
      <c r="J37" s="413" t="s">
        <v>1997</v>
      </c>
      <c r="K37" s="608" t="s">
        <v>3066</v>
      </c>
      <c r="L37" s="413" t="s">
        <v>1991</v>
      </c>
      <c r="M37" s="413" t="s">
        <v>2436</v>
      </c>
      <c r="N37" s="584">
        <v>5000</v>
      </c>
      <c r="O37" s="585" t="s">
        <v>1965</v>
      </c>
      <c r="P37" s="585"/>
      <c r="Q37" s="586">
        <v>40015</v>
      </c>
      <c r="R37" s="586">
        <v>40015</v>
      </c>
      <c r="S37" s="587">
        <v>27100000</v>
      </c>
      <c r="T37" s="585" t="s">
        <v>1372</v>
      </c>
      <c r="U37" s="585" t="s">
        <v>2965</v>
      </c>
      <c r="V37" s="588" t="s">
        <v>3779</v>
      </c>
      <c r="W37" s="601" t="s">
        <v>3225</v>
      </c>
      <c r="X37" s="413" t="s">
        <v>1079</v>
      </c>
      <c r="Y37" s="413" t="s">
        <v>1237</v>
      </c>
      <c r="Z37" s="413" t="s">
        <v>1238</v>
      </c>
      <c r="AA37" s="573"/>
      <c r="AB37" s="633" t="s">
        <v>3210</v>
      </c>
      <c r="AC37" s="413" t="s">
        <v>1075</v>
      </c>
      <c r="AD37" s="189" t="s">
        <v>1080</v>
      </c>
      <c r="AF37" s="190" t="str">
        <f t="shared" si="4"/>
        <v>2009</v>
      </c>
    </row>
    <row r="38" spans="1:32" ht="15" customHeight="1">
      <c r="A38" s="412">
        <v>35</v>
      </c>
      <c r="B38" s="416" t="s">
        <v>1421</v>
      </c>
      <c r="C38" s="550" t="s">
        <v>1998</v>
      </c>
      <c r="D38" s="721" t="s">
        <v>3072</v>
      </c>
      <c r="E38" s="727"/>
      <c r="F38" s="550">
        <v>40672</v>
      </c>
      <c r="G38" s="550"/>
      <c r="H38" s="550"/>
      <c r="I38" s="550" t="s">
        <v>1973</v>
      </c>
      <c r="J38" s="550" t="s">
        <v>1997</v>
      </c>
      <c r="K38" s="550" t="s">
        <v>3067</v>
      </c>
      <c r="L38" s="550" t="s">
        <v>1991</v>
      </c>
      <c r="M38" s="550" t="s">
        <v>1999</v>
      </c>
      <c r="N38" s="550"/>
      <c r="O38" s="550"/>
      <c r="P38" s="550"/>
      <c r="Q38" s="586"/>
      <c r="R38" s="481">
        <v>40056</v>
      </c>
      <c r="S38" s="482">
        <v>27000000</v>
      </c>
      <c r="T38" s="585" t="s">
        <v>2000</v>
      </c>
      <c r="U38" s="585" t="s">
        <v>2964</v>
      </c>
      <c r="V38" s="588" t="s">
        <v>3779</v>
      </c>
      <c r="W38" s="601" t="s">
        <v>3225</v>
      </c>
      <c r="X38" s="413" t="s">
        <v>1379</v>
      </c>
      <c r="Y38" s="413" t="s">
        <v>1237</v>
      </c>
      <c r="Z38" s="413" t="s">
        <v>1238</v>
      </c>
      <c r="AA38" s="573"/>
      <c r="AB38" s="633" t="s">
        <v>3210</v>
      </c>
      <c r="AC38" s="413" t="s">
        <v>902</v>
      </c>
      <c r="AF38" s="190" t="str">
        <f t="shared" si="4"/>
        <v>2009</v>
      </c>
    </row>
    <row r="39" spans="1:32" ht="15" customHeight="1">
      <c r="A39" s="412">
        <v>36</v>
      </c>
      <c r="B39" s="550"/>
      <c r="C39" s="550" t="s">
        <v>2001</v>
      </c>
      <c r="D39" s="935" t="s">
        <v>2788</v>
      </c>
      <c r="E39" s="727"/>
      <c r="F39" s="550" t="s">
        <v>2029</v>
      </c>
      <c r="G39" s="550" t="s">
        <v>1971</v>
      </c>
      <c r="H39" s="923" t="s">
        <v>1972</v>
      </c>
      <c r="I39" s="550" t="s">
        <v>2002</v>
      </c>
      <c r="J39" s="550" t="s">
        <v>2003</v>
      </c>
      <c r="K39" s="550" t="s">
        <v>2004</v>
      </c>
      <c r="L39" s="550" t="s">
        <v>2035</v>
      </c>
      <c r="M39" s="550" t="s">
        <v>2005</v>
      </c>
      <c r="N39" s="398"/>
      <c r="O39" s="398" t="s">
        <v>1965</v>
      </c>
      <c r="P39" s="398"/>
      <c r="Q39" s="485">
        <v>40795</v>
      </c>
      <c r="R39" s="481">
        <v>40809</v>
      </c>
      <c r="S39" s="556">
        <v>36574000</v>
      </c>
      <c r="T39" s="550" t="s">
        <v>1969</v>
      </c>
      <c r="U39" s="550" t="s">
        <v>2964</v>
      </c>
      <c r="V39" s="588" t="s">
        <v>3779</v>
      </c>
      <c r="W39" s="638" t="s">
        <v>3216</v>
      </c>
      <c r="X39" s="585" t="s">
        <v>1057</v>
      </c>
      <c r="Y39" s="413" t="s">
        <v>1237</v>
      </c>
      <c r="Z39" s="413" t="s">
        <v>1238</v>
      </c>
      <c r="AA39" s="550"/>
      <c r="AB39" s="633" t="s">
        <v>3208</v>
      </c>
      <c r="AC39" s="413" t="s">
        <v>1419</v>
      </c>
      <c r="AF39" s="190" t="str">
        <f t="shared" si="4"/>
        <v>2011</v>
      </c>
    </row>
    <row r="40" spans="1:32" ht="15" customHeight="1">
      <c r="A40" s="412">
        <v>37</v>
      </c>
      <c r="B40" s="550"/>
      <c r="C40" s="550" t="s">
        <v>2006</v>
      </c>
      <c r="D40" s="937"/>
      <c r="E40" s="727"/>
      <c r="F40" s="550" t="s">
        <v>2030</v>
      </c>
      <c r="G40" s="550" t="s">
        <v>1976</v>
      </c>
      <c r="H40" s="925"/>
      <c r="I40" s="550" t="s">
        <v>2002</v>
      </c>
      <c r="J40" s="550" t="s">
        <v>2003</v>
      </c>
      <c r="K40" s="550" t="s">
        <v>1366</v>
      </c>
      <c r="L40" s="550" t="s">
        <v>2035</v>
      </c>
      <c r="M40" s="550" t="s">
        <v>1365</v>
      </c>
      <c r="N40" s="398"/>
      <c r="O40" s="398" t="s">
        <v>1965</v>
      </c>
      <c r="P40" s="398"/>
      <c r="Q40" s="485">
        <v>40795</v>
      </c>
      <c r="R40" s="481">
        <v>40809</v>
      </c>
      <c r="S40" s="626" t="s">
        <v>2884</v>
      </c>
      <c r="T40" s="550" t="s">
        <v>1969</v>
      </c>
      <c r="U40" s="550" t="s">
        <v>2964</v>
      </c>
      <c r="V40" s="588" t="s">
        <v>3779</v>
      </c>
      <c r="W40" s="638" t="s">
        <v>3216</v>
      </c>
      <c r="X40" s="585" t="s">
        <v>1057</v>
      </c>
      <c r="Y40" s="413" t="s">
        <v>1237</v>
      </c>
      <c r="Z40" s="413" t="s">
        <v>1238</v>
      </c>
      <c r="AA40" s="550"/>
      <c r="AB40" s="633" t="s">
        <v>3208</v>
      </c>
      <c r="AC40" s="413" t="s">
        <v>1419</v>
      </c>
      <c r="AF40" s="190" t="str">
        <f t="shared" si="4"/>
        <v>2011</v>
      </c>
    </row>
    <row r="41" spans="1:32" ht="15" customHeight="1">
      <c r="A41" s="412">
        <v>38</v>
      </c>
      <c r="B41" s="418"/>
      <c r="C41" s="413" t="s">
        <v>2007</v>
      </c>
      <c r="D41" s="948" t="s">
        <v>2856</v>
      </c>
      <c r="E41" s="934" t="s">
        <v>3382</v>
      </c>
      <c r="F41" s="413"/>
      <c r="G41" s="550" t="s">
        <v>1971</v>
      </c>
      <c r="H41" s="934" t="s">
        <v>1972</v>
      </c>
      <c r="I41" s="413" t="s">
        <v>2008</v>
      </c>
      <c r="J41" s="627" t="s">
        <v>2031</v>
      </c>
      <c r="K41" s="413" t="s">
        <v>2032</v>
      </c>
      <c r="L41" s="627" t="s">
        <v>2034</v>
      </c>
      <c r="M41" s="637" t="s">
        <v>3226</v>
      </c>
      <c r="N41" s="627"/>
      <c r="O41" s="627" t="s">
        <v>2037</v>
      </c>
      <c r="P41" s="627"/>
      <c r="Q41" s="628"/>
      <c r="R41" s="629">
        <v>41141</v>
      </c>
      <c r="S41" s="557">
        <v>23752000</v>
      </c>
      <c r="T41" s="413" t="s">
        <v>3311</v>
      </c>
      <c r="U41" s="413" t="s">
        <v>2964</v>
      </c>
      <c r="V41" s="638" t="s">
        <v>3925</v>
      </c>
      <c r="W41" s="731" t="s">
        <v>1302</v>
      </c>
      <c r="X41" s="413" t="s">
        <v>1379</v>
      </c>
      <c r="Y41" s="413" t="s">
        <v>1237</v>
      </c>
      <c r="Z41" s="413" t="s">
        <v>1238</v>
      </c>
      <c r="AA41" s="413"/>
      <c r="AB41" s="633" t="s">
        <v>3210</v>
      </c>
      <c r="AC41" s="413" t="s">
        <v>902</v>
      </c>
      <c r="AF41" s="190" t="str">
        <f t="shared" si="4"/>
        <v>2012</v>
      </c>
    </row>
    <row r="42" spans="1:32" ht="15" customHeight="1">
      <c r="A42" s="412">
        <v>39</v>
      </c>
      <c r="B42" s="418"/>
      <c r="C42" s="413" t="s">
        <v>2875</v>
      </c>
      <c r="D42" s="949"/>
      <c r="E42" s="934"/>
      <c r="F42" s="413"/>
      <c r="G42" s="550" t="s">
        <v>1976</v>
      </c>
      <c r="H42" s="934"/>
      <c r="I42" s="850" t="s">
        <v>2008</v>
      </c>
      <c r="J42" s="627" t="s">
        <v>2031</v>
      </c>
      <c r="K42" s="850" t="s">
        <v>2033</v>
      </c>
      <c r="L42" s="627" t="s">
        <v>2036</v>
      </c>
      <c r="M42" s="850" t="s">
        <v>3226</v>
      </c>
      <c r="N42" s="627"/>
      <c r="O42" s="627" t="s">
        <v>2037</v>
      </c>
      <c r="P42" s="627"/>
      <c r="Q42" s="628"/>
      <c r="R42" s="629">
        <v>41141</v>
      </c>
      <c r="S42" s="630" t="s">
        <v>2883</v>
      </c>
      <c r="T42" s="413" t="s">
        <v>3311</v>
      </c>
      <c r="U42" s="413" t="s">
        <v>2964</v>
      </c>
      <c r="V42" s="638" t="s">
        <v>3925</v>
      </c>
      <c r="W42" s="731" t="s">
        <v>1302</v>
      </c>
      <c r="X42" s="413" t="s">
        <v>1379</v>
      </c>
      <c r="Y42" s="413" t="s">
        <v>1237</v>
      </c>
      <c r="Z42" s="413" t="s">
        <v>1238</v>
      </c>
      <c r="AA42" s="413"/>
      <c r="AB42" s="633" t="s">
        <v>3210</v>
      </c>
      <c r="AC42" s="413" t="s">
        <v>902</v>
      </c>
      <c r="AF42" s="190" t="str">
        <f t="shared" si="4"/>
        <v>2012</v>
      </c>
    </row>
    <row r="43" spans="1:32" ht="15" hidden="1" customHeight="1">
      <c r="A43" s="412">
        <v>40</v>
      </c>
      <c r="B43" s="418"/>
      <c r="C43" s="413" t="s">
        <v>2877</v>
      </c>
      <c r="D43" s="781" t="s">
        <v>2885</v>
      </c>
      <c r="E43" s="753"/>
      <c r="F43" s="413"/>
      <c r="G43" s="550"/>
      <c r="H43" s="413"/>
      <c r="I43" s="413" t="s">
        <v>2854</v>
      </c>
      <c r="J43" s="413" t="s">
        <v>2855</v>
      </c>
      <c r="K43" s="627"/>
      <c r="L43" s="627"/>
      <c r="M43" s="627"/>
      <c r="N43" s="627"/>
      <c r="O43" s="627"/>
      <c r="P43" s="627"/>
      <c r="Q43" s="628"/>
      <c r="R43" s="628">
        <v>41212</v>
      </c>
      <c r="S43" s="631">
        <v>34500000</v>
      </c>
      <c r="T43" s="413" t="s">
        <v>3312</v>
      </c>
      <c r="U43" s="413" t="s">
        <v>2966</v>
      </c>
      <c r="V43" s="361" t="s">
        <v>23</v>
      </c>
      <c r="W43" s="731" t="s">
        <v>23</v>
      </c>
      <c r="X43" s="413"/>
      <c r="Y43" s="413" t="s">
        <v>2967</v>
      </c>
      <c r="Z43" s="413" t="s">
        <v>2968</v>
      </c>
      <c r="AA43" s="413"/>
      <c r="AB43" s="633"/>
      <c r="AC43" s="413"/>
      <c r="AF43" s="190" t="str">
        <f t="shared" si="4"/>
        <v>2012</v>
      </c>
    </row>
    <row r="44" spans="1:32" ht="15" customHeight="1">
      <c r="A44" s="418"/>
      <c r="B44" s="418"/>
      <c r="C44" s="850" t="s">
        <v>4014</v>
      </c>
      <c r="D44" s="850" t="s">
        <v>4015</v>
      </c>
      <c r="E44" s="850" t="s">
        <v>4016</v>
      </c>
      <c r="F44" s="850"/>
      <c r="G44" s="418"/>
      <c r="H44" s="850"/>
      <c r="I44" s="850" t="s">
        <v>4017</v>
      </c>
      <c r="J44" s="850" t="s">
        <v>4018</v>
      </c>
      <c r="K44" s="850" t="s">
        <v>4019</v>
      </c>
      <c r="L44" s="850" t="s">
        <v>4020</v>
      </c>
      <c r="M44" s="850" t="s">
        <v>4021</v>
      </c>
      <c r="N44" s="418"/>
      <c r="O44" s="418"/>
      <c r="P44" s="850"/>
      <c r="Q44" s="586">
        <v>41331</v>
      </c>
      <c r="R44" s="586"/>
      <c r="S44" s="418"/>
      <c r="T44" s="850" t="s">
        <v>4022</v>
      </c>
      <c r="U44" s="850"/>
      <c r="V44" s="731" t="s">
        <v>1302</v>
      </c>
      <c r="W44" s="850"/>
      <c r="X44" s="418"/>
      <c r="Y44" s="850" t="s">
        <v>1237</v>
      </c>
      <c r="Z44" s="850" t="s">
        <v>1238</v>
      </c>
      <c r="AA44" s="850"/>
      <c r="AB44" s="633" t="s">
        <v>3210</v>
      </c>
      <c r="AC44" s="850" t="s">
        <v>902</v>
      </c>
      <c r="AF44" s="190">
        <v>2013</v>
      </c>
    </row>
    <row r="47" spans="1:32" ht="15" customHeight="1">
      <c r="C47" s="408" t="s">
        <v>2978</v>
      </c>
    </row>
    <row r="48" spans="1:32" ht="15" customHeight="1">
      <c r="C48" s="408" t="s">
        <v>2981</v>
      </c>
    </row>
    <row r="49" spans="3:3" ht="15" customHeight="1">
      <c r="C49" s="408" t="s">
        <v>2979</v>
      </c>
    </row>
    <row r="50" spans="3:3" ht="15" customHeight="1">
      <c r="C50" s="408" t="s">
        <v>2980</v>
      </c>
    </row>
    <row r="51" spans="3:3" ht="15" customHeight="1">
      <c r="C51" s="408" t="s">
        <v>2982</v>
      </c>
    </row>
    <row r="52" spans="3:3" ht="15" customHeight="1">
      <c r="C52" s="408" t="s">
        <v>2983</v>
      </c>
    </row>
  </sheetData>
  <autoFilter ref="A3:AC43">
    <filterColumn colId="21">
      <filters>
        <filter val="2015 유지보수 신규"/>
        <filter val="2015 유지보수 유지"/>
      </filters>
    </filterColumn>
  </autoFilter>
  <customSheetViews>
    <customSheetView guid="{73E7828D-5F80-4E69-B368-E6402254BE85}" scale="85" fitToPage="1" showAutoFilter="1">
      <pane xSplit="8" ySplit="3" topLeftCell="I4" activePane="bottomRight" state="frozen"/>
      <selection pane="bottomRight" activeCell="L47" sqref="L47"/>
      <pageMargins left="0.15748031496062992" right="0.15748031496062992" top="0.23622047244094491" bottom="0.31496062992125984" header="0.19685039370078741" footer="0.15748031496062992"/>
      <pageSetup paperSize="9" scale="38" fitToHeight="2" orientation="landscape" r:id="rId1"/>
      <headerFooter alignWithMargins="0"/>
      <autoFilter ref="B1:AC1"/>
    </customSheetView>
    <customSheetView guid="{645BA907-1F3D-45DE-98E4-F113E8F279C5}" scale="85" showPageBreaks="1" fitToPage="1" showAutoFilter="1">
      <selection activeCell="J31" sqref="J31"/>
      <rowBreaks count="4" manualBreakCount="4">
        <brk id="55" max="16383" man="1"/>
        <brk id="73" max="19" man="1"/>
        <brk id="101" max="16383" man="1"/>
        <brk id="165" max="16" man="1"/>
      </rowBreaks>
      <pageMargins left="0.15748031496062992" right="0.15748031496062992" top="0.23622047244094491" bottom="0.31496062992125984" header="0.19685039370078741" footer="0.15748031496062992"/>
      <pageSetup paperSize="9" scale="38" fitToHeight="2" orientation="landscape" r:id="rId2"/>
      <headerFooter alignWithMargins="0"/>
      <autoFilter ref="B1:AC1"/>
    </customSheetView>
    <customSheetView guid="{645BA907-1F3D-45DE-98E4-F113E8F279C5}" scale="85" fitToPage="1" showAutoFilter="1" topLeftCell="A163">
      <selection activeCell="J31" sqref="J31"/>
      <rowBreaks count="4" manualBreakCount="4">
        <brk id="55" max="16383" man="1"/>
        <brk id="73" max="19" man="1"/>
        <brk id="101" max="16383" man="1"/>
        <brk id="165" max="16" man="1"/>
      </rowBreaks>
      <pageMargins left="0.15748031496062992" right="0.15748031496062992" top="0.23622047244094491" bottom="0.31496062992125984" header="0.19685039370078741" footer="0.15748031496062992"/>
      <pageSetup paperSize="9" scale="44" fitToHeight="2" orientation="landscape" r:id="rId3"/>
      <headerFooter alignWithMargins="0"/>
      <autoFilter ref="B1:AC1"/>
    </customSheetView>
    <customSheetView guid="{645BA907-1F3D-45DE-98E4-F113E8F279C5}" scale="85" showPageBreaks="1" fitToPage="1" showAutoFilter="1">
      <pane xSplit="8" ySplit="3" topLeftCell="I4" activePane="bottomRight" state="frozen"/>
      <selection pane="bottomRight" activeCell="L47" sqref="L47"/>
      <pageMargins left="0.15748031496062992" right="0.15748031496062992" top="0.23622047244094491" bottom="0.31496062992125984" header="0.19685039370078741" footer="0.15748031496062992"/>
      <pageSetup paperSize="9" scale="38" fitToHeight="2" orientation="landscape" r:id="rId4"/>
      <headerFooter alignWithMargins="0"/>
      <autoFilter ref="B1:AC1"/>
    </customSheetView>
    <customSheetView guid="{31FC42B3-C7BE-4BE0-AFBC-34620A85556E}" scale="85" showPageBreaks="1" fitToPage="1" printArea="1" showAutoFilter="1">
      <pane xSplit="8" ySplit="3" topLeftCell="I4" activePane="bottomRight" state="frozen"/>
      <selection pane="bottomRight" activeCell="J31" sqref="J31"/>
      <pageMargins left="0.15748031496062992" right="0.15748031496062992" top="0.23622047244094491" bottom="0.31496062992125984" header="0.19685039370078741" footer="0.15748031496062992"/>
      <pageSetup paperSize="9" scale="44" fitToHeight="2" orientation="landscape" r:id="rId5"/>
      <headerFooter alignWithMargins="0"/>
      <autoFilter ref="B1:AC1"/>
    </customSheetView>
    <customSheetView guid="{7D337530-1F80-4366-89D6-27D686190EBA}" scale="85" fitToPage="1" showAutoFilter="1">
      <pane xSplit="8" ySplit="3" topLeftCell="I4" activePane="bottomRight" state="frozen"/>
      <selection pane="bottomRight" activeCell="J31" sqref="J31"/>
      <pageMargins left="0.15748031496062992" right="0.15748031496062992" top="0.23622047244094491" bottom="0.31496062992125984" header="0.19685039370078741" footer="0.15748031496062992"/>
      <pageSetup paperSize="9" scale="44" fitToHeight="2" orientation="landscape" r:id="rId6"/>
      <headerFooter alignWithMargins="0"/>
      <autoFilter ref="B1:AC1"/>
    </customSheetView>
    <customSheetView guid="{645BA907-1F3D-45DE-98E4-F113E8F279C5}" scale="85" showPageBreaks="1" fitToPage="1" showAutoFilter="1">
      <pane xSplit="8" ySplit="3" topLeftCell="I4" activePane="bottomRight" state="frozen"/>
      <selection pane="bottomRight" activeCell="L47" sqref="L47"/>
      <pageMargins left="0.15748031496062992" right="0.15748031496062992" top="0.23622047244094491" bottom="0.31496062992125984" header="0.19685039370078741" footer="0.15748031496062992"/>
      <pageSetup paperSize="9" scale="38" fitToHeight="2" orientation="landscape" r:id="rId7"/>
      <headerFooter alignWithMargins="0"/>
      <autoFilter ref="B1:AC1"/>
    </customSheetView>
    <customSheetView guid="{645BA907-1F3D-45DE-98E4-F113E8F279C5}" scale="85" showPageBreaks="1" fitToPage="1" showAutoFilter="1">
      <pane xSplit="8" ySplit="3" topLeftCell="I4" activePane="bottomRight" state="frozen"/>
      <selection pane="bottomRight" activeCell="L47" sqref="L47"/>
      <pageMargins left="0.15748031496062992" right="0.15748031496062992" top="0.23622047244094491" bottom="0.31496062992125984" header="0.19685039370078741" footer="0.15748031496062992"/>
      <pageSetup paperSize="9" scale="38" fitToHeight="2" orientation="landscape" r:id="rId8"/>
      <headerFooter alignWithMargins="0"/>
      <autoFilter ref="B1:AC1"/>
    </customSheetView>
    <customSheetView guid="{645BA907-1F3D-45DE-98E4-F113E8F279C5}" scale="85" fitToPage="1" showAutoFilter="1" topLeftCell="A163">
      <selection activeCell="J31" sqref="J31"/>
      <rowBreaks count="4" manualBreakCount="4">
        <brk id="55" max="16383" man="1"/>
        <brk id="73" max="19" man="1"/>
        <brk id="101" max="16383" man="1"/>
        <brk id="165" max="16" man="1"/>
      </rowBreaks>
      <pageMargins left="0.15748031496062992" right="0.15748031496062992" top="0.23622047244094491" bottom="0.31496062992125984" header="0.19685039370078741" footer="0.15748031496062992"/>
      <pageSetup paperSize="9" scale="44" fitToHeight="2" orientation="landscape" r:id="rId9"/>
      <headerFooter alignWithMargins="0"/>
      <autoFilter ref="B1:AC1"/>
    </customSheetView>
    <customSheetView guid="{645BA907-1F3D-45DE-98E4-F113E8F279C5}" scale="85" showPageBreaks="1" fitToPage="1" showAutoFilter="1">
      <selection activeCell="J31" sqref="J31"/>
      <rowBreaks count="4" manualBreakCount="4">
        <brk id="55" max="16383" man="1"/>
        <brk id="73" max="19" man="1"/>
        <brk id="101" max="16383" man="1"/>
        <brk id="165" max="16" man="1"/>
      </rowBreaks>
      <pageMargins left="0.15748031496062992" right="0.15748031496062992" top="0.23622047244094491" bottom="0.31496062992125984" header="0.19685039370078741" footer="0.15748031496062992"/>
      <pageSetup paperSize="9" scale="38" fitToHeight="2" orientation="landscape" r:id="rId10"/>
      <headerFooter alignWithMargins="0"/>
      <autoFilter ref="B1:AC1"/>
    </customSheetView>
  </customSheetViews>
  <mergeCells count="25">
    <mergeCell ref="D41:D42"/>
    <mergeCell ref="D39:D40"/>
    <mergeCell ref="F29:F31"/>
    <mergeCell ref="H41:H42"/>
    <mergeCell ref="H39:H40"/>
    <mergeCell ref="H36:H37"/>
    <mergeCell ref="H32:H34"/>
    <mergeCell ref="F36:F37"/>
    <mergeCell ref="F32:F34"/>
    <mergeCell ref="E41:E42"/>
    <mergeCell ref="F25:F28"/>
    <mergeCell ref="H29:H31"/>
    <mergeCell ref="H25:H28"/>
    <mergeCell ref="S25:S28"/>
    <mergeCell ref="A1:C1"/>
    <mergeCell ref="H10:H12"/>
    <mergeCell ref="H13:H14"/>
    <mergeCell ref="D25:D28"/>
    <mergeCell ref="H4:H5"/>
    <mergeCell ref="H7:H9"/>
    <mergeCell ref="H20:H24"/>
    <mergeCell ref="F4:F5"/>
    <mergeCell ref="F7:F9"/>
    <mergeCell ref="F20:F24"/>
    <mergeCell ref="E25:E28"/>
  </mergeCells>
  <phoneticPr fontId="8" type="noConversion"/>
  <pageMargins left="0.15748031496062992" right="0.15748031496062992" top="0.23622047244094491" bottom="0.31496062992125984" header="0.19685039370078741" footer="0.15748031496062992"/>
  <pageSetup paperSize="9" scale="36" fitToHeight="2" orientation="landscape" r:id="rId11"/>
  <headerFooter alignWithMargins="0"/>
  <legacy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AC29"/>
  <sheetViews>
    <sheetView zoomScale="85" zoomScaleNormal="100" zoomScaleSheetLayoutView="100" workbookViewId="0">
      <pane xSplit="6" ySplit="3" topLeftCell="L4" activePane="bottomRight" state="frozen"/>
      <selection pane="topRight" activeCell="G1" sqref="G1"/>
      <selection pane="bottomLeft" activeCell="A4" sqref="A4"/>
      <selection pane="bottomRight" activeCell="S23" sqref="S23"/>
    </sheetView>
  </sheetViews>
  <sheetFormatPr defaultRowHeight="13.5"/>
  <cols>
    <col min="1" max="1" width="3.6640625" style="118" bestFit="1" customWidth="1"/>
    <col min="2" max="3" width="14.44140625" style="118" customWidth="1"/>
    <col min="4" max="4" width="4.5546875" style="118" bestFit="1" customWidth="1"/>
    <col min="5" max="5" width="4.44140625" style="134" bestFit="1" customWidth="1"/>
    <col min="6" max="6" width="7.5546875" style="118" bestFit="1" customWidth="1"/>
    <col min="7" max="7" width="9" style="118" bestFit="1" customWidth="1"/>
    <col min="8" max="8" width="8.44140625" style="134" bestFit="1" customWidth="1"/>
    <col min="9" max="9" width="9.109375" style="134" bestFit="1" customWidth="1"/>
    <col min="10" max="10" width="9.109375" style="134" customWidth="1"/>
    <col min="11" max="11" width="7.44140625" style="118" bestFit="1" customWidth="1"/>
    <col min="12" max="12" width="4.44140625" style="118" customWidth="1"/>
    <col min="13" max="13" width="4.44140625" style="134" customWidth="1"/>
    <col min="14" max="15" width="9.21875" style="145" bestFit="1" customWidth="1"/>
    <col min="16" max="16" width="10.44140625" style="118" bestFit="1" customWidth="1"/>
    <col min="17" max="17" width="5.88671875" style="134" bestFit="1" customWidth="1"/>
    <col min="18" max="18" width="11.109375" style="118" bestFit="1" customWidth="1"/>
    <col min="19" max="19" width="16.88671875" style="118" customWidth="1"/>
    <col min="20" max="20" width="15.21875" style="118" bestFit="1" customWidth="1"/>
    <col min="21" max="21" width="4.44140625" style="134" bestFit="1" customWidth="1"/>
    <col min="22" max="22" width="5.21875" style="134" bestFit="1" customWidth="1"/>
    <col min="23" max="23" width="4.44140625" style="134" bestFit="1" customWidth="1"/>
    <col min="24" max="24" width="11" style="118" customWidth="1"/>
    <col min="25" max="25" width="5.88671875" style="118" bestFit="1" customWidth="1"/>
    <col min="26" max="26" width="10.44140625" style="118" bestFit="1" customWidth="1"/>
    <col min="27" max="27" width="7.77734375" style="134" bestFit="1" customWidth="1"/>
    <col min="28" max="16384" width="8.88671875" style="118"/>
  </cols>
  <sheetData>
    <row r="1" spans="1:29" s="143" customFormat="1" ht="15" customHeight="1">
      <c r="A1" s="956" t="s">
        <v>954</v>
      </c>
      <c r="B1" s="956"/>
      <c r="C1" s="479"/>
      <c r="E1" s="144"/>
    </row>
    <row r="2" spans="1:29" ht="6.75" customHeight="1"/>
    <row r="3" spans="1:29" s="116" customFormat="1" ht="35.25" customHeight="1">
      <c r="A3" s="107" t="s">
        <v>926</v>
      </c>
      <c r="B3" s="107" t="s">
        <v>927</v>
      </c>
      <c r="C3" s="107" t="s">
        <v>2866</v>
      </c>
      <c r="D3" s="107"/>
      <c r="E3" s="108" t="s">
        <v>928</v>
      </c>
      <c r="F3" s="107" t="s">
        <v>929</v>
      </c>
      <c r="G3" s="107" t="s">
        <v>930</v>
      </c>
      <c r="H3" s="109" t="s">
        <v>931</v>
      </c>
      <c r="I3" s="107" t="s">
        <v>932</v>
      </c>
      <c r="J3" s="107" t="s">
        <v>1022</v>
      </c>
      <c r="K3" s="110" t="s">
        <v>933</v>
      </c>
      <c r="L3" s="109" t="s">
        <v>934</v>
      </c>
      <c r="M3" s="111" t="s">
        <v>935</v>
      </c>
      <c r="N3" s="109" t="s">
        <v>85</v>
      </c>
      <c r="O3" s="112" t="s">
        <v>86</v>
      </c>
      <c r="P3" s="109" t="s">
        <v>429</v>
      </c>
      <c r="Q3" s="109" t="s">
        <v>90</v>
      </c>
      <c r="R3" s="109" t="s">
        <v>91</v>
      </c>
      <c r="S3" s="111" t="s">
        <v>3804</v>
      </c>
      <c r="T3" s="111" t="s">
        <v>3227</v>
      </c>
      <c r="U3" s="109" t="s">
        <v>92</v>
      </c>
      <c r="V3" s="107" t="s">
        <v>93</v>
      </c>
      <c r="W3" s="135" t="s">
        <v>952</v>
      </c>
      <c r="X3" s="114" t="s">
        <v>143</v>
      </c>
      <c r="Y3" s="114" t="s">
        <v>940</v>
      </c>
      <c r="Z3" s="115" t="s">
        <v>95</v>
      </c>
      <c r="AA3" s="107" t="s">
        <v>96</v>
      </c>
    </row>
    <row r="4" spans="1:29" ht="15" customHeight="1">
      <c r="A4" s="119">
        <v>1</v>
      </c>
      <c r="B4" s="120" t="s">
        <v>884</v>
      </c>
      <c r="C4" s="120" t="s">
        <v>2867</v>
      </c>
      <c r="D4" s="120"/>
      <c r="E4" s="224"/>
      <c r="F4" s="119" t="s">
        <v>798</v>
      </c>
      <c r="G4" s="119" t="s">
        <v>799</v>
      </c>
      <c r="H4" s="119" t="s">
        <v>943</v>
      </c>
      <c r="I4" s="119" t="s">
        <v>660</v>
      </c>
      <c r="J4" s="194" t="s">
        <v>1101</v>
      </c>
      <c r="K4" s="834" t="s">
        <v>3821</v>
      </c>
      <c r="L4" s="117" t="s">
        <v>24</v>
      </c>
      <c r="M4" s="117">
        <v>24</v>
      </c>
      <c r="N4" s="122">
        <v>38686</v>
      </c>
      <c r="O4" s="122">
        <v>38686</v>
      </c>
      <c r="P4" s="123">
        <v>39728000</v>
      </c>
      <c r="Q4" s="117" t="s">
        <v>12</v>
      </c>
      <c r="R4" s="119" t="s">
        <v>800</v>
      </c>
      <c r="S4" s="62" t="s">
        <v>3779</v>
      </c>
      <c r="T4" s="62" t="s">
        <v>3225</v>
      </c>
      <c r="U4" s="117" t="s">
        <v>1237</v>
      </c>
      <c r="V4" s="117" t="s">
        <v>1238</v>
      </c>
      <c r="W4" s="124" t="s">
        <v>357</v>
      </c>
      <c r="X4" s="120" t="s">
        <v>948</v>
      </c>
      <c r="Y4" s="120" t="s">
        <v>949</v>
      </c>
      <c r="Z4" s="120" t="s">
        <v>1380</v>
      </c>
      <c r="AA4" s="119"/>
      <c r="AC4" s="118">
        <v>2005</v>
      </c>
    </row>
    <row r="5" spans="1:29" ht="15" customHeight="1">
      <c r="A5" s="119">
        <v>2</v>
      </c>
      <c r="B5" s="120" t="s">
        <v>885</v>
      </c>
      <c r="C5" s="120" t="s">
        <v>2868</v>
      </c>
      <c r="D5" s="120"/>
      <c r="E5" s="224"/>
      <c r="F5" s="119" t="s">
        <v>941</v>
      </c>
      <c r="G5" s="119" t="s">
        <v>942</v>
      </c>
      <c r="H5" s="119" t="s">
        <v>943</v>
      </c>
      <c r="I5" s="119" t="s">
        <v>950</v>
      </c>
      <c r="J5" s="194" t="s">
        <v>1102</v>
      </c>
      <c r="K5" s="834" t="s">
        <v>3821</v>
      </c>
      <c r="L5" s="117" t="s">
        <v>945</v>
      </c>
      <c r="M5" s="117">
        <v>24</v>
      </c>
      <c r="N5" s="122">
        <v>38686</v>
      </c>
      <c r="O5" s="122">
        <v>38686</v>
      </c>
      <c r="P5" s="123">
        <v>39728000</v>
      </c>
      <c r="Q5" s="117" t="s">
        <v>946</v>
      </c>
      <c r="R5" s="119" t="s">
        <v>947</v>
      </c>
      <c r="S5" s="62" t="s">
        <v>3779</v>
      </c>
      <c r="T5" s="62" t="s">
        <v>3225</v>
      </c>
      <c r="U5" s="117" t="s">
        <v>1237</v>
      </c>
      <c r="V5" s="117" t="s">
        <v>1238</v>
      </c>
      <c r="W5" s="124" t="s">
        <v>357</v>
      </c>
      <c r="X5" s="120" t="s">
        <v>948</v>
      </c>
      <c r="Y5" s="120" t="s">
        <v>949</v>
      </c>
      <c r="Z5" s="120" t="s">
        <v>1380</v>
      </c>
      <c r="AA5" s="119"/>
      <c r="AC5" s="118">
        <v>2005</v>
      </c>
    </row>
    <row r="6" spans="1:29" ht="15" customHeight="1">
      <c r="A6" s="119">
        <v>3</v>
      </c>
      <c r="B6" s="120" t="s">
        <v>1303</v>
      </c>
      <c r="C6" s="120" t="s">
        <v>2869</v>
      </c>
      <c r="D6" s="120"/>
      <c r="E6" s="224"/>
      <c r="F6" s="119" t="s">
        <v>941</v>
      </c>
      <c r="G6" s="119" t="s">
        <v>908</v>
      </c>
      <c r="H6" s="119" t="s">
        <v>943</v>
      </c>
      <c r="I6" s="119" t="s">
        <v>951</v>
      </c>
      <c r="J6" s="194" t="s">
        <v>1103</v>
      </c>
      <c r="K6" s="834" t="s">
        <v>3821</v>
      </c>
      <c r="L6" s="117" t="s">
        <v>945</v>
      </c>
      <c r="M6" s="117">
        <v>24</v>
      </c>
      <c r="N6" s="122">
        <v>38686</v>
      </c>
      <c r="O6" s="122">
        <v>38686</v>
      </c>
      <c r="P6" s="123">
        <v>39728000</v>
      </c>
      <c r="Q6" s="117" t="s">
        <v>946</v>
      </c>
      <c r="R6" s="119" t="s">
        <v>947</v>
      </c>
      <c r="S6" s="359" t="s">
        <v>754</v>
      </c>
      <c r="T6" s="730" t="s">
        <v>754</v>
      </c>
      <c r="U6" s="117" t="s">
        <v>1237</v>
      </c>
      <c r="V6" s="117" t="s">
        <v>1238</v>
      </c>
      <c r="W6" s="124" t="s">
        <v>357</v>
      </c>
      <c r="X6" s="120" t="s">
        <v>948</v>
      </c>
      <c r="Y6" s="120" t="s">
        <v>949</v>
      </c>
      <c r="Z6" s="120" t="s">
        <v>1380</v>
      </c>
      <c r="AA6" s="119"/>
      <c r="AC6" s="118">
        <v>2005</v>
      </c>
    </row>
    <row r="7" spans="1:29" ht="15" customHeight="1">
      <c r="A7" s="119">
        <v>4</v>
      </c>
      <c r="B7" s="120" t="s">
        <v>886</v>
      </c>
      <c r="C7" s="120" t="s">
        <v>2870</v>
      </c>
      <c r="D7" s="120"/>
      <c r="E7" s="224"/>
      <c r="F7" s="119" t="s">
        <v>941</v>
      </c>
      <c r="G7" s="119" t="s">
        <v>942</v>
      </c>
      <c r="H7" s="119" t="s">
        <v>943</v>
      </c>
      <c r="I7" s="119" t="s">
        <v>915</v>
      </c>
      <c r="J7" s="194" t="s">
        <v>1104</v>
      </c>
      <c r="K7" s="834" t="s">
        <v>3821</v>
      </c>
      <c r="L7" s="117" t="s">
        <v>945</v>
      </c>
      <c r="M7" s="117">
        <v>24</v>
      </c>
      <c r="N7" s="122">
        <v>38686</v>
      </c>
      <c r="O7" s="122">
        <v>38686</v>
      </c>
      <c r="P7" s="123">
        <v>39728000</v>
      </c>
      <c r="Q7" s="117" t="s">
        <v>946</v>
      </c>
      <c r="R7" s="119" t="s">
        <v>947</v>
      </c>
      <c r="S7" s="359" t="s">
        <v>754</v>
      </c>
      <c r="T7" s="730" t="s">
        <v>754</v>
      </c>
      <c r="U7" s="117" t="s">
        <v>1237</v>
      </c>
      <c r="V7" s="117" t="s">
        <v>1238</v>
      </c>
      <c r="W7" s="124" t="s">
        <v>357</v>
      </c>
      <c r="X7" s="120" t="s">
        <v>948</v>
      </c>
      <c r="Y7" s="120" t="s">
        <v>949</v>
      </c>
      <c r="Z7" s="120" t="s">
        <v>1380</v>
      </c>
      <c r="AA7" s="119"/>
      <c r="AC7" s="118">
        <v>2005</v>
      </c>
    </row>
    <row r="8" spans="1:29" ht="15" customHeight="1">
      <c r="A8" s="119">
        <v>5</v>
      </c>
      <c r="B8" s="120" t="s">
        <v>861</v>
      </c>
      <c r="C8" s="120" t="s">
        <v>2871</v>
      </c>
      <c r="D8" s="120"/>
      <c r="E8" s="225"/>
      <c r="F8" s="119" t="s">
        <v>941</v>
      </c>
      <c r="G8" s="119" t="s">
        <v>942</v>
      </c>
      <c r="H8" s="119" t="s">
        <v>912</v>
      </c>
      <c r="I8" s="119" t="s">
        <v>944</v>
      </c>
      <c r="J8" s="194" t="s">
        <v>1105</v>
      </c>
      <c r="K8" s="834" t="s">
        <v>3821</v>
      </c>
      <c r="L8" s="117" t="s">
        <v>945</v>
      </c>
      <c r="M8" s="117">
        <v>16</v>
      </c>
      <c r="N8" s="122">
        <v>39287</v>
      </c>
      <c r="O8" s="122">
        <v>39287</v>
      </c>
      <c r="P8" s="123">
        <v>26875000</v>
      </c>
      <c r="Q8" s="117" t="s">
        <v>946</v>
      </c>
      <c r="R8" s="119" t="s">
        <v>947</v>
      </c>
      <c r="S8" s="62" t="s">
        <v>3779</v>
      </c>
      <c r="T8" s="62" t="s">
        <v>3225</v>
      </c>
      <c r="U8" s="117" t="s">
        <v>1237</v>
      </c>
      <c r="V8" s="117" t="s">
        <v>1238</v>
      </c>
      <c r="W8" s="124" t="s">
        <v>357</v>
      </c>
      <c r="X8" s="120" t="s">
        <v>948</v>
      </c>
      <c r="Y8" s="120" t="s">
        <v>949</v>
      </c>
      <c r="Z8" s="120" t="s">
        <v>1380</v>
      </c>
      <c r="AA8" s="136" t="s">
        <v>953</v>
      </c>
      <c r="AC8" s="118">
        <v>2007</v>
      </c>
    </row>
    <row r="9" spans="1:29" ht="15" customHeight="1">
      <c r="A9" s="119">
        <v>6</v>
      </c>
      <c r="B9" s="120" t="s">
        <v>887</v>
      </c>
      <c r="C9" s="120" t="s">
        <v>2872</v>
      </c>
      <c r="D9" s="120"/>
      <c r="E9" s="225"/>
      <c r="F9" s="119" t="s">
        <v>941</v>
      </c>
      <c r="G9" s="119" t="s">
        <v>911</v>
      </c>
      <c r="H9" s="119" t="s">
        <v>943</v>
      </c>
      <c r="I9" s="119" t="s">
        <v>950</v>
      </c>
      <c r="J9" s="194" t="s">
        <v>1106</v>
      </c>
      <c r="K9" s="834" t="s">
        <v>3821</v>
      </c>
      <c r="L9" s="117" t="s">
        <v>945</v>
      </c>
      <c r="M9" s="117">
        <v>16</v>
      </c>
      <c r="N9" s="122">
        <v>39287</v>
      </c>
      <c r="O9" s="122">
        <v>39287</v>
      </c>
      <c r="P9" s="123">
        <v>26875000</v>
      </c>
      <c r="Q9" s="117" t="s">
        <v>946</v>
      </c>
      <c r="R9" s="119" t="s">
        <v>947</v>
      </c>
      <c r="S9" s="62" t="s">
        <v>3779</v>
      </c>
      <c r="T9" s="62" t="s">
        <v>3225</v>
      </c>
      <c r="U9" s="117" t="s">
        <v>1237</v>
      </c>
      <c r="V9" s="117" t="s">
        <v>1238</v>
      </c>
      <c r="W9" s="124" t="s">
        <v>357</v>
      </c>
      <c r="X9" s="120" t="s">
        <v>909</v>
      </c>
      <c r="Y9" s="120" t="s">
        <v>905</v>
      </c>
      <c r="Z9" s="120" t="s">
        <v>1380</v>
      </c>
      <c r="AA9" s="136" t="s">
        <v>953</v>
      </c>
      <c r="AC9" s="118">
        <v>2007</v>
      </c>
    </row>
    <row r="10" spans="1:29" ht="15" customHeight="1">
      <c r="A10" s="119">
        <v>7</v>
      </c>
      <c r="B10" s="120" t="s">
        <v>888</v>
      </c>
      <c r="C10" s="120" t="s">
        <v>2873</v>
      </c>
      <c r="D10" s="120"/>
      <c r="E10" s="225"/>
      <c r="F10" s="119" t="s">
        <v>910</v>
      </c>
      <c r="G10" s="119" t="s">
        <v>911</v>
      </c>
      <c r="H10" s="119" t="s">
        <v>912</v>
      </c>
      <c r="I10" s="119" t="s">
        <v>914</v>
      </c>
      <c r="J10" s="194" t="s">
        <v>1107</v>
      </c>
      <c r="K10" s="834" t="s">
        <v>3821</v>
      </c>
      <c r="L10" s="117" t="s">
        <v>906</v>
      </c>
      <c r="M10" s="117">
        <v>16</v>
      </c>
      <c r="N10" s="122">
        <v>39287</v>
      </c>
      <c r="O10" s="122">
        <v>39287</v>
      </c>
      <c r="P10" s="123">
        <v>26875000</v>
      </c>
      <c r="Q10" s="117" t="s">
        <v>907</v>
      </c>
      <c r="R10" s="119" t="s">
        <v>913</v>
      </c>
      <c r="S10" s="359" t="s">
        <v>754</v>
      </c>
      <c r="T10" s="730" t="s">
        <v>754</v>
      </c>
      <c r="U10" s="117" t="s">
        <v>1237</v>
      </c>
      <c r="V10" s="117" t="s">
        <v>1238</v>
      </c>
      <c r="W10" s="124" t="s">
        <v>357</v>
      </c>
      <c r="X10" s="120" t="s">
        <v>909</v>
      </c>
      <c r="Y10" s="120" t="s">
        <v>905</v>
      </c>
      <c r="Z10" s="120" t="s">
        <v>1380</v>
      </c>
      <c r="AA10" s="136" t="s">
        <v>953</v>
      </c>
      <c r="AC10" s="118">
        <v>2007</v>
      </c>
    </row>
    <row r="11" spans="1:29" ht="15" customHeight="1">
      <c r="A11" s="119">
        <v>8</v>
      </c>
      <c r="B11" s="120" t="s">
        <v>889</v>
      </c>
      <c r="C11" s="120" t="s">
        <v>2874</v>
      </c>
      <c r="D11" s="120"/>
      <c r="E11" s="225"/>
      <c r="F11" s="119" t="s">
        <v>910</v>
      </c>
      <c r="G11" s="119" t="s">
        <v>911</v>
      </c>
      <c r="H11" s="119" t="s">
        <v>912</v>
      </c>
      <c r="I11" s="119" t="s">
        <v>915</v>
      </c>
      <c r="J11" s="194" t="s">
        <v>1108</v>
      </c>
      <c r="K11" s="834" t="s">
        <v>3821</v>
      </c>
      <c r="L11" s="117" t="s">
        <v>906</v>
      </c>
      <c r="M11" s="117">
        <v>16</v>
      </c>
      <c r="N11" s="122">
        <v>39287</v>
      </c>
      <c r="O11" s="122">
        <v>39287</v>
      </c>
      <c r="P11" s="123">
        <v>26875000</v>
      </c>
      <c r="Q11" s="117" t="s">
        <v>907</v>
      </c>
      <c r="R11" s="119" t="s">
        <v>913</v>
      </c>
      <c r="S11" s="359" t="s">
        <v>754</v>
      </c>
      <c r="T11" s="730" t="s">
        <v>754</v>
      </c>
      <c r="U11" s="117" t="s">
        <v>1237</v>
      </c>
      <c r="V11" s="117" t="s">
        <v>1238</v>
      </c>
      <c r="W11" s="124" t="s">
        <v>357</v>
      </c>
      <c r="X11" s="120" t="s">
        <v>909</v>
      </c>
      <c r="Y11" s="120" t="s">
        <v>905</v>
      </c>
      <c r="Z11" s="120" t="s">
        <v>1380</v>
      </c>
      <c r="AA11" s="136" t="s">
        <v>953</v>
      </c>
      <c r="AC11" s="118">
        <v>2007</v>
      </c>
    </row>
    <row r="12" spans="1:29" ht="15" customHeight="1">
      <c r="A12" s="119">
        <v>9</v>
      </c>
      <c r="B12" s="120" t="s">
        <v>1244</v>
      </c>
      <c r="C12" s="120" t="s">
        <v>2876</v>
      </c>
      <c r="D12" s="120" t="s">
        <v>1239</v>
      </c>
      <c r="E12" s="957" t="s">
        <v>1241</v>
      </c>
      <c r="F12" s="119" t="s">
        <v>1204</v>
      </c>
      <c r="G12" s="119" t="s">
        <v>1242</v>
      </c>
      <c r="H12" s="119" t="s">
        <v>1245</v>
      </c>
      <c r="I12" s="119" t="s">
        <v>1246</v>
      </c>
      <c r="J12" s="194" t="s">
        <v>1247</v>
      </c>
      <c r="K12" s="834" t="s">
        <v>3821</v>
      </c>
      <c r="L12" s="117" t="s">
        <v>24</v>
      </c>
      <c r="M12" s="117">
        <v>12</v>
      </c>
      <c r="N12" s="122">
        <v>40801</v>
      </c>
      <c r="O12" s="236">
        <v>40809</v>
      </c>
      <c r="P12" s="123">
        <f>65635000/3</f>
        <v>21878333.333333332</v>
      </c>
      <c r="Q12" s="117" t="s">
        <v>1250</v>
      </c>
      <c r="R12" s="119" t="s">
        <v>2636</v>
      </c>
      <c r="S12" s="62" t="s">
        <v>3779</v>
      </c>
      <c r="T12" s="638" t="s">
        <v>3216</v>
      </c>
      <c r="U12" s="117" t="s">
        <v>1237</v>
      </c>
      <c r="V12" s="117" t="s">
        <v>1238</v>
      </c>
      <c r="W12" s="223"/>
      <c r="X12" s="120" t="s">
        <v>909</v>
      </c>
      <c r="Y12" s="120" t="s">
        <v>0</v>
      </c>
      <c r="Z12" s="120" t="s">
        <v>1380</v>
      </c>
      <c r="AA12" s="136"/>
      <c r="AC12" s="118">
        <v>2011</v>
      </c>
    </row>
    <row r="13" spans="1:29" ht="15" customHeight="1">
      <c r="A13" s="119">
        <v>10</v>
      </c>
      <c r="B13" s="120" t="s">
        <v>1244</v>
      </c>
      <c r="C13" s="120" t="s">
        <v>2876</v>
      </c>
      <c r="D13" s="120" t="s">
        <v>1240</v>
      </c>
      <c r="E13" s="958"/>
      <c r="F13" s="119" t="s">
        <v>1204</v>
      </c>
      <c r="G13" s="119" t="s">
        <v>1242</v>
      </c>
      <c r="H13" s="119" t="s">
        <v>1245</v>
      </c>
      <c r="I13" s="119" t="s">
        <v>1246</v>
      </c>
      <c r="J13" s="194" t="s">
        <v>1248</v>
      </c>
      <c r="K13" s="834" t="s">
        <v>3821</v>
      </c>
      <c r="L13" s="117" t="s">
        <v>24</v>
      </c>
      <c r="M13" s="117">
        <v>12</v>
      </c>
      <c r="N13" s="122">
        <v>40801</v>
      </c>
      <c r="O13" s="236">
        <v>40809</v>
      </c>
      <c r="P13" s="123">
        <f>65635000/3</f>
        <v>21878333.333333332</v>
      </c>
      <c r="Q13" s="117" t="s">
        <v>1250</v>
      </c>
      <c r="R13" s="119" t="s">
        <v>2636</v>
      </c>
      <c r="S13" s="62" t="s">
        <v>3779</v>
      </c>
      <c r="T13" s="638" t="s">
        <v>3216</v>
      </c>
      <c r="U13" s="117" t="s">
        <v>1237</v>
      </c>
      <c r="V13" s="117" t="s">
        <v>1238</v>
      </c>
      <c r="W13" s="223"/>
      <c r="X13" s="120" t="s">
        <v>909</v>
      </c>
      <c r="Y13" s="120" t="s">
        <v>0</v>
      </c>
      <c r="Z13" s="120" t="s">
        <v>1380</v>
      </c>
      <c r="AA13" s="136"/>
      <c r="AC13" s="118">
        <v>2011</v>
      </c>
    </row>
    <row r="14" spans="1:29" ht="15" customHeight="1">
      <c r="A14" s="119">
        <v>11</v>
      </c>
      <c r="B14" s="120" t="s">
        <v>1244</v>
      </c>
      <c r="C14" s="120" t="s">
        <v>2876</v>
      </c>
      <c r="D14" s="120" t="s">
        <v>1243</v>
      </c>
      <c r="E14" s="959"/>
      <c r="F14" s="119" t="s">
        <v>1204</v>
      </c>
      <c r="G14" s="119" t="s">
        <v>1242</v>
      </c>
      <c r="H14" s="119" t="s">
        <v>1245</v>
      </c>
      <c r="I14" s="119" t="s">
        <v>1246</v>
      </c>
      <c r="J14" s="194" t="s">
        <v>1249</v>
      </c>
      <c r="K14" s="834" t="s">
        <v>3821</v>
      </c>
      <c r="L14" s="117" t="s">
        <v>24</v>
      </c>
      <c r="M14" s="117">
        <v>12</v>
      </c>
      <c r="N14" s="122">
        <v>40801</v>
      </c>
      <c r="O14" s="236">
        <v>40809</v>
      </c>
      <c r="P14" s="123">
        <f>65635000/3</f>
        <v>21878333.333333332</v>
      </c>
      <c r="Q14" s="117" t="s">
        <v>1250</v>
      </c>
      <c r="R14" s="119" t="s">
        <v>2636</v>
      </c>
      <c r="S14" s="62" t="s">
        <v>3779</v>
      </c>
      <c r="T14" s="638" t="s">
        <v>3216</v>
      </c>
      <c r="U14" s="117" t="s">
        <v>1237</v>
      </c>
      <c r="V14" s="117" t="s">
        <v>1238</v>
      </c>
      <c r="W14" s="223"/>
      <c r="X14" s="120" t="s">
        <v>909</v>
      </c>
      <c r="Y14" s="120" t="s">
        <v>0</v>
      </c>
      <c r="Z14" s="120" t="s">
        <v>1380</v>
      </c>
      <c r="AA14" s="136"/>
      <c r="AC14" s="118">
        <v>2011</v>
      </c>
    </row>
    <row r="15" spans="1:29" s="133" customFormat="1" ht="15" customHeight="1">
      <c r="A15" s="127"/>
      <c r="B15" s="127"/>
      <c r="C15" s="127"/>
      <c r="D15" s="127"/>
      <c r="E15" s="128"/>
      <c r="F15" s="128" t="s">
        <v>916</v>
      </c>
      <c r="G15" s="127"/>
      <c r="H15" s="129"/>
      <c r="I15" s="128"/>
      <c r="J15" s="128"/>
      <c r="K15" s="128">
        <f>SUM(K4:K7)/1000</f>
        <v>0</v>
      </c>
      <c r="L15" s="127"/>
      <c r="M15" s="130">
        <f>SUM(M4:M7)</f>
        <v>96</v>
      </c>
      <c r="N15" s="130"/>
      <c r="O15" s="128" t="s">
        <v>917</v>
      </c>
      <c r="P15" s="131">
        <f>SUM(P4:P11)</f>
        <v>266412000</v>
      </c>
      <c r="Q15" s="127"/>
      <c r="R15" s="128"/>
      <c r="S15" s="128"/>
      <c r="T15" s="128"/>
      <c r="U15" s="127"/>
      <c r="V15" s="132"/>
      <c r="W15" s="132"/>
      <c r="X15" s="127"/>
      <c r="Y15" s="127"/>
      <c r="Z15" s="127"/>
      <c r="AA15" s="128"/>
    </row>
    <row r="16" spans="1:29" s="133" customFormat="1" ht="15" customHeight="1">
      <c r="A16" s="137"/>
      <c r="B16" s="137"/>
      <c r="C16" s="137"/>
      <c r="D16" s="137"/>
      <c r="E16" s="138"/>
      <c r="F16" s="138"/>
      <c r="G16" s="137"/>
      <c r="H16" s="139"/>
      <c r="I16" s="138"/>
      <c r="J16" s="138"/>
      <c r="K16" s="138"/>
      <c r="L16" s="137"/>
      <c r="M16" s="140"/>
      <c r="N16" s="140"/>
      <c r="O16" s="138"/>
      <c r="P16" s="140"/>
      <c r="Q16" s="137"/>
      <c r="R16" s="138"/>
      <c r="S16" s="138"/>
      <c r="T16" s="138"/>
      <c r="U16" s="137"/>
      <c r="V16" s="138"/>
      <c r="W16" s="138"/>
      <c r="X16" s="137"/>
      <c r="Y16" s="137"/>
      <c r="Z16" s="137"/>
      <c r="AA16" s="141"/>
    </row>
    <row r="17" spans="1:27" s="133" customFormat="1" ht="15" customHeight="1">
      <c r="A17" s="956" t="s">
        <v>918</v>
      </c>
      <c r="B17" s="956"/>
      <c r="C17" s="479"/>
      <c r="D17" s="137"/>
      <c r="E17" s="138"/>
      <c r="F17" s="138"/>
      <c r="G17" s="137"/>
      <c r="H17" s="139"/>
      <c r="I17" s="138"/>
      <c r="J17" s="138"/>
      <c r="K17" s="138"/>
      <c r="L17" s="137"/>
      <c r="M17" s="140"/>
      <c r="N17" s="140"/>
      <c r="O17" s="138"/>
      <c r="P17" s="140"/>
      <c r="Q17" s="137"/>
      <c r="R17" s="138"/>
      <c r="S17" s="138"/>
      <c r="T17" s="138"/>
      <c r="U17" s="137"/>
      <c r="V17" s="138"/>
      <c r="W17" s="138"/>
      <c r="X17" s="137"/>
      <c r="Y17" s="137"/>
      <c r="Z17" s="137"/>
      <c r="AA17" s="138"/>
    </row>
    <row r="18" spans="1:27" s="133" customFormat="1" ht="4.5" customHeight="1">
      <c r="A18" s="137"/>
      <c r="B18" s="137"/>
      <c r="C18" s="137"/>
      <c r="D18" s="137"/>
      <c r="E18" s="138"/>
      <c r="F18" s="138"/>
      <c r="G18" s="137"/>
      <c r="H18" s="139"/>
      <c r="I18" s="138"/>
      <c r="J18" s="138"/>
      <c r="K18" s="138"/>
      <c r="L18" s="137"/>
      <c r="M18" s="140"/>
      <c r="N18" s="140"/>
      <c r="O18" s="138"/>
      <c r="P18" s="140"/>
      <c r="Q18" s="137"/>
      <c r="R18" s="138"/>
      <c r="S18" s="138"/>
      <c r="T18" s="138"/>
      <c r="U18" s="137"/>
      <c r="V18" s="138"/>
      <c r="W18" s="138"/>
      <c r="X18" s="137"/>
      <c r="Y18" s="137"/>
      <c r="Z18" s="137"/>
      <c r="AA18" s="138"/>
    </row>
    <row r="19" spans="1:27" ht="15" customHeight="1">
      <c r="A19" s="119">
        <v>1</v>
      </c>
      <c r="B19" s="120" t="s">
        <v>919</v>
      </c>
      <c r="C19" s="383" t="s">
        <v>3244</v>
      </c>
      <c r="D19" s="120"/>
      <c r="E19" s="953"/>
      <c r="F19" s="119" t="s">
        <v>922</v>
      </c>
      <c r="G19" s="119" t="s">
        <v>923</v>
      </c>
      <c r="H19" s="119"/>
      <c r="I19" s="119"/>
      <c r="J19" s="119"/>
      <c r="K19" s="121"/>
      <c r="L19" s="117"/>
      <c r="M19" s="117"/>
      <c r="N19" s="122"/>
      <c r="O19" s="122">
        <v>38686</v>
      </c>
      <c r="P19" s="123">
        <v>40888000</v>
      </c>
      <c r="Q19" s="117" t="s">
        <v>907</v>
      </c>
      <c r="R19" s="119" t="s">
        <v>924</v>
      </c>
      <c r="S19" s="62" t="s">
        <v>3779</v>
      </c>
      <c r="T19" s="62" t="s">
        <v>3225</v>
      </c>
      <c r="U19" s="117" t="s">
        <v>1237</v>
      </c>
      <c r="V19" s="117" t="s">
        <v>1238</v>
      </c>
      <c r="W19" s="124" t="s">
        <v>357</v>
      </c>
      <c r="X19" s="120" t="s">
        <v>909</v>
      </c>
      <c r="Y19" s="120" t="s">
        <v>905</v>
      </c>
      <c r="Z19" s="120" t="s">
        <v>1380</v>
      </c>
      <c r="AA19" s="119"/>
    </row>
    <row r="20" spans="1:27" ht="15" customHeight="1">
      <c r="A20" s="119">
        <v>2</v>
      </c>
      <c r="B20" s="120" t="s">
        <v>920</v>
      </c>
      <c r="C20" s="383" t="s">
        <v>3245</v>
      </c>
      <c r="D20" s="120"/>
      <c r="E20" s="954"/>
      <c r="F20" s="119" t="s">
        <v>922</v>
      </c>
      <c r="G20" s="119" t="s">
        <v>923</v>
      </c>
      <c r="H20" s="119"/>
      <c r="I20" s="119"/>
      <c r="J20" s="119"/>
      <c r="K20" s="121"/>
      <c r="L20" s="117"/>
      <c r="M20" s="117"/>
      <c r="N20" s="122"/>
      <c r="O20" s="122">
        <v>39287</v>
      </c>
      <c r="P20" s="123">
        <v>8950000</v>
      </c>
      <c r="Q20" s="117" t="s">
        <v>907</v>
      </c>
      <c r="R20" s="119" t="s">
        <v>924</v>
      </c>
      <c r="S20" s="62" t="s">
        <v>3779</v>
      </c>
      <c r="T20" s="62" t="s">
        <v>3225</v>
      </c>
      <c r="U20" s="117" t="s">
        <v>1237</v>
      </c>
      <c r="V20" s="117" t="s">
        <v>1238</v>
      </c>
      <c r="W20" s="124" t="s">
        <v>357</v>
      </c>
      <c r="X20" s="120" t="s">
        <v>909</v>
      </c>
      <c r="Y20" s="120" t="s">
        <v>905</v>
      </c>
      <c r="Z20" s="120" t="s">
        <v>1380</v>
      </c>
      <c r="AA20" s="119"/>
    </row>
    <row r="21" spans="1:27" ht="15" customHeight="1">
      <c r="A21" s="119">
        <v>3</v>
      </c>
      <c r="B21" s="120" t="s">
        <v>921</v>
      </c>
      <c r="C21" s="383" t="s">
        <v>3246</v>
      </c>
      <c r="D21" s="120"/>
      <c r="E21" s="954"/>
      <c r="F21" s="119" t="s">
        <v>922</v>
      </c>
      <c r="G21" s="119" t="s">
        <v>923</v>
      </c>
      <c r="H21" s="119"/>
      <c r="I21" s="119"/>
      <c r="J21" s="119"/>
      <c r="K21" s="121"/>
      <c r="L21" s="117"/>
      <c r="M21" s="117"/>
      <c r="N21" s="122"/>
      <c r="O21" s="122">
        <v>39766</v>
      </c>
      <c r="P21" s="123">
        <v>2000000</v>
      </c>
      <c r="Q21" s="117" t="s">
        <v>907</v>
      </c>
      <c r="R21" s="119" t="s">
        <v>924</v>
      </c>
      <c r="S21" s="62" t="s">
        <v>3779</v>
      </c>
      <c r="T21" s="62" t="s">
        <v>3225</v>
      </c>
      <c r="U21" s="117" t="s">
        <v>1237</v>
      </c>
      <c r="V21" s="117" t="s">
        <v>1238</v>
      </c>
      <c r="W21" s="124" t="s">
        <v>357</v>
      </c>
      <c r="X21" s="120" t="s">
        <v>909</v>
      </c>
      <c r="Y21" s="120" t="s">
        <v>905</v>
      </c>
      <c r="Z21" s="120" t="s">
        <v>1380</v>
      </c>
      <c r="AA21" s="119"/>
    </row>
    <row r="22" spans="1:27" ht="15" customHeight="1">
      <c r="A22" s="119">
        <v>4</v>
      </c>
      <c r="B22" s="120" t="s">
        <v>925</v>
      </c>
      <c r="C22" s="383" t="s">
        <v>3247</v>
      </c>
      <c r="D22" s="120"/>
      <c r="E22" s="955"/>
      <c r="F22" s="119" t="s">
        <v>922</v>
      </c>
      <c r="G22" s="119" t="s">
        <v>923</v>
      </c>
      <c r="H22" s="119"/>
      <c r="I22" s="119"/>
      <c r="J22" s="119"/>
      <c r="K22" s="121"/>
      <c r="L22" s="117"/>
      <c r="M22" s="117"/>
      <c r="N22" s="122"/>
      <c r="O22" s="122">
        <v>39535</v>
      </c>
      <c r="P22" s="123">
        <v>1077000</v>
      </c>
      <c r="Q22" s="117" t="s">
        <v>907</v>
      </c>
      <c r="R22" s="119" t="s">
        <v>924</v>
      </c>
      <c r="S22" s="62" t="s">
        <v>3779</v>
      </c>
      <c r="T22" s="62" t="s">
        <v>3225</v>
      </c>
      <c r="U22" s="117" t="s">
        <v>1237</v>
      </c>
      <c r="V22" s="117" t="s">
        <v>1238</v>
      </c>
      <c r="W22" s="124" t="s">
        <v>357</v>
      </c>
      <c r="X22" s="120" t="s">
        <v>909</v>
      </c>
      <c r="Y22" s="120" t="s">
        <v>905</v>
      </c>
      <c r="Z22" s="120" t="s">
        <v>1380</v>
      </c>
      <c r="AA22" s="119"/>
    </row>
    <row r="23" spans="1:27" ht="15" customHeight="1">
      <c r="A23" s="119">
        <v>5</v>
      </c>
      <c r="B23" s="119" t="s">
        <v>2431</v>
      </c>
      <c r="C23" s="119" t="s">
        <v>2431</v>
      </c>
      <c r="D23" s="119"/>
      <c r="E23" s="119"/>
      <c r="F23" s="119" t="s">
        <v>3321</v>
      </c>
      <c r="G23" s="119" t="s">
        <v>3322</v>
      </c>
      <c r="H23" s="119"/>
      <c r="I23" s="119"/>
      <c r="J23" s="119"/>
      <c r="K23" s="119"/>
      <c r="L23" s="119"/>
      <c r="M23" s="119"/>
      <c r="N23" s="119"/>
      <c r="O23" s="119">
        <v>40969</v>
      </c>
      <c r="P23" s="119">
        <v>63000000</v>
      </c>
      <c r="Q23" s="119" t="s">
        <v>811</v>
      </c>
      <c r="R23" s="119" t="s">
        <v>3323</v>
      </c>
      <c r="S23" s="62" t="s">
        <v>3779</v>
      </c>
      <c r="T23" s="62" t="s">
        <v>3225</v>
      </c>
      <c r="AA23" s="142"/>
    </row>
    <row r="24" spans="1:27" ht="15" customHeight="1"/>
    <row r="25" spans="1:27" ht="15" customHeight="1"/>
    <row r="26" spans="1:27" ht="15" customHeight="1"/>
    <row r="27" spans="1:27" ht="15" customHeight="1"/>
    <row r="28" spans="1:27" ht="15" customHeight="1"/>
    <row r="29" spans="1:27" ht="15" customHeight="1"/>
  </sheetData>
  <autoFilter ref="A3:AC24"/>
  <customSheetViews>
    <customSheetView guid="{73E7828D-5F80-4E69-B368-E6402254BE85}" scale="85" fitToPage="1">
      <pane xSplit="6" ySplit="3" topLeftCell="G4" activePane="bottomRight" state="frozen"/>
      <selection pane="bottomRight" activeCell="C53" sqref="C53"/>
      <pageMargins left="0.17" right="0.17" top="0.25" bottom="0.31" header="0.2" footer="0.17"/>
      <pageSetup paperSize="9" scale="70" fitToHeight="2" orientation="landscape" r:id="rId1"/>
      <headerFooter alignWithMargins="0"/>
    </customSheetView>
    <customSheetView guid="{31FC42B3-C7BE-4BE0-AFBC-34620A85556E}" scale="85" showPageBreaks="1" fitToPage="1" printArea="1">
      <pane xSplit="6" ySplit="3" topLeftCell="G4" activePane="bottomRight" state="frozen"/>
      <selection pane="bottomRight" activeCell="C53" sqref="C53"/>
      <pageMargins left="0.17" right="0.17" top="0.25" bottom="0.31" header="0.2" footer="0.17"/>
      <pageSetup paperSize="9" scale="70" fitToHeight="2" orientation="landscape" r:id="rId2"/>
      <headerFooter alignWithMargins="0"/>
    </customSheetView>
    <customSheetView guid="{7D337530-1F80-4366-89D6-27D686190EBA}" scale="85" fitToPage="1">
      <pane xSplit="6" ySplit="3" topLeftCell="G4" activePane="bottomRight" state="frozen"/>
      <selection pane="bottomRight" activeCell="C53" sqref="C53"/>
      <pageMargins left="0.17" right="0.17" top="0.25" bottom="0.31" header="0.2" footer="0.17"/>
      <pageSetup paperSize="9" scale="70" fitToHeight="2" orientation="landscape" r:id="rId3"/>
      <headerFooter alignWithMargins="0"/>
    </customSheetView>
    <customSheetView guid="{645BA907-1F3D-45DE-98E4-F113E8F279C5}" scale="85" showPageBreaks="1" fitToPage="1" printArea="1">
      <pane xSplit="6" ySplit="3" topLeftCell="G4" activePane="bottomRight" state="frozen"/>
      <selection pane="bottomRight" activeCell="C53" sqref="C53"/>
      <pageMargins left="0.17" right="0.17" top="0.25" bottom="0.31" header="0.2" footer="0.17"/>
      <pageSetup paperSize="9" scale="70" fitToHeight="2" orientation="landscape" r:id="rId4"/>
      <headerFooter alignWithMargins="0"/>
    </customSheetView>
  </customSheetViews>
  <mergeCells count="4">
    <mergeCell ref="E19:E22"/>
    <mergeCell ref="A1:B1"/>
    <mergeCell ref="A17:B17"/>
    <mergeCell ref="E12:E14"/>
  </mergeCells>
  <phoneticPr fontId="8" type="noConversion"/>
  <pageMargins left="0.17" right="0.17" top="0.25" bottom="0.31" header="0.2" footer="0.17"/>
  <pageSetup paperSize="9" scale="70" fitToHeight="2" orientation="landscape" r:id="rId5"/>
  <headerFooter alignWithMargins="0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6" tint="0.39997558519241921"/>
    <pageSetUpPr fitToPage="1"/>
  </sheetPr>
  <dimension ref="A1:X51"/>
  <sheetViews>
    <sheetView view="pageBreakPreview" zoomScale="85" zoomScaleNormal="85" zoomScaleSheetLayoutView="85" workbookViewId="0">
      <selection activeCell="F60" sqref="F60"/>
    </sheetView>
  </sheetViews>
  <sheetFormatPr defaultRowHeight="13.5"/>
  <cols>
    <col min="1" max="1" width="4.77734375" style="151" customWidth="1"/>
    <col min="2" max="2" width="14.33203125" style="151" bestFit="1" customWidth="1"/>
    <col min="3" max="3" width="14.33203125" style="151" customWidth="1"/>
    <col min="4" max="4" width="17.88671875" style="151" bestFit="1" customWidth="1"/>
    <col min="5" max="5" width="7.33203125" style="151" customWidth="1"/>
    <col min="6" max="6" width="17.6640625" style="151" bestFit="1" customWidth="1"/>
    <col min="7" max="7" width="7" style="151" customWidth="1"/>
    <col min="8" max="8" width="6.77734375" style="151" customWidth="1"/>
    <col min="9" max="9" width="10" style="151" bestFit="1" customWidth="1"/>
    <col min="10" max="11" width="9.77734375" style="151" bestFit="1" customWidth="1"/>
    <col min="12" max="13" width="10.21875" style="495" customWidth="1"/>
    <col min="14" max="14" width="10.6640625" style="151" customWidth="1"/>
    <col min="15" max="15" width="10.88671875" style="151" customWidth="1"/>
    <col min="16" max="17" width="15.88671875" style="151" customWidth="1"/>
    <col min="18" max="18" width="16.6640625" style="151" customWidth="1"/>
    <col min="19" max="19" width="15.21875" style="221" customWidth="1"/>
    <col min="20" max="20" width="6.33203125" style="151" customWidth="1"/>
    <col min="21" max="21" width="9.77734375" style="151" bestFit="1" customWidth="1"/>
    <col min="22" max="22" width="8" style="151" customWidth="1"/>
    <col min="23" max="23" width="6.6640625" style="151" customWidth="1"/>
    <col min="24" max="16384" width="8.88671875" style="151"/>
  </cols>
  <sheetData>
    <row r="1" spans="1:24" s="146" customFormat="1" ht="15" customHeight="1">
      <c r="A1" s="146" t="s">
        <v>992</v>
      </c>
      <c r="D1" s="956"/>
      <c r="E1" s="956"/>
      <c r="L1" s="494"/>
      <c r="M1" s="494"/>
      <c r="S1" s="215"/>
    </row>
    <row r="2" spans="1:24" s="147" customFormat="1" ht="4.5" customHeight="1">
      <c r="L2" s="495"/>
      <c r="M2" s="495"/>
      <c r="S2" s="216"/>
    </row>
    <row r="3" spans="1:24" s="147" customFormat="1" ht="33" customHeight="1">
      <c r="A3" s="113" t="s">
        <v>926</v>
      </c>
      <c r="B3" s="114" t="s">
        <v>927</v>
      </c>
      <c r="C3" s="114" t="s">
        <v>2827</v>
      </c>
      <c r="D3" s="158" t="s">
        <v>993</v>
      </c>
      <c r="E3" s="158" t="s">
        <v>994</v>
      </c>
      <c r="F3" s="158" t="s">
        <v>995</v>
      </c>
      <c r="G3" s="159" t="s">
        <v>996</v>
      </c>
      <c r="H3" s="159" t="s">
        <v>997</v>
      </c>
      <c r="I3" s="159" t="s">
        <v>3218</v>
      </c>
      <c r="J3" s="158" t="s">
        <v>936</v>
      </c>
      <c r="K3" s="158" t="s">
        <v>937</v>
      </c>
      <c r="L3" s="158" t="s">
        <v>998</v>
      </c>
      <c r="M3" s="158" t="s">
        <v>3074</v>
      </c>
      <c r="N3" s="158" t="s">
        <v>938</v>
      </c>
      <c r="O3" s="158" t="s">
        <v>1119</v>
      </c>
      <c r="P3" s="159" t="s">
        <v>2971</v>
      </c>
      <c r="Q3" s="159" t="s">
        <v>2969</v>
      </c>
      <c r="R3" s="159" t="s">
        <v>3804</v>
      </c>
      <c r="S3" s="159" t="s">
        <v>3227</v>
      </c>
      <c r="T3" s="158" t="s">
        <v>939</v>
      </c>
      <c r="U3" s="160" t="s">
        <v>143</v>
      </c>
      <c r="V3" s="160" t="s">
        <v>904</v>
      </c>
    </row>
    <row r="4" spans="1:24" s="155" customFormat="1" ht="15" hidden="1" customHeight="1">
      <c r="A4" s="148">
        <v>1</v>
      </c>
      <c r="B4" s="120" t="s">
        <v>862</v>
      </c>
      <c r="C4" s="120" t="s">
        <v>2828</v>
      </c>
      <c r="D4" s="202" t="s">
        <v>3108</v>
      </c>
      <c r="E4" s="202" t="s">
        <v>1116</v>
      </c>
      <c r="F4" s="202" t="s">
        <v>1117</v>
      </c>
      <c r="G4" s="202"/>
      <c r="H4" s="202">
        <v>2</v>
      </c>
      <c r="I4" s="202" t="s">
        <v>3219</v>
      </c>
      <c r="J4" s="203">
        <v>37336</v>
      </c>
      <c r="K4" s="203">
        <v>37336</v>
      </c>
      <c r="L4" s="496">
        <v>14893910</v>
      </c>
      <c r="M4" s="208" t="s">
        <v>3109</v>
      </c>
      <c r="N4" s="204" t="s">
        <v>1114</v>
      </c>
      <c r="O4" s="204" t="s">
        <v>43</v>
      </c>
      <c r="P4" s="204" t="s">
        <v>1120</v>
      </c>
      <c r="Q4" s="204" t="s">
        <v>2950</v>
      </c>
      <c r="R4" s="359" t="s">
        <v>754</v>
      </c>
      <c r="S4" s="730" t="s">
        <v>754</v>
      </c>
      <c r="T4" s="124" t="s">
        <v>357</v>
      </c>
      <c r="U4" s="120"/>
      <c r="V4" s="120"/>
      <c r="X4" s="155" t="str">
        <f t="shared" ref="X4:X33" si="0">TEXT(K4, "yyyy")</f>
        <v>2002</v>
      </c>
    </row>
    <row r="5" spans="1:24" s="147" customFormat="1" ht="15" hidden="1" customHeight="1">
      <c r="A5" s="148">
        <v>2</v>
      </c>
      <c r="B5" s="542" t="s">
        <v>785</v>
      </c>
      <c r="C5" s="542" t="s">
        <v>2829</v>
      </c>
      <c r="D5" s="541" t="s">
        <v>960</v>
      </c>
      <c r="E5" s="541" t="s">
        <v>955</v>
      </c>
      <c r="F5" s="541" t="s">
        <v>956</v>
      </c>
      <c r="G5" s="541">
        <v>10</v>
      </c>
      <c r="H5" s="541">
        <v>2</v>
      </c>
      <c r="I5" s="541" t="s">
        <v>3220</v>
      </c>
      <c r="J5" s="540">
        <v>38180</v>
      </c>
      <c r="K5" s="540">
        <v>38199</v>
      </c>
      <c r="L5" s="539">
        <v>7500000</v>
      </c>
      <c r="M5" s="538" t="s">
        <v>3137</v>
      </c>
      <c r="N5" s="538" t="s">
        <v>3042</v>
      </c>
      <c r="O5" s="538" t="s">
        <v>3043</v>
      </c>
      <c r="P5" s="543" t="s">
        <v>3044</v>
      </c>
      <c r="Q5" s="543" t="s">
        <v>3045</v>
      </c>
      <c r="R5" s="359" t="s">
        <v>754</v>
      </c>
      <c r="S5" s="730" t="s">
        <v>754</v>
      </c>
      <c r="T5" s="126" t="s">
        <v>957</v>
      </c>
      <c r="U5" s="125" t="s">
        <v>958</v>
      </c>
      <c r="V5" s="125" t="s">
        <v>959</v>
      </c>
      <c r="X5" s="155" t="str">
        <f t="shared" si="0"/>
        <v>2004</v>
      </c>
    </row>
    <row r="6" spans="1:24" ht="15" hidden="1" customHeight="1">
      <c r="A6" s="148">
        <v>3</v>
      </c>
      <c r="B6" s="542" t="s">
        <v>787</v>
      </c>
      <c r="C6" s="542" t="s">
        <v>2830</v>
      </c>
      <c r="D6" s="541" t="s">
        <v>961</v>
      </c>
      <c r="E6" s="541" t="s">
        <v>955</v>
      </c>
      <c r="F6" s="541" t="s">
        <v>956</v>
      </c>
      <c r="G6" s="541">
        <v>10</v>
      </c>
      <c r="H6" s="541">
        <v>2</v>
      </c>
      <c r="I6" s="541" t="s">
        <v>3220</v>
      </c>
      <c r="J6" s="540">
        <v>38205</v>
      </c>
      <c r="K6" s="537">
        <v>38230</v>
      </c>
      <c r="L6" s="539">
        <v>8233667</v>
      </c>
      <c r="M6" s="538" t="s">
        <v>3137</v>
      </c>
      <c r="N6" s="538" t="s">
        <v>3042</v>
      </c>
      <c r="O6" s="538" t="s">
        <v>3043</v>
      </c>
      <c r="P6" s="543" t="s">
        <v>3044</v>
      </c>
      <c r="Q6" s="543" t="s">
        <v>3045</v>
      </c>
      <c r="R6" s="359" t="s">
        <v>754</v>
      </c>
      <c r="S6" s="730" t="s">
        <v>754</v>
      </c>
      <c r="T6" s="126" t="s">
        <v>957</v>
      </c>
      <c r="U6" s="125" t="s">
        <v>958</v>
      </c>
      <c r="V6" s="125" t="s">
        <v>959</v>
      </c>
      <c r="X6" s="155" t="str">
        <f t="shared" si="0"/>
        <v>2004</v>
      </c>
    </row>
    <row r="7" spans="1:24" ht="15" hidden="1" customHeight="1">
      <c r="A7" s="148">
        <v>4</v>
      </c>
      <c r="B7" s="542" t="s">
        <v>788</v>
      </c>
      <c r="C7" s="542" t="s">
        <v>2831</v>
      </c>
      <c r="D7" s="541" t="s">
        <v>962</v>
      </c>
      <c r="E7" s="541" t="s">
        <v>955</v>
      </c>
      <c r="F7" s="541" t="s">
        <v>956</v>
      </c>
      <c r="G7" s="541">
        <v>10</v>
      </c>
      <c r="H7" s="541">
        <v>2</v>
      </c>
      <c r="I7" s="541" t="s">
        <v>3220</v>
      </c>
      <c r="J7" s="540">
        <v>38205</v>
      </c>
      <c r="K7" s="537">
        <v>38230</v>
      </c>
      <c r="L7" s="539">
        <v>8233667</v>
      </c>
      <c r="M7" s="538" t="s">
        <v>3137</v>
      </c>
      <c r="N7" s="538" t="s">
        <v>3042</v>
      </c>
      <c r="O7" s="538" t="s">
        <v>3043</v>
      </c>
      <c r="P7" s="543" t="s">
        <v>3044</v>
      </c>
      <c r="Q7" s="543" t="s">
        <v>3045</v>
      </c>
      <c r="R7" s="359" t="s">
        <v>754</v>
      </c>
      <c r="S7" s="730" t="s">
        <v>754</v>
      </c>
      <c r="T7" s="126" t="s">
        <v>957</v>
      </c>
      <c r="U7" s="125" t="s">
        <v>958</v>
      </c>
      <c r="V7" s="125" t="s">
        <v>959</v>
      </c>
      <c r="X7" s="155" t="str">
        <f t="shared" si="0"/>
        <v>2004</v>
      </c>
    </row>
    <row r="8" spans="1:24" ht="15" hidden="1" customHeight="1">
      <c r="A8" s="148">
        <v>5</v>
      </c>
      <c r="B8" s="542" t="s">
        <v>789</v>
      </c>
      <c r="C8" s="542" t="s">
        <v>2832</v>
      </c>
      <c r="D8" s="541" t="s">
        <v>963</v>
      </c>
      <c r="E8" s="541" t="s">
        <v>955</v>
      </c>
      <c r="F8" s="541" t="s">
        <v>956</v>
      </c>
      <c r="G8" s="541">
        <v>10</v>
      </c>
      <c r="H8" s="541">
        <v>2</v>
      </c>
      <c r="I8" s="541" t="s">
        <v>3220</v>
      </c>
      <c r="J8" s="540">
        <v>38280</v>
      </c>
      <c r="K8" s="540">
        <v>38291</v>
      </c>
      <c r="L8" s="539">
        <v>8100000</v>
      </c>
      <c r="M8" s="538" t="s">
        <v>3137</v>
      </c>
      <c r="N8" s="538" t="s">
        <v>3042</v>
      </c>
      <c r="O8" s="538" t="s">
        <v>3043</v>
      </c>
      <c r="P8" s="543" t="s">
        <v>3044</v>
      </c>
      <c r="Q8" s="543" t="s">
        <v>3045</v>
      </c>
      <c r="R8" s="359" t="s">
        <v>754</v>
      </c>
      <c r="S8" s="730" t="s">
        <v>754</v>
      </c>
      <c r="T8" s="126" t="s">
        <v>957</v>
      </c>
      <c r="U8" s="120" t="s">
        <v>958</v>
      </c>
      <c r="V8" s="125" t="s">
        <v>959</v>
      </c>
      <c r="X8" s="155" t="str">
        <f t="shared" si="0"/>
        <v>2004</v>
      </c>
    </row>
    <row r="9" spans="1:24" ht="15" hidden="1" customHeight="1">
      <c r="A9" s="148">
        <v>6</v>
      </c>
      <c r="B9" s="120" t="s">
        <v>1019</v>
      </c>
      <c r="C9" s="120" t="s">
        <v>2833</v>
      </c>
      <c r="D9" s="148" t="s">
        <v>3122</v>
      </c>
      <c r="E9" s="148" t="s">
        <v>1015</v>
      </c>
      <c r="F9" s="148" t="s">
        <v>1016</v>
      </c>
      <c r="G9" s="148">
        <v>48</v>
      </c>
      <c r="H9" s="148">
        <v>4</v>
      </c>
      <c r="I9" s="148" t="s">
        <v>3219</v>
      </c>
      <c r="J9" s="153">
        <v>38686</v>
      </c>
      <c r="K9" s="153">
        <v>38686</v>
      </c>
      <c r="L9" s="498">
        <v>8300000</v>
      </c>
      <c r="M9" s="208" t="s">
        <v>3123</v>
      </c>
      <c r="N9" s="208" t="s">
        <v>1123</v>
      </c>
      <c r="O9" s="208" t="s">
        <v>12</v>
      </c>
      <c r="P9" s="208" t="s">
        <v>1128</v>
      </c>
      <c r="Q9" s="647" t="s">
        <v>3249</v>
      </c>
      <c r="R9" s="359" t="s">
        <v>2442</v>
      </c>
      <c r="S9" s="730" t="s">
        <v>360</v>
      </c>
      <c r="T9" s="126" t="s">
        <v>1017</v>
      </c>
      <c r="U9" s="120" t="s">
        <v>958</v>
      </c>
      <c r="V9" s="125" t="s">
        <v>1018</v>
      </c>
      <c r="X9" s="155" t="str">
        <f t="shared" si="0"/>
        <v>2005</v>
      </c>
    </row>
    <row r="10" spans="1:24" ht="15" hidden="1" customHeight="1">
      <c r="A10" s="148">
        <v>7</v>
      </c>
      <c r="B10" s="120" t="s">
        <v>790</v>
      </c>
      <c r="C10" s="120" t="s">
        <v>2834</v>
      </c>
      <c r="D10" s="148" t="s">
        <v>964</v>
      </c>
      <c r="E10" s="148" t="s">
        <v>955</v>
      </c>
      <c r="F10" s="148" t="s">
        <v>965</v>
      </c>
      <c r="G10" s="148">
        <v>24</v>
      </c>
      <c r="H10" s="148">
        <v>2</v>
      </c>
      <c r="I10" s="148" t="s">
        <v>3219</v>
      </c>
      <c r="J10" s="153">
        <v>38960</v>
      </c>
      <c r="K10" s="153">
        <v>38980</v>
      </c>
      <c r="L10" s="498">
        <v>2500000</v>
      </c>
      <c r="M10" s="208" t="s">
        <v>3107</v>
      </c>
      <c r="N10" s="208" t="s">
        <v>1123</v>
      </c>
      <c r="O10" s="208" t="s">
        <v>43</v>
      </c>
      <c r="P10" s="208" t="s">
        <v>1129</v>
      </c>
      <c r="Q10" s="208" t="s">
        <v>2950</v>
      </c>
      <c r="R10" s="359" t="s">
        <v>754</v>
      </c>
      <c r="S10" s="730" t="s">
        <v>754</v>
      </c>
      <c r="T10" s="124" t="s">
        <v>957</v>
      </c>
      <c r="U10" s="120" t="s">
        <v>958</v>
      </c>
      <c r="V10" s="120" t="s">
        <v>959</v>
      </c>
      <c r="X10" s="155" t="str">
        <f t="shared" si="0"/>
        <v>2006</v>
      </c>
    </row>
    <row r="11" spans="1:24" ht="15" hidden="1" customHeight="1">
      <c r="A11" s="148">
        <v>8</v>
      </c>
      <c r="B11" s="642" t="s">
        <v>791</v>
      </c>
      <c r="C11" s="642" t="s">
        <v>2931</v>
      </c>
      <c r="D11" s="640" t="s">
        <v>966</v>
      </c>
      <c r="E11" s="640" t="s">
        <v>955</v>
      </c>
      <c r="F11" s="640" t="s">
        <v>965</v>
      </c>
      <c r="G11" s="640">
        <v>24</v>
      </c>
      <c r="H11" s="640">
        <v>2</v>
      </c>
      <c r="I11" s="640" t="s">
        <v>3219</v>
      </c>
      <c r="J11" s="643">
        <v>38960</v>
      </c>
      <c r="K11" s="643">
        <v>38980</v>
      </c>
      <c r="L11" s="644">
        <v>2500000</v>
      </c>
      <c r="M11" s="645" t="s">
        <v>3235</v>
      </c>
      <c r="N11" s="645" t="s">
        <v>3235</v>
      </c>
      <c r="O11" s="645" t="s">
        <v>3043</v>
      </c>
      <c r="P11" s="646" t="s">
        <v>3236</v>
      </c>
      <c r="Q11" s="645" t="s">
        <v>3046</v>
      </c>
      <c r="R11" s="359" t="s">
        <v>754</v>
      </c>
      <c r="S11" s="730" t="s">
        <v>754</v>
      </c>
      <c r="T11" s="124" t="s">
        <v>957</v>
      </c>
      <c r="U11" s="120" t="s">
        <v>958</v>
      </c>
      <c r="V11" s="120" t="s">
        <v>959</v>
      </c>
      <c r="X11" s="155" t="str">
        <f t="shared" si="0"/>
        <v>2006</v>
      </c>
    </row>
    <row r="12" spans="1:24" ht="15" hidden="1" customHeight="1">
      <c r="A12" s="148">
        <v>9</v>
      </c>
      <c r="B12" s="209" t="s">
        <v>792</v>
      </c>
      <c r="C12" s="209" t="s">
        <v>2932</v>
      </c>
      <c r="D12" s="202" t="s">
        <v>967</v>
      </c>
      <c r="E12" s="202" t="s">
        <v>955</v>
      </c>
      <c r="F12" s="202" t="s">
        <v>965</v>
      </c>
      <c r="G12" s="202">
        <v>24</v>
      </c>
      <c r="H12" s="202">
        <v>4</v>
      </c>
      <c r="I12" s="202" t="s">
        <v>3221</v>
      </c>
      <c r="J12" s="203">
        <v>38960</v>
      </c>
      <c r="K12" s="203">
        <v>38980</v>
      </c>
      <c r="L12" s="496">
        <v>2500000</v>
      </c>
      <c r="M12" s="208" t="s">
        <v>3106</v>
      </c>
      <c r="N12" s="208" t="s">
        <v>1114</v>
      </c>
      <c r="O12" s="208" t="s">
        <v>3048</v>
      </c>
      <c r="P12" s="208" t="s">
        <v>3105</v>
      </c>
      <c r="Q12" s="208" t="s">
        <v>3049</v>
      </c>
      <c r="R12" s="359" t="s">
        <v>754</v>
      </c>
      <c r="S12" s="730" t="s">
        <v>754</v>
      </c>
      <c r="T12" s="124" t="s">
        <v>957</v>
      </c>
      <c r="U12" s="120" t="s">
        <v>958</v>
      </c>
      <c r="V12" s="120" t="s">
        <v>959</v>
      </c>
      <c r="X12" s="155" t="str">
        <f t="shared" si="0"/>
        <v>2006</v>
      </c>
    </row>
    <row r="13" spans="1:24" ht="15" hidden="1" customHeight="1">
      <c r="A13" s="148">
        <v>10</v>
      </c>
      <c r="B13" s="120" t="s">
        <v>793</v>
      </c>
      <c r="C13" s="120" t="s">
        <v>2835</v>
      </c>
      <c r="D13" s="148" t="s">
        <v>3124</v>
      </c>
      <c r="E13" s="148" t="s">
        <v>955</v>
      </c>
      <c r="F13" s="148" t="s">
        <v>965</v>
      </c>
      <c r="G13" s="148">
        <v>24</v>
      </c>
      <c r="H13" s="148">
        <v>2</v>
      </c>
      <c r="I13" s="148" t="s">
        <v>3219</v>
      </c>
      <c r="J13" s="153">
        <v>38960</v>
      </c>
      <c r="K13" s="153">
        <v>38980</v>
      </c>
      <c r="L13" s="498">
        <v>2500000</v>
      </c>
      <c r="M13" s="208" t="s">
        <v>3125</v>
      </c>
      <c r="N13" s="208" t="s">
        <v>1114</v>
      </c>
      <c r="O13" s="208" t="s">
        <v>473</v>
      </c>
      <c r="P13" s="208" t="s">
        <v>1121</v>
      </c>
      <c r="Q13" s="208" t="s">
        <v>2950</v>
      </c>
      <c r="R13" s="359" t="s">
        <v>754</v>
      </c>
      <c r="S13" s="730" t="s">
        <v>754</v>
      </c>
      <c r="T13" s="124" t="s">
        <v>957</v>
      </c>
      <c r="U13" s="120" t="s">
        <v>958</v>
      </c>
      <c r="V13" s="120" t="s">
        <v>959</v>
      </c>
      <c r="X13" s="155" t="str">
        <f t="shared" si="0"/>
        <v>2006</v>
      </c>
    </row>
    <row r="14" spans="1:24" ht="15" hidden="1" customHeight="1">
      <c r="A14" s="148">
        <v>11</v>
      </c>
      <c r="B14" s="542" t="s">
        <v>794</v>
      </c>
      <c r="C14" s="542" t="s">
        <v>2836</v>
      </c>
      <c r="D14" s="541" t="s">
        <v>968</v>
      </c>
      <c r="E14" s="541" t="s">
        <v>969</v>
      </c>
      <c r="F14" s="541" t="s">
        <v>970</v>
      </c>
      <c r="G14" s="541"/>
      <c r="H14" s="541">
        <v>2</v>
      </c>
      <c r="I14" s="541" t="s">
        <v>3222</v>
      </c>
      <c r="J14" s="540">
        <v>38960</v>
      </c>
      <c r="K14" s="540">
        <v>38980</v>
      </c>
      <c r="L14" s="539">
        <v>20000000</v>
      </c>
      <c r="M14" s="538" t="s">
        <v>3137</v>
      </c>
      <c r="N14" s="538" t="s">
        <v>3042</v>
      </c>
      <c r="O14" s="538" t="s">
        <v>3043</v>
      </c>
      <c r="P14" s="536" t="s">
        <v>3047</v>
      </c>
      <c r="Q14" s="538" t="s">
        <v>3046</v>
      </c>
      <c r="R14" s="359" t="s">
        <v>754</v>
      </c>
      <c r="S14" s="730" t="s">
        <v>754</v>
      </c>
      <c r="T14" s="124" t="s">
        <v>957</v>
      </c>
      <c r="U14" s="120" t="s">
        <v>958</v>
      </c>
      <c r="V14" s="120" t="s">
        <v>959</v>
      </c>
      <c r="X14" s="155" t="str">
        <f t="shared" si="0"/>
        <v>2006</v>
      </c>
    </row>
    <row r="15" spans="1:24" ht="15" hidden="1" customHeight="1">
      <c r="A15" s="148">
        <v>12</v>
      </c>
      <c r="B15" s="209" t="s">
        <v>795</v>
      </c>
      <c r="C15" s="209" t="s">
        <v>2837</v>
      </c>
      <c r="D15" s="555" t="s">
        <v>971</v>
      </c>
      <c r="E15" s="202" t="s">
        <v>969</v>
      </c>
      <c r="F15" s="202" t="s">
        <v>970</v>
      </c>
      <c r="G15" s="202"/>
      <c r="H15" s="202">
        <v>2</v>
      </c>
      <c r="I15" s="148" t="s">
        <v>3222</v>
      </c>
      <c r="J15" s="203">
        <v>38960</v>
      </c>
      <c r="K15" s="203">
        <v>38980</v>
      </c>
      <c r="L15" s="496">
        <v>20000000</v>
      </c>
      <c r="M15" s="208" t="s">
        <v>3136</v>
      </c>
      <c r="N15" s="208" t="s">
        <v>1114</v>
      </c>
      <c r="O15" s="204" t="s">
        <v>43</v>
      </c>
      <c r="P15" s="204"/>
      <c r="Q15" s="204" t="s">
        <v>2950</v>
      </c>
      <c r="R15" s="359" t="s">
        <v>754</v>
      </c>
      <c r="S15" s="730" t="s">
        <v>754</v>
      </c>
      <c r="T15" s="124" t="s">
        <v>957</v>
      </c>
      <c r="U15" s="120" t="s">
        <v>358</v>
      </c>
      <c r="V15" s="120" t="s">
        <v>959</v>
      </c>
      <c r="X15" s="155" t="str">
        <f t="shared" si="0"/>
        <v>2006</v>
      </c>
    </row>
    <row r="16" spans="1:24" s="154" customFormat="1" ht="15" hidden="1" customHeight="1">
      <c r="A16" s="148">
        <v>13</v>
      </c>
      <c r="B16" s="120" t="s">
        <v>2838</v>
      </c>
      <c r="C16" s="120" t="s">
        <v>2839</v>
      </c>
      <c r="D16" s="148" t="s">
        <v>3114</v>
      </c>
      <c r="E16" s="148" t="s">
        <v>955</v>
      </c>
      <c r="F16" s="148" t="s">
        <v>972</v>
      </c>
      <c r="G16" s="148">
        <v>24</v>
      </c>
      <c r="H16" s="148">
        <v>4</v>
      </c>
      <c r="I16" s="148" t="s">
        <v>3220</v>
      </c>
      <c r="J16" s="153">
        <v>39172</v>
      </c>
      <c r="K16" s="153">
        <v>39172</v>
      </c>
      <c r="L16" s="498">
        <v>5593000</v>
      </c>
      <c r="M16" s="208" t="s">
        <v>3115</v>
      </c>
      <c r="N16" s="208" t="s">
        <v>1114</v>
      </c>
      <c r="O16" s="204" t="s">
        <v>43</v>
      </c>
      <c r="P16" s="208" t="s">
        <v>1122</v>
      </c>
      <c r="Q16" s="204" t="s">
        <v>2950</v>
      </c>
      <c r="R16" s="359" t="s">
        <v>754</v>
      </c>
      <c r="S16" s="730" t="s">
        <v>754</v>
      </c>
      <c r="T16" s="124" t="s">
        <v>957</v>
      </c>
      <c r="U16" s="120" t="s">
        <v>358</v>
      </c>
      <c r="V16" s="120" t="s">
        <v>959</v>
      </c>
      <c r="W16" s="155"/>
      <c r="X16" s="155" t="str">
        <f t="shared" si="0"/>
        <v>2007</v>
      </c>
    </row>
    <row r="17" spans="1:24" s="154" customFormat="1" ht="15" hidden="1" customHeight="1">
      <c r="A17" s="148">
        <v>14</v>
      </c>
      <c r="B17" s="120" t="s">
        <v>796</v>
      </c>
      <c r="C17" s="120" t="s">
        <v>2857</v>
      </c>
      <c r="D17" s="148" t="s">
        <v>3126</v>
      </c>
      <c r="E17" s="148" t="s">
        <v>955</v>
      </c>
      <c r="F17" s="148" t="s">
        <v>965</v>
      </c>
      <c r="G17" s="148">
        <v>24</v>
      </c>
      <c r="H17" s="148">
        <v>2</v>
      </c>
      <c r="I17" s="148" t="s">
        <v>3219</v>
      </c>
      <c r="J17" s="153">
        <v>39227</v>
      </c>
      <c r="K17" s="153">
        <v>39227</v>
      </c>
      <c r="L17" s="498">
        <v>2000000</v>
      </c>
      <c r="M17" s="208" t="s">
        <v>3127</v>
      </c>
      <c r="N17" s="208" t="s">
        <v>1123</v>
      </c>
      <c r="O17" s="208" t="s">
        <v>473</v>
      </c>
      <c r="P17" s="208" t="s">
        <v>1124</v>
      </c>
      <c r="Q17" s="204" t="s">
        <v>2950</v>
      </c>
      <c r="R17" s="359" t="s">
        <v>754</v>
      </c>
      <c r="S17" s="730" t="s">
        <v>754</v>
      </c>
      <c r="T17" s="124" t="s">
        <v>957</v>
      </c>
      <c r="U17" s="120" t="s">
        <v>358</v>
      </c>
      <c r="V17" s="120" t="s">
        <v>959</v>
      </c>
      <c r="X17" s="155" t="str">
        <f t="shared" si="0"/>
        <v>2007</v>
      </c>
    </row>
    <row r="18" spans="1:24" s="154" customFormat="1" ht="15" hidden="1" customHeight="1">
      <c r="A18" s="148">
        <v>15</v>
      </c>
      <c r="B18" s="535" t="s">
        <v>1157</v>
      </c>
      <c r="C18" s="535" t="s">
        <v>2933</v>
      </c>
      <c r="D18" s="541" t="s">
        <v>1158</v>
      </c>
      <c r="E18" s="541" t="s">
        <v>955</v>
      </c>
      <c r="F18" s="541" t="s">
        <v>1266</v>
      </c>
      <c r="G18" s="541">
        <v>24</v>
      </c>
      <c r="H18" s="541">
        <v>4</v>
      </c>
      <c r="I18" s="541" t="s">
        <v>3220</v>
      </c>
      <c r="J18" s="540"/>
      <c r="K18" s="534">
        <v>40056</v>
      </c>
      <c r="L18" s="533">
        <v>8000000</v>
      </c>
      <c r="M18" s="538" t="s">
        <v>3137</v>
      </c>
      <c r="N18" s="538" t="s">
        <v>3042</v>
      </c>
      <c r="O18" s="538" t="s">
        <v>3043</v>
      </c>
      <c r="P18" s="536" t="s">
        <v>3047</v>
      </c>
      <c r="Q18" s="538" t="s">
        <v>3046</v>
      </c>
      <c r="R18" s="359" t="s">
        <v>754</v>
      </c>
      <c r="S18" s="730" t="s">
        <v>754</v>
      </c>
      <c r="T18" s="124" t="s">
        <v>361</v>
      </c>
      <c r="U18" s="120" t="s">
        <v>358</v>
      </c>
      <c r="V18" s="120" t="s">
        <v>959</v>
      </c>
      <c r="X18" s="155" t="str">
        <f t="shared" si="0"/>
        <v>2009</v>
      </c>
    </row>
    <row r="19" spans="1:24" s="154" customFormat="1" ht="15" hidden="1" customHeight="1">
      <c r="A19" s="148">
        <v>16</v>
      </c>
      <c r="B19" s="214" t="s">
        <v>1251</v>
      </c>
      <c r="C19" s="960" t="s">
        <v>2864</v>
      </c>
      <c r="D19" s="555" t="s">
        <v>3077</v>
      </c>
      <c r="E19" s="148" t="s">
        <v>1204</v>
      </c>
      <c r="F19" s="148" t="s">
        <v>2435</v>
      </c>
      <c r="G19" s="148">
        <v>48</v>
      </c>
      <c r="H19" s="148"/>
      <c r="I19" s="148" t="s">
        <v>3219</v>
      </c>
      <c r="J19" s="222">
        <v>40795</v>
      </c>
      <c r="K19" s="236">
        <v>40809</v>
      </c>
      <c r="L19" s="499">
        <v>4016000</v>
      </c>
      <c r="M19" s="208" t="s">
        <v>3075</v>
      </c>
      <c r="N19" s="208" t="s">
        <v>1114</v>
      </c>
      <c r="O19" s="208" t="s">
        <v>1378</v>
      </c>
      <c r="P19" s="208"/>
      <c r="Q19" s="204" t="s">
        <v>2950</v>
      </c>
      <c r="R19" s="360" t="s">
        <v>3926</v>
      </c>
      <c r="S19" s="731" t="s">
        <v>23</v>
      </c>
      <c r="T19" s="124" t="s">
        <v>361</v>
      </c>
      <c r="U19" s="120" t="s">
        <v>358</v>
      </c>
      <c r="V19" s="120" t="s">
        <v>959</v>
      </c>
      <c r="X19" s="155" t="str">
        <f t="shared" si="0"/>
        <v>2011</v>
      </c>
    </row>
    <row r="20" spans="1:24" s="154" customFormat="1" ht="15" hidden="1" customHeight="1">
      <c r="A20" s="148">
        <v>17</v>
      </c>
      <c r="B20" s="214" t="s">
        <v>1254</v>
      </c>
      <c r="C20" s="961"/>
      <c r="D20" s="555" t="s">
        <v>3078</v>
      </c>
      <c r="E20" s="148" t="s">
        <v>366</v>
      </c>
      <c r="F20" s="148" t="s">
        <v>1256</v>
      </c>
      <c r="G20" s="148">
        <v>48</v>
      </c>
      <c r="H20" s="148"/>
      <c r="I20" s="148" t="s">
        <v>3221</v>
      </c>
      <c r="J20" s="222">
        <v>40795</v>
      </c>
      <c r="K20" s="236">
        <v>40809</v>
      </c>
      <c r="L20" s="499">
        <v>4016000</v>
      </c>
      <c r="M20" s="208" t="s">
        <v>3076</v>
      </c>
      <c r="N20" s="208" t="s">
        <v>1114</v>
      </c>
      <c r="O20" s="208" t="s">
        <v>1378</v>
      </c>
      <c r="P20" s="208"/>
      <c r="Q20" s="204" t="s">
        <v>2950</v>
      </c>
      <c r="R20" s="360" t="s">
        <v>3926</v>
      </c>
      <c r="S20" s="731" t="s">
        <v>23</v>
      </c>
      <c r="T20" s="124" t="s">
        <v>361</v>
      </c>
      <c r="U20" s="120" t="s">
        <v>358</v>
      </c>
      <c r="V20" s="120" t="s">
        <v>959</v>
      </c>
      <c r="X20" s="155" t="str">
        <f t="shared" si="0"/>
        <v>2011</v>
      </c>
    </row>
    <row r="21" spans="1:24" s="154" customFormat="1" ht="15" hidden="1" customHeight="1">
      <c r="A21" s="148">
        <v>18</v>
      </c>
      <c r="B21" s="214" t="s">
        <v>1255</v>
      </c>
      <c r="C21" s="962"/>
      <c r="D21" s="555"/>
      <c r="E21" s="148" t="s">
        <v>366</v>
      </c>
      <c r="F21" s="148" t="s">
        <v>1257</v>
      </c>
      <c r="G21" s="148">
        <v>24</v>
      </c>
      <c r="H21" s="148"/>
      <c r="I21" s="640" t="s">
        <v>3223</v>
      </c>
      <c r="J21" s="222">
        <v>40795</v>
      </c>
      <c r="K21" s="236">
        <v>40809</v>
      </c>
      <c r="L21" s="499">
        <v>5178000</v>
      </c>
      <c r="M21" s="208" t="s">
        <v>3079</v>
      </c>
      <c r="N21" s="208" t="s">
        <v>3073</v>
      </c>
      <c r="O21" s="208" t="s">
        <v>1378</v>
      </c>
      <c r="P21" s="208"/>
      <c r="Q21" s="204" t="s">
        <v>2950</v>
      </c>
      <c r="R21" s="360" t="s">
        <v>3926</v>
      </c>
      <c r="S21" s="731" t="s">
        <v>23</v>
      </c>
      <c r="T21" s="124" t="s">
        <v>361</v>
      </c>
      <c r="U21" s="120" t="s">
        <v>358</v>
      </c>
      <c r="V21" s="120" t="s">
        <v>959</v>
      </c>
      <c r="X21" s="155" t="str">
        <f t="shared" si="0"/>
        <v>2011</v>
      </c>
    </row>
    <row r="22" spans="1:24" s="154" customFormat="1" ht="15" hidden="1" customHeight="1">
      <c r="A22" s="148">
        <v>19</v>
      </c>
      <c r="B22" s="214" t="s">
        <v>1351</v>
      </c>
      <c r="C22" s="214" t="s">
        <v>2886</v>
      </c>
      <c r="D22" s="148" t="s">
        <v>3128</v>
      </c>
      <c r="E22" s="148" t="s">
        <v>955</v>
      </c>
      <c r="F22" s="149" t="s">
        <v>2015</v>
      </c>
      <c r="G22" s="149">
        <v>48</v>
      </c>
      <c r="H22" s="149">
        <v>4</v>
      </c>
      <c r="I22" s="149" t="s">
        <v>3219</v>
      </c>
      <c r="J22" s="150">
        <v>40961</v>
      </c>
      <c r="K22" s="233">
        <v>40984</v>
      </c>
      <c r="L22" s="497">
        <v>3499000</v>
      </c>
      <c r="M22" s="208" t="s">
        <v>3129</v>
      </c>
      <c r="N22" s="208" t="s">
        <v>1114</v>
      </c>
      <c r="O22" s="208" t="s">
        <v>43</v>
      </c>
      <c r="P22" s="208" t="s">
        <v>1381</v>
      </c>
      <c r="Q22" s="634" t="s">
        <v>3212</v>
      </c>
      <c r="R22" s="360" t="s">
        <v>3228</v>
      </c>
      <c r="S22" s="360" t="s">
        <v>3224</v>
      </c>
      <c r="T22" s="124" t="s">
        <v>361</v>
      </c>
      <c r="U22" s="120" t="s">
        <v>358</v>
      </c>
      <c r="V22" s="120" t="s">
        <v>959</v>
      </c>
      <c r="X22" s="155" t="str">
        <f t="shared" si="0"/>
        <v>2012</v>
      </c>
    </row>
    <row r="23" spans="1:24" s="154" customFormat="1" ht="15" hidden="1" customHeight="1">
      <c r="A23" s="148">
        <v>20</v>
      </c>
      <c r="B23" s="214" t="s">
        <v>1352</v>
      </c>
      <c r="C23" s="214" t="s">
        <v>2887</v>
      </c>
      <c r="D23" s="148" t="s">
        <v>3132</v>
      </c>
      <c r="E23" s="148" t="s">
        <v>955</v>
      </c>
      <c r="F23" s="149" t="s">
        <v>2015</v>
      </c>
      <c r="G23" s="149">
        <v>48</v>
      </c>
      <c r="H23" s="149">
        <v>4</v>
      </c>
      <c r="I23" s="149" t="s">
        <v>3219</v>
      </c>
      <c r="J23" s="150">
        <v>40961</v>
      </c>
      <c r="K23" s="233">
        <v>40984</v>
      </c>
      <c r="L23" s="497">
        <v>3499000</v>
      </c>
      <c r="M23" s="208" t="s">
        <v>3134</v>
      </c>
      <c r="N23" s="208" t="s">
        <v>1114</v>
      </c>
      <c r="O23" s="208" t="s">
        <v>43</v>
      </c>
      <c r="P23" s="208" t="s">
        <v>3133</v>
      </c>
      <c r="Q23" s="204" t="s">
        <v>2950</v>
      </c>
      <c r="R23" s="360" t="s">
        <v>3228</v>
      </c>
      <c r="S23" s="360" t="s">
        <v>3224</v>
      </c>
      <c r="T23" s="124" t="s">
        <v>361</v>
      </c>
      <c r="U23" s="120" t="s">
        <v>358</v>
      </c>
      <c r="V23" s="120" t="s">
        <v>959</v>
      </c>
      <c r="X23" s="155" t="str">
        <f t="shared" si="0"/>
        <v>2012</v>
      </c>
    </row>
    <row r="24" spans="1:24" s="154" customFormat="1" ht="15" hidden="1" customHeight="1">
      <c r="A24" s="148">
        <v>21</v>
      </c>
      <c r="B24" s="214" t="s">
        <v>1353</v>
      </c>
      <c r="C24" s="554" t="s">
        <v>2888</v>
      </c>
      <c r="D24" s="148" t="s">
        <v>3118</v>
      </c>
      <c r="E24" s="148" t="s">
        <v>955</v>
      </c>
      <c r="F24" s="149" t="s">
        <v>2082</v>
      </c>
      <c r="G24" s="149">
        <v>24</v>
      </c>
      <c r="H24" s="149">
        <v>4</v>
      </c>
      <c r="I24" s="640" t="s">
        <v>3220</v>
      </c>
      <c r="J24" s="150">
        <v>40961</v>
      </c>
      <c r="K24" s="233">
        <v>40984</v>
      </c>
      <c r="L24" s="497">
        <v>3400000</v>
      </c>
      <c r="M24" s="208" t="s">
        <v>3119</v>
      </c>
      <c r="N24" s="208" t="s">
        <v>1114</v>
      </c>
      <c r="O24" s="208" t="s">
        <v>43</v>
      </c>
      <c r="P24" s="208" t="s">
        <v>1127</v>
      </c>
      <c r="Q24" s="204" t="s">
        <v>2950</v>
      </c>
      <c r="R24" s="360" t="s">
        <v>3228</v>
      </c>
      <c r="S24" s="360" t="s">
        <v>3224</v>
      </c>
      <c r="T24" s="124" t="s">
        <v>361</v>
      </c>
      <c r="U24" s="120" t="s">
        <v>358</v>
      </c>
      <c r="V24" s="120" t="s">
        <v>959</v>
      </c>
      <c r="X24" s="155" t="str">
        <f t="shared" si="0"/>
        <v>2012</v>
      </c>
    </row>
    <row r="25" spans="1:24" s="154" customFormat="1" ht="15" hidden="1" customHeight="1">
      <c r="A25" s="148">
        <v>22</v>
      </c>
      <c r="B25" s="214" t="s">
        <v>1354</v>
      </c>
      <c r="C25" s="554" t="s">
        <v>2889</v>
      </c>
      <c r="D25" s="148" t="s">
        <v>3117</v>
      </c>
      <c r="E25" s="148" t="s">
        <v>955</v>
      </c>
      <c r="F25" s="149" t="s">
        <v>2082</v>
      </c>
      <c r="G25" s="149">
        <v>24</v>
      </c>
      <c r="H25" s="149">
        <v>4</v>
      </c>
      <c r="I25" s="640" t="s">
        <v>3220</v>
      </c>
      <c r="J25" s="150">
        <v>40961</v>
      </c>
      <c r="K25" s="233">
        <v>40984</v>
      </c>
      <c r="L25" s="497">
        <v>3400000</v>
      </c>
      <c r="M25" s="208" t="s">
        <v>3120</v>
      </c>
      <c r="N25" s="208" t="s">
        <v>1114</v>
      </c>
      <c r="O25" s="208" t="s">
        <v>43</v>
      </c>
      <c r="P25" s="206" t="s">
        <v>1130</v>
      </c>
      <c r="Q25" s="204" t="s">
        <v>2950</v>
      </c>
      <c r="R25" s="360" t="s">
        <v>3228</v>
      </c>
      <c r="S25" s="360" t="s">
        <v>3224</v>
      </c>
      <c r="T25" s="124" t="s">
        <v>361</v>
      </c>
      <c r="U25" s="120" t="s">
        <v>358</v>
      </c>
      <c r="V25" s="120" t="s">
        <v>959</v>
      </c>
      <c r="X25" s="155" t="str">
        <f t="shared" si="0"/>
        <v>2012</v>
      </c>
    </row>
    <row r="26" spans="1:24" s="154" customFormat="1" ht="15" hidden="1" customHeight="1">
      <c r="A26" s="148">
        <v>23</v>
      </c>
      <c r="B26" s="214" t="s">
        <v>1355</v>
      </c>
      <c r="C26" s="554" t="s">
        <v>2890</v>
      </c>
      <c r="D26" s="148" t="s">
        <v>3116</v>
      </c>
      <c r="E26" s="148" t="s">
        <v>955</v>
      </c>
      <c r="F26" s="149" t="s">
        <v>2082</v>
      </c>
      <c r="G26" s="149">
        <v>24</v>
      </c>
      <c r="H26" s="149">
        <v>4</v>
      </c>
      <c r="I26" s="640" t="s">
        <v>3223</v>
      </c>
      <c r="J26" s="150">
        <v>40961</v>
      </c>
      <c r="K26" s="233">
        <v>40984</v>
      </c>
      <c r="L26" s="497">
        <v>3400000</v>
      </c>
      <c r="M26" s="208" t="s">
        <v>3121</v>
      </c>
      <c r="N26" s="208" t="s">
        <v>1114</v>
      </c>
      <c r="O26" s="208" t="s">
        <v>43</v>
      </c>
      <c r="P26" s="206" t="s">
        <v>1131</v>
      </c>
      <c r="Q26" s="204" t="s">
        <v>2950</v>
      </c>
      <c r="R26" s="360" t="s">
        <v>3228</v>
      </c>
      <c r="S26" s="360" t="s">
        <v>3224</v>
      </c>
      <c r="T26" s="124" t="s">
        <v>361</v>
      </c>
      <c r="U26" s="120" t="s">
        <v>358</v>
      </c>
      <c r="V26" s="120" t="s">
        <v>959</v>
      </c>
      <c r="X26" s="155" t="str">
        <f t="shared" si="0"/>
        <v>2012</v>
      </c>
    </row>
    <row r="27" spans="1:24" s="154" customFormat="1" ht="15" hidden="1" customHeight="1">
      <c r="A27" s="148">
        <v>24</v>
      </c>
      <c r="B27" s="214" t="s">
        <v>1356</v>
      </c>
      <c r="C27" s="554" t="s">
        <v>2891</v>
      </c>
      <c r="D27" s="148" t="s">
        <v>3112</v>
      </c>
      <c r="E27" s="148" t="s">
        <v>955</v>
      </c>
      <c r="F27" s="149" t="s">
        <v>2082</v>
      </c>
      <c r="G27" s="149">
        <v>24</v>
      </c>
      <c r="H27" s="149">
        <v>4</v>
      </c>
      <c r="I27" s="640" t="s">
        <v>3220</v>
      </c>
      <c r="J27" s="150">
        <v>40961</v>
      </c>
      <c r="K27" s="233">
        <v>40984</v>
      </c>
      <c r="L27" s="497">
        <v>3400000</v>
      </c>
      <c r="M27" s="208" t="s">
        <v>3113</v>
      </c>
      <c r="N27" s="208" t="s">
        <v>1114</v>
      </c>
      <c r="O27" s="208" t="s">
        <v>43</v>
      </c>
      <c r="P27" s="206" t="s">
        <v>1125</v>
      </c>
      <c r="Q27" s="204" t="s">
        <v>2950</v>
      </c>
      <c r="R27" s="360" t="s">
        <v>3228</v>
      </c>
      <c r="S27" s="360" t="s">
        <v>3224</v>
      </c>
      <c r="T27" s="124" t="s">
        <v>361</v>
      </c>
      <c r="U27" s="120" t="s">
        <v>358</v>
      </c>
      <c r="V27" s="120" t="s">
        <v>959</v>
      </c>
      <c r="X27" s="155" t="str">
        <f t="shared" si="0"/>
        <v>2012</v>
      </c>
    </row>
    <row r="28" spans="1:24" s="154" customFormat="1" ht="15" hidden="1" customHeight="1">
      <c r="A28" s="148">
        <v>25</v>
      </c>
      <c r="B28" s="214" t="s">
        <v>1357</v>
      </c>
      <c r="C28" s="554" t="s">
        <v>2859</v>
      </c>
      <c r="D28" s="148" t="s">
        <v>3111</v>
      </c>
      <c r="E28" s="148" t="s">
        <v>955</v>
      </c>
      <c r="F28" s="149" t="s">
        <v>2082</v>
      </c>
      <c r="G28" s="149">
        <v>24</v>
      </c>
      <c r="H28" s="149">
        <v>4</v>
      </c>
      <c r="I28" s="640" t="s">
        <v>3223</v>
      </c>
      <c r="J28" s="150">
        <v>40961</v>
      </c>
      <c r="K28" s="233">
        <v>40984</v>
      </c>
      <c r="L28" s="497">
        <v>3400000</v>
      </c>
      <c r="M28" s="208" t="s">
        <v>3110</v>
      </c>
      <c r="N28" s="208" t="s">
        <v>1114</v>
      </c>
      <c r="O28" s="208" t="s">
        <v>43</v>
      </c>
      <c r="P28" s="206" t="s">
        <v>1126</v>
      </c>
      <c r="Q28" s="204" t="s">
        <v>2950</v>
      </c>
      <c r="R28" s="360" t="s">
        <v>3228</v>
      </c>
      <c r="S28" s="360" t="s">
        <v>3224</v>
      </c>
      <c r="T28" s="124" t="s">
        <v>361</v>
      </c>
      <c r="U28" s="120" t="s">
        <v>358</v>
      </c>
      <c r="V28" s="120" t="s">
        <v>959</v>
      </c>
      <c r="X28" s="155" t="str">
        <f t="shared" si="0"/>
        <v>2012</v>
      </c>
    </row>
    <row r="29" spans="1:24" s="154" customFormat="1" ht="15" hidden="1" customHeight="1">
      <c r="A29" s="148">
        <v>26</v>
      </c>
      <c r="B29" s="535" t="s">
        <v>1358</v>
      </c>
      <c r="C29" s="535" t="s">
        <v>2860</v>
      </c>
      <c r="D29" s="541" t="s">
        <v>1360</v>
      </c>
      <c r="E29" s="541" t="s">
        <v>955</v>
      </c>
      <c r="F29" s="541" t="s">
        <v>2082</v>
      </c>
      <c r="G29" s="541">
        <v>24</v>
      </c>
      <c r="H29" s="541">
        <v>4</v>
      </c>
      <c r="I29" s="541" t="s">
        <v>3223</v>
      </c>
      <c r="J29" s="540">
        <v>40961</v>
      </c>
      <c r="K29" s="540">
        <v>40984</v>
      </c>
      <c r="L29" s="539">
        <v>3400000</v>
      </c>
      <c r="M29" s="538" t="s">
        <v>3137</v>
      </c>
      <c r="N29" s="538" t="s">
        <v>3042</v>
      </c>
      <c r="O29" s="538" t="s">
        <v>3043</v>
      </c>
      <c r="P29" s="536" t="s">
        <v>3047</v>
      </c>
      <c r="Q29" s="538" t="s">
        <v>3046</v>
      </c>
      <c r="R29" s="360" t="s">
        <v>3228</v>
      </c>
      <c r="S29" s="360" t="s">
        <v>3224</v>
      </c>
      <c r="T29" s="124" t="s">
        <v>361</v>
      </c>
      <c r="U29" s="120" t="s">
        <v>358</v>
      </c>
      <c r="V29" s="120" t="s">
        <v>959</v>
      </c>
      <c r="X29" s="155" t="str">
        <f t="shared" si="0"/>
        <v>2012</v>
      </c>
    </row>
    <row r="30" spans="1:24" s="154" customFormat="1" ht="15" hidden="1" customHeight="1">
      <c r="A30" s="148">
        <v>27</v>
      </c>
      <c r="B30" s="535" t="s">
        <v>1359</v>
      </c>
      <c r="C30" s="535" t="s">
        <v>2861</v>
      </c>
      <c r="D30" s="541" t="s">
        <v>1361</v>
      </c>
      <c r="E30" s="541" t="s">
        <v>955</v>
      </c>
      <c r="F30" s="541" t="s">
        <v>2082</v>
      </c>
      <c r="G30" s="541">
        <v>24</v>
      </c>
      <c r="H30" s="541">
        <v>4</v>
      </c>
      <c r="I30" s="541" t="s">
        <v>3223</v>
      </c>
      <c r="J30" s="540">
        <v>40961</v>
      </c>
      <c r="K30" s="540">
        <v>40984</v>
      </c>
      <c r="L30" s="539">
        <v>3400000</v>
      </c>
      <c r="M30" s="538" t="s">
        <v>3137</v>
      </c>
      <c r="N30" s="538" t="s">
        <v>3042</v>
      </c>
      <c r="O30" s="538" t="s">
        <v>3043</v>
      </c>
      <c r="P30" s="536" t="s">
        <v>3047</v>
      </c>
      <c r="Q30" s="538" t="s">
        <v>3046</v>
      </c>
      <c r="R30" s="360" t="s">
        <v>3228</v>
      </c>
      <c r="S30" s="360" t="s">
        <v>3224</v>
      </c>
      <c r="T30" s="124" t="s">
        <v>361</v>
      </c>
      <c r="U30" s="120" t="s">
        <v>358</v>
      </c>
      <c r="V30" s="120" t="s">
        <v>959</v>
      </c>
      <c r="X30" s="155" t="str">
        <f t="shared" si="0"/>
        <v>2012</v>
      </c>
    </row>
    <row r="31" spans="1:24" s="154" customFormat="1" ht="15" customHeight="1">
      <c r="A31" s="148">
        <v>28</v>
      </c>
      <c r="B31" s="214" t="s">
        <v>2083</v>
      </c>
      <c r="C31" s="214" t="s">
        <v>2892</v>
      </c>
      <c r="D31" s="148" t="s">
        <v>2085</v>
      </c>
      <c r="E31" s="148" t="s">
        <v>969</v>
      </c>
      <c r="F31" s="149" t="s">
        <v>2087</v>
      </c>
      <c r="G31" s="149">
        <v>12</v>
      </c>
      <c r="H31" s="149">
        <v>4</v>
      </c>
      <c r="I31" s="640" t="s">
        <v>3222</v>
      </c>
      <c r="J31" s="150">
        <v>41204</v>
      </c>
      <c r="K31" s="150">
        <v>41212</v>
      </c>
      <c r="L31" s="497">
        <v>28600000</v>
      </c>
      <c r="M31" s="208" t="s">
        <v>3131</v>
      </c>
      <c r="N31" s="208" t="s">
        <v>1114</v>
      </c>
      <c r="O31" s="208" t="s">
        <v>43</v>
      </c>
      <c r="P31" s="208" t="s">
        <v>2089</v>
      </c>
      <c r="Q31" s="204" t="s">
        <v>2950</v>
      </c>
      <c r="R31" s="62" t="s">
        <v>3779</v>
      </c>
      <c r="S31" s="641" t="s">
        <v>3229</v>
      </c>
      <c r="T31" s="124" t="s">
        <v>361</v>
      </c>
      <c r="U31" s="120" t="s">
        <v>358</v>
      </c>
      <c r="V31" s="120" t="s">
        <v>959</v>
      </c>
      <c r="X31" s="155" t="str">
        <f t="shared" si="0"/>
        <v>2012</v>
      </c>
    </row>
    <row r="32" spans="1:24" s="154" customFormat="1" ht="15" customHeight="1">
      <c r="A32" s="148">
        <v>29</v>
      </c>
      <c r="B32" s="214" t="s">
        <v>2084</v>
      </c>
      <c r="C32" s="214" t="s">
        <v>2862</v>
      </c>
      <c r="D32" s="148" t="s">
        <v>2086</v>
      </c>
      <c r="E32" s="148" t="s">
        <v>969</v>
      </c>
      <c r="F32" s="149" t="s">
        <v>2087</v>
      </c>
      <c r="G32" s="149">
        <v>12</v>
      </c>
      <c r="H32" s="149">
        <v>4</v>
      </c>
      <c r="I32" s="640" t="s">
        <v>3222</v>
      </c>
      <c r="J32" s="150">
        <v>41204</v>
      </c>
      <c r="K32" s="150">
        <v>41212</v>
      </c>
      <c r="L32" s="497">
        <v>28600000</v>
      </c>
      <c r="M32" s="208" t="s">
        <v>3135</v>
      </c>
      <c r="N32" s="208" t="s">
        <v>1114</v>
      </c>
      <c r="O32" s="208" t="s">
        <v>43</v>
      </c>
      <c r="P32" s="208" t="s">
        <v>2090</v>
      </c>
      <c r="Q32" s="204" t="s">
        <v>2950</v>
      </c>
      <c r="R32" s="62" t="s">
        <v>3779</v>
      </c>
      <c r="S32" s="641" t="s">
        <v>3229</v>
      </c>
      <c r="T32" s="124" t="s">
        <v>361</v>
      </c>
      <c r="U32" s="120" t="s">
        <v>358</v>
      </c>
      <c r="V32" s="120" t="s">
        <v>959</v>
      </c>
      <c r="X32" s="155" t="str">
        <f t="shared" si="0"/>
        <v>2012</v>
      </c>
    </row>
    <row r="33" spans="1:24" s="154" customFormat="1" ht="15" hidden="1" customHeight="1">
      <c r="A33" s="148">
        <v>30</v>
      </c>
      <c r="B33" s="214" t="s">
        <v>2091</v>
      </c>
      <c r="C33" s="214" t="s">
        <v>2893</v>
      </c>
      <c r="D33" s="148" t="s">
        <v>2092</v>
      </c>
      <c r="E33" s="148" t="s">
        <v>955</v>
      </c>
      <c r="F33" s="149" t="s">
        <v>2015</v>
      </c>
      <c r="G33" s="149">
        <v>48</v>
      </c>
      <c r="H33" s="149">
        <v>4</v>
      </c>
      <c r="I33" s="149" t="s">
        <v>3219</v>
      </c>
      <c r="J33" s="150">
        <v>41204</v>
      </c>
      <c r="K33" s="150">
        <v>41212</v>
      </c>
      <c r="L33" s="497">
        <v>3990000</v>
      </c>
      <c r="M33" s="208" t="s">
        <v>3130</v>
      </c>
      <c r="N33" s="208" t="s">
        <v>1114</v>
      </c>
      <c r="O33" s="208" t="s">
        <v>43</v>
      </c>
      <c r="P33" s="208" t="s">
        <v>2088</v>
      </c>
      <c r="Q33" s="204" t="s">
        <v>2950</v>
      </c>
      <c r="R33" s="360" t="s">
        <v>3228</v>
      </c>
      <c r="S33" s="360" t="s">
        <v>3224</v>
      </c>
      <c r="T33" s="124" t="s">
        <v>361</v>
      </c>
      <c r="U33" s="120" t="s">
        <v>358</v>
      </c>
      <c r="V33" s="120" t="s">
        <v>959</v>
      </c>
      <c r="X33" s="155" t="str">
        <f t="shared" si="0"/>
        <v>2012</v>
      </c>
    </row>
    <row r="34" spans="1:24" ht="15" customHeight="1"/>
    <row r="35" spans="1:24" ht="15" customHeight="1">
      <c r="A35" s="146" t="s">
        <v>973</v>
      </c>
      <c r="D35" s="956"/>
      <c r="E35" s="956"/>
    </row>
    <row r="36" spans="1:24" ht="6" customHeight="1">
      <c r="A36" s="146"/>
    </row>
    <row r="37" spans="1:24" s="147" customFormat="1" ht="38.25" customHeight="1">
      <c r="A37" s="113" t="s">
        <v>974</v>
      </c>
      <c r="B37" s="114" t="s">
        <v>311</v>
      </c>
      <c r="C37" s="114" t="s">
        <v>2827</v>
      </c>
      <c r="D37" s="158" t="s">
        <v>975</v>
      </c>
      <c r="E37" s="158" t="s">
        <v>994</v>
      </c>
      <c r="F37" s="158" t="s">
        <v>976</v>
      </c>
      <c r="G37" s="159" t="s">
        <v>977</v>
      </c>
      <c r="H37" s="158" t="s">
        <v>978</v>
      </c>
      <c r="I37" s="158" t="s">
        <v>979</v>
      </c>
      <c r="J37" s="158" t="s">
        <v>980</v>
      </c>
      <c r="K37" s="158" t="s">
        <v>981</v>
      </c>
      <c r="L37" s="158" t="s">
        <v>982</v>
      </c>
      <c r="M37" s="158" t="s">
        <v>1022</v>
      </c>
      <c r="N37" s="158" t="s">
        <v>983</v>
      </c>
      <c r="O37" s="158" t="s">
        <v>1119</v>
      </c>
      <c r="P37" s="158" t="s">
        <v>1118</v>
      </c>
      <c r="Q37" s="158"/>
      <c r="R37" s="159" t="s">
        <v>3805</v>
      </c>
      <c r="S37" s="217" t="s">
        <v>1300</v>
      </c>
      <c r="T37" s="158" t="s">
        <v>984</v>
      </c>
      <c r="U37" s="160" t="s">
        <v>143</v>
      </c>
      <c r="V37" s="160" t="s">
        <v>904</v>
      </c>
    </row>
    <row r="38" spans="1:24" ht="15" customHeight="1">
      <c r="A38" s="148">
        <v>1</v>
      </c>
      <c r="B38" s="148" t="s">
        <v>989</v>
      </c>
      <c r="C38" s="148" t="s">
        <v>2858</v>
      </c>
      <c r="D38" s="148" t="s">
        <v>3084</v>
      </c>
      <c r="E38" s="148" t="s">
        <v>990</v>
      </c>
      <c r="F38" s="148" t="s">
        <v>1196</v>
      </c>
      <c r="G38" s="148" t="s">
        <v>986</v>
      </c>
      <c r="H38" s="148">
        <v>4</v>
      </c>
      <c r="I38" s="148" t="s">
        <v>1195</v>
      </c>
      <c r="J38" s="153">
        <v>39233</v>
      </c>
      <c r="K38" s="153">
        <v>39233</v>
      </c>
      <c r="L38" s="498">
        <v>11500000</v>
      </c>
      <c r="M38" s="208" t="s">
        <v>3103</v>
      </c>
      <c r="N38" s="208" t="s">
        <v>1114</v>
      </c>
      <c r="O38" s="208" t="s">
        <v>1276</v>
      </c>
      <c r="P38" s="208"/>
      <c r="Q38" s="204" t="s">
        <v>2950</v>
      </c>
      <c r="R38" s="362" t="s">
        <v>3233</v>
      </c>
      <c r="S38" s="362" t="s">
        <v>3225</v>
      </c>
      <c r="T38" s="124" t="s">
        <v>987</v>
      </c>
      <c r="U38" s="120" t="s">
        <v>1415</v>
      </c>
      <c r="V38" s="120" t="s">
        <v>988</v>
      </c>
      <c r="X38" s="155" t="str">
        <f>TEXT(K38, "yyyy")</f>
        <v>2007</v>
      </c>
    </row>
    <row r="39" spans="1:24" ht="15" customHeight="1">
      <c r="A39" s="148">
        <v>2</v>
      </c>
      <c r="B39" s="148" t="s">
        <v>991</v>
      </c>
      <c r="C39" s="148" t="s">
        <v>2863</v>
      </c>
      <c r="D39" s="148" t="s">
        <v>3088</v>
      </c>
      <c r="E39" s="148" t="s">
        <v>990</v>
      </c>
      <c r="F39" s="148" t="s">
        <v>3083</v>
      </c>
      <c r="G39" s="148" t="s">
        <v>986</v>
      </c>
      <c r="H39" s="148">
        <v>4</v>
      </c>
      <c r="I39" s="148" t="s">
        <v>3082</v>
      </c>
      <c r="J39" s="153"/>
      <c r="K39" s="222">
        <v>40056</v>
      </c>
      <c r="L39" s="500">
        <v>9000000</v>
      </c>
      <c r="M39" s="552" t="s">
        <v>3081</v>
      </c>
      <c r="N39" s="208" t="s">
        <v>1114</v>
      </c>
      <c r="O39" s="208" t="s">
        <v>1276</v>
      </c>
      <c r="P39" s="208"/>
      <c r="Q39" s="204" t="s">
        <v>2950</v>
      </c>
      <c r="R39" s="360" t="s">
        <v>3228</v>
      </c>
      <c r="S39" s="360" t="s">
        <v>3224</v>
      </c>
      <c r="T39" s="124" t="s">
        <v>987</v>
      </c>
      <c r="U39" s="120" t="s">
        <v>1415</v>
      </c>
      <c r="V39" s="120" t="s">
        <v>988</v>
      </c>
      <c r="X39" s="155" t="str">
        <f>TEXT(K39, "yyyy")</f>
        <v>2009</v>
      </c>
    </row>
    <row r="40" spans="1:24" ht="15" customHeight="1">
      <c r="A40" s="148">
        <v>3</v>
      </c>
      <c r="B40" s="148" t="s">
        <v>1253</v>
      </c>
      <c r="C40" s="148" t="s">
        <v>3248</v>
      </c>
      <c r="D40" s="148" t="s">
        <v>3085</v>
      </c>
      <c r="E40" s="148" t="s">
        <v>366</v>
      </c>
      <c r="F40" s="148" t="s">
        <v>3087</v>
      </c>
      <c r="G40" s="148" t="s">
        <v>896</v>
      </c>
      <c r="H40" s="148">
        <v>8</v>
      </c>
      <c r="I40" s="148" t="s">
        <v>1252</v>
      </c>
      <c r="J40" s="153">
        <v>40795</v>
      </c>
      <c r="K40" s="236">
        <v>40809</v>
      </c>
      <c r="L40" s="499">
        <v>9745000</v>
      </c>
      <c r="M40" s="553" t="s">
        <v>3104</v>
      </c>
      <c r="N40" s="148" t="s">
        <v>1114</v>
      </c>
      <c r="O40" s="148" t="s">
        <v>12</v>
      </c>
      <c r="P40" s="148"/>
      <c r="Q40" s="204" t="s">
        <v>2950</v>
      </c>
      <c r="R40" s="360" t="s">
        <v>3224</v>
      </c>
      <c r="S40" s="360" t="s">
        <v>3224</v>
      </c>
      <c r="T40" s="148"/>
      <c r="U40" s="120" t="s">
        <v>1415</v>
      </c>
      <c r="V40" s="148" t="s">
        <v>0</v>
      </c>
      <c r="X40" s="155" t="str">
        <f>TEXT(K40, "yyyy")</f>
        <v>2011</v>
      </c>
    </row>
    <row r="41" spans="1:24" ht="15" customHeight="1">
      <c r="A41" s="146"/>
    </row>
    <row r="42" spans="1:24">
      <c r="A42" s="146" t="s">
        <v>1194</v>
      </c>
    </row>
    <row r="43" spans="1:24" ht="27">
      <c r="A43" s="113" t="s">
        <v>29</v>
      </c>
      <c r="B43" s="114" t="s">
        <v>311</v>
      </c>
      <c r="C43" s="114" t="s">
        <v>2827</v>
      </c>
      <c r="D43" s="158" t="s">
        <v>383</v>
      </c>
      <c r="E43" s="158" t="s">
        <v>994</v>
      </c>
      <c r="F43" s="158" t="s">
        <v>384</v>
      </c>
      <c r="G43" s="159" t="s">
        <v>386</v>
      </c>
      <c r="H43" s="158" t="s">
        <v>387</v>
      </c>
      <c r="I43" s="158" t="s">
        <v>388</v>
      </c>
      <c r="J43" s="158" t="s">
        <v>85</v>
      </c>
      <c r="K43" s="158" t="s">
        <v>86</v>
      </c>
      <c r="L43" s="158" t="s">
        <v>87</v>
      </c>
      <c r="M43" s="158" t="s">
        <v>1022</v>
      </c>
      <c r="N43" s="158" t="s">
        <v>92</v>
      </c>
      <c r="O43" s="158" t="s">
        <v>1119</v>
      </c>
      <c r="P43" s="158" t="s">
        <v>1118</v>
      </c>
      <c r="Q43" s="158"/>
      <c r="R43" s="159" t="s">
        <v>2443</v>
      </c>
      <c r="S43" s="217" t="s">
        <v>1300</v>
      </c>
      <c r="T43" s="158" t="s">
        <v>94</v>
      </c>
      <c r="U43" s="160" t="s">
        <v>143</v>
      </c>
      <c r="V43" s="160" t="s">
        <v>804</v>
      </c>
    </row>
    <row r="44" spans="1:24" ht="15" customHeight="1">
      <c r="A44" s="148">
        <v>1</v>
      </c>
      <c r="B44" s="148" t="s">
        <v>1197</v>
      </c>
      <c r="C44" s="148" t="s">
        <v>2865</v>
      </c>
      <c r="D44" s="148" t="s">
        <v>3089</v>
      </c>
      <c r="E44" s="148" t="s">
        <v>1198</v>
      </c>
      <c r="F44" s="148" t="s">
        <v>1199</v>
      </c>
      <c r="G44" s="148" t="s">
        <v>1200</v>
      </c>
      <c r="H44" s="148" t="s">
        <v>901</v>
      </c>
      <c r="I44" s="148">
        <v>16</v>
      </c>
      <c r="J44" s="153"/>
      <c r="K44" s="222">
        <v>40056</v>
      </c>
      <c r="L44" s="498">
        <v>2000000</v>
      </c>
      <c r="M44" s="208" t="s">
        <v>3086</v>
      </c>
      <c r="N44" s="208" t="s">
        <v>1114</v>
      </c>
      <c r="O44" s="208" t="s">
        <v>43</v>
      </c>
      <c r="P44" s="208"/>
      <c r="Q44" s="208"/>
      <c r="R44" s="219" t="s">
        <v>1301</v>
      </c>
      <c r="S44" s="219" t="s">
        <v>1301</v>
      </c>
      <c r="T44" s="124" t="s">
        <v>29</v>
      </c>
      <c r="U44" s="120" t="s">
        <v>1415</v>
      </c>
      <c r="V44" s="120" t="s">
        <v>0</v>
      </c>
      <c r="X44" s="155" t="str">
        <f>TEXT(K44, "yyyy")</f>
        <v>2009</v>
      </c>
    </row>
    <row r="45" spans="1:24" ht="15" customHeight="1">
      <c r="A45" s="148">
        <v>2</v>
      </c>
      <c r="B45" s="237" t="s">
        <v>1431</v>
      </c>
      <c r="C45" s="203" t="s">
        <v>3090</v>
      </c>
      <c r="D45" s="238"/>
      <c r="E45" s="149" t="s">
        <v>366</v>
      </c>
      <c r="F45" s="238"/>
      <c r="G45" s="148" t="s">
        <v>1200</v>
      </c>
      <c r="H45" s="238"/>
      <c r="I45" s="238"/>
      <c r="J45" s="238"/>
      <c r="K45" s="236">
        <v>40809</v>
      </c>
      <c r="L45" s="499">
        <v>7228000</v>
      </c>
      <c r="M45" s="208" t="s">
        <v>3097</v>
      </c>
      <c r="N45" s="208" t="s">
        <v>1114</v>
      </c>
      <c r="O45" s="208" t="s">
        <v>43</v>
      </c>
      <c r="P45" s="238"/>
      <c r="Q45" s="238"/>
      <c r="R45" s="360" t="s">
        <v>3228</v>
      </c>
      <c r="S45" s="227" t="s">
        <v>23</v>
      </c>
      <c r="T45" s="238"/>
      <c r="U45" s="120" t="s">
        <v>1415</v>
      </c>
      <c r="V45" s="120" t="s">
        <v>0</v>
      </c>
      <c r="X45" s="155" t="str">
        <f t="shared" ref="X45:X51" si="1">TEXT(K45, "yyyy")</f>
        <v>2011</v>
      </c>
    </row>
    <row r="46" spans="1:24" ht="15" customHeight="1">
      <c r="A46" s="148">
        <v>3</v>
      </c>
      <c r="B46" s="237" t="s">
        <v>1432</v>
      </c>
      <c r="C46" s="203" t="s">
        <v>3091</v>
      </c>
      <c r="D46" s="238"/>
      <c r="E46" s="149" t="s">
        <v>366</v>
      </c>
      <c r="F46" s="238"/>
      <c r="G46" s="148" t="s">
        <v>1200</v>
      </c>
      <c r="H46" s="238"/>
      <c r="I46" s="238"/>
      <c r="J46" s="238"/>
      <c r="K46" s="236">
        <v>40809</v>
      </c>
      <c r="L46" s="499">
        <v>5282500</v>
      </c>
      <c r="M46" s="208" t="s">
        <v>3080</v>
      </c>
      <c r="N46" s="208" t="s">
        <v>1114</v>
      </c>
      <c r="O46" s="208" t="s">
        <v>43</v>
      </c>
      <c r="P46" s="238"/>
      <c r="Q46" s="238"/>
      <c r="R46" s="360" t="s">
        <v>3228</v>
      </c>
      <c r="S46" s="227" t="s">
        <v>23</v>
      </c>
      <c r="T46" s="238"/>
      <c r="U46" s="120" t="s">
        <v>1415</v>
      </c>
      <c r="V46" s="120" t="s">
        <v>0</v>
      </c>
      <c r="X46" s="155" t="str">
        <f t="shared" si="1"/>
        <v>2011</v>
      </c>
    </row>
    <row r="47" spans="1:24" ht="15" customHeight="1">
      <c r="A47" s="148">
        <v>4</v>
      </c>
      <c r="B47" s="237" t="s">
        <v>1433</v>
      </c>
      <c r="C47" s="203" t="s">
        <v>3092</v>
      </c>
      <c r="D47" s="238"/>
      <c r="E47" s="149" t="s">
        <v>366</v>
      </c>
      <c r="F47" s="238"/>
      <c r="G47" s="148" t="s">
        <v>1200</v>
      </c>
      <c r="H47" s="238"/>
      <c r="I47" s="238"/>
      <c r="J47" s="238"/>
      <c r="K47" s="236">
        <v>40809</v>
      </c>
      <c r="L47" s="499">
        <v>3879300</v>
      </c>
      <c r="M47" s="208" t="s">
        <v>3098</v>
      </c>
      <c r="N47" s="208" t="s">
        <v>1114</v>
      </c>
      <c r="O47" s="208" t="s">
        <v>43</v>
      </c>
      <c r="P47" s="238"/>
      <c r="Q47" s="238"/>
      <c r="R47" s="360" t="s">
        <v>3228</v>
      </c>
      <c r="S47" s="227" t="s">
        <v>23</v>
      </c>
      <c r="T47" s="238"/>
      <c r="U47" s="120" t="s">
        <v>1415</v>
      </c>
      <c r="V47" s="120" t="s">
        <v>0</v>
      </c>
      <c r="X47" s="155" t="str">
        <f t="shared" si="1"/>
        <v>2011</v>
      </c>
    </row>
    <row r="48" spans="1:24" ht="15" customHeight="1">
      <c r="A48" s="148">
        <v>5</v>
      </c>
      <c r="B48" s="237" t="s">
        <v>1434</v>
      </c>
      <c r="C48" s="203" t="s">
        <v>3093</v>
      </c>
      <c r="D48" s="238"/>
      <c r="E48" s="149" t="s">
        <v>366</v>
      </c>
      <c r="F48" s="238"/>
      <c r="G48" s="148" t="s">
        <v>1200</v>
      </c>
      <c r="H48" s="238"/>
      <c r="I48" s="238"/>
      <c r="J48" s="238"/>
      <c r="K48" s="236">
        <v>40809</v>
      </c>
      <c r="L48" s="499">
        <v>3879300</v>
      </c>
      <c r="M48" s="208" t="s">
        <v>3099</v>
      </c>
      <c r="N48" s="208" t="s">
        <v>1114</v>
      </c>
      <c r="O48" s="208" t="s">
        <v>43</v>
      </c>
      <c r="P48" s="238"/>
      <c r="Q48" s="238"/>
      <c r="R48" s="360" t="s">
        <v>3228</v>
      </c>
      <c r="S48" s="227" t="s">
        <v>23</v>
      </c>
      <c r="T48" s="238"/>
      <c r="U48" s="120" t="s">
        <v>1415</v>
      </c>
      <c r="V48" s="120" t="s">
        <v>0</v>
      </c>
      <c r="X48" s="155" t="str">
        <f t="shared" si="1"/>
        <v>2011</v>
      </c>
    </row>
    <row r="49" spans="1:24" ht="15" customHeight="1">
      <c r="A49" s="148">
        <v>6</v>
      </c>
      <c r="B49" s="237" t="s">
        <v>1435</v>
      </c>
      <c r="C49" s="203" t="s">
        <v>3094</v>
      </c>
      <c r="D49" s="238"/>
      <c r="E49" s="149" t="s">
        <v>366</v>
      </c>
      <c r="F49" s="238"/>
      <c r="G49" s="148" t="s">
        <v>1200</v>
      </c>
      <c r="H49" s="238"/>
      <c r="I49" s="238"/>
      <c r="J49" s="238"/>
      <c r="K49" s="236">
        <v>40809</v>
      </c>
      <c r="L49" s="499">
        <v>3879300</v>
      </c>
      <c r="M49" s="208" t="s">
        <v>3100</v>
      </c>
      <c r="N49" s="208" t="s">
        <v>1114</v>
      </c>
      <c r="O49" s="208" t="s">
        <v>43</v>
      </c>
      <c r="P49" s="238"/>
      <c r="Q49" s="238"/>
      <c r="R49" s="360" t="s">
        <v>3228</v>
      </c>
      <c r="S49" s="227" t="s">
        <v>23</v>
      </c>
      <c r="T49" s="238"/>
      <c r="U49" s="120" t="s">
        <v>1415</v>
      </c>
      <c r="V49" s="120" t="s">
        <v>0</v>
      </c>
      <c r="X49" s="155" t="str">
        <f t="shared" si="1"/>
        <v>2011</v>
      </c>
    </row>
    <row r="50" spans="1:24" ht="15" customHeight="1">
      <c r="A50" s="148">
        <v>7</v>
      </c>
      <c r="B50" s="237" t="s">
        <v>1436</v>
      </c>
      <c r="C50" s="203" t="s">
        <v>3095</v>
      </c>
      <c r="D50" s="238"/>
      <c r="E50" s="149" t="s">
        <v>366</v>
      </c>
      <c r="F50" s="238"/>
      <c r="G50" s="148" t="s">
        <v>1200</v>
      </c>
      <c r="H50" s="238"/>
      <c r="I50" s="238"/>
      <c r="J50" s="238"/>
      <c r="K50" s="236">
        <v>40809</v>
      </c>
      <c r="L50" s="499">
        <v>3879300</v>
      </c>
      <c r="M50" s="208" t="s">
        <v>3101</v>
      </c>
      <c r="N50" s="208" t="s">
        <v>1114</v>
      </c>
      <c r="O50" s="208" t="s">
        <v>43</v>
      </c>
      <c r="P50" s="238"/>
      <c r="Q50" s="238"/>
      <c r="R50" s="360" t="s">
        <v>3228</v>
      </c>
      <c r="S50" s="227" t="s">
        <v>23</v>
      </c>
      <c r="T50" s="238"/>
      <c r="U50" s="120" t="s">
        <v>1415</v>
      </c>
      <c r="V50" s="120" t="s">
        <v>0</v>
      </c>
      <c r="X50" s="155" t="str">
        <f t="shared" si="1"/>
        <v>2011</v>
      </c>
    </row>
    <row r="51" spans="1:24" ht="15" customHeight="1">
      <c r="A51" s="148">
        <v>8</v>
      </c>
      <c r="B51" s="237" t="s">
        <v>1437</v>
      </c>
      <c r="C51" s="203" t="s">
        <v>3096</v>
      </c>
      <c r="D51" s="238"/>
      <c r="E51" s="149" t="s">
        <v>366</v>
      </c>
      <c r="F51" s="238"/>
      <c r="G51" s="148" t="s">
        <v>1200</v>
      </c>
      <c r="H51" s="238"/>
      <c r="I51" s="238"/>
      <c r="J51" s="238"/>
      <c r="K51" s="236">
        <v>40809</v>
      </c>
      <c r="L51" s="499">
        <v>3879300</v>
      </c>
      <c r="M51" s="208" t="s">
        <v>3102</v>
      </c>
      <c r="N51" s="208" t="s">
        <v>1114</v>
      </c>
      <c r="O51" s="208" t="s">
        <v>43</v>
      </c>
      <c r="P51" s="238"/>
      <c r="Q51" s="238"/>
      <c r="R51" s="360" t="s">
        <v>3228</v>
      </c>
      <c r="S51" s="227" t="s">
        <v>23</v>
      </c>
      <c r="T51" s="238"/>
      <c r="U51" s="120" t="s">
        <v>1415</v>
      </c>
      <c r="V51" s="120" t="s">
        <v>0</v>
      </c>
      <c r="X51" s="155" t="str">
        <f t="shared" si="1"/>
        <v>2011</v>
      </c>
    </row>
  </sheetData>
  <autoFilter ref="A3:V33">
    <filterColumn colId="17">
      <filters>
        <filter val="2015 유지보수 유지"/>
      </filters>
    </filterColumn>
  </autoFilter>
  <customSheetViews>
    <customSheetView guid="{73E7828D-5F80-4E69-B368-E6402254BE85}" scale="85" showPageBreaks="1" fitToPage="1" printArea="1" showAutoFilter="1" view="pageBreakPreview" topLeftCell="I1">
      <selection activeCell="Q17" sqref="Q17"/>
      <pageMargins left="0.15748031496062992" right="0.15748031496062992" top="0.55118110236220474" bottom="0.31496062992125984" header="0.51181102362204722" footer="0.15748031496062992"/>
      <pageSetup paperSize="9" scale="55" orientation="landscape" r:id="rId1"/>
      <headerFooter alignWithMargins="0"/>
      <autoFilter ref="B1:W1"/>
    </customSheetView>
    <customSheetView guid="{31FC42B3-C7BE-4BE0-AFBC-34620A85556E}" scale="85" showPageBreaks="1" fitToPage="1" printArea="1" showAutoFilter="1" view="pageBreakPreview">
      <selection activeCell="J59" sqref="J59:Q68"/>
      <pageMargins left="0.15748031496062992" right="0.15748031496062992" top="0.55118110236220474" bottom="0.31496062992125984" header="0.51181102362204722" footer="0.15748031496062992"/>
      <pageSetup paperSize="9" scale="55" orientation="landscape" r:id="rId2"/>
      <headerFooter alignWithMargins="0"/>
      <autoFilter ref="B1:W1"/>
    </customSheetView>
    <customSheetView guid="{7D337530-1F80-4366-89D6-27D686190EBA}" scale="85" showPageBreaks="1" fitToPage="1" printArea="1" showAutoFilter="1" view="pageBreakPreview">
      <selection activeCell="J59" sqref="J59:Q68"/>
      <pageMargins left="0.15748031496062992" right="0.15748031496062992" top="0.55118110236220474" bottom="0.31496062992125984" header="0.51181102362204722" footer="0.15748031496062992"/>
      <pageSetup paperSize="9" scale="56" orientation="landscape" r:id="rId3"/>
      <headerFooter alignWithMargins="0"/>
      <autoFilter ref="B1:W1"/>
    </customSheetView>
    <customSheetView guid="{645BA907-1F3D-45DE-98E4-F113E8F279C5}" scale="85" showPageBreaks="1" fitToPage="1" printArea="1" showAutoFilter="1" view="pageBreakPreview" topLeftCell="A10">
      <selection activeCell="R39" sqref="R39"/>
      <pageMargins left="0.15748031496062992" right="0.15748031496062992" top="0.55118110236220474" bottom="0.31496062992125984" header="0.51181102362204722" footer="0.15748031496062992"/>
      <pageSetup paperSize="9" scale="56" orientation="landscape" r:id="rId4"/>
      <headerFooter alignWithMargins="0"/>
      <autoFilter ref="B1:W1"/>
    </customSheetView>
  </customSheetViews>
  <mergeCells count="3">
    <mergeCell ref="D1:E1"/>
    <mergeCell ref="D35:E35"/>
    <mergeCell ref="C19:C21"/>
  </mergeCells>
  <phoneticPr fontId="8" type="noConversion"/>
  <pageMargins left="0.15748031496062992" right="0.15748031496062992" top="0.55118110236220474" bottom="0.31496062992125984" header="0.51181102362204722" footer="0.15748031496062992"/>
  <pageSetup paperSize="9" scale="56" orientation="landscape" r:id="rId5"/>
  <headerFooter alignWithMargins="0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14999847407452621"/>
  </sheetPr>
  <dimension ref="A3:HM208"/>
  <sheetViews>
    <sheetView zoomScale="85" zoomScaleNormal="85" workbookViewId="0">
      <pane xSplit="13" topLeftCell="N1" activePane="topRight" state="frozen"/>
      <selection pane="topRight" activeCell="C111" sqref="C111:E112"/>
    </sheetView>
  </sheetViews>
  <sheetFormatPr defaultColWidth="8.6640625" defaultRowHeight="12"/>
  <cols>
    <col min="1" max="1" width="4.88671875" style="64" bestFit="1" customWidth="1"/>
    <col min="2" max="2" width="16.109375" style="65" customWidth="1"/>
    <col min="3" max="3" width="17.88671875" style="65" bestFit="1" customWidth="1"/>
    <col min="4" max="4" width="11.33203125" style="65" bestFit="1" customWidth="1"/>
    <col min="5" max="5" width="14.33203125" style="65" bestFit="1" customWidth="1"/>
    <col min="6" max="6" width="12.77734375" style="65" bestFit="1" customWidth="1"/>
    <col min="7" max="7" width="12.109375" style="64" bestFit="1" customWidth="1"/>
    <col min="8" max="8" width="10" style="64" customWidth="1"/>
    <col min="9" max="9" width="13.6640625" style="64" bestFit="1" customWidth="1"/>
    <col min="10" max="10" width="11.109375" style="64" customWidth="1"/>
    <col min="11" max="11" width="16.44140625" style="64" customWidth="1"/>
    <col min="12" max="12" width="12.109375" style="64" customWidth="1"/>
    <col min="13" max="13" width="9" style="64" bestFit="1" customWidth="1"/>
    <col min="14" max="14" width="9.33203125" style="64" customWidth="1"/>
    <col min="15" max="15" width="9.5546875" style="64" customWidth="1"/>
    <col min="16" max="16" width="9.21875" style="64" bestFit="1" customWidth="1"/>
    <col min="17" max="17" width="11.77734375" style="64" bestFit="1" customWidth="1"/>
    <col min="18" max="18" width="4.21875" style="64" bestFit="1" customWidth="1"/>
    <col min="19" max="19" width="4.5546875" style="64" bestFit="1" customWidth="1"/>
    <col min="20" max="20" width="12.33203125" style="64" bestFit="1" customWidth="1"/>
    <col min="21" max="21" width="6.5546875" style="64" bestFit="1" customWidth="1"/>
    <col min="22" max="22" width="6.77734375" style="64" bestFit="1" customWidth="1"/>
    <col min="23" max="24" width="9" style="64" bestFit="1" customWidth="1"/>
    <col min="25" max="25" width="9.77734375" style="64" bestFit="1" customWidth="1"/>
    <col min="26" max="26" width="10.77734375" style="64" customWidth="1"/>
    <col min="27" max="35" width="8.88671875" style="64" customWidth="1"/>
    <col min="36" max="36" width="10.6640625" style="64" customWidth="1"/>
    <col min="37" max="37" width="11.44140625" style="64" customWidth="1"/>
    <col min="38" max="38" width="10.6640625" style="64" customWidth="1"/>
    <col min="39" max="41" width="8.88671875" style="64" customWidth="1"/>
    <col min="42" max="16384" width="8.6640625" style="66"/>
  </cols>
  <sheetData>
    <row r="3" spans="1:57">
      <c r="B3" s="166" t="s">
        <v>3033</v>
      </c>
    </row>
    <row r="4" spans="1:57" s="1" customFormat="1" ht="30" customHeight="1">
      <c r="A4" s="384" t="s">
        <v>284</v>
      </c>
      <c r="B4" s="384" t="s">
        <v>2642</v>
      </c>
      <c r="C4" s="385" t="s">
        <v>2755</v>
      </c>
      <c r="D4" s="384" t="s">
        <v>319</v>
      </c>
      <c r="E4" s="384" t="s">
        <v>193</v>
      </c>
      <c r="F4" s="384" t="s">
        <v>31</v>
      </c>
      <c r="G4" s="384" t="s">
        <v>89</v>
      </c>
      <c r="H4" s="384" t="s">
        <v>2451</v>
      </c>
      <c r="I4" s="386" t="s">
        <v>903</v>
      </c>
      <c r="J4" s="387" t="s">
        <v>1277</v>
      </c>
      <c r="K4" s="226" t="s">
        <v>1278</v>
      </c>
      <c r="L4" s="226" t="s">
        <v>1279</v>
      </c>
      <c r="M4" s="31" t="s">
        <v>807</v>
      </c>
      <c r="N4" s="31" t="s">
        <v>2044</v>
      </c>
      <c r="O4" s="31" t="s">
        <v>808</v>
      </c>
      <c r="P4" s="165" t="s">
        <v>1395</v>
      </c>
      <c r="Q4" s="165" t="s">
        <v>2440</v>
      </c>
      <c r="R4" s="31" t="s">
        <v>219</v>
      </c>
      <c r="S4" s="32" t="s">
        <v>32</v>
      </c>
      <c r="T4" s="32" t="s">
        <v>33</v>
      </c>
      <c r="U4" s="32" t="s">
        <v>34</v>
      </c>
      <c r="V4" s="34" t="s">
        <v>35</v>
      </c>
      <c r="W4" s="32" t="s">
        <v>36</v>
      </c>
      <c r="X4" s="35" t="s">
        <v>37</v>
      </c>
      <c r="Y4" s="35" t="s">
        <v>38</v>
      </c>
      <c r="Z4" s="35" t="s">
        <v>39</v>
      </c>
      <c r="AA4" s="35" t="s">
        <v>82</v>
      </c>
      <c r="AB4" s="36" t="s">
        <v>83</v>
      </c>
      <c r="AC4" s="36" t="s">
        <v>1206</v>
      </c>
      <c r="AD4" s="36" t="s">
        <v>2146</v>
      </c>
      <c r="AE4" s="36" t="s">
        <v>432</v>
      </c>
      <c r="AF4" s="36" t="s">
        <v>1220</v>
      </c>
      <c r="AG4" s="36" t="s">
        <v>1438</v>
      </c>
      <c r="AH4" s="36" t="s">
        <v>2147</v>
      </c>
      <c r="AI4" s="37" t="s">
        <v>332</v>
      </c>
      <c r="AJ4" s="32" t="s">
        <v>84</v>
      </c>
      <c r="AK4" s="37" t="s">
        <v>331</v>
      </c>
      <c r="AL4" s="37" t="s">
        <v>330</v>
      </c>
      <c r="AM4" s="38" t="s">
        <v>85</v>
      </c>
      <c r="AN4" s="38" t="s">
        <v>86</v>
      </c>
      <c r="AO4" s="34" t="s">
        <v>325</v>
      </c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</row>
    <row r="5" spans="1:57" s="16" customFormat="1" ht="15" customHeight="1">
      <c r="A5" s="393">
        <v>1</v>
      </c>
      <c r="B5" s="394" t="s">
        <v>1484</v>
      </c>
      <c r="C5" s="548" t="s">
        <v>2934</v>
      </c>
      <c r="D5" s="395" t="s">
        <v>1485</v>
      </c>
      <c r="E5" s="394" t="s">
        <v>642</v>
      </c>
      <c r="F5" s="394" t="s">
        <v>642</v>
      </c>
      <c r="G5" s="394" t="s">
        <v>298</v>
      </c>
      <c r="H5" s="394" t="s">
        <v>2467</v>
      </c>
      <c r="I5" s="396" t="s">
        <v>2112</v>
      </c>
      <c r="J5" s="397" t="s">
        <v>1287</v>
      </c>
      <c r="K5" s="357" t="s">
        <v>1281</v>
      </c>
      <c r="L5" s="357"/>
      <c r="M5" s="354" t="s">
        <v>3032</v>
      </c>
      <c r="N5" s="354" t="s">
        <v>2110</v>
      </c>
      <c r="O5" s="354" t="s">
        <v>2111</v>
      </c>
      <c r="P5" s="356" t="s">
        <v>3031</v>
      </c>
      <c r="Q5" s="44" t="s">
        <v>754</v>
      </c>
      <c r="R5" s="44" t="s">
        <v>754</v>
      </c>
      <c r="S5" s="27" t="s">
        <v>379</v>
      </c>
      <c r="T5" s="39" t="s">
        <v>380</v>
      </c>
      <c r="U5" s="39" t="s">
        <v>174</v>
      </c>
      <c r="V5" s="39">
        <v>2</v>
      </c>
      <c r="W5" s="39" t="s">
        <v>381</v>
      </c>
      <c r="X5" s="39"/>
      <c r="Y5" s="39"/>
      <c r="Z5" s="39">
        <v>2</v>
      </c>
      <c r="AA5" s="39"/>
      <c r="AB5" s="39"/>
      <c r="AC5" s="39"/>
      <c r="AD5" s="39"/>
      <c r="AE5" s="39"/>
      <c r="AF5" s="39"/>
      <c r="AG5" s="39"/>
      <c r="AH5" s="39"/>
      <c r="AI5" s="28">
        <v>72</v>
      </c>
      <c r="AJ5" s="39"/>
      <c r="AK5" s="39" t="s">
        <v>100</v>
      </c>
      <c r="AL5" s="28" t="s">
        <v>100</v>
      </c>
      <c r="AM5" s="49">
        <v>37802</v>
      </c>
      <c r="AN5" s="49">
        <v>37802</v>
      </c>
      <c r="AO5" s="162">
        <v>2860000</v>
      </c>
      <c r="AP5" s="17"/>
      <c r="AQ5" s="17"/>
      <c r="AR5" s="17" t="s">
        <v>2276</v>
      </c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 s="16" customFormat="1" ht="15" customHeight="1">
      <c r="A6" s="393">
        <v>2</v>
      </c>
      <c r="B6" s="394" t="s">
        <v>1538</v>
      </c>
      <c r="C6" s="548" t="s">
        <v>3026</v>
      </c>
      <c r="D6" s="395" t="s">
        <v>1539</v>
      </c>
      <c r="E6" s="394" t="s">
        <v>228</v>
      </c>
      <c r="F6" s="394" t="s">
        <v>228</v>
      </c>
      <c r="G6" s="394" t="s">
        <v>669</v>
      </c>
      <c r="H6" s="394" t="s">
        <v>2467</v>
      </c>
      <c r="I6" s="396" t="s">
        <v>2112</v>
      </c>
      <c r="J6" s="400" t="s">
        <v>165</v>
      </c>
      <c r="K6" s="355"/>
      <c r="L6" s="355"/>
      <c r="M6" s="354" t="s">
        <v>3032</v>
      </c>
      <c r="N6" s="354" t="s">
        <v>2110</v>
      </c>
      <c r="O6" s="354" t="s">
        <v>2111</v>
      </c>
      <c r="P6" s="356" t="s">
        <v>3031</v>
      </c>
      <c r="Q6" s="44" t="s">
        <v>754</v>
      </c>
      <c r="R6" s="44" t="s">
        <v>1275</v>
      </c>
      <c r="S6" s="27" t="s">
        <v>158</v>
      </c>
      <c r="T6" s="39" t="s">
        <v>380</v>
      </c>
      <c r="U6" s="39" t="s">
        <v>177</v>
      </c>
      <c r="V6" s="61">
        <v>2</v>
      </c>
      <c r="W6" s="39" t="s">
        <v>159</v>
      </c>
      <c r="X6" s="39"/>
      <c r="Y6" s="39"/>
      <c r="Z6" s="39">
        <v>2</v>
      </c>
      <c r="AA6" s="39"/>
      <c r="AB6" s="39"/>
      <c r="AC6" s="39"/>
      <c r="AD6" s="39"/>
      <c r="AE6" s="39"/>
      <c r="AF6" s="39"/>
      <c r="AG6" s="39"/>
      <c r="AH6" s="39"/>
      <c r="AI6" s="28">
        <v>72</v>
      </c>
      <c r="AJ6" s="39" t="s">
        <v>295</v>
      </c>
      <c r="AK6" s="39" t="s">
        <v>100</v>
      </c>
      <c r="AL6" s="28" t="s">
        <v>347</v>
      </c>
      <c r="AM6" s="49">
        <v>38154</v>
      </c>
      <c r="AN6" s="49">
        <v>38168</v>
      </c>
      <c r="AO6" s="162">
        <v>10300000</v>
      </c>
      <c r="AP6" s="17" t="s">
        <v>1012</v>
      </c>
      <c r="AQ6" s="17"/>
      <c r="AR6" s="17" t="s">
        <v>2365</v>
      </c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 s="16" customFormat="1" ht="15" customHeight="1">
      <c r="A7" s="393">
        <v>3</v>
      </c>
      <c r="B7" s="394" t="s">
        <v>1542</v>
      </c>
      <c r="C7" s="548" t="s">
        <v>2693</v>
      </c>
      <c r="D7" s="395" t="s">
        <v>1543</v>
      </c>
      <c r="E7" s="394" t="s">
        <v>81</v>
      </c>
      <c r="F7" s="394" t="s">
        <v>655</v>
      </c>
      <c r="G7" s="394" t="s">
        <v>656</v>
      </c>
      <c r="H7" s="394" t="s">
        <v>2467</v>
      </c>
      <c r="I7" s="396" t="s">
        <v>2112</v>
      </c>
      <c r="J7" s="400" t="s">
        <v>165</v>
      </c>
      <c r="K7" s="355"/>
      <c r="L7" s="355" t="s">
        <v>2612</v>
      </c>
      <c r="M7" s="354" t="s">
        <v>3032</v>
      </c>
      <c r="N7" s="354" t="s">
        <v>2110</v>
      </c>
      <c r="O7" s="354" t="s">
        <v>2111</v>
      </c>
      <c r="P7" s="356" t="s">
        <v>3031</v>
      </c>
      <c r="Q7" s="44" t="s">
        <v>754</v>
      </c>
      <c r="R7" s="44" t="s">
        <v>754</v>
      </c>
      <c r="S7" s="27" t="s">
        <v>365</v>
      </c>
      <c r="T7" s="39" t="s">
        <v>366</v>
      </c>
      <c r="U7" s="39" t="s">
        <v>176</v>
      </c>
      <c r="V7" s="61">
        <v>2</v>
      </c>
      <c r="W7" s="39" t="s">
        <v>287</v>
      </c>
      <c r="X7" s="39"/>
      <c r="Y7" s="39"/>
      <c r="Z7" s="39">
        <v>2</v>
      </c>
      <c r="AA7" s="39"/>
      <c r="AB7" s="39"/>
      <c r="AC7" s="39"/>
      <c r="AD7" s="39"/>
      <c r="AE7" s="39"/>
      <c r="AF7" s="39"/>
      <c r="AG7" s="39"/>
      <c r="AH7" s="39"/>
      <c r="AI7" s="28">
        <v>72</v>
      </c>
      <c r="AJ7" s="39" t="s">
        <v>295</v>
      </c>
      <c r="AK7" s="39" t="s">
        <v>100</v>
      </c>
      <c r="AL7" s="28" t="s">
        <v>347</v>
      </c>
      <c r="AM7" s="49">
        <v>38208</v>
      </c>
      <c r="AN7" s="49">
        <v>38230</v>
      </c>
      <c r="AO7" s="162">
        <v>5319000</v>
      </c>
      <c r="AP7" s="17"/>
      <c r="AQ7" s="17"/>
      <c r="AR7" s="17" t="s">
        <v>2365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 s="16" customFormat="1" ht="15" customHeight="1">
      <c r="A8" s="393">
        <v>4</v>
      </c>
      <c r="B8" s="394" t="s">
        <v>1556</v>
      </c>
      <c r="C8" s="548" t="s">
        <v>2848</v>
      </c>
      <c r="D8" s="395" t="s">
        <v>1557</v>
      </c>
      <c r="E8" s="394" t="s">
        <v>227</v>
      </c>
      <c r="F8" s="394" t="s">
        <v>227</v>
      </c>
      <c r="G8" s="394" t="s">
        <v>673</v>
      </c>
      <c r="H8" s="394" t="s">
        <v>2467</v>
      </c>
      <c r="I8" s="396" t="s">
        <v>2112</v>
      </c>
      <c r="J8" s="400" t="s">
        <v>165</v>
      </c>
      <c r="K8" s="355"/>
      <c r="L8" s="355"/>
      <c r="M8" s="354" t="s">
        <v>3032</v>
      </c>
      <c r="N8" s="354" t="s">
        <v>2110</v>
      </c>
      <c r="O8" s="354" t="s">
        <v>2111</v>
      </c>
      <c r="P8" s="356" t="s">
        <v>3031</v>
      </c>
      <c r="Q8" s="44" t="s">
        <v>2438</v>
      </c>
      <c r="R8" s="62" t="s">
        <v>1168</v>
      </c>
      <c r="S8" s="27" t="s">
        <v>158</v>
      </c>
      <c r="T8" s="39" t="s">
        <v>380</v>
      </c>
      <c r="U8" s="39" t="s">
        <v>177</v>
      </c>
      <c r="V8" s="61">
        <v>2</v>
      </c>
      <c r="W8" s="39" t="s">
        <v>159</v>
      </c>
      <c r="X8" s="39"/>
      <c r="Y8" s="39"/>
      <c r="Z8" s="39">
        <v>2</v>
      </c>
      <c r="AA8" s="39"/>
      <c r="AB8" s="39"/>
      <c r="AC8" s="39"/>
      <c r="AD8" s="39"/>
      <c r="AE8" s="39"/>
      <c r="AF8" s="39"/>
      <c r="AG8" s="39"/>
      <c r="AH8" s="39"/>
      <c r="AI8" s="28">
        <v>72</v>
      </c>
      <c r="AJ8" s="39" t="s">
        <v>295</v>
      </c>
      <c r="AK8" s="39" t="s">
        <v>100</v>
      </c>
      <c r="AL8" s="28" t="s">
        <v>347</v>
      </c>
      <c r="AM8" s="49">
        <v>38185</v>
      </c>
      <c r="AN8" s="49">
        <v>38230</v>
      </c>
      <c r="AO8" s="162">
        <v>5600000</v>
      </c>
      <c r="AP8" s="17" t="s">
        <v>1012</v>
      </c>
      <c r="AQ8" s="17"/>
      <c r="AR8" s="17" t="s">
        <v>2365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 s="16" customFormat="1" ht="15" customHeight="1">
      <c r="A9" s="393">
        <v>5</v>
      </c>
      <c r="B9" s="394" t="s">
        <v>1564</v>
      </c>
      <c r="C9" s="548" t="s">
        <v>3027</v>
      </c>
      <c r="D9" s="395" t="s">
        <v>1565</v>
      </c>
      <c r="E9" s="394" t="s">
        <v>1384</v>
      </c>
      <c r="F9" s="394" t="s">
        <v>1384</v>
      </c>
      <c r="G9" s="394" t="s">
        <v>1385</v>
      </c>
      <c r="H9" s="394" t="s">
        <v>2467</v>
      </c>
      <c r="I9" s="396" t="s">
        <v>2112</v>
      </c>
      <c r="J9" s="400" t="s">
        <v>165</v>
      </c>
      <c r="K9" s="355"/>
      <c r="L9" s="355"/>
      <c r="M9" s="354" t="s">
        <v>3032</v>
      </c>
      <c r="N9" s="354" t="s">
        <v>2110</v>
      </c>
      <c r="O9" s="354" t="s">
        <v>2111</v>
      </c>
      <c r="P9" s="356" t="s">
        <v>3031</v>
      </c>
      <c r="Q9" s="44" t="s">
        <v>2438</v>
      </c>
      <c r="R9" s="62" t="s">
        <v>1168</v>
      </c>
      <c r="S9" s="27" t="s">
        <v>158</v>
      </c>
      <c r="T9" s="39" t="s">
        <v>380</v>
      </c>
      <c r="U9" s="39" t="s">
        <v>177</v>
      </c>
      <c r="V9" s="61">
        <v>2</v>
      </c>
      <c r="W9" s="39" t="s">
        <v>159</v>
      </c>
      <c r="X9" s="39"/>
      <c r="Y9" s="39"/>
      <c r="Z9" s="39">
        <v>2</v>
      </c>
      <c r="AA9" s="39"/>
      <c r="AB9" s="39"/>
      <c r="AC9" s="39"/>
      <c r="AD9" s="39"/>
      <c r="AE9" s="39"/>
      <c r="AF9" s="39"/>
      <c r="AG9" s="39"/>
      <c r="AH9" s="39"/>
      <c r="AI9" s="28">
        <v>72</v>
      </c>
      <c r="AJ9" s="39" t="s">
        <v>295</v>
      </c>
      <c r="AK9" s="39" t="s">
        <v>347</v>
      </c>
      <c r="AL9" s="28" t="s">
        <v>347</v>
      </c>
      <c r="AM9" s="49">
        <v>38205</v>
      </c>
      <c r="AN9" s="49">
        <v>38230</v>
      </c>
      <c r="AO9" s="162">
        <v>5600000</v>
      </c>
      <c r="AP9" s="17" t="s">
        <v>1012</v>
      </c>
      <c r="AQ9" s="17"/>
      <c r="AR9" s="17" t="s">
        <v>2365</v>
      </c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 s="16" customFormat="1" ht="15" customHeight="1">
      <c r="A10" s="393">
        <v>6</v>
      </c>
      <c r="B10" s="394" t="s">
        <v>1568</v>
      </c>
      <c r="C10" s="548" t="s">
        <v>3029</v>
      </c>
      <c r="D10" s="395" t="s">
        <v>1569</v>
      </c>
      <c r="E10" s="394" t="s">
        <v>615</v>
      </c>
      <c r="F10" s="394" t="s">
        <v>615</v>
      </c>
      <c r="G10" s="394" t="s">
        <v>616</v>
      </c>
      <c r="H10" s="394" t="s">
        <v>2467</v>
      </c>
      <c r="I10" s="396" t="s">
        <v>2112</v>
      </c>
      <c r="J10" s="400" t="s">
        <v>165</v>
      </c>
      <c r="K10" s="355"/>
      <c r="L10" s="355"/>
      <c r="M10" s="354" t="s">
        <v>3032</v>
      </c>
      <c r="N10" s="354" t="s">
        <v>2110</v>
      </c>
      <c r="O10" s="354" t="s">
        <v>2111</v>
      </c>
      <c r="P10" s="356" t="s">
        <v>3031</v>
      </c>
      <c r="Q10" s="44" t="s">
        <v>2438</v>
      </c>
      <c r="R10" s="62" t="s">
        <v>1168</v>
      </c>
      <c r="S10" s="27" t="s">
        <v>158</v>
      </c>
      <c r="T10" s="39" t="s">
        <v>380</v>
      </c>
      <c r="U10" s="39" t="s">
        <v>177</v>
      </c>
      <c r="V10" s="61">
        <v>2</v>
      </c>
      <c r="W10" s="39" t="s">
        <v>159</v>
      </c>
      <c r="X10" s="39"/>
      <c r="Y10" s="39"/>
      <c r="Z10" s="39">
        <v>2</v>
      </c>
      <c r="AA10" s="39"/>
      <c r="AB10" s="39"/>
      <c r="AC10" s="39"/>
      <c r="AD10" s="39"/>
      <c r="AE10" s="39"/>
      <c r="AF10" s="39"/>
      <c r="AG10" s="39"/>
      <c r="AH10" s="39"/>
      <c r="AI10" s="28">
        <v>72</v>
      </c>
      <c r="AJ10" s="39" t="s">
        <v>295</v>
      </c>
      <c r="AK10" s="39" t="s">
        <v>100</v>
      </c>
      <c r="AL10" s="28" t="s">
        <v>347</v>
      </c>
      <c r="AM10" s="49">
        <v>38213</v>
      </c>
      <c r="AN10" s="49">
        <v>38230</v>
      </c>
      <c r="AO10" s="162">
        <v>5600000</v>
      </c>
      <c r="AP10" s="17" t="s">
        <v>1012</v>
      </c>
      <c r="AQ10" s="17"/>
      <c r="AR10" s="17" t="s">
        <v>2365</v>
      </c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 s="16" customFormat="1" ht="15" customHeight="1">
      <c r="A11" s="393">
        <v>7</v>
      </c>
      <c r="B11" s="394" t="s">
        <v>1570</v>
      </c>
      <c r="C11" s="548" t="s">
        <v>3030</v>
      </c>
      <c r="D11" s="395" t="s">
        <v>1571</v>
      </c>
      <c r="E11" s="394" t="s">
        <v>617</v>
      </c>
      <c r="F11" s="394" t="s">
        <v>617</v>
      </c>
      <c r="G11" s="394" t="s">
        <v>616</v>
      </c>
      <c r="H11" s="394" t="s">
        <v>2467</v>
      </c>
      <c r="I11" s="396" t="s">
        <v>2112</v>
      </c>
      <c r="J11" s="400" t="s">
        <v>165</v>
      </c>
      <c r="K11" s="355"/>
      <c r="L11" s="355"/>
      <c r="M11" s="354" t="s">
        <v>3032</v>
      </c>
      <c r="N11" s="354" t="s">
        <v>2110</v>
      </c>
      <c r="O11" s="354" t="s">
        <v>2111</v>
      </c>
      <c r="P11" s="356" t="s">
        <v>3031</v>
      </c>
      <c r="Q11" s="44" t="s">
        <v>2438</v>
      </c>
      <c r="R11" s="62" t="s">
        <v>1168</v>
      </c>
      <c r="S11" s="27" t="s">
        <v>102</v>
      </c>
      <c r="T11" s="39" t="s">
        <v>380</v>
      </c>
      <c r="U11" s="39" t="s">
        <v>177</v>
      </c>
      <c r="V11" s="61">
        <v>2</v>
      </c>
      <c r="W11" s="39" t="s">
        <v>287</v>
      </c>
      <c r="X11" s="39"/>
      <c r="Y11" s="39"/>
      <c r="Z11" s="39">
        <v>2</v>
      </c>
      <c r="AA11" s="39"/>
      <c r="AB11" s="39"/>
      <c r="AC11" s="39"/>
      <c r="AD11" s="39"/>
      <c r="AE11" s="39"/>
      <c r="AF11" s="39"/>
      <c r="AG11" s="39"/>
      <c r="AH11" s="39"/>
      <c r="AI11" s="28">
        <v>72</v>
      </c>
      <c r="AJ11" s="39" t="s">
        <v>295</v>
      </c>
      <c r="AK11" s="39" t="s">
        <v>100</v>
      </c>
      <c r="AL11" s="28" t="s">
        <v>347</v>
      </c>
      <c r="AM11" s="49">
        <v>38213</v>
      </c>
      <c r="AN11" s="49">
        <v>38230</v>
      </c>
      <c r="AO11" s="162">
        <v>5600000</v>
      </c>
      <c r="AP11" s="17" t="s">
        <v>1012</v>
      </c>
      <c r="AQ11" s="17"/>
      <c r="AR11" s="17" t="s">
        <v>2365</v>
      </c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 s="179" customFormat="1" ht="33" customHeight="1">
      <c r="A12" s="410" t="s">
        <v>29</v>
      </c>
      <c r="B12" s="410" t="s">
        <v>2642</v>
      </c>
      <c r="C12" s="419" t="s">
        <v>2755</v>
      </c>
      <c r="D12" s="410" t="s">
        <v>1932</v>
      </c>
      <c r="E12" s="188"/>
      <c r="F12" s="187" t="s">
        <v>510</v>
      </c>
      <c r="G12" s="188" t="s">
        <v>312</v>
      </c>
      <c r="H12" s="187" t="s">
        <v>999</v>
      </c>
      <c r="I12" s="187" t="s">
        <v>1022</v>
      </c>
      <c r="J12" s="186" t="s">
        <v>313</v>
      </c>
      <c r="K12" s="187" t="s">
        <v>1000</v>
      </c>
      <c r="L12" s="185" t="s">
        <v>314</v>
      </c>
      <c r="M12" s="186" t="s">
        <v>315</v>
      </c>
      <c r="N12" s="184" t="s">
        <v>428</v>
      </c>
      <c r="O12" s="186" t="s">
        <v>85</v>
      </c>
      <c r="P12" s="183" t="s">
        <v>86</v>
      </c>
      <c r="Q12" s="186" t="s">
        <v>429</v>
      </c>
      <c r="R12" s="186" t="s">
        <v>90</v>
      </c>
      <c r="S12" s="184" t="s">
        <v>2951</v>
      </c>
      <c r="T12" s="184" t="s">
        <v>2440</v>
      </c>
      <c r="U12" s="184" t="s">
        <v>359</v>
      </c>
      <c r="V12" s="186" t="s">
        <v>91</v>
      </c>
      <c r="W12" s="186" t="s">
        <v>92</v>
      </c>
      <c r="X12" s="188" t="s">
        <v>93</v>
      </c>
      <c r="Y12" s="187" t="s">
        <v>890</v>
      </c>
      <c r="Z12" s="182" t="s">
        <v>94</v>
      </c>
      <c r="AA12" s="181" t="s">
        <v>143</v>
      </c>
      <c r="AB12" s="181" t="s">
        <v>804</v>
      </c>
      <c r="AC12" s="180" t="s">
        <v>95</v>
      </c>
      <c r="AD12" s="188" t="s">
        <v>96</v>
      </c>
    </row>
    <row r="13" spans="1:57" s="190" customFormat="1" ht="15" customHeight="1">
      <c r="A13" s="412">
        <v>1</v>
      </c>
      <c r="B13" s="447" t="s">
        <v>1033</v>
      </c>
      <c r="C13" s="448" t="s">
        <v>2908</v>
      </c>
      <c r="D13" s="449" t="s">
        <v>1933</v>
      </c>
      <c r="E13" s="450"/>
      <c r="F13" s="530"/>
      <c r="G13" s="530" t="s">
        <v>366</v>
      </c>
      <c r="H13" s="530" t="s">
        <v>1034</v>
      </c>
      <c r="I13" s="451" t="s">
        <v>2112</v>
      </c>
      <c r="J13" s="530" t="s">
        <v>1035</v>
      </c>
      <c r="K13" s="530" t="s">
        <v>655</v>
      </c>
      <c r="L13" s="452">
        <v>1820</v>
      </c>
      <c r="M13" s="453" t="s">
        <v>24</v>
      </c>
      <c r="N13" s="453">
        <v>13</v>
      </c>
      <c r="O13" s="454">
        <v>38041</v>
      </c>
      <c r="P13" s="454">
        <v>38043</v>
      </c>
      <c r="Q13" s="455">
        <v>15808875</v>
      </c>
      <c r="R13" s="530" t="s">
        <v>2817</v>
      </c>
      <c r="S13" s="245" t="s">
        <v>2961</v>
      </c>
      <c r="T13" s="358" t="s">
        <v>2438</v>
      </c>
      <c r="U13" s="62" t="s">
        <v>1168</v>
      </c>
      <c r="V13" s="171" t="s">
        <v>898</v>
      </c>
      <c r="W13" s="245" t="s">
        <v>2111</v>
      </c>
      <c r="X13" s="245" t="s">
        <v>2120</v>
      </c>
      <c r="Y13" s="171"/>
      <c r="Z13" s="174" t="s">
        <v>361</v>
      </c>
      <c r="AA13" s="177" t="s">
        <v>1415</v>
      </c>
      <c r="AB13" s="9" t="s">
        <v>0</v>
      </c>
      <c r="AC13" s="177" t="s">
        <v>1415</v>
      </c>
      <c r="AD13" s="171"/>
      <c r="AE13" s="189"/>
      <c r="AG13" s="190" t="s">
        <v>2365</v>
      </c>
    </row>
    <row r="14" spans="1:57" s="190" customFormat="1" ht="15" customHeight="1">
      <c r="A14" s="412">
        <v>2</v>
      </c>
      <c r="B14" s="447" t="s">
        <v>1037</v>
      </c>
      <c r="C14" s="448" t="s">
        <v>2909</v>
      </c>
      <c r="D14" s="449" t="s">
        <v>1934</v>
      </c>
      <c r="E14" s="450"/>
      <c r="F14" s="530"/>
      <c r="G14" s="530" t="s">
        <v>366</v>
      </c>
      <c r="H14" s="530" t="s">
        <v>1034</v>
      </c>
      <c r="I14" s="451" t="s">
        <v>2112</v>
      </c>
      <c r="J14" s="530" t="s">
        <v>1035</v>
      </c>
      <c r="K14" s="530" t="s">
        <v>1038</v>
      </c>
      <c r="L14" s="452">
        <v>1820</v>
      </c>
      <c r="M14" s="453" t="s">
        <v>24</v>
      </c>
      <c r="N14" s="453">
        <v>13</v>
      </c>
      <c r="O14" s="454">
        <v>38041</v>
      </c>
      <c r="P14" s="454">
        <v>38043</v>
      </c>
      <c r="Q14" s="455">
        <v>15808875</v>
      </c>
      <c r="R14" s="530" t="s">
        <v>2817</v>
      </c>
      <c r="S14" s="245" t="s">
        <v>2961</v>
      </c>
      <c r="T14" s="358" t="s">
        <v>2438</v>
      </c>
      <c r="U14" s="44" t="s">
        <v>1275</v>
      </c>
      <c r="V14" s="171" t="s">
        <v>898</v>
      </c>
      <c r="W14" s="245" t="s">
        <v>2111</v>
      </c>
      <c r="X14" s="245" t="s">
        <v>2120</v>
      </c>
      <c r="Y14" s="171"/>
      <c r="Z14" s="173" t="s">
        <v>361</v>
      </c>
      <c r="AA14" s="177" t="s">
        <v>1415</v>
      </c>
      <c r="AB14" s="9" t="s">
        <v>0</v>
      </c>
      <c r="AC14" s="177" t="s">
        <v>1415</v>
      </c>
      <c r="AD14" s="171"/>
      <c r="AE14" s="189"/>
      <c r="AG14" s="190" t="s">
        <v>2365</v>
      </c>
    </row>
    <row r="15" spans="1:57" s="190" customFormat="1" ht="15" customHeight="1">
      <c r="A15" s="412">
        <v>3</v>
      </c>
      <c r="B15" s="447" t="s">
        <v>1039</v>
      </c>
      <c r="C15" s="448" t="s">
        <v>2910</v>
      </c>
      <c r="D15" s="449" t="s">
        <v>1935</v>
      </c>
      <c r="E15" s="450"/>
      <c r="F15" s="530"/>
      <c r="G15" s="530" t="s">
        <v>366</v>
      </c>
      <c r="H15" s="530" t="s">
        <v>1034</v>
      </c>
      <c r="I15" s="451" t="s">
        <v>2112</v>
      </c>
      <c r="J15" s="530" t="s">
        <v>1035</v>
      </c>
      <c r="K15" s="530" t="s">
        <v>1040</v>
      </c>
      <c r="L15" s="452">
        <v>1820</v>
      </c>
      <c r="M15" s="453" t="s">
        <v>24</v>
      </c>
      <c r="N15" s="453">
        <v>13</v>
      </c>
      <c r="O15" s="454">
        <v>38041</v>
      </c>
      <c r="P15" s="454">
        <v>38043</v>
      </c>
      <c r="Q15" s="455">
        <v>15808875</v>
      </c>
      <c r="R15" s="530" t="s">
        <v>2817</v>
      </c>
      <c r="S15" s="245" t="s">
        <v>2961</v>
      </c>
      <c r="T15" s="358" t="s">
        <v>2438</v>
      </c>
      <c r="U15" s="62" t="s">
        <v>1168</v>
      </c>
      <c r="V15" s="171" t="s">
        <v>898</v>
      </c>
      <c r="W15" s="245" t="s">
        <v>2111</v>
      </c>
      <c r="X15" s="245" t="s">
        <v>2120</v>
      </c>
      <c r="Y15" s="171"/>
      <c r="Z15" s="173" t="s">
        <v>361</v>
      </c>
      <c r="AA15" s="177" t="s">
        <v>1415</v>
      </c>
      <c r="AB15" s="9" t="s">
        <v>0</v>
      </c>
      <c r="AC15" s="177" t="s">
        <v>1415</v>
      </c>
      <c r="AD15" s="171"/>
      <c r="AE15" s="189"/>
      <c r="AG15" s="190" t="s">
        <v>2365</v>
      </c>
    </row>
    <row r="16" spans="1:57" s="190" customFormat="1" ht="15" customHeight="1">
      <c r="A16" s="412">
        <v>4</v>
      </c>
      <c r="B16" s="447" t="s">
        <v>1041</v>
      </c>
      <c r="C16" s="448" t="s">
        <v>2911</v>
      </c>
      <c r="D16" s="449" t="s">
        <v>2016</v>
      </c>
      <c r="E16" s="450"/>
      <c r="F16" s="530"/>
      <c r="G16" s="530" t="s">
        <v>366</v>
      </c>
      <c r="H16" s="530" t="s">
        <v>1034</v>
      </c>
      <c r="I16" s="451" t="s">
        <v>2112</v>
      </c>
      <c r="J16" s="530" t="s">
        <v>1035</v>
      </c>
      <c r="K16" s="530" t="s">
        <v>1042</v>
      </c>
      <c r="L16" s="452">
        <v>1820</v>
      </c>
      <c r="M16" s="453" t="s">
        <v>24</v>
      </c>
      <c r="N16" s="453">
        <v>13</v>
      </c>
      <c r="O16" s="454">
        <v>38041</v>
      </c>
      <c r="P16" s="454">
        <v>38043</v>
      </c>
      <c r="Q16" s="455">
        <v>15808875</v>
      </c>
      <c r="R16" s="530" t="s">
        <v>2817</v>
      </c>
      <c r="S16" s="245" t="s">
        <v>2961</v>
      </c>
      <c r="T16" s="358" t="s">
        <v>2438</v>
      </c>
      <c r="U16" s="62" t="s">
        <v>1168</v>
      </c>
      <c r="V16" s="171" t="s">
        <v>898</v>
      </c>
      <c r="W16" s="245" t="s">
        <v>2111</v>
      </c>
      <c r="X16" s="245" t="s">
        <v>2120</v>
      </c>
      <c r="Y16" s="171"/>
      <c r="Z16" s="173" t="s">
        <v>361</v>
      </c>
      <c r="AA16" s="177" t="s">
        <v>1415</v>
      </c>
      <c r="AB16" s="9" t="s">
        <v>0</v>
      </c>
      <c r="AC16" s="177" t="s">
        <v>1415</v>
      </c>
      <c r="AD16" s="171"/>
      <c r="AE16" s="189"/>
      <c r="AG16" s="190" t="s">
        <v>2365</v>
      </c>
    </row>
    <row r="17" spans="1:33" s="190" customFormat="1" ht="15" customHeight="1">
      <c r="A17" s="412">
        <v>5</v>
      </c>
      <c r="B17" s="447" t="s">
        <v>1043</v>
      </c>
      <c r="C17" s="448" t="s">
        <v>2912</v>
      </c>
      <c r="D17" s="449" t="s">
        <v>1936</v>
      </c>
      <c r="E17" s="450"/>
      <c r="F17" s="530"/>
      <c r="G17" s="530" t="s">
        <v>366</v>
      </c>
      <c r="H17" s="530" t="s">
        <v>1034</v>
      </c>
      <c r="I17" s="451" t="s">
        <v>2112</v>
      </c>
      <c r="J17" s="530" t="s">
        <v>1035</v>
      </c>
      <c r="K17" s="530" t="s">
        <v>1044</v>
      </c>
      <c r="L17" s="452">
        <v>1820</v>
      </c>
      <c r="M17" s="453" t="s">
        <v>24</v>
      </c>
      <c r="N17" s="453">
        <v>13</v>
      </c>
      <c r="O17" s="454">
        <v>38041</v>
      </c>
      <c r="P17" s="454">
        <v>38043</v>
      </c>
      <c r="Q17" s="455">
        <v>15808875</v>
      </c>
      <c r="R17" s="530" t="s">
        <v>2817</v>
      </c>
      <c r="S17" s="245" t="s">
        <v>2961</v>
      </c>
      <c r="T17" s="358" t="s">
        <v>2438</v>
      </c>
      <c r="U17" s="44" t="s">
        <v>1275</v>
      </c>
      <c r="V17" s="171" t="s">
        <v>898</v>
      </c>
      <c r="W17" s="245" t="s">
        <v>2111</v>
      </c>
      <c r="X17" s="245" t="s">
        <v>2120</v>
      </c>
      <c r="Y17" s="171"/>
      <c r="Z17" s="174" t="s">
        <v>361</v>
      </c>
      <c r="AA17" s="177" t="s">
        <v>1415</v>
      </c>
      <c r="AB17" s="9" t="s">
        <v>0</v>
      </c>
      <c r="AC17" s="177" t="s">
        <v>1415</v>
      </c>
      <c r="AD17" s="171"/>
      <c r="AE17" s="189"/>
      <c r="AG17" s="190" t="s">
        <v>2365</v>
      </c>
    </row>
    <row r="18" spans="1:33" s="190" customFormat="1" ht="15" customHeight="1">
      <c r="A18" s="412">
        <v>6</v>
      </c>
      <c r="B18" s="447" t="s">
        <v>1045</v>
      </c>
      <c r="C18" s="448" t="s">
        <v>2913</v>
      </c>
      <c r="D18" s="449" t="s">
        <v>1937</v>
      </c>
      <c r="E18" s="450"/>
      <c r="F18" s="530"/>
      <c r="G18" s="530" t="s">
        <v>366</v>
      </c>
      <c r="H18" s="530" t="s">
        <v>1034</v>
      </c>
      <c r="I18" s="451" t="s">
        <v>2112</v>
      </c>
      <c r="J18" s="530" t="s">
        <v>1035</v>
      </c>
      <c r="K18" s="530" t="s">
        <v>1046</v>
      </c>
      <c r="L18" s="452">
        <v>1820</v>
      </c>
      <c r="M18" s="453" t="s">
        <v>24</v>
      </c>
      <c r="N18" s="453">
        <v>13</v>
      </c>
      <c r="O18" s="454">
        <v>38041</v>
      </c>
      <c r="P18" s="454">
        <v>38043</v>
      </c>
      <c r="Q18" s="455">
        <v>15808875</v>
      </c>
      <c r="R18" s="530" t="s">
        <v>2817</v>
      </c>
      <c r="S18" s="245" t="s">
        <v>2961</v>
      </c>
      <c r="T18" s="358" t="s">
        <v>2438</v>
      </c>
      <c r="U18" s="62" t="s">
        <v>1168</v>
      </c>
      <c r="V18" s="171" t="s">
        <v>898</v>
      </c>
      <c r="W18" s="245" t="s">
        <v>2111</v>
      </c>
      <c r="X18" s="245" t="s">
        <v>2120</v>
      </c>
      <c r="Y18" s="171"/>
      <c r="Z18" s="173" t="s">
        <v>361</v>
      </c>
      <c r="AA18" s="177" t="s">
        <v>1415</v>
      </c>
      <c r="AB18" s="9" t="s">
        <v>0</v>
      </c>
      <c r="AC18" s="177" t="s">
        <v>1415</v>
      </c>
      <c r="AD18" s="171"/>
      <c r="AE18" s="189"/>
      <c r="AG18" s="190" t="s">
        <v>2365</v>
      </c>
    </row>
    <row r="19" spans="1:33" s="190" customFormat="1" ht="15" customHeight="1">
      <c r="A19" s="412">
        <v>7</v>
      </c>
      <c r="B19" s="447" t="s">
        <v>1047</v>
      </c>
      <c r="C19" s="448" t="s">
        <v>2914</v>
      </c>
      <c r="D19" s="449" t="s">
        <v>1938</v>
      </c>
      <c r="E19" s="450"/>
      <c r="F19" s="530"/>
      <c r="G19" s="530" t="s">
        <v>366</v>
      </c>
      <c r="H19" s="530" t="s">
        <v>1034</v>
      </c>
      <c r="I19" s="451" t="s">
        <v>2112</v>
      </c>
      <c r="J19" s="530" t="s">
        <v>1035</v>
      </c>
      <c r="K19" s="530" t="s">
        <v>1048</v>
      </c>
      <c r="L19" s="452">
        <v>1820</v>
      </c>
      <c r="M19" s="453" t="s">
        <v>24</v>
      </c>
      <c r="N19" s="453">
        <v>13</v>
      </c>
      <c r="O19" s="454">
        <v>38041</v>
      </c>
      <c r="P19" s="454">
        <v>38043</v>
      </c>
      <c r="Q19" s="455">
        <v>15808875</v>
      </c>
      <c r="R19" s="530" t="s">
        <v>2817</v>
      </c>
      <c r="S19" s="245" t="s">
        <v>2961</v>
      </c>
      <c r="T19" s="358" t="s">
        <v>2438</v>
      </c>
      <c r="U19" s="44" t="s">
        <v>1275</v>
      </c>
      <c r="V19" s="171" t="s">
        <v>898</v>
      </c>
      <c r="W19" s="245" t="s">
        <v>2111</v>
      </c>
      <c r="X19" s="245" t="s">
        <v>2120</v>
      </c>
      <c r="Y19" s="171"/>
      <c r="Z19" s="173" t="s">
        <v>361</v>
      </c>
      <c r="AA19" s="177" t="s">
        <v>1415</v>
      </c>
      <c r="AB19" s="9" t="s">
        <v>0</v>
      </c>
      <c r="AC19" s="177" t="s">
        <v>1415</v>
      </c>
      <c r="AD19" s="171"/>
      <c r="AE19" s="189"/>
      <c r="AG19" s="190" t="s">
        <v>2365</v>
      </c>
    </row>
    <row r="20" spans="1:33" s="190" customFormat="1" ht="15" customHeight="1">
      <c r="A20" s="412">
        <v>8</v>
      </c>
      <c r="B20" s="447" t="s">
        <v>1049</v>
      </c>
      <c r="C20" s="448" t="s">
        <v>2915</v>
      </c>
      <c r="D20" s="449" t="s">
        <v>1939</v>
      </c>
      <c r="E20" s="450"/>
      <c r="F20" s="528"/>
      <c r="G20" s="530" t="s">
        <v>366</v>
      </c>
      <c r="H20" s="530" t="s">
        <v>1034</v>
      </c>
      <c r="I20" s="451" t="s">
        <v>2112</v>
      </c>
      <c r="J20" s="530" t="s">
        <v>1035</v>
      </c>
      <c r="K20" s="530" t="s">
        <v>1050</v>
      </c>
      <c r="L20" s="452">
        <v>1820</v>
      </c>
      <c r="M20" s="453" t="s">
        <v>24</v>
      </c>
      <c r="N20" s="453">
        <v>13</v>
      </c>
      <c r="O20" s="454">
        <v>38041</v>
      </c>
      <c r="P20" s="454">
        <v>38043</v>
      </c>
      <c r="Q20" s="455">
        <v>15808875</v>
      </c>
      <c r="R20" s="530" t="s">
        <v>2817</v>
      </c>
      <c r="S20" s="245" t="s">
        <v>2961</v>
      </c>
      <c r="T20" s="358" t="s">
        <v>2438</v>
      </c>
      <c r="U20" s="44" t="s">
        <v>1275</v>
      </c>
      <c r="V20" s="171" t="s">
        <v>898</v>
      </c>
      <c r="W20" s="245" t="s">
        <v>2111</v>
      </c>
      <c r="X20" s="245" t="s">
        <v>2120</v>
      </c>
      <c r="Y20" s="171"/>
      <c r="Z20" s="173" t="s">
        <v>361</v>
      </c>
      <c r="AA20" s="177" t="s">
        <v>1415</v>
      </c>
      <c r="AB20" s="9" t="s">
        <v>0</v>
      </c>
      <c r="AC20" s="177" t="s">
        <v>1415</v>
      </c>
      <c r="AD20" s="171"/>
      <c r="AE20" s="189"/>
      <c r="AG20" s="190" t="s">
        <v>2365</v>
      </c>
    </row>
    <row r="21" spans="1:33" s="190" customFormat="1" ht="15" customHeight="1">
      <c r="A21" s="412">
        <v>9</v>
      </c>
      <c r="B21" s="447" t="s">
        <v>1051</v>
      </c>
      <c r="C21" s="456" t="s">
        <v>2916</v>
      </c>
      <c r="D21" s="966">
        <v>65015163</v>
      </c>
      <c r="E21" s="450" t="s">
        <v>301</v>
      </c>
      <c r="F21" s="969" t="s">
        <v>899</v>
      </c>
      <c r="G21" s="530" t="s">
        <v>900</v>
      </c>
      <c r="H21" s="530" t="s">
        <v>1054</v>
      </c>
      <c r="I21" s="457" t="s">
        <v>1082</v>
      </c>
      <c r="J21" s="530" t="s">
        <v>897</v>
      </c>
      <c r="K21" s="530" t="s">
        <v>1056</v>
      </c>
      <c r="L21" s="452">
        <v>700</v>
      </c>
      <c r="M21" s="530" t="s">
        <v>24</v>
      </c>
      <c r="N21" s="453">
        <v>10</v>
      </c>
      <c r="O21" s="454">
        <v>38064</v>
      </c>
      <c r="P21" s="454">
        <v>38064</v>
      </c>
      <c r="Q21" s="455">
        <v>25204334</v>
      </c>
      <c r="R21" s="530" t="s">
        <v>2817</v>
      </c>
      <c r="S21" s="245" t="s">
        <v>2961</v>
      </c>
      <c r="T21" s="358" t="s">
        <v>2438</v>
      </c>
      <c r="U21" s="44" t="s">
        <v>1275</v>
      </c>
      <c r="V21" s="175" t="s">
        <v>1057</v>
      </c>
      <c r="W21" s="245" t="s">
        <v>2111</v>
      </c>
      <c r="X21" s="245" t="s">
        <v>2120</v>
      </c>
      <c r="Y21" s="175"/>
      <c r="Z21" s="173" t="s">
        <v>361</v>
      </c>
      <c r="AA21" s="177" t="s">
        <v>1415</v>
      </c>
      <c r="AB21" s="9" t="s">
        <v>0</v>
      </c>
      <c r="AC21" s="177" t="s">
        <v>1415</v>
      </c>
      <c r="AD21" s="175"/>
      <c r="AE21" s="189" t="s">
        <v>1012</v>
      </c>
      <c r="AG21" s="190" t="s">
        <v>2365</v>
      </c>
    </row>
    <row r="22" spans="1:33" s="190" customFormat="1" ht="15" customHeight="1">
      <c r="A22" s="412">
        <v>10</v>
      </c>
      <c r="B22" s="447" t="s">
        <v>144</v>
      </c>
      <c r="C22" s="458" t="s">
        <v>2917</v>
      </c>
      <c r="D22" s="967"/>
      <c r="E22" s="450" t="s">
        <v>145</v>
      </c>
      <c r="F22" s="970"/>
      <c r="G22" s="530" t="s">
        <v>900</v>
      </c>
      <c r="H22" s="530" t="s">
        <v>1054</v>
      </c>
      <c r="I22" s="457" t="s">
        <v>1083</v>
      </c>
      <c r="J22" s="530" t="s">
        <v>897</v>
      </c>
      <c r="K22" s="530" t="s">
        <v>1056</v>
      </c>
      <c r="L22" s="452">
        <v>1050</v>
      </c>
      <c r="M22" s="530" t="s">
        <v>24</v>
      </c>
      <c r="N22" s="453">
        <v>15</v>
      </c>
      <c r="O22" s="454">
        <v>38064</v>
      </c>
      <c r="P22" s="454">
        <v>38064</v>
      </c>
      <c r="Q22" s="455">
        <v>25204334</v>
      </c>
      <c r="R22" s="530" t="s">
        <v>2817</v>
      </c>
      <c r="S22" s="245" t="s">
        <v>2961</v>
      </c>
      <c r="T22" s="358" t="s">
        <v>2438</v>
      </c>
      <c r="U22" s="44" t="s">
        <v>1275</v>
      </c>
      <c r="V22" s="175" t="s">
        <v>1057</v>
      </c>
      <c r="W22" s="245" t="s">
        <v>2111</v>
      </c>
      <c r="X22" s="245" t="s">
        <v>2120</v>
      </c>
      <c r="Y22" s="175"/>
      <c r="Z22" s="173" t="s">
        <v>361</v>
      </c>
      <c r="AA22" s="177" t="s">
        <v>1415</v>
      </c>
      <c r="AB22" s="9" t="s">
        <v>0</v>
      </c>
      <c r="AC22" s="177" t="s">
        <v>1415</v>
      </c>
      <c r="AD22" s="175"/>
      <c r="AE22" s="189" t="s">
        <v>1012</v>
      </c>
      <c r="AG22" s="190" t="s">
        <v>2365</v>
      </c>
    </row>
    <row r="23" spans="1:33" s="190" customFormat="1" ht="15" customHeight="1">
      <c r="A23" s="412">
        <v>11</v>
      </c>
      <c r="B23" s="447" t="s">
        <v>144</v>
      </c>
      <c r="C23" s="458" t="s">
        <v>2918</v>
      </c>
      <c r="D23" s="967"/>
      <c r="E23" s="450" t="s">
        <v>146</v>
      </c>
      <c r="F23" s="970"/>
      <c r="G23" s="530" t="s">
        <v>900</v>
      </c>
      <c r="H23" s="530" t="s">
        <v>1054</v>
      </c>
      <c r="I23" s="457" t="s">
        <v>1084</v>
      </c>
      <c r="J23" s="530" t="s">
        <v>897</v>
      </c>
      <c r="K23" s="530" t="s">
        <v>1056</v>
      </c>
      <c r="L23" s="452">
        <v>1050</v>
      </c>
      <c r="M23" s="530" t="s">
        <v>24</v>
      </c>
      <c r="N23" s="453">
        <v>15</v>
      </c>
      <c r="O23" s="454">
        <v>38064</v>
      </c>
      <c r="P23" s="454">
        <v>38064</v>
      </c>
      <c r="Q23" s="455">
        <v>25204334</v>
      </c>
      <c r="R23" s="530" t="s">
        <v>2817</v>
      </c>
      <c r="S23" s="245" t="s">
        <v>2961</v>
      </c>
      <c r="T23" s="358" t="s">
        <v>2438</v>
      </c>
      <c r="U23" s="44" t="s">
        <v>1275</v>
      </c>
      <c r="V23" s="175" t="s">
        <v>1057</v>
      </c>
      <c r="W23" s="245" t="s">
        <v>2111</v>
      </c>
      <c r="X23" s="245" t="s">
        <v>2120</v>
      </c>
      <c r="Y23" s="175"/>
      <c r="Z23" s="173" t="s">
        <v>361</v>
      </c>
      <c r="AA23" s="177" t="s">
        <v>1415</v>
      </c>
      <c r="AB23" s="9" t="s">
        <v>0</v>
      </c>
      <c r="AC23" s="177" t="s">
        <v>1415</v>
      </c>
      <c r="AD23" s="175"/>
      <c r="AE23" s="189" t="s">
        <v>1012</v>
      </c>
      <c r="AG23" s="190" t="s">
        <v>2365</v>
      </c>
    </row>
    <row r="24" spans="1:33" s="190" customFormat="1" ht="15" customHeight="1">
      <c r="A24" s="412">
        <v>12</v>
      </c>
      <c r="B24" s="447" t="s">
        <v>1051</v>
      </c>
      <c r="C24" s="458" t="s">
        <v>2919</v>
      </c>
      <c r="D24" s="967"/>
      <c r="E24" s="450" t="s">
        <v>147</v>
      </c>
      <c r="F24" s="970"/>
      <c r="G24" s="530" t="s">
        <v>900</v>
      </c>
      <c r="H24" s="530" t="s">
        <v>1054</v>
      </c>
      <c r="I24" s="457" t="s">
        <v>1085</v>
      </c>
      <c r="J24" s="530" t="s">
        <v>897</v>
      </c>
      <c r="K24" s="530" t="s">
        <v>1056</v>
      </c>
      <c r="L24" s="452">
        <v>1050</v>
      </c>
      <c r="M24" s="530" t="s">
        <v>24</v>
      </c>
      <c r="N24" s="453">
        <v>15</v>
      </c>
      <c r="O24" s="454">
        <v>38064</v>
      </c>
      <c r="P24" s="454">
        <v>38064</v>
      </c>
      <c r="Q24" s="455">
        <v>25204334</v>
      </c>
      <c r="R24" s="530" t="s">
        <v>2817</v>
      </c>
      <c r="S24" s="245" t="s">
        <v>2961</v>
      </c>
      <c r="T24" s="358" t="s">
        <v>2438</v>
      </c>
      <c r="U24" s="44" t="s">
        <v>1275</v>
      </c>
      <c r="V24" s="175" t="s">
        <v>1057</v>
      </c>
      <c r="W24" s="245" t="s">
        <v>2111</v>
      </c>
      <c r="X24" s="245" t="s">
        <v>2120</v>
      </c>
      <c r="Y24" s="175"/>
      <c r="Z24" s="173" t="s">
        <v>361</v>
      </c>
      <c r="AA24" s="177" t="s">
        <v>1415</v>
      </c>
      <c r="AB24" s="9" t="s">
        <v>0</v>
      </c>
      <c r="AC24" s="177" t="s">
        <v>1415</v>
      </c>
      <c r="AD24" s="175"/>
      <c r="AE24" s="189" t="s">
        <v>1012</v>
      </c>
      <c r="AG24" s="190" t="s">
        <v>2365</v>
      </c>
    </row>
    <row r="25" spans="1:33" s="190" customFormat="1" ht="15" customHeight="1">
      <c r="A25" s="412">
        <v>13</v>
      </c>
      <c r="B25" s="447" t="s">
        <v>144</v>
      </c>
      <c r="C25" s="458" t="s">
        <v>2920</v>
      </c>
      <c r="D25" s="967"/>
      <c r="E25" s="450" t="s">
        <v>148</v>
      </c>
      <c r="F25" s="970"/>
      <c r="G25" s="530" t="s">
        <v>900</v>
      </c>
      <c r="H25" s="530" t="s">
        <v>1054</v>
      </c>
      <c r="I25" s="457" t="s">
        <v>1086</v>
      </c>
      <c r="J25" s="530" t="s">
        <v>897</v>
      </c>
      <c r="K25" s="530" t="s">
        <v>1056</v>
      </c>
      <c r="L25" s="452">
        <v>1050</v>
      </c>
      <c r="M25" s="530" t="s">
        <v>24</v>
      </c>
      <c r="N25" s="453">
        <v>15</v>
      </c>
      <c r="O25" s="454">
        <v>38064</v>
      </c>
      <c r="P25" s="454">
        <v>38064</v>
      </c>
      <c r="Q25" s="455">
        <v>25204333</v>
      </c>
      <c r="R25" s="530" t="s">
        <v>2817</v>
      </c>
      <c r="S25" s="245" t="s">
        <v>2961</v>
      </c>
      <c r="T25" s="358" t="s">
        <v>2438</v>
      </c>
      <c r="U25" s="44" t="s">
        <v>1275</v>
      </c>
      <c r="V25" s="175" t="s">
        <v>1057</v>
      </c>
      <c r="W25" s="245" t="s">
        <v>2111</v>
      </c>
      <c r="X25" s="245" t="s">
        <v>2120</v>
      </c>
      <c r="Y25" s="175"/>
      <c r="Z25" s="173" t="s">
        <v>361</v>
      </c>
      <c r="AA25" s="177" t="s">
        <v>1415</v>
      </c>
      <c r="AB25" s="9" t="s">
        <v>0</v>
      </c>
      <c r="AC25" s="177" t="s">
        <v>1415</v>
      </c>
      <c r="AD25" s="175"/>
      <c r="AE25" s="189" t="s">
        <v>1012</v>
      </c>
      <c r="AG25" s="190" t="s">
        <v>2365</v>
      </c>
    </row>
    <row r="26" spans="1:33" s="190" customFormat="1" ht="15" customHeight="1">
      <c r="A26" s="412">
        <v>14</v>
      </c>
      <c r="B26" s="447" t="s">
        <v>144</v>
      </c>
      <c r="C26" s="458" t="s">
        <v>2921</v>
      </c>
      <c r="D26" s="968"/>
      <c r="E26" s="450" t="s">
        <v>149</v>
      </c>
      <c r="F26" s="971"/>
      <c r="G26" s="530" t="s">
        <v>900</v>
      </c>
      <c r="H26" s="530" t="s">
        <v>1054</v>
      </c>
      <c r="I26" s="457" t="s">
        <v>1087</v>
      </c>
      <c r="J26" s="530" t="s">
        <v>897</v>
      </c>
      <c r="K26" s="530" t="s">
        <v>1056</v>
      </c>
      <c r="L26" s="452">
        <v>1050</v>
      </c>
      <c r="M26" s="530" t="s">
        <v>24</v>
      </c>
      <c r="N26" s="453">
        <v>15</v>
      </c>
      <c r="O26" s="454">
        <v>38064</v>
      </c>
      <c r="P26" s="454">
        <v>38064</v>
      </c>
      <c r="Q26" s="455">
        <v>25204333</v>
      </c>
      <c r="R26" s="530" t="s">
        <v>2817</v>
      </c>
      <c r="S26" s="245" t="s">
        <v>2961</v>
      </c>
      <c r="T26" s="358" t="s">
        <v>2438</v>
      </c>
      <c r="U26" s="44" t="s">
        <v>1275</v>
      </c>
      <c r="V26" s="175" t="s">
        <v>1057</v>
      </c>
      <c r="W26" s="245" t="s">
        <v>2111</v>
      </c>
      <c r="X26" s="245" t="s">
        <v>2120</v>
      </c>
      <c r="Y26" s="175"/>
      <c r="Z26" s="173" t="s">
        <v>361</v>
      </c>
      <c r="AA26" s="177" t="s">
        <v>1415</v>
      </c>
      <c r="AB26" s="9" t="s">
        <v>0</v>
      </c>
      <c r="AC26" s="177" t="s">
        <v>1415</v>
      </c>
      <c r="AD26" s="175"/>
      <c r="AE26" s="189" t="s">
        <v>1012</v>
      </c>
      <c r="AG26" s="190" t="s">
        <v>2365</v>
      </c>
    </row>
    <row r="27" spans="1:33" s="190" customFormat="1" ht="15" customHeight="1">
      <c r="A27" s="412">
        <v>15</v>
      </c>
      <c r="B27" s="447" t="s">
        <v>151</v>
      </c>
      <c r="C27" s="458" t="s">
        <v>2922</v>
      </c>
      <c r="D27" s="447" t="s">
        <v>1940</v>
      </c>
      <c r="E27" s="450"/>
      <c r="F27" s="530"/>
      <c r="G27" s="529" t="s">
        <v>380</v>
      </c>
      <c r="H27" s="529" t="s">
        <v>1065</v>
      </c>
      <c r="I27" s="459" t="s">
        <v>2112</v>
      </c>
      <c r="J27" s="529" t="s">
        <v>1035</v>
      </c>
      <c r="K27" s="529" t="s">
        <v>1066</v>
      </c>
      <c r="L27" s="460">
        <v>1820</v>
      </c>
      <c r="M27" s="461" t="s">
        <v>24</v>
      </c>
      <c r="N27" s="461">
        <v>13</v>
      </c>
      <c r="O27" s="462">
        <v>38208</v>
      </c>
      <c r="P27" s="463">
        <v>38230</v>
      </c>
      <c r="Q27" s="464">
        <v>5750000</v>
      </c>
      <c r="R27" s="530" t="s">
        <v>2817</v>
      </c>
      <c r="S27" s="245" t="s">
        <v>2961</v>
      </c>
      <c r="T27" s="358" t="s">
        <v>2438</v>
      </c>
      <c r="U27" s="62" t="s">
        <v>1168</v>
      </c>
      <c r="V27" s="171" t="s">
        <v>898</v>
      </c>
      <c r="W27" s="245" t="s">
        <v>2111</v>
      </c>
      <c r="X27" s="245" t="s">
        <v>2120</v>
      </c>
      <c r="Y27" s="171"/>
      <c r="Z27" s="173" t="s">
        <v>361</v>
      </c>
      <c r="AA27" s="177" t="s">
        <v>1415</v>
      </c>
      <c r="AB27" s="9" t="s">
        <v>0</v>
      </c>
      <c r="AC27" s="177" t="s">
        <v>1415</v>
      </c>
      <c r="AD27" s="171"/>
      <c r="AE27" s="189"/>
      <c r="AG27" s="190" t="s">
        <v>2365</v>
      </c>
    </row>
    <row r="28" spans="1:33" s="190" customFormat="1" ht="15" customHeight="1">
      <c r="A28" s="412">
        <v>16</v>
      </c>
      <c r="B28" s="447" t="s">
        <v>1269</v>
      </c>
      <c r="C28" s="458" t="s">
        <v>2923</v>
      </c>
      <c r="D28" s="447" t="s">
        <v>1941</v>
      </c>
      <c r="E28" s="450"/>
      <c r="F28" s="530"/>
      <c r="G28" s="530" t="s">
        <v>380</v>
      </c>
      <c r="H28" s="530" t="s">
        <v>1065</v>
      </c>
      <c r="I28" s="451" t="s">
        <v>2112</v>
      </c>
      <c r="J28" s="530" t="s">
        <v>1035</v>
      </c>
      <c r="K28" s="530" t="s">
        <v>1068</v>
      </c>
      <c r="L28" s="452">
        <v>2240</v>
      </c>
      <c r="M28" s="453" t="s">
        <v>24</v>
      </c>
      <c r="N28" s="453">
        <v>16</v>
      </c>
      <c r="O28" s="454">
        <v>38208</v>
      </c>
      <c r="P28" s="465">
        <v>38230</v>
      </c>
      <c r="Q28" s="455">
        <v>5750000</v>
      </c>
      <c r="R28" s="530" t="s">
        <v>2817</v>
      </c>
      <c r="S28" s="245" t="s">
        <v>2961</v>
      </c>
      <c r="T28" s="358" t="s">
        <v>2438</v>
      </c>
      <c r="U28" s="62" t="s">
        <v>1168</v>
      </c>
      <c r="V28" s="171" t="s">
        <v>898</v>
      </c>
      <c r="W28" s="245" t="s">
        <v>2111</v>
      </c>
      <c r="X28" s="245" t="s">
        <v>2120</v>
      </c>
      <c r="Y28" s="171"/>
      <c r="Z28" s="173" t="s">
        <v>361</v>
      </c>
      <c r="AA28" s="177" t="s">
        <v>1415</v>
      </c>
      <c r="AB28" s="9" t="s">
        <v>0</v>
      </c>
      <c r="AC28" s="177" t="s">
        <v>1415</v>
      </c>
      <c r="AD28" s="171"/>
      <c r="AE28" s="189"/>
      <c r="AG28" s="190" t="s">
        <v>2365</v>
      </c>
    </row>
    <row r="29" spans="1:33" s="190" customFormat="1" ht="15" customHeight="1">
      <c r="A29" s="412">
        <v>17</v>
      </c>
      <c r="B29" s="447" t="s">
        <v>152</v>
      </c>
      <c r="C29" s="458" t="s">
        <v>2924</v>
      </c>
      <c r="D29" s="447" t="s">
        <v>1942</v>
      </c>
      <c r="E29" s="450"/>
      <c r="F29" s="530"/>
      <c r="G29" s="528" t="s">
        <v>380</v>
      </c>
      <c r="H29" s="528" t="s">
        <v>1065</v>
      </c>
      <c r="I29" s="466" t="s">
        <v>2112</v>
      </c>
      <c r="J29" s="528" t="s">
        <v>1035</v>
      </c>
      <c r="K29" s="528" t="s">
        <v>670</v>
      </c>
      <c r="L29" s="467">
        <v>1820</v>
      </c>
      <c r="M29" s="468" t="s">
        <v>24</v>
      </c>
      <c r="N29" s="468">
        <v>13</v>
      </c>
      <c r="O29" s="469">
        <v>38208</v>
      </c>
      <c r="P29" s="470">
        <v>38230</v>
      </c>
      <c r="Q29" s="471">
        <v>5750000</v>
      </c>
      <c r="R29" s="530" t="s">
        <v>2817</v>
      </c>
      <c r="S29" s="245" t="s">
        <v>2961</v>
      </c>
      <c r="T29" s="358" t="s">
        <v>2438</v>
      </c>
      <c r="U29" s="62" t="s">
        <v>1168</v>
      </c>
      <c r="V29" s="171" t="s">
        <v>898</v>
      </c>
      <c r="W29" s="245" t="s">
        <v>2111</v>
      </c>
      <c r="X29" s="245" t="s">
        <v>2120</v>
      </c>
      <c r="Y29" s="171"/>
      <c r="Z29" s="173" t="s">
        <v>361</v>
      </c>
      <c r="AA29" s="177" t="s">
        <v>1415</v>
      </c>
      <c r="AB29" s="9" t="s">
        <v>0</v>
      </c>
      <c r="AC29" s="177" t="s">
        <v>1415</v>
      </c>
      <c r="AD29" s="171"/>
      <c r="AE29" s="189"/>
      <c r="AG29" s="190" t="s">
        <v>2365</v>
      </c>
    </row>
    <row r="30" spans="1:33" s="190" customFormat="1" ht="15" customHeight="1">
      <c r="A30" s="412">
        <v>18</v>
      </c>
      <c r="B30" s="447" t="s">
        <v>1270</v>
      </c>
      <c r="C30" s="458" t="s">
        <v>2925</v>
      </c>
      <c r="D30" s="447"/>
      <c r="E30" s="450" t="s">
        <v>301</v>
      </c>
      <c r="F30" s="969" t="s">
        <v>899</v>
      </c>
      <c r="G30" s="529" t="s">
        <v>380</v>
      </c>
      <c r="H30" s="529" t="s">
        <v>1946</v>
      </c>
      <c r="I30" s="472" t="s">
        <v>1026</v>
      </c>
      <c r="J30" s="529" t="s">
        <v>897</v>
      </c>
      <c r="K30" s="529" t="s">
        <v>676</v>
      </c>
      <c r="L30" s="460">
        <v>2240</v>
      </c>
      <c r="M30" s="461" t="s">
        <v>24</v>
      </c>
      <c r="N30" s="461">
        <v>16</v>
      </c>
      <c r="O30" s="462">
        <v>38199</v>
      </c>
      <c r="P30" s="463">
        <v>38230</v>
      </c>
      <c r="Q30" s="464">
        <v>18666666</v>
      </c>
      <c r="R30" s="530" t="s">
        <v>2817</v>
      </c>
      <c r="S30" s="245" t="s">
        <v>2961</v>
      </c>
      <c r="T30" s="358" t="s">
        <v>2438</v>
      </c>
      <c r="U30" s="44" t="s">
        <v>1275</v>
      </c>
      <c r="V30" s="171" t="s">
        <v>898</v>
      </c>
      <c r="W30" s="245" t="s">
        <v>2111</v>
      </c>
      <c r="X30" s="245" t="s">
        <v>2120</v>
      </c>
      <c r="Y30" s="171"/>
      <c r="Z30" s="173" t="s">
        <v>361</v>
      </c>
      <c r="AA30" s="177" t="s">
        <v>1415</v>
      </c>
      <c r="AB30" s="9" t="s">
        <v>0</v>
      </c>
      <c r="AC30" s="177" t="s">
        <v>1415</v>
      </c>
      <c r="AD30" s="171"/>
      <c r="AE30" s="189"/>
      <c r="AG30" s="190" t="s">
        <v>2365</v>
      </c>
    </row>
    <row r="31" spans="1:33" s="190" customFormat="1" ht="15" customHeight="1">
      <c r="A31" s="412">
        <v>19</v>
      </c>
      <c r="B31" s="447" t="s">
        <v>1270</v>
      </c>
      <c r="C31" s="458" t="s">
        <v>2926</v>
      </c>
      <c r="D31" s="447" t="s">
        <v>2010</v>
      </c>
      <c r="E31" s="450" t="s">
        <v>145</v>
      </c>
      <c r="F31" s="970"/>
      <c r="G31" s="530" t="s">
        <v>380</v>
      </c>
      <c r="H31" s="530" t="s">
        <v>1946</v>
      </c>
      <c r="I31" s="473" t="s">
        <v>1027</v>
      </c>
      <c r="J31" s="530" t="s">
        <v>897</v>
      </c>
      <c r="K31" s="530" t="s">
        <v>1950</v>
      </c>
      <c r="L31" s="452">
        <v>2240</v>
      </c>
      <c r="M31" s="453" t="s">
        <v>24</v>
      </c>
      <c r="N31" s="453">
        <v>16</v>
      </c>
      <c r="O31" s="454">
        <v>38199</v>
      </c>
      <c r="P31" s="465">
        <v>38230</v>
      </c>
      <c r="Q31" s="455">
        <v>18666667</v>
      </c>
      <c r="R31" s="530" t="s">
        <v>2817</v>
      </c>
      <c r="S31" s="245" t="s">
        <v>2961</v>
      </c>
      <c r="T31" s="358" t="s">
        <v>2438</v>
      </c>
      <c r="U31" s="44" t="s">
        <v>1275</v>
      </c>
      <c r="V31" s="171" t="s">
        <v>898</v>
      </c>
      <c r="W31" s="245" t="s">
        <v>2111</v>
      </c>
      <c r="X31" s="245" t="s">
        <v>2120</v>
      </c>
      <c r="Y31" s="178"/>
      <c r="Z31" s="176" t="s">
        <v>361</v>
      </c>
      <c r="AA31" s="177" t="s">
        <v>1415</v>
      </c>
      <c r="AB31" s="9" t="s">
        <v>0</v>
      </c>
      <c r="AC31" s="177" t="s">
        <v>1415</v>
      </c>
      <c r="AD31" s="178"/>
      <c r="AE31" s="189"/>
      <c r="AG31" s="190" t="s">
        <v>2365</v>
      </c>
    </row>
    <row r="32" spans="1:33" s="190" customFormat="1" ht="15" customHeight="1">
      <c r="A32" s="412">
        <v>20</v>
      </c>
      <c r="B32" s="447" t="s">
        <v>1270</v>
      </c>
      <c r="C32" s="458" t="s">
        <v>2927</v>
      </c>
      <c r="D32" s="447" t="s">
        <v>2011</v>
      </c>
      <c r="E32" s="450" t="s">
        <v>146</v>
      </c>
      <c r="F32" s="971"/>
      <c r="G32" s="530" t="s">
        <v>380</v>
      </c>
      <c r="H32" s="530" t="s">
        <v>1946</v>
      </c>
      <c r="I32" s="473" t="s">
        <v>1028</v>
      </c>
      <c r="J32" s="530" t="s">
        <v>897</v>
      </c>
      <c r="K32" s="530" t="s">
        <v>1951</v>
      </c>
      <c r="L32" s="452">
        <v>2240</v>
      </c>
      <c r="M32" s="453" t="s">
        <v>24</v>
      </c>
      <c r="N32" s="453">
        <v>16</v>
      </c>
      <c r="O32" s="454">
        <v>38199</v>
      </c>
      <c r="P32" s="465">
        <v>38230</v>
      </c>
      <c r="Q32" s="455">
        <v>18666667</v>
      </c>
      <c r="R32" s="530" t="s">
        <v>2817</v>
      </c>
      <c r="S32" s="245" t="s">
        <v>2961</v>
      </c>
      <c r="T32" s="358" t="s">
        <v>2438</v>
      </c>
      <c r="U32" s="44" t="s">
        <v>1275</v>
      </c>
      <c r="V32" s="171" t="s">
        <v>898</v>
      </c>
      <c r="W32" s="245" t="s">
        <v>2111</v>
      </c>
      <c r="X32" s="245" t="s">
        <v>2120</v>
      </c>
      <c r="Y32" s="171"/>
      <c r="Z32" s="173" t="s">
        <v>361</v>
      </c>
      <c r="AA32" s="177" t="s">
        <v>1415</v>
      </c>
      <c r="AB32" s="9" t="s">
        <v>0</v>
      </c>
      <c r="AC32" s="177" t="s">
        <v>1415</v>
      </c>
      <c r="AD32" s="171"/>
      <c r="AE32" s="189"/>
      <c r="AG32" s="190" t="s">
        <v>2365</v>
      </c>
    </row>
    <row r="33" spans="1:59" s="190" customFormat="1" ht="15" customHeight="1">
      <c r="A33" s="412">
        <v>21</v>
      </c>
      <c r="B33" s="447" t="s">
        <v>1271</v>
      </c>
      <c r="C33" s="458" t="s">
        <v>2928</v>
      </c>
      <c r="D33" s="447"/>
      <c r="E33" s="450" t="s">
        <v>301</v>
      </c>
      <c r="F33" s="972" t="s">
        <v>899</v>
      </c>
      <c r="G33" s="530" t="s">
        <v>380</v>
      </c>
      <c r="H33" s="530" t="s">
        <v>1946</v>
      </c>
      <c r="I33" s="451" t="s">
        <v>1023</v>
      </c>
      <c r="J33" s="530" t="s">
        <v>897</v>
      </c>
      <c r="K33" s="530" t="s">
        <v>642</v>
      </c>
      <c r="L33" s="452">
        <v>2240</v>
      </c>
      <c r="M33" s="453" t="s">
        <v>24</v>
      </c>
      <c r="N33" s="453">
        <v>16</v>
      </c>
      <c r="O33" s="454">
        <v>38199</v>
      </c>
      <c r="P33" s="465">
        <v>38230</v>
      </c>
      <c r="Q33" s="455">
        <v>18666666</v>
      </c>
      <c r="R33" s="530" t="s">
        <v>2817</v>
      </c>
      <c r="S33" s="245" t="s">
        <v>2961</v>
      </c>
      <c r="T33" s="358" t="s">
        <v>2438</v>
      </c>
      <c r="U33" s="44" t="s">
        <v>1275</v>
      </c>
      <c r="V33" s="171" t="s">
        <v>898</v>
      </c>
      <c r="W33" s="245" t="s">
        <v>2111</v>
      </c>
      <c r="X33" s="245" t="s">
        <v>2120</v>
      </c>
      <c r="Y33" s="171"/>
      <c r="Z33" s="173" t="s">
        <v>361</v>
      </c>
      <c r="AA33" s="177" t="s">
        <v>1415</v>
      </c>
      <c r="AB33" s="9" t="s">
        <v>0</v>
      </c>
      <c r="AC33" s="177" t="s">
        <v>1415</v>
      </c>
      <c r="AD33" s="171"/>
      <c r="AE33" s="189"/>
      <c r="AG33" s="190" t="s">
        <v>2365</v>
      </c>
    </row>
    <row r="34" spans="1:59" s="190" customFormat="1" ht="15" customHeight="1">
      <c r="A34" s="412">
        <v>22</v>
      </c>
      <c r="B34" s="447" t="s">
        <v>1271</v>
      </c>
      <c r="C34" s="458" t="s">
        <v>2929</v>
      </c>
      <c r="D34" s="447" t="s">
        <v>2012</v>
      </c>
      <c r="E34" s="450" t="s">
        <v>145</v>
      </c>
      <c r="F34" s="972"/>
      <c r="G34" s="530" t="s">
        <v>380</v>
      </c>
      <c r="H34" s="530" t="s">
        <v>1946</v>
      </c>
      <c r="I34" s="451" t="s">
        <v>1024</v>
      </c>
      <c r="J34" s="530" t="s">
        <v>897</v>
      </c>
      <c r="K34" s="530" t="s">
        <v>617</v>
      </c>
      <c r="L34" s="452">
        <v>2240</v>
      </c>
      <c r="M34" s="453" t="s">
        <v>24</v>
      </c>
      <c r="N34" s="453">
        <v>16</v>
      </c>
      <c r="O34" s="454">
        <v>38199</v>
      </c>
      <c r="P34" s="465">
        <v>38230</v>
      </c>
      <c r="Q34" s="455">
        <v>18666667</v>
      </c>
      <c r="R34" s="530" t="s">
        <v>2817</v>
      </c>
      <c r="S34" s="245" t="s">
        <v>2961</v>
      </c>
      <c r="T34" s="358" t="s">
        <v>2438</v>
      </c>
      <c r="U34" s="44" t="s">
        <v>1275</v>
      </c>
      <c r="V34" s="171" t="s">
        <v>898</v>
      </c>
      <c r="W34" s="245" t="s">
        <v>2111</v>
      </c>
      <c r="X34" s="245" t="s">
        <v>2120</v>
      </c>
      <c r="Y34" s="171"/>
      <c r="Z34" s="173" t="s">
        <v>361</v>
      </c>
      <c r="AA34" s="177" t="s">
        <v>1415</v>
      </c>
      <c r="AB34" s="9" t="s">
        <v>0</v>
      </c>
      <c r="AC34" s="177" t="s">
        <v>1415</v>
      </c>
      <c r="AD34" s="171"/>
      <c r="AE34" s="189"/>
      <c r="AG34" s="190" t="s">
        <v>2365</v>
      </c>
    </row>
    <row r="35" spans="1:59" s="190" customFormat="1" ht="15" customHeight="1">
      <c r="A35" s="412">
        <v>23</v>
      </c>
      <c r="B35" s="447" t="s">
        <v>1271</v>
      </c>
      <c r="C35" s="458" t="s">
        <v>2930</v>
      </c>
      <c r="D35" s="447" t="s">
        <v>2013</v>
      </c>
      <c r="E35" s="450" t="s">
        <v>146</v>
      </c>
      <c r="F35" s="972"/>
      <c r="G35" s="530" t="s">
        <v>380</v>
      </c>
      <c r="H35" s="530" t="s">
        <v>1946</v>
      </c>
      <c r="I35" s="451" t="s">
        <v>1025</v>
      </c>
      <c r="J35" s="530" t="s">
        <v>897</v>
      </c>
      <c r="K35" s="530" t="s">
        <v>1952</v>
      </c>
      <c r="L35" s="452">
        <v>2240</v>
      </c>
      <c r="M35" s="453" t="s">
        <v>24</v>
      </c>
      <c r="N35" s="453">
        <v>16</v>
      </c>
      <c r="O35" s="454">
        <v>38199</v>
      </c>
      <c r="P35" s="465">
        <v>38230</v>
      </c>
      <c r="Q35" s="455">
        <v>18666667</v>
      </c>
      <c r="R35" s="530" t="s">
        <v>2817</v>
      </c>
      <c r="S35" s="245" t="s">
        <v>2961</v>
      </c>
      <c r="T35" s="358" t="s">
        <v>2438</v>
      </c>
      <c r="U35" s="44" t="s">
        <v>1275</v>
      </c>
      <c r="V35" s="171" t="s">
        <v>898</v>
      </c>
      <c r="W35" s="245" t="s">
        <v>2111</v>
      </c>
      <c r="X35" s="245" t="s">
        <v>2120</v>
      </c>
      <c r="Y35" s="171"/>
      <c r="Z35" s="173" t="s">
        <v>361</v>
      </c>
      <c r="AA35" s="177" t="s">
        <v>1415</v>
      </c>
      <c r="AB35" s="9" t="s">
        <v>0</v>
      </c>
      <c r="AC35" s="177" t="s">
        <v>1415</v>
      </c>
      <c r="AD35" s="171"/>
      <c r="AE35" s="189"/>
      <c r="AG35" s="190" t="s">
        <v>2365</v>
      </c>
    </row>
    <row r="39" spans="1:59">
      <c r="B39" s="166" t="s">
        <v>3034</v>
      </c>
    </row>
    <row r="40" spans="1:59" s="1" customFormat="1" ht="30" customHeight="1">
      <c r="A40" s="384" t="s">
        <v>284</v>
      </c>
      <c r="B40" s="384" t="s">
        <v>2642</v>
      </c>
      <c r="C40" s="385" t="s">
        <v>2755</v>
      </c>
      <c r="D40" s="384" t="s">
        <v>319</v>
      </c>
      <c r="E40" s="384" t="s">
        <v>193</v>
      </c>
      <c r="F40" s="384" t="s">
        <v>31</v>
      </c>
      <c r="G40" s="384" t="s">
        <v>89</v>
      </c>
      <c r="H40" s="384" t="s">
        <v>2451</v>
      </c>
      <c r="I40" s="386" t="s">
        <v>903</v>
      </c>
      <c r="J40" s="387" t="s">
        <v>1277</v>
      </c>
      <c r="K40" s="226" t="s">
        <v>1278</v>
      </c>
      <c r="L40" s="226" t="s">
        <v>1279</v>
      </c>
      <c r="M40" s="31" t="s">
        <v>807</v>
      </c>
      <c r="N40" s="31" t="s">
        <v>2044</v>
      </c>
      <c r="O40" s="31" t="s">
        <v>808</v>
      </c>
      <c r="P40" s="165" t="s">
        <v>1395</v>
      </c>
      <c r="Q40" s="165" t="s">
        <v>2440</v>
      </c>
      <c r="R40" s="31" t="s">
        <v>219</v>
      </c>
      <c r="S40" s="32" t="s">
        <v>32</v>
      </c>
      <c r="T40" s="32" t="s">
        <v>33</v>
      </c>
      <c r="U40" s="32" t="s">
        <v>34</v>
      </c>
      <c r="V40" s="34" t="s">
        <v>35</v>
      </c>
      <c r="W40" s="32" t="s">
        <v>36</v>
      </c>
      <c r="X40" s="35" t="s">
        <v>37</v>
      </c>
      <c r="Y40" s="35" t="s">
        <v>38</v>
      </c>
      <c r="Z40" s="35" t="s">
        <v>39</v>
      </c>
      <c r="AA40" s="35" t="s">
        <v>82</v>
      </c>
      <c r="AB40" s="36" t="s">
        <v>83</v>
      </c>
      <c r="AC40" s="36" t="s">
        <v>1206</v>
      </c>
      <c r="AD40" s="36" t="s">
        <v>2146</v>
      </c>
      <c r="AE40" s="36" t="s">
        <v>432</v>
      </c>
      <c r="AF40" s="36" t="s">
        <v>1220</v>
      </c>
      <c r="AG40" s="36" t="s">
        <v>1438</v>
      </c>
      <c r="AH40" s="36" t="s">
        <v>2147</v>
      </c>
      <c r="AI40" s="37" t="s">
        <v>332</v>
      </c>
      <c r="AJ40" s="32" t="s">
        <v>84</v>
      </c>
      <c r="AK40" s="37" t="s">
        <v>331</v>
      </c>
      <c r="AL40" s="37" t="s">
        <v>330</v>
      </c>
      <c r="AM40" s="38" t="s">
        <v>85</v>
      </c>
      <c r="AN40" s="38" t="s">
        <v>86</v>
      </c>
      <c r="AO40" s="34" t="s">
        <v>325</v>
      </c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</row>
    <row r="41" spans="1:59" s="16" customFormat="1" ht="15" customHeight="1">
      <c r="A41" s="388">
        <v>1</v>
      </c>
      <c r="B41" s="421" t="s">
        <v>181</v>
      </c>
      <c r="C41" s="549" t="s">
        <v>2644</v>
      </c>
      <c r="D41" s="422" t="s">
        <v>119</v>
      </c>
      <c r="E41" s="423" t="s">
        <v>536</v>
      </c>
      <c r="F41" s="423" t="s">
        <v>536</v>
      </c>
      <c r="G41" s="423" t="s">
        <v>537</v>
      </c>
      <c r="H41" s="423" t="s">
        <v>2466</v>
      </c>
      <c r="I41" s="424" t="s">
        <v>1821</v>
      </c>
      <c r="J41" s="425" t="s">
        <v>1282</v>
      </c>
      <c r="K41" s="426" t="s">
        <v>1283</v>
      </c>
      <c r="L41" s="426" t="s">
        <v>1280</v>
      </c>
      <c r="M41" s="427" t="s">
        <v>2624</v>
      </c>
      <c r="N41" s="427"/>
      <c r="O41" s="427" t="s">
        <v>766</v>
      </c>
      <c r="P41" s="427" t="s">
        <v>1002</v>
      </c>
      <c r="Q41" s="44" t="s">
        <v>754</v>
      </c>
      <c r="R41" s="44" t="s">
        <v>754</v>
      </c>
      <c r="S41" s="39" t="s">
        <v>407</v>
      </c>
      <c r="T41" s="39" t="s">
        <v>11</v>
      </c>
      <c r="U41" s="28">
        <v>500</v>
      </c>
      <c r="V41" s="28">
        <v>2</v>
      </c>
      <c r="W41" s="28">
        <v>1024</v>
      </c>
      <c r="X41" s="28">
        <v>2</v>
      </c>
      <c r="Y41" s="28">
        <v>1</v>
      </c>
      <c r="Z41" s="28"/>
      <c r="AA41" s="28"/>
      <c r="AB41" s="28"/>
      <c r="AC41" s="28"/>
      <c r="AD41" s="28"/>
      <c r="AE41" s="28"/>
      <c r="AF41" s="28"/>
      <c r="AG41" s="28"/>
      <c r="AH41" s="28"/>
      <c r="AI41" s="28">
        <v>36</v>
      </c>
      <c r="AJ41" s="28"/>
      <c r="AK41" s="28" t="s">
        <v>100</v>
      </c>
      <c r="AL41" s="28" t="s">
        <v>100</v>
      </c>
      <c r="AM41" s="29">
        <v>36486</v>
      </c>
      <c r="AN41" s="29">
        <v>36495</v>
      </c>
      <c r="AO41" s="162">
        <v>10350000</v>
      </c>
      <c r="AP41" s="23" t="s">
        <v>1012</v>
      </c>
      <c r="AQ41" s="23"/>
      <c r="AR41" s="17" t="s">
        <v>2164</v>
      </c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</row>
    <row r="42" spans="1:59" s="16" customFormat="1" ht="15" customHeight="1">
      <c r="A42" s="388">
        <v>2</v>
      </c>
      <c r="B42" s="423" t="s">
        <v>1178</v>
      </c>
      <c r="C42" s="423" t="s">
        <v>2646</v>
      </c>
      <c r="D42" s="422" t="s">
        <v>137</v>
      </c>
      <c r="E42" s="423" t="s">
        <v>551</v>
      </c>
      <c r="F42" s="423" t="s">
        <v>551</v>
      </c>
      <c r="G42" s="423" t="s">
        <v>552</v>
      </c>
      <c r="H42" s="423" t="s">
        <v>2466</v>
      </c>
      <c r="I42" s="424" t="s">
        <v>1822</v>
      </c>
      <c r="J42" s="425" t="s">
        <v>1287</v>
      </c>
      <c r="K42" s="426" t="s">
        <v>1281</v>
      </c>
      <c r="L42" s="426" t="s">
        <v>1280</v>
      </c>
      <c r="M42" s="427" t="s">
        <v>2624</v>
      </c>
      <c r="N42" s="427" t="s">
        <v>825</v>
      </c>
      <c r="O42" s="427" t="s">
        <v>770</v>
      </c>
      <c r="P42" s="427" t="s">
        <v>1394</v>
      </c>
      <c r="Q42" s="44" t="s">
        <v>754</v>
      </c>
      <c r="R42" s="44" t="s">
        <v>754</v>
      </c>
      <c r="S42" s="39" t="s">
        <v>443</v>
      </c>
      <c r="T42" s="39" t="s">
        <v>11</v>
      </c>
      <c r="U42" s="28">
        <v>550</v>
      </c>
      <c r="V42" s="28">
        <v>4</v>
      </c>
      <c r="W42" s="28">
        <v>4096</v>
      </c>
      <c r="X42" s="28">
        <v>2</v>
      </c>
      <c r="Y42" s="28"/>
      <c r="Z42" s="28">
        <v>3</v>
      </c>
      <c r="AA42" s="28"/>
      <c r="AB42" s="28"/>
      <c r="AC42" s="28"/>
      <c r="AD42" s="28"/>
      <c r="AE42" s="28"/>
      <c r="AF42" s="28"/>
      <c r="AG42" s="28"/>
      <c r="AH42" s="28"/>
      <c r="AI42" s="28">
        <v>126</v>
      </c>
      <c r="AJ42" s="28" t="s">
        <v>295</v>
      </c>
      <c r="AK42" s="28" t="s">
        <v>100</v>
      </c>
      <c r="AL42" s="28" t="s">
        <v>347</v>
      </c>
      <c r="AM42" s="29">
        <v>36609</v>
      </c>
      <c r="AN42" s="29">
        <v>36622</v>
      </c>
      <c r="AO42" s="162">
        <v>45370000</v>
      </c>
      <c r="AP42" s="17" t="s">
        <v>1012</v>
      </c>
      <c r="AQ42" s="17"/>
      <c r="AR42" s="17" t="s">
        <v>2178</v>
      </c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9" s="20" customFormat="1" ht="15" customHeight="1">
      <c r="A43" s="388">
        <v>3</v>
      </c>
      <c r="B43" s="423" t="s">
        <v>1453</v>
      </c>
      <c r="C43" s="423" t="s">
        <v>2647</v>
      </c>
      <c r="D43" s="422" t="s">
        <v>1454</v>
      </c>
      <c r="E43" s="423" t="s">
        <v>564</v>
      </c>
      <c r="F43" s="423" t="s">
        <v>565</v>
      </c>
      <c r="G43" s="423" t="s">
        <v>855</v>
      </c>
      <c r="H43" s="423" t="s">
        <v>2466</v>
      </c>
      <c r="I43" s="424" t="s">
        <v>1823</v>
      </c>
      <c r="J43" s="425" t="s">
        <v>1289</v>
      </c>
      <c r="K43" s="426" t="s">
        <v>1288</v>
      </c>
      <c r="L43" s="426"/>
      <c r="M43" s="427" t="s">
        <v>2624</v>
      </c>
      <c r="N43" s="427" t="s">
        <v>2595</v>
      </c>
      <c r="O43" s="427" t="s">
        <v>853</v>
      </c>
      <c r="P43" s="427" t="s">
        <v>1003</v>
      </c>
      <c r="Q43" s="44" t="s">
        <v>754</v>
      </c>
      <c r="R43" s="44" t="s">
        <v>754</v>
      </c>
      <c r="S43" s="39" t="s">
        <v>97</v>
      </c>
      <c r="T43" s="39" t="s">
        <v>11</v>
      </c>
      <c r="U43" s="28">
        <v>600</v>
      </c>
      <c r="V43" s="28">
        <v>1</v>
      </c>
      <c r="W43" s="28">
        <v>1024</v>
      </c>
      <c r="X43" s="28">
        <v>2</v>
      </c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>
        <v>18</v>
      </c>
      <c r="AJ43" s="28"/>
      <c r="AK43" s="28" t="s">
        <v>347</v>
      </c>
      <c r="AL43" s="28" t="s">
        <v>347</v>
      </c>
      <c r="AM43" s="29">
        <v>36655</v>
      </c>
      <c r="AN43" s="29">
        <v>36663</v>
      </c>
      <c r="AO43" s="162">
        <v>6330000</v>
      </c>
      <c r="AP43" s="17" t="s">
        <v>1012</v>
      </c>
      <c r="AQ43" s="17"/>
      <c r="AR43" s="17" t="s">
        <v>2178</v>
      </c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6"/>
      <c r="BG43" s="16"/>
    </row>
    <row r="44" spans="1:59" s="20" customFormat="1" ht="15" customHeight="1">
      <c r="A44" s="388">
        <v>4</v>
      </c>
      <c r="B44" s="423" t="s">
        <v>1459</v>
      </c>
      <c r="C44" s="423" t="s">
        <v>2652</v>
      </c>
      <c r="D44" s="422" t="s">
        <v>1460</v>
      </c>
      <c r="E44" s="423" t="s">
        <v>577</v>
      </c>
      <c r="F44" s="423" t="s">
        <v>578</v>
      </c>
      <c r="G44" s="423" t="s">
        <v>579</v>
      </c>
      <c r="H44" s="423" t="s">
        <v>2466</v>
      </c>
      <c r="I44" s="424" t="s">
        <v>1828</v>
      </c>
      <c r="J44" s="425" t="s">
        <v>1289</v>
      </c>
      <c r="K44" s="426" t="s">
        <v>1288</v>
      </c>
      <c r="L44" s="426"/>
      <c r="M44" s="427" t="s">
        <v>2624</v>
      </c>
      <c r="N44" s="427" t="s">
        <v>2050</v>
      </c>
      <c r="O44" s="427" t="s">
        <v>853</v>
      </c>
      <c r="P44" s="427" t="s">
        <v>1003</v>
      </c>
      <c r="Q44" s="44" t="s">
        <v>754</v>
      </c>
      <c r="R44" s="44" t="s">
        <v>754</v>
      </c>
      <c r="S44" s="39" t="s">
        <v>97</v>
      </c>
      <c r="T44" s="39" t="s">
        <v>11</v>
      </c>
      <c r="U44" s="28">
        <v>700</v>
      </c>
      <c r="V44" s="28">
        <v>1</v>
      </c>
      <c r="W44" s="28">
        <v>1024</v>
      </c>
      <c r="X44" s="28">
        <v>3</v>
      </c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>
        <v>27</v>
      </c>
      <c r="AJ44" s="28"/>
      <c r="AK44" s="28" t="s">
        <v>347</v>
      </c>
      <c r="AL44" s="28" t="s">
        <v>347</v>
      </c>
      <c r="AM44" s="29">
        <v>36678</v>
      </c>
      <c r="AN44" s="29">
        <v>36679</v>
      </c>
      <c r="AO44" s="162">
        <v>3900000</v>
      </c>
      <c r="AP44" s="17" t="s">
        <v>1012</v>
      </c>
      <c r="AQ44" s="17"/>
      <c r="AR44" s="17" t="s">
        <v>2178</v>
      </c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6"/>
      <c r="BG44" s="16"/>
    </row>
    <row r="45" spans="1:59" s="16" customFormat="1" ht="15" customHeight="1">
      <c r="A45" s="388">
        <v>5</v>
      </c>
      <c r="B45" s="423" t="s">
        <v>1461</v>
      </c>
      <c r="C45" s="423" t="s">
        <v>2653</v>
      </c>
      <c r="D45" s="422" t="s">
        <v>1462</v>
      </c>
      <c r="E45" s="423" t="s">
        <v>580</v>
      </c>
      <c r="F45" s="423" t="s">
        <v>581</v>
      </c>
      <c r="G45" s="423" t="s">
        <v>582</v>
      </c>
      <c r="H45" s="423" t="s">
        <v>2466</v>
      </c>
      <c r="I45" s="424" t="s">
        <v>1829</v>
      </c>
      <c r="J45" s="425" t="s">
        <v>1289</v>
      </c>
      <c r="K45" s="426" t="s">
        <v>1288</v>
      </c>
      <c r="L45" s="426"/>
      <c r="M45" s="427" t="s">
        <v>2624</v>
      </c>
      <c r="N45" s="427" t="s">
        <v>2050</v>
      </c>
      <c r="O45" s="427" t="s">
        <v>853</v>
      </c>
      <c r="P45" s="427" t="s">
        <v>1003</v>
      </c>
      <c r="Q45" s="44" t="s">
        <v>754</v>
      </c>
      <c r="R45" s="44" t="s">
        <v>754</v>
      </c>
      <c r="S45" s="39" t="s">
        <v>97</v>
      </c>
      <c r="T45" s="39" t="s">
        <v>11</v>
      </c>
      <c r="U45" s="28">
        <v>700</v>
      </c>
      <c r="V45" s="28">
        <v>1</v>
      </c>
      <c r="W45" s="28">
        <v>1024</v>
      </c>
      <c r="X45" s="28">
        <v>2</v>
      </c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>
        <v>18</v>
      </c>
      <c r="AJ45" s="28"/>
      <c r="AK45" s="28" t="s">
        <v>347</v>
      </c>
      <c r="AL45" s="28" t="s">
        <v>347</v>
      </c>
      <c r="AM45" s="29">
        <v>36678</v>
      </c>
      <c r="AN45" s="29">
        <v>36679</v>
      </c>
      <c r="AO45" s="162">
        <v>3900000</v>
      </c>
      <c r="AP45" s="17" t="s">
        <v>1012</v>
      </c>
      <c r="AQ45" s="17"/>
      <c r="AR45" s="17" t="s">
        <v>2178</v>
      </c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9" s="16" customFormat="1" ht="15" customHeight="1">
      <c r="A46" s="388">
        <v>6</v>
      </c>
      <c r="B46" s="423" t="s">
        <v>1463</v>
      </c>
      <c r="C46" s="423" t="s">
        <v>2654</v>
      </c>
      <c r="D46" s="422" t="s">
        <v>142</v>
      </c>
      <c r="E46" s="423" t="s">
        <v>588</v>
      </c>
      <c r="F46" s="423" t="s">
        <v>588</v>
      </c>
      <c r="G46" s="423" t="s">
        <v>589</v>
      </c>
      <c r="H46" s="423" t="s">
        <v>2466</v>
      </c>
      <c r="I46" s="424" t="s">
        <v>1830</v>
      </c>
      <c r="J46" s="425" t="s">
        <v>1291</v>
      </c>
      <c r="K46" s="426" t="s">
        <v>1292</v>
      </c>
      <c r="L46" s="426"/>
      <c r="M46" s="427" t="s">
        <v>1133</v>
      </c>
      <c r="N46" s="427" t="s">
        <v>2050</v>
      </c>
      <c r="O46" s="427"/>
      <c r="P46" s="427" t="s">
        <v>1394</v>
      </c>
      <c r="Q46" s="44" t="s">
        <v>754</v>
      </c>
      <c r="R46" s="44" t="s">
        <v>754</v>
      </c>
      <c r="S46" s="39" t="s">
        <v>505</v>
      </c>
      <c r="T46" s="39" t="s">
        <v>11</v>
      </c>
      <c r="U46" s="28">
        <v>550</v>
      </c>
      <c r="V46" s="28">
        <v>4</v>
      </c>
      <c r="W46" s="28">
        <v>4096</v>
      </c>
      <c r="X46" s="28"/>
      <c r="Y46" s="28">
        <v>9</v>
      </c>
      <c r="Z46" s="28"/>
      <c r="AA46" s="28"/>
      <c r="AB46" s="28"/>
      <c r="AC46" s="28"/>
      <c r="AD46" s="28"/>
      <c r="AE46" s="28"/>
      <c r="AF46" s="28"/>
      <c r="AG46" s="28"/>
      <c r="AH46" s="28"/>
      <c r="AI46" s="28">
        <v>162</v>
      </c>
      <c r="AJ46" s="28" t="s">
        <v>295</v>
      </c>
      <c r="AK46" s="28" t="s">
        <v>100</v>
      </c>
      <c r="AL46" s="28" t="s">
        <v>100</v>
      </c>
      <c r="AM46" s="29">
        <v>36690</v>
      </c>
      <c r="AN46" s="29">
        <v>36692</v>
      </c>
      <c r="AO46" s="162">
        <v>44000000</v>
      </c>
      <c r="AP46" s="17" t="s">
        <v>1012</v>
      </c>
      <c r="AQ46" s="17"/>
      <c r="AR46" s="17" t="s">
        <v>2178</v>
      </c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9" s="20" customFormat="1" ht="15" customHeight="1">
      <c r="A47" s="388">
        <v>7</v>
      </c>
      <c r="B47" s="423" t="s">
        <v>1468</v>
      </c>
      <c r="C47" s="423" t="s">
        <v>2657</v>
      </c>
      <c r="D47" s="422" t="s">
        <v>173</v>
      </c>
      <c r="E47" s="423" t="s">
        <v>604</v>
      </c>
      <c r="F47" s="423" t="s">
        <v>605</v>
      </c>
      <c r="G47" s="423" t="s">
        <v>606</v>
      </c>
      <c r="H47" s="423" t="s">
        <v>2466</v>
      </c>
      <c r="I47" s="424" t="s">
        <v>1832</v>
      </c>
      <c r="J47" s="425" t="s">
        <v>1289</v>
      </c>
      <c r="K47" s="426" t="s">
        <v>1288</v>
      </c>
      <c r="L47" s="426"/>
      <c r="M47" s="427" t="s">
        <v>2624</v>
      </c>
      <c r="N47" s="427" t="s">
        <v>2050</v>
      </c>
      <c r="O47" s="427" t="s">
        <v>853</v>
      </c>
      <c r="P47" s="427" t="s">
        <v>1003</v>
      </c>
      <c r="Q47" s="44" t="s">
        <v>754</v>
      </c>
      <c r="R47" s="44" t="s">
        <v>754</v>
      </c>
      <c r="S47" s="39" t="s">
        <v>462</v>
      </c>
      <c r="T47" s="39" t="s">
        <v>11</v>
      </c>
      <c r="U47" s="28">
        <v>1000</v>
      </c>
      <c r="V47" s="28">
        <v>2</v>
      </c>
      <c r="W47" s="28">
        <v>1024</v>
      </c>
      <c r="X47" s="28">
        <v>1</v>
      </c>
      <c r="Y47" s="28">
        <v>1</v>
      </c>
      <c r="Z47" s="28"/>
      <c r="AA47" s="28"/>
      <c r="AB47" s="28"/>
      <c r="AC47" s="28"/>
      <c r="AD47" s="28"/>
      <c r="AE47" s="28"/>
      <c r="AF47" s="28"/>
      <c r="AG47" s="28"/>
      <c r="AH47" s="28"/>
      <c r="AI47" s="28">
        <v>27</v>
      </c>
      <c r="AJ47" s="28"/>
      <c r="AK47" s="28" t="s">
        <v>347</v>
      </c>
      <c r="AL47" s="28" t="s">
        <v>347</v>
      </c>
      <c r="AM47" s="29">
        <v>37001</v>
      </c>
      <c r="AN47" s="29">
        <v>37007</v>
      </c>
      <c r="AO47" s="162">
        <v>4020000</v>
      </c>
      <c r="AP47" s="17" t="s">
        <v>1012</v>
      </c>
      <c r="AQ47" s="17"/>
      <c r="AR47" s="17" t="s">
        <v>2220</v>
      </c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6"/>
      <c r="BG47" s="16"/>
    </row>
    <row r="48" spans="1:59" s="16" customFormat="1" ht="15" customHeight="1">
      <c r="A48" s="388">
        <v>8</v>
      </c>
      <c r="B48" s="423" t="s">
        <v>1469</v>
      </c>
      <c r="C48" s="423" t="s">
        <v>2658</v>
      </c>
      <c r="D48" s="422" t="s">
        <v>103</v>
      </c>
      <c r="E48" s="423" t="s">
        <v>879</v>
      </c>
      <c r="F48" s="423" t="s">
        <v>873</v>
      </c>
      <c r="G48" s="423" t="s">
        <v>607</v>
      </c>
      <c r="H48" s="423" t="s">
        <v>2518</v>
      </c>
      <c r="I48" s="424" t="s">
        <v>2116</v>
      </c>
      <c r="J48" s="425" t="s">
        <v>1294</v>
      </c>
      <c r="K48" s="426" t="s">
        <v>1281</v>
      </c>
      <c r="L48" s="426"/>
      <c r="M48" s="427" t="s">
        <v>1133</v>
      </c>
      <c r="N48" s="427"/>
      <c r="O48" s="427" t="s">
        <v>872</v>
      </c>
      <c r="P48" s="427" t="s">
        <v>1190</v>
      </c>
      <c r="Q48" s="44" t="s">
        <v>754</v>
      </c>
      <c r="R48" s="44" t="s">
        <v>754</v>
      </c>
      <c r="S48" s="39" t="s">
        <v>462</v>
      </c>
      <c r="T48" s="39" t="s">
        <v>11</v>
      </c>
      <c r="U48" s="28">
        <v>1000</v>
      </c>
      <c r="V48" s="28">
        <v>2</v>
      </c>
      <c r="W48" s="28">
        <v>512</v>
      </c>
      <c r="X48" s="28"/>
      <c r="Y48" s="28">
        <v>2</v>
      </c>
      <c r="Z48" s="28"/>
      <c r="AA48" s="28"/>
      <c r="AB48" s="28"/>
      <c r="AC48" s="28"/>
      <c r="AD48" s="28"/>
      <c r="AE48" s="28"/>
      <c r="AF48" s="28"/>
      <c r="AG48" s="28"/>
      <c r="AH48" s="28"/>
      <c r="AI48" s="28">
        <v>36</v>
      </c>
      <c r="AJ48" s="28"/>
      <c r="AK48" s="28" t="s">
        <v>99</v>
      </c>
      <c r="AL48" s="28" t="s">
        <v>99</v>
      </c>
      <c r="AM48" s="29">
        <v>37001</v>
      </c>
      <c r="AN48" s="29">
        <v>37007</v>
      </c>
      <c r="AO48" s="162">
        <v>4020000</v>
      </c>
      <c r="AP48" s="17" t="s">
        <v>1012</v>
      </c>
      <c r="AQ48" s="17"/>
      <c r="AR48" s="17" t="s">
        <v>2220</v>
      </c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 s="16" customFormat="1" ht="15" customHeight="1">
      <c r="A49" s="388">
        <v>9</v>
      </c>
      <c r="B49" s="423" t="s">
        <v>1470</v>
      </c>
      <c r="C49" s="423" t="s">
        <v>2659</v>
      </c>
      <c r="D49" s="422" t="s">
        <v>104</v>
      </c>
      <c r="E49" s="423" t="s">
        <v>878</v>
      </c>
      <c r="F49" s="423" t="s">
        <v>871</v>
      </c>
      <c r="G49" s="423" t="s">
        <v>608</v>
      </c>
      <c r="H49" s="423" t="s">
        <v>2518</v>
      </c>
      <c r="I49" s="424" t="s">
        <v>2117</v>
      </c>
      <c r="J49" s="425" t="s">
        <v>1294</v>
      </c>
      <c r="K49" s="426" t="s">
        <v>1281</v>
      </c>
      <c r="L49" s="426"/>
      <c r="M49" s="427" t="s">
        <v>1133</v>
      </c>
      <c r="N49" s="427"/>
      <c r="O49" s="427" t="s">
        <v>872</v>
      </c>
      <c r="P49" s="427" t="s">
        <v>1190</v>
      </c>
      <c r="Q49" s="44" t="s">
        <v>754</v>
      </c>
      <c r="R49" s="44" t="s">
        <v>754</v>
      </c>
      <c r="S49" s="39" t="s">
        <v>462</v>
      </c>
      <c r="T49" s="39" t="s">
        <v>11</v>
      </c>
      <c r="U49" s="28">
        <v>1000</v>
      </c>
      <c r="V49" s="28">
        <v>2</v>
      </c>
      <c r="W49" s="28">
        <v>1024</v>
      </c>
      <c r="X49" s="28"/>
      <c r="Y49" s="28">
        <v>2</v>
      </c>
      <c r="Z49" s="28"/>
      <c r="AA49" s="28"/>
      <c r="AB49" s="28"/>
      <c r="AC49" s="28"/>
      <c r="AD49" s="28"/>
      <c r="AE49" s="28"/>
      <c r="AF49" s="28"/>
      <c r="AG49" s="28"/>
      <c r="AH49" s="28"/>
      <c r="AI49" s="28">
        <v>36</v>
      </c>
      <c r="AJ49" s="28"/>
      <c r="AK49" s="28" t="s">
        <v>347</v>
      </c>
      <c r="AL49" s="28" t="s">
        <v>347</v>
      </c>
      <c r="AM49" s="29">
        <v>37003</v>
      </c>
      <c r="AN49" s="29">
        <v>37007</v>
      </c>
      <c r="AO49" s="162">
        <v>5050000</v>
      </c>
      <c r="AP49" s="17" t="s">
        <v>1012</v>
      </c>
      <c r="AQ49" s="17"/>
      <c r="AR49" s="17" t="s">
        <v>2220</v>
      </c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 s="16" customFormat="1" ht="15" customHeight="1">
      <c r="A50" s="388">
        <v>10</v>
      </c>
      <c r="B50" s="423" t="s">
        <v>1471</v>
      </c>
      <c r="C50" s="423" t="s">
        <v>2660</v>
      </c>
      <c r="D50" s="422" t="s">
        <v>105</v>
      </c>
      <c r="E50" s="423" t="s">
        <v>77</v>
      </c>
      <c r="F50" s="423" t="s">
        <v>77</v>
      </c>
      <c r="G50" s="423" t="s">
        <v>609</v>
      </c>
      <c r="H50" s="423" t="s">
        <v>2466</v>
      </c>
      <c r="I50" s="428" t="s">
        <v>1833</v>
      </c>
      <c r="J50" s="425" t="s">
        <v>1285</v>
      </c>
      <c r="K50" s="426" t="s">
        <v>1286</v>
      </c>
      <c r="L50" s="426"/>
      <c r="M50" s="427" t="s">
        <v>2624</v>
      </c>
      <c r="N50" s="427"/>
      <c r="O50" s="427"/>
      <c r="P50" s="427" t="s">
        <v>1003</v>
      </c>
      <c r="Q50" s="44" t="s">
        <v>754</v>
      </c>
      <c r="R50" s="44" t="s">
        <v>754</v>
      </c>
      <c r="S50" s="39" t="s">
        <v>462</v>
      </c>
      <c r="T50" s="39" t="s">
        <v>11</v>
      </c>
      <c r="U50" s="28">
        <v>1000</v>
      </c>
      <c r="V50" s="28">
        <v>2</v>
      </c>
      <c r="W50" s="28">
        <v>2048</v>
      </c>
      <c r="X50" s="28">
        <v>1</v>
      </c>
      <c r="Y50" s="28">
        <v>1</v>
      </c>
      <c r="Z50" s="28"/>
      <c r="AA50" s="28"/>
      <c r="AB50" s="28"/>
      <c r="AC50" s="28"/>
      <c r="AD50" s="28"/>
      <c r="AE50" s="28"/>
      <c r="AF50" s="28"/>
      <c r="AG50" s="28"/>
      <c r="AH50" s="28"/>
      <c r="AI50" s="28">
        <v>27</v>
      </c>
      <c r="AJ50" s="28"/>
      <c r="AK50" s="28" t="s">
        <v>347</v>
      </c>
      <c r="AL50" s="28" t="s">
        <v>347</v>
      </c>
      <c r="AM50" s="29">
        <v>37010</v>
      </c>
      <c r="AN50" s="29">
        <v>37014</v>
      </c>
      <c r="AO50" s="162">
        <v>5450000</v>
      </c>
      <c r="AP50" s="17" t="s">
        <v>1012</v>
      </c>
      <c r="AQ50" s="17"/>
      <c r="AR50" s="17" t="s">
        <v>2220</v>
      </c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 s="16" customFormat="1" ht="15" customHeight="1">
      <c r="A51" s="388">
        <v>11</v>
      </c>
      <c r="B51" s="423" t="s">
        <v>1472</v>
      </c>
      <c r="C51" s="423" t="s">
        <v>2661</v>
      </c>
      <c r="D51" s="422" t="s">
        <v>106</v>
      </c>
      <c r="E51" s="423" t="s">
        <v>610</v>
      </c>
      <c r="F51" s="423" t="s">
        <v>611</v>
      </c>
      <c r="G51" s="423" t="s">
        <v>612</v>
      </c>
      <c r="H51" s="423" t="s">
        <v>2466</v>
      </c>
      <c r="I51" s="424" t="s">
        <v>1834</v>
      </c>
      <c r="J51" s="425" t="s">
        <v>1289</v>
      </c>
      <c r="K51" s="426" t="s">
        <v>1288</v>
      </c>
      <c r="L51" s="426"/>
      <c r="M51" s="427" t="s">
        <v>2624</v>
      </c>
      <c r="N51" s="427" t="s">
        <v>2050</v>
      </c>
      <c r="O51" s="427" t="s">
        <v>853</v>
      </c>
      <c r="P51" s="427" t="s">
        <v>1003</v>
      </c>
      <c r="Q51" s="44" t="s">
        <v>754</v>
      </c>
      <c r="R51" s="44" t="s">
        <v>754</v>
      </c>
      <c r="S51" s="39" t="s">
        <v>462</v>
      </c>
      <c r="T51" s="39" t="s">
        <v>11</v>
      </c>
      <c r="U51" s="28">
        <v>1000</v>
      </c>
      <c r="V51" s="28">
        <v>2</v>
      </c>
      <c r="W51" s="28">
        <v>1024</v>
      </c>
      <c r="X51" s="28">
        <v>1</v>
      </c>
      <c r="Y51" s="28">
        <v>1</v>
      </c>
      <c r="Z51" s="28"/>
      <c r="AA51" s="28"/>
      <c r="AB51" s="28"/>
      <c r="AC51" s="28"/>
      <c r="AD51" s="28"/>
      <c r="AE51" s="28"/>
      <c r="AF51" s="28"/>
      <c r="AG51" s="28"/>
      <c r="AH51" s="28"/>
      <c r="AI51" s="28">
        <v>27</v>
      </c>
      <c r="AJ51" s="28"/>
      <c r="AK51" s="28" t="s">
        <v>347</v>
      </c>
      <c r="AL51" s="28" t="s">
        <v>347</v>
      </c>
      <c r="AM51" s="29">
        <v>37010</v>
      </c>
      <c r="AN51" s="29">
        <v>37014</v>
      </c>
      <c r="AO51" s="162">
        <v>5450000</v>
      </c>
      <c r="AP51" s="17" t="s">
        <v>1012</v>
      </c>
      <c r="AQ51" s="17"/>
      <c r="AR51" s="17" t="s">
        <v>2220</v>
      </c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 s="16" customFormat="1" ht="15" customHeight="1">
      <c r="A52" s="388">
        <v>12</v>
      </c>
      <c r="B52" s="423" t="s">
        <v>1473</v>
      </c>
      <c r="C52" s="423" t="s">
        <v>2662</v>
      </c>
      <c r="D52" s="422" t="s">
        <v>107</v>
      </c>
      <c r="E52" s="423" t="s">
        <v>520</v>
      </c>
      <c r="F52" s="423" t="s">
        <v>520</v>
      </c>
      <c r="G52" s="423" t="s">
        <v>521</v>
      </c>
      <c r="H52" s="423" t="s">
        <v>2466</v>
      </c>
      <c r="I52" s="429" t="s">
        <v>1835</v>
      </c>
      <c r="J52" s="425" t="s">
        <v>1293</v>
      </c>
      <c r="K52" s="426" t="s">
        <v>1286</v>
      </c>
      <c r="L52" s="426"/>
      <c r="M52" s="427" t="s">
        <v>2624</v>
      </c>
      <c r="N52" s="427"/>
      <c r="O52" s="427" t="s">
        <v>820</v>
      </c>
      <c r="P52" s="427" t="s">
        <v>1190</v>
      </c>
      <c r="Q52" s="44" t="s">
        <v>754</v>
      </c>
      <c r="R52" s="44" t="s">
        <v>754</v>
      </c>
      <c r="S52" s="39" t="s">
        <v>462</v>
      </c>
      <c r="T52" s="39" t="s">
        <v>11</v>
      </c>
      <c r="U52" s="28">
        <v>1000</v>
      </c>
      <c r="V52" s="28">
        <v>2</v>
      </c>
      <c r="W52" s="28">
        <v>1024</v>
      </c>
      <c r="X52" s="28"/>
      <c r="Y52" s="28"/>
      <c r="Z52" s="28">
        <v>2</v>
      </c>
      <c r="AA52" s="28"/>
      <c r="AB52" s="28"/>
      <c r="AC52" s="28"/>
      <c r="AD52" s="28"/>
      <c r="AE52" s="28"/>
      <c r="AF52" s="28"/>
      <c r="AG52" s="28"/>
      <c r="AH52" s="28"/>
      <c r="AI52" s="28">
        <v>72</v>
      </c>
      <c r="AJ52" s="28"/>
      <c r="AK52" s="28" t="s">
        <v>100</v>
      </c>
      <c r="AL52" s="28" t="s">
        <v>99</v>
      </c>
      <c r="AM52" s="29">
        <v>37097</v>
      </c>
      <c r="AN52" s="29">
        <v>37104</v>
      </c>
      <c r="AO52" s="162">
        <v>5660000</v>
      </c>
      <c r="AP52" s="17" t="s">
        <v>1012</v>
      </c>
      <c r="AQ52" s="17"/>
      <c r="AR52" s="17" t="s">
        <v>2220</v>
      </c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 s="16" customFormat="1" ht="15" customHeight="1">
      <c r="A53" s="388">
        <v>13</v>
      </c>
      <c r="B53" s="423" t="s">
        <v>1476</v>
      </c>
      <c r="C53" s="423" t="s">
        <v>2665</v>
      </c>
      <c r="D53" s="422" t="s">
        <v>110</v>
      </c>
      <c r="E53" s="423" t="s">
        <v>525</v>
      </c>
      <c r="F53" s="423" t="s">
        <v>526</v>
      </c>
      <c r="G53" s="423" t="s">
        <v>527</v>
      </c>
      <c r="H53" s="423" t="s">
        <v>2466</v>
      </c>
      <c r="I53" s="424" t="s">
        <v>1838</v>
      </c>
      <c r="J53" s="425" t="s">
        <v>1289</v>
      </c>
      <c r="K53" s="426" t="s">
        <v>1288</v>
      </c>
      <c r="L53" s="426"/>
      <c r="M53" s="427" t="s">
        <v>2624</v>
      </c>
      <c r="N53" s="427" t="s">
        <v>2050</v>
      </c>
      <c r="O53" s="427" t="s">
        <v>853</v>
      </c>
      <c r="P53" s="427" t="s">
        <v>1003</v>
      </c>
      <c r="Q53" s="44" t="s">
        <v>754</v>
      </c>
      <c r="R53" s="44" t="s">
        <v>754</v>
      </c>
      <c r="S53" s="39" t="s">
        <v>462</v>
      </c>
      <c r="T53" s="39" t="s">
        <v>11</v>
      </c>
      <c r="U53" s="28">
        <v>1000</v>
      </c>
      <c r="V53" s="28">
        <v>2</v>
      </c>
      <c r="W53" s="28">
        <v>1024</v>
      </c>
      <c r="X53" s="28">
        <v>1</v>
      </c>
      <c r="Y53" s="28">
        <v>1</v>
      </c>
      <c r="Z53" s="28"/>
      <c r="AA53" s="28"/>
      <c r="AB53" s="28"/>
      <c r="AC53" s="28"/>
      <c r="AD53" s="28"/>
      <c r="AE53" s="28"/>
      <c r="AF53" s="28"/>
      <c r="AG53" s="28"/>
      <c r="AH53" s="28"/>
      <c r="AI53" s="28">
        <v>27</v>
      </c>
      <c r="AJ53" s="28"/>
      <c r="AK53" s="28" t="s">
        <v>347</v>
      </c>
      <c r="AL53" s="28" t="s">
        <v>347</v>
      </c>
      <c r="AM53" s="29">
        <v>37097</v>
      </c>
      <c r="AN53" s="29">
        <v>37104</v>
      </c>
      <c r="AO53" s="162">
        <v>5000000</v>
      </c>
      <c r="AP53" s="17" t="s">
        <v>1012</v>
      </c>
      <c r="AQ53" s="17"/>
      <c r="AR53" s="17" t="s">
        <v>2220</v>
      </c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7" s="16" customFormat="1" ht="15" customHeight="1">
      <c r="A54" s="388">
        <v>14</v>
      </c>
      <c r="B54" s="423" t="s">
        <v>1477</v>
      </c>
      <c r="C54" s="423" t="s">
        <v>2666</v>
      </c>
      <c r="D54" s="422" t="s">
        <v>113</v>
      </c>
      <c r="E54" s="423" t="s">
        <v>528</v>
      </c>
      <c r="F54" s="423" t="s">
        <v>528</v>
      </c>
      <c r="G54" s="423" t="s">
        <v>529</v>
      </c>
      <c r="H54" s="423" t="s">
        <v>2466</v>
      </c>
      <c r="I54" s="424" t="s">
        <v>1839</v>
      </c>
      <c r="J54" s="425" t="s">
        <v>1293</v>
      </c>
      <c r="K54" s="426" t="s">
        <v>1286</v>
      </c>
      <c r="L54" s="426"/>
      <c r="M54" s="427" t="s">
        <v>1133</v>
      </c>
      <c r="N54" s="427" t="s">
        <v>2058</v>
      </c>
      <c r="O54" s="427" t="s">
        <v>809</v>
      </c>
      <c r="P54" s="427" t="s">
        <v>1190</v>
      </c>
      <c r="Q54" s="44" t="s">
        <v>754</v>
      </c>
      <c r="R54" s="44" t="s">
        <v>754</v>
      </c>
      <c r="S54" s="39" t="s">
        <v>462</v>
      </c>
      <c r="T54" s="39" t="s">
        <v>11</v>
      </c>
      <c r="U54" s="28">
        <v>1000</v>
      </c>
      <c r="V54" s="28">
        <v>2</v>
      </c>
      <c r="W54" s="28">
        <v>1024</v>
      </c>
      <c r="X54" s="28">
        <v>2</v>
      </c>
      <c r="Y54" s="28">
        <v>1</v>
      </c>
      <c r="Z54" s="28"/>
      <c r="AA54" s="28"/>
      <c r="AB54" s="28"/>
      <c r="AC54" s="28"/>
      <c r="AD54" s="28"/>
      <c r="AE54" s="28"/>
      <c r="AF54" s="28"/>
      <c r="AG54" s="28"/>
      <c r="AH54" s="28"/>
      <c r="AI54" s="28">
        <v>36</v>
      </c>
      <c r="AJ54" s="28"/>
      <c r="AK54" s="28" t="s">
        <v>347</v>
      </c>
      <c r="AL54" s="28" t="s">
        <v>347</v>
      </c>
      <c r="AM54" s="29">
        <v>37097</v>
      </c>
      <c r="AN54" s="29">
        <v>37104</v>
      </c>
      <c r="AO54" s="162">
        <v>5000000</v>
      </c>
      <c r="AP54" s="17" t="s">
        <v>1012</v>
      </c>
      <c r="AQ54" s="23"/>
      <c r="AR54" s="17" t="s">
        <v>2220</v>
      </c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</row>
    <row r="55" spans="1:57" s="16" customFormat="1" ht="15" customHeight="1">
      <c r="A55" s="388">
        <v>15</v>
      </c>
      <c r="B55" s="423" t="s">
        <v>1183</v>
      </c>
      <c r="C55" s="423" t="s">
        <v>2673</v>
      </c>
      <c r="D55" s="422" t="s">
        <v>60</v>
      </c>
      <c r="E55" s="423" t="s">
        <v>639</v>
      </c>
      <c r="F55" s="423" t="s">
        <v>639</v>
      </c>
      <c r="G55" s="423" t="s">
        <v>640</v>
      </c>
      <c r="H55" s="423" t="s">
        <v>2557</v>
      </c>
      <c r="I55" s="428" t="s">
        <v>1844</v>
      </c>
      <c r="J55" s="425" t="s">
        <v>1284</v>
      </c>
      <c r="K55" s="426" t="s">
        <v>1296</v>
      </c>
      <c r="L55" s="426" t="s">
        <v>1280</v>
      </c>
      <c r="M55" s="427" t="s">
        <v>2624</v>
      </c>
      <c r="N55" s="427"/>
      <c r="O55" s="427" t="s">
        <v>809</v>
      </c>
      <c r="P55" s="427" t="s">
        <v>1003</v>
      </c>
      <c r="Q55" s="44" t="s">
        <v>754</v>
      </c>
      <c r="R55" s="44" t="s">
        <v>754</v>
      </c>
      <c r="S55" s="39" t="s">
        <v>515</v>
      </c>
      <c r="T55" s="39" t="s">
        <v>11</v>
      </c>
      <c r="U55" s="28">
        <v>700</v>
      </c>
      <c r="V55" s="28">
        <v>4</v>
      </c>
      <c r="W55" s="28">
        <v>4096</v>
      </c>
      <c r="X55" s="28">
        <v>2</v>
      </c>
      <c r="Y55" s="28">
        <v>2</v>
      </c>
      <c r="Z55" s="28"/>
      <c r="AA55" s="28"/>
      <c r="AB55" s="28"/>
      <c r="AC55" s="28"/>
      <c r="AD55" s="28"/>
      <c r="AE55" s="28"/>
      <c r="AF55" s="28"/>
      <c r="AG55" s="28"/>
      <c r="AH55" s="28"/>
      <c r="AI55" s="28">
        <v>54</v>
      </c>
      <c r="AJ55" s="28"/>
      <c r="AK55" s="28" t="s">
        <v>100</v>
      </c>
      <c r="AL55" s="28" t="s">
        <v>100</v>
      </c>
      <c r="AM55" s="29">
        <v>37096</v>
      </c>
      <c r="AN55" s="29">
        <v>37104</v>
      </c>
      <c r="AO55" s="162">
        <v>18320000</v>
      </c>
      <c r="AP55" s="17"/>
      <c r="AQ55" s="17"/>
      <c r="AR55" s="17" t="s">
        <v>2220</v>
      </c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</row>
    <row r="56" spans="1:57" s="16" customFormat="1" ht="15" customHeight="1">
      <c r="A56" s="388">
        <v>16</v>
      </c>
      <c r="B56" s="423" t="s">
        <v>1184</v>
      </c>
      <c r="C56" s="423" t="s">
        <v>2674</v>
      </c>
      <c r="D56" s="422" t="s">
        <v>62</v>
      </c>
      <c r="E56" s="423" t="s">
        <v>224</v>
      </c>
      <c r="F56" s="423" t="s">
        <v>224</v>
      </c>
      <c r="G56" s="423" t="s">
        <v>641</v>
      </c>
      <c r="H56" s="423" t="s">
        <v>2466</v>
      </c>
      <c r="I56" s="428" t="s">
        <v>1845</v>
      </c>
      <c r="J56" s="425" t="s">
        <v>1284</v>
      </c>
      <c r="K56" s="426" t="s">
        <v>1296</v>
      </c>
      <c r="L56" s="426" t="s">
        <v>1280</v>
      </c>
      <c r="M56" s="427" t="s">
        <v>2624</v>
      </c>
      <c r="N56" s="427"/>
      <c r="O56" s="427" t="s">
        <v>809</v>
      </c>
      <c r="P56" s="427" t="s">
        <v>1003</v>
      </c>
      <c r="Q56" s="44" t="s">
        <v>754</v>
      </c>
      <c r="R56" s="44" t="s">
        <v>754</v>
      </c>
      <c r="S56" s="39" t="s">
        <v>515</v>
      </c>
      <c r="T56" s="39" t="s">
        <v>11</v>
      </c>
      <c r="U56" s="28">
        <v>700</v>
      </c>
      <c r="V56" s="28">
        <v>4</v>
      </c>
      <c r="W56" s="28">
        <v>4096</v>
      </c>
      <c r="X56" s="28">
        <v>2</v>
      </c>
      <c r="Y56" s="28">
        <v>2</v>
      </c>
      <c r="Z56" s="28"/>
      <c r="AA56" s="28"/>
      <c r="AB56" s="28"/>
      <c r="AC56" s="28"/>
      <c r="AD56" s="28"/>
      <c r="AE56" s="28"/>
      <c r="AF56" s="28"/>
      <c r="AG56" s="28"/>
      <c r="AH56" s="28"/>
      <c r="AI56" s="28">
        <v>54</v>
      </c>
      <c r="AJ56" s="28"/>
      <c r="AK56" s="28" t="s">
        <v>100</v>
      </c>
      <c r="AL56" s="28" t="s">
        <v>100</v>
      </c>
      <c r="AM56" s="29">
        <v>37096</v>
      </c>
      <c r="AN56" s="29">
        <v>37104</v>
      </c>
      <c r="AO56" s="162">
        <v>18320000</v>
      </c>
      <c r="AP56" s="17"/>
      <c r="AQ56" s="17"/>
      <c r="AR56" s="17" t="s">
        <v>2220</v>
      </c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</row>
    <row r="57" spans="1:57" s="16" customFormat="1" ht="15" customHeight="1">
      <c r="A57" s="388">
        <v>17</v>
      </c>
      <c r="B57" s="423" t="s">
        <v>1486</v>
      </c>
      <c r="C57" s="423" t="s">
        <v>2675</v>
      </c>
      <c r="D57" s="430" t="s">
        <v>1487</v>
      </c>
      <c r="E57" s="423" t="s">
        <v>643</v>
      </c>
      <c r="F57" s="423" t="s">
        <v>643</v>
      </c>
      <c r="G57" s="423" t="s">
        <v>644</v>
      </c>
      <c r="H57" s="431" t="s">
        <v>2466</v>
      </c>
      <c r="I57" s="424" t="s">
        <v>1846</v>
      </c>
      <c r="J57" s="432" t="s">
        <v>1293</v>
      </c>
      <c r="K57" s="433" t="s">
        <v>1286</v>
      </c>
      <c r="L57" s="433"/>
      <c r="M57" s="427" t="s">
        <v>1133</v>
      </c>
      <c r="N57" s="427" t="s">
        <v>2058</v>
      </c>
      <c r="O57" s="427" t="s">
        <v>809</v>
      </c>
      <c r="P57" s="427" t="s">
        <v>1190</v>
      </c>
      <c r="Q57" s="44" t="s">
        <v>754</v>
      </c>
      <c r="R57" s="44" t="s">
        <v>754</v>
      </c>
      <c r="S57" s="43" t="s">
        <v>379</v>
      </c>
      <c r="T57" s="42" t="s">
        <v>380</v>
      </c>
      <c r="U57" s="42" t="s">
        <v>174</v>
      </c>
      <c r="V57" s="42">
        <v>2</v>
      </c>
      <c r="W57" s="42" t="s">
        <v>381</v>
      </c>
      <c r="X57" s="42"/>
      <c r="Y57" s="42">
        <v>2</v>
      </c>
      <c r="Z57" s="42"/>
      <c r="AA57" s="42"/>
      <c r="AB57" s="42"/>
      <c r="AC57" s="42"/>
      <c r="AD57" s="42"/>
      <c r="AE57" s="42"/>
      <c r="AF57" s="42"/>
      <c r="AG57" s="42"/>
      <c r="AH57" s="42"/>
      <c r="AI57" s="57">
        <v>36</v>
      </c>
      <c r="AJ57" s="42" t="s">
        <v>453</v>
      </c>
      <c r="AK57" s="42" t="s">
        <v>99</v>
      </c>
      <c r="AL57" s="57" t="s">
        <v>347</v>
      </c>
      <c r="AM57" s="56">
        <v>37802</v>
      </c>
      <c r="AN57" s="56">
        <v>37802</v>
      </c>
      <c r="AO57" s="162">
        <v>2860000</v>
      </c>
      <c r="AP57" s="23"/>
      <c r="AQ57" s="23"/>
      <c r="AR57" s="17" t="s">
        <v>2276</v>
      </c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</row>
    <row r="58" spans="1:57" s="16" customFormat="1" ht="15" customHeight="1">
      <c r="A58" s="388">
        <v>18</v>
      </c>
      <c r="B58" s="423" t="s">
        <v>1499</v>
      </c>
      <c r="C58" s="423" t="s">
        <v>2682</v>
      </c>
      <c r="D58" s="430"/>
      <c r="E58" s="423" t="s">
        <v>275</v>
      </c>
      <c r="F58" s="423" t="s">
        <v>566</v>
      </c>
      <c r="G58" s="423" t="s">
        <v>567</v>
      </c>
      <c r="H58" s="423" t="s">
        <v>2518</v>
      </c>
      <c r="I58" s="424" t="s">
        <v>1851</v>
      </c>
      <c r="J58" s="432" t="s">
        <v>1287</v>
      </c>
      <c r="K58" s="433" t="s">
        <v>1281</v>
      </c>
      <c r="L58" s="433"/>
      <c r="M58" s="427" t="s">
        <v>1133</v>
      </c>
      <c r="N58" s="427" t="s">
        <v>852</v>
      </c>
      <c r="O58" s="427" t="s">
        <v>826</v>
      </c>
      <c r="P58" s="427" t="s">
        <v>1004</v>
      </c>
      <c r="Q58" s="44" t="s">
        <v>754</v>
      </c>
      <c r="R58" s="44" t="s">
        <v>754</v>
      </c>
      <c r="S58" s="43" t="s">
        <v>392</v>
      </c>
      <c r="T58" s="42" t="s">
        <v>380</v>
      </c>
      <c r="U58" s="42" t="s">
        <v>174</v>
      </c>
      <c r="V58" s="42">
        <v>1</v>
      </c>
      <c r="W58" s="42" t="s">
        <v>287</v>
      </c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57">
        <v>0</v>
      </c>
      <c r="AJ58" s="42" t="s">
        <v>393</v>
      </c>
      <c r="AK58" s="42" t="s">
        <v>99</v>
      </c>
      <c r="AL58" s="57" t="s">
        <v>100</v>
      </c>
      <c r="AM58" s="56">
        <v>37953</v>
      </c>
      <c r="AN58" s="56">
        <v>37953</v>
      </c>
      <c r="AO58" s="162">
        <v>7633333</v>
      </c>
      <c r="AP58" s="17" t="s">
        <v>1012</v>
      </c>
      <c r="AQ58" s="17"/>
      <c r="AR58" s="17" t="s">
        <v>2276</v>
      </c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</row>
    <row r="59" spans="1:57" s="16" customFormat="1" ht="15" customHeight="1">
      <c r="A59" s="388">
        <v>19</v>
      </c>
      <c r="B59" s="423" t="s">
        <v>1500</v>
      </c>
      <c r="C59" s="423" t="s">
        <v>2683</v>
      </c>
      <c r="D59" s="434" t="s">
        <v>1501</v>
      </c>
      <c r="E59" s="423" t="s">
        <v>575</v>
      </c>
      <c r="F59" s="423" t="s">
        <v>575</v>
      </c>
      <c r="G59" s="423" t="s">
        <v>570</v>
      </c>
      <c r="H59" s="423" t="s">
        <v>2518</v>
      </c>
      <c r="I59" s="424" t="s">
        <v>1852</v>
      </c>
      <c r="J59" s="432" t="s">
        <v>1293</v>
      </c>
      <c r="K59" s="433" t="s">
        <v>1286</v>
      </c>
      <c r="L59" s="433"/>
      <c r="M59" s="427" t="s">
        <v>1133</v>
      </c>
      <c r="N59" s="427" t="s">
        <v>2058</v>
      </c>
      <c r="O59" s="427" t="s">
        <v>852</v>
      </c>
      <c r="P59" s="427" t="s">
        <v>1004</v>
      </c>
      <c r="Q59" s="365" t="s">
        <v>754</v>
      </c>
      <c r="R59" s="365" t="s">
        <v>754</v>
      </c>
      <c r="S59" s="43" t="s">
        <v>392</v>
      </c>
      <c r="T59" s="42" t="s">
        <v>380</v>
      </c>
      <c r="U59" s="42" t="s">
        <v>174</v>
      </c>
      <c r="V59" s="42">
        <v>1</v>
      </c>
      <c r="W59" s="42" t="s">
        <v>381</v>
      </c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57">
        <v>0</v>
      </c>
      <c r="AJ59" s="42" t="s">
        <v>395</v>
      </c>
      <c r="AK59" s="42" t="s">
        <v>99</v>
      </c>
      <c r="AL59" s="57" t="s">
        <v>99</v>
      </c>
      <c r="AM59" s="56">
        <v>37953</v>
      </c>
      <c r="AN59" s="56">
        <v>37953</v>
      </c>
      <c r="AO59" s="162">
        <v>7633334</v>
      </c>
      <c r="AP59" s="17" t="s">
        <v>1012</v>
      </c>
      <c r="AQ59" s="17"/>
      <c r="AR59" s="17" t="s">
        <v>2276</v>
      </c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</row>
    <row r="60" spans="1:57" s="20" customFormat="1" ht="13.5">
      <c r="A60" s="388">
        <v>20</v>
      </c>
      <c r="B60" s="421" t="s">
        <v>201</v>
      </c>
      <c r="C60" s="423" t="s">
        <v>2684</v>
      </c>
      <c r="D60" s="435" t="s">
        <v>1502</v>
      </c>
      <c r="E60" s="435" t="s">
        <v>571</v>
      </c>
      <c r="F60" s="435" t="s">
        <v>571</v>
      </c>
      <c r="G60" s="423" t="s">
        <v>572</v>
      </c>
      <c r="H60" s="423" t="s">
        <v>2518</v>
      </c>
      <c r="I60" s="436" t="s">
        <v>1853</v>
      </c>
      <c r="J60" s="437" t="s">
        <v>1289</v>
      </c>
      <c r="K60" s="438" t="s">
        <v>1297</v>
      </c>
      <c r="L60" s="438"/>
      <c r="M60" s="439" t="s">
        <v>1133</v>
      </c>
      <c r="N60" s="439" t="s">
        <v>2058</v>
      </c>
      <c r="O60" s="439" t="s">
        <v>409</v>
      </c>
      <c r="P60" s="439" t="s">
        <v>1004</v>
      </c>
      <c r="Q60" s="365" t="s">
        <v>754</v>
      </c>
      <c r="R60" s="365" t="s">
        <v>754</v>
      </c>
      <c r="S60" s="13" t="s">
        <v>758</v>
      </c>
      <c r="T60" s="9" t="s">
        <v>362</v>
      </c>
      <c r="U60" s="9" t="s">
        <v>363</v>
      </c>
      <c r="V60" s="9">
        <v>4</v>
      </c>
      <c r="W60" s="231" t="s">
        <v>292</v>
      </c>
      <c r="X60" s="9"/>
      <c r="Y60" s="9"/>
      <c r="Z60" s="9">
        <v>2</v>
      </c>
      <c r="AA60" s="9"/>
      <c r="AB60" s="9"/>
      <c r="AC60" s="9"/>
      <c r="AD60" s="9"/>
      <c r="AE60" s="9"/>
      <c r="AF60" s="9"/>
      <c r="AG60" s="9"/>
      <c r="AH60" s="9"/>
      <c r="AI60" s="8">
        <v>72</v>
      </c>
      <c r="AJ60" s="9"/>
      <c r="AK60" s="9" t="s">
        <v>100</v>
      </c>
      <c r="AL60" s="8"/>
      <c r="AM60" s="14">
        <v>37685</v>
      </c>
      <c r="AN60" s="14">
        <v>37685</v>
      </c>
      <c r="AO60" s="364">
        <v>8048880</v>
      </c>
      <c r="AP60" s="23" t="s">
        <v>1012</v>
      </c>
      <c r="AQ60" s="23"/>
      <c r="AR60" s="23" t="s">
        <v>2276</v>
      </c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</row>
    <row r="61" spans="1:57" s="20" customFormat="1" ht="15" customHeight="1">
      <c r="A61" s="388">
        <v>21</v>
      </c>
      <c r="B61" s="423" t="s">
        <v>1509</v>
      </c>
      <c r="C61" s="423" t="s">
        <v>2804</v>
      </c>
      <c r="D61" s="435" t="s">
        <v>1510</v>
      </c>
      <c r="E61" s="423" t="s">
        <v>2569</v>
      </c>
      <c r="F61" s="423" t="s">
        <v>2569</v>
      </c>
      <c r="G61" s="423" t="s">
        <v>2570</v>
      </c>
      <c r="H61" s="423" t="s">
        <v>2466</v>
      </c>
      <c r="I61" s="424" t="s">
        <v>2571</v>
      </c>
      <c r="J61" s="440" t="s">
        <v>2572</v>
      </c>
      <c r="K61" s="441"/>
      <c r="L61" s="441" t="s">
        <v>2119</v>
      </c>
      <c r="M61" s="427" t="s">
        <v>2624</v>
      </c>
      <c r="N61" s="427"/>
      <c r="O61" s="427"/>
      <c r="P61" s="370"/>
      <c r="Q61" s="44" t="s">
        <v>754</v>
      </c>
      <c r="R61" s="44" t="s">
        <v>754</v>
      </c>
      <c r="S61" s="27" t="s">
        <v>365</v>
      </c>
      <c r="T61" s="39" t="s">
        <v>366</v>
      </c>
      <c r="U61" s="39" t="s">
        <v>175</v>
      </c>
      <c r="V61" s="39">
        <v>2</v>
      </c>
      <c r="W61" s="39" t="s">
        <v>287</v>
      </c>
      <c r="X61" s="39"/>
      <c r="Y61" s="39"/>
      <c r="Z61" s="39"/>
      <c r="AA61" s="39"/>
      <c r="AB61" s="39">
        <v>2</v>
      </c>
      <c r="AC61" s="39"/>
      <c r="AD61" s="39"/>
      <c r="AE61" s="39"/>
      <c r="AF61" s="39"/>
      <c r="AG61" s="39"/>
      <c r="AH61" s="39"/>
      <c r="AI61" s="28">
        <v>252</v>
      </c>
      <c r="AJ61" s="39" t="s">
        <v>295</v>
      </c>
      <c r="AK61" s="39" t="s">
        <v>100</v>
      </c>
      <c r="AL61" s="28" t="s">
        <v>347</v>
      </c>
      <c r="AM61" s="49">
        <v>38041</v>
      </c>
      <c r="AN61" s="49">
        <v>38043</v>
      </c>
      <c r="AO61" s="162">
        <v>6046000</v>
      </c>
      <c r="AP61" s="17"/>
      <c r="AQ61" s="17"/>
      <c r="AR61" s="17" t="s">
        <v>2365</v>
      </c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</row>
    <row r="62" spans="1:57" s="16" customFormat="1" ht="15" customHeight="1">
      <c r="A62" s="388">
        <v>22</v>
      </c>
      <c r="B62" s="423" t="s">
        <v>1515</v>
      </c>
      <c r="C62" s="423" t="s">
        <v>2805</v>
      </c>
      <c r="D62" s="435" t="s">
        <v>1516</v>
      </c>
      <c r="E62" s="423" t="s">
        <v>2573</v>
      </c>
      <c r="F62" s="423" t="s">
        <v>2574</v>
      </c>
      <c r="G62" s="423" t="s">
        <v>2575</v>
      </c>
      <c r="H62" s="423" t="s">
        <v>2466</v>
      </c>
      <c r="I62" s="424" t="s">
        <v>2576</v>
      </c>
      <c r="J62" s="440" t="s">
        <v>2572</v>
      </c>
      <c r="K62" s="441"/>
      <c r="L62" s="441" t="s">
        <v>2119</v>
      </c>
      <c r="M62" s="427" t="s">
        <v>2624</v>
      </c>
      <c r="N62" s="427"/>
      <c r="O62" s="427"/>
      <c r="P62" s="370"/>
      <c r="Q62" s="44" t="s">
        <v>2438</v>
      </c>
      <c r="R62" s="62" t="s">
        <v>1168</v>
      </c>
      <c r="S62" s="27" t="s">
        <v>365</v>
      </c>
      <c r="T62" s="39" t="s">
        <v>366</v>
      </c>
      <c r="U62" s="39" t="s">
        <v>175</v>
      </c>
      <c r="V62" s="39">
        <v>2</v>
      </c>
      <c r="W62" s="39" t="s">
        <v>287</v>
      </c>
      <c r="X62" s="39"/>
      <c r="Y62" s="39"/>
      <c r="Z62" s="39"/>
      <c r="AA62" s="39"/>
      <c r="AB62" s="39">
        <v>2</v>
      </c>
      <c r="AC62" s="39"/>
      <c r="AD62" s="39"/>
      <c r="AE62" s="39"/>
      <c r="AF62" s="39"/>
      <c r="AG62" s="39"/>
      <c r="AH62" s="39"/>
      <c r="AI62" s="28">
        <v>252</v>
      </c>
      <c r="AJ62" s="39" t="s">
        <v>295</v>
      </c>
      <c r="AK62" s="39" t="s">
        <v>100</v>
      </c>
      <c r="AL62" s="28" t="s">
        <v>347</v>
      </c>
      <c r="AM62" s="49">
        <v>38041</v>
      </c>
      <c r="AN62" s="53">
        <v>38043</v>
      </c>
      <c r="AO62" s="162">
        <v>6046000</v>
      </c>
      <c r="AP62" s="17"/>
      <c r="AQ62" s="17"/>
      <c r="AR62" s="17" t="s">
        <v>2365</v>
      </c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</row>
    <row r="63" spans="1:57" s="16" customFormat="1" ht="15" customHeight="1">
      <c r="A63" s="388">
        <v>23</v>
      </c>
      <c r="B63" s="423" t="s">
        <v>1517</v>
      </c>
      <c r="C63" s="423" t="s">
        <v>2806</v>
      </c>
      <c r="D63" s="435" t="s">
        <v>1518</v>
      </c>
      <c r="E63" s="423" t="s">
        <v>2566</v>
      </c>
      <c r="F63" s="423" t="s">
        <v>2566</v>
      </c>
      <c r="G63" s="423" t="s">
        <v>2567</v>
      </c>
      <c r="H63" s="423" t="s">
        <v>2466</v>
      </c>
      <c r="I63" s="424" t="s">
        <v>2568</v>
      </c>
      <c r="J63" s="440" t="s">
        <v>2572</v>
      </c>
      <c r="K63" s="441"/>
      <c r="L63" s="441" t="s">
        <v>2119</v>
      </c>
      <c r="M63" s="427" t="s">
        <v>2624</v>
      </c>
      <c r="N63" s="427"/>
      <c r="O63" s="427"/>
      <c r="P63" s="370"/>
      <c r="Q63" s="44" t="s">
        <v>2438</v>
      </c>
      <c r="R63" s="62" t="s">
        <v>1168</v>
      </c>
      <c r="S63" s="27" t="s">
        <v>365</v>
      </c>
      <c r="T63" s="39" t="s">
        <v>366</v>
      </c>
      <c r="U63" s="39" t="s">
        <v>175</v>
      </c>
      <c r="V63" s="39">
        <v>2</v>
      </c>
      <c r="W63" s="39" t="s">
        <v>287</v>
      </c>
      <c r="X63" s="39"/>
      <c r="Y63" s="39"/>
      <c r="Z63" s="39"/>
      <c r="AA63" s="39"/>
      <c r="AB63" s="39">
        <v>2</v>
      </c>
      <c r="AC63" s="39"/>
      <c r="AD63" s="39"/>
      <c r="AE63" s="39"/>
      <c r="AF63" s="39"/>
      <c r="AG63" s="39"/>
      <c r="AH63" s="39"/>
      <c r="AI63" s="28">
        <v>252</v>
      </c>
      <c r="AJ63" s="39" t="s">
        <v>295</v>
      </c>
      <c r="AK63" s="39" t="s">
        <v>100</v>
      </c>
      <c r="AL63" s="28" t="s">
        <v>347</v>
      </c>
      <c r="AM63" s="49">
        <v>38041</v>
      </c>
      <c r="AN63" s="49">
        <v>38043</v>
      </c>
      <c r="AO63" s="162">
        <v>6046000</v>
      </c>
      <c r="AP63" s="17"/>
      <c r="AQ63" s="17"/>
      <c r="AR63" s="17" t="s">
        <v>2365</v>
      </c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</row>
    <row r="64" spans="1:57" s="16" customFormat="1" ht="15" customHeight="1">
      <c r="A64" s="388">
        <v>24</v>
      </c>
      <c r="B64" s="423" t="s">
        <v>1523</v>
      </c>
      <c r="C64" s="423" t="s">
        <v>2807</v>
      </c>
      <c r="D64" s="435" t="s">
        <v>1524</v>
      </c>
      <c r="E64" s="423" t="s">
        <v>2562</v>
      </c>
      <c r="F64" s="423" t="s">
        <v>2562</v>
      </c>
      <c r="G64" s="423" t="s">
        <v>2563</v>
      </c>
      <c r="H64" s="423" t="s">
        <v>2466</v>
      </c>
      <c r="I64" s="424" t="s">
        <v>2565</v>
      </c>
      <c r="J64" s="440" t="s">
        <v>2572</v>
      </c>
      <c r="K64" s="441"/>
      <c r="L64" s="441" t="s">
        <v>2119</v>
      </c>
      <c r="M64" s="427" t="s">
        <v>2624</v>
      </c>
      <c r="N64" s="427"/>
      <c r="O64" s="427"/>
      <c r="P64" s="370"/>
      <c r="Q64" s="44" t="s">
        <v>754</v>
      </c>
      <c r="R64" s="44" t="s">
        <v>1275</v>
      </c>
      <c r="S64" s="27" t="s">
        <v>365</v>
      </c>
      <c r="T64" s="39" t="s">
        <v>366</v>
      </c>
      <c r="U64" s="39" t="s">
        <v>175</v>
      </c>
      <c r="V64" s="61">
        <v>2</v>
      </c>
      <c r="W64" s="39" t="s">
        <v>287</v>
      </c>
      <c r="X64" s="39"/>
      <c r="Y64" s="39"/>
      <c r="Z64" s="39"/>
      <c r="AA64" s="39"/>
      <c r="AB64" s="39">
        <v>2</v>
      </c>
      <c r="AC64" s="39"/>
      <c r="AD64" s="39"/>
      <c r="AE64" s="39"/>
      <c r="AF64" s="39"/>
      <c r="AG64" s="39"/>
      <c r="AH64" s="39"/>
      <c r="AI64" s="28">
        <v>252</v>
      </c>
      <c r="AJ64" s="39" t="s">
        <v>295</v>
      </c>
      <c r="AK64" s="39" t="s">
        <v>100</v>
      </c>
      <c r="AL64" s="28" t="s">
        <v>347</v>
      </c>
      <c r="AM64" s="49">
        <v>38041</v>
      </c>
      <c r="AN64" s="53">
        <v>38043</v>
      </c>
      <c r="AO64" s="162">
        <v>6046000</v>
      </c>
      <c r="AP64" s="17"/>
      <c r="AQ64" s="17"/>
      <c r="AR64" s="17" t="s">
        <v>2365</v>
      </c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</row>
    <row r="65" spans="1:57" s="16" customFormat="1" ht="15" customHeight="1">
      <c r="A65" s="388">
        <v>25</v>
      </c>
      <c r="B65" s="423" t="s">
        <v>1176</v>
      </c>
      <c r="C65" s="423" t="s">
        <v>2688</v>
      </c>
      <c r="D65" s="422" t="s">
        <v>1525</v>
      </c>
      <c r="E65" s="423" t="s">
        <v>876</v>
      </c>
      <c r="F65" s="423" t="s">
        <v>876</v>
      </c>
      <c r="G65" s="423" t="s">
        <v>658</v>
      </c>
      <c r="H65" s="423" t="s">
        <v>2466</v>
      </c>
      <c r="I65" s="424" t="s">
        <v>1857</v>
      </c>
      <c r="J65" s="425" t="s">
        <v>165</v>
      </c>
      <c r="K65" s="426"/>
      <c r="L65" s="426" t="s">
        <v>1280</v>
      </c>
      <c r="M65" s="427" t="s">
        <v>1133</v>
      </c>
      <c r="N65" s="427" t="s">
        <v>2058</v>
      </c>
      <c r="O65" s="427"/>
      <c r="P65" s="427"/>
      <c r="Q65" s="44" t="s">
        <v>754</v>
      </c>
      <c r="R65" s="45" t="s">
        <v>360</v>
      </c>
      <c r="S65" s="39" t="s">
        <v>101</v>
      </c>
      <c r="T65" s="39" t="s">
        <v>11</v>
      </c>
      <c r="U65" s="28">
        <v>2800</v>
      </c>
      <c r="V65" s="28">
        <v>2</v>
      </c>
      <c r="W65" s="28">
        <v>1024</v>
      </c>
      <c r="X65" s="28"/>
      <c r="Y65" s="28"/>
      <c r="Z65" s="28"/>
      <c r="AA65" s="28"/>
      <c r="AB65" s="28">
        <v>8</v>
      </c>
      <c r="AC65" s="28"/>
      <c r="AD65" s="28"/>
      <c r="AE65" s="28"/>
      <c r="AF65" s="28"/>
      <c r="AG65" s="28"/>
      <c r="AH65" s="28"/>
      <c r="AI65" s="28">
        <v>1168</v>
      </c>
      <c r="AJ65" s="28" t="s">
        <v>28</v>
      </c>
      <c r="AK65" s="28" t="s">
        <v>347</v>
      </c>
      <c r="AL65" s="28" t="s">
        <v>347</v>
      </c>
      <c r="AM65" s="29">
        <v>38040</v>
      </c>
      <c r="AN65" s="29">
        <v>38070</v>
      </c>
      <c r="AO65" s="162">
        <v>8360000</v>
      </c>
      <c r="AP65" s="17" t="s">
        <v>1012</v>
      </c>
      <c r="AQ65" s="17"/>
      <c r="AR65" s="17" t="s">
        <v>2365</v>
      </c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</row>
    <row r="66" spans="1:57" s="16" customFormat="1" ht="15" customHeight="1">
      <c r="A66" s="388">
        <v>26</v>
      </c>
      <c r="B66" s="423" t="s">
        <v>1530</v>
      </c>
      <c r="C66" s="423" t="s">
        <v>2808</v>
      </c>
      <c r="D66" s="435" t="s">
        <v>1531</v>
      </c>
      <c r="E66" s="423" t="s">
        <v>664</v>
      </c>
      <c r="F66" s="423" t="s">
        <v>664</v>
      </c>
      <c r="G66" s="423" t="s">
        <v>1393</v>
      </c>
      <c r="H66" s="423" t="s">
        <v>2466</v>
      </c>
      <c r="I66" s="424" t="s">
        <v>1860</v>
      </c>
      <c r="J66" s="440" t="s">
        <v>1289</v>
      </c>
      <c r="K66" s="441" t="s">
        <v>1288</v>
      </c>
      <c r="L66" s="441"/>
      <c r="M66" s="427" t="s">
        <v>1133</v>
      </c>
      <c r="N66" s="427" t="s">
        <v>2058</v>
      </c>
      <c r="O66" s="427" t="s">
        <v>828</v>
      </c>
      <c r="P66" s="427" t="s">
        <v>1004</v>
      </c>
      <c r="Q66" s="44" t="s">
        <v>754</v>
      </c>
      <c r="R66" s="44" t="s">
        <v>754</v>
      </c>
      <c r="S66" s="27" t="s">
        <v>414</v>
      </c>
      <c r="T66" s="39" t="s">
        <v>380</v>
      </c>
      <c r="U66" s="39" t="s">
        <v>178</v>
      </c>
      <c r="V66" s="61">
        <v>4</v>
      </c>
      <c r="W66" s="230" t="s">
        <v>292</v>
      </c>
      <c r="X66" s="39"/>
      <c r="Y66" s="39"/>
      <c r="Z66" s="39">
        <v>2</v>
      </c>
      <c r="AA66" s="39">
        <v>8</v>
      </c>
      <c r="AB66" s="39"/>
      <c r="AC66" s="39"/>
      <c r="AD66" s="39"/>
      <c r="AE66" s="39"/>
      <c r="AF66" s="39"/>
      <c r="AG66" s="39"/>
      <c r="AH66" s="39"/>
      <c r="AI66" s="28">
        <v>656</v>
      </c>
      <c r="AJ66" s="39" t="s">
        <v>295</v>
      </c>
      <c r="AK66" s="39" t="s">
        <v>347</v>
      </c>
      <c r="AL66" s="28" t="s">
        <v>347</v>
      </c>
      <c r="AM66" s="49">
        <v>38120</v>
      </c>
      <c r="AN66" s="49">
        <v>38138</v>
      </c>
      <c r="AO66" s="162">
        <v>18000000</v>
      </c>
      <c r="AP66" s="17" t="s">
        <v>1012</v>
      </c>
      <c r="AQ66" s="17"/>
      <c r="AR66" s="17" t="s">
        <v>2365</v>
      </c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</row>
    <row r="67" spans="1:57" s="16" customFormat="1" ht="15" customHeight="1">
      <c r="A67" s="388">
        <v>27</v>
      </c>
      <c r="B67" s="423" t="s">
        <v>1560</v>
      </c>
      <c r="C67" s="423" t="s">
        <v>2809</v>
      </c>
      <c r="D67" s="435" t="s">
        <v>1561</v>
      </c>
      <c r="E67" s="423" t="s">
        <v>675</v>
      </c>
      <c r="F67" s="423" t="s">
        <v>676</v>
      </c>
      <c r="G67" s="423"/>
      <c r="H67" s="423" t="s">
        <v>2467</v>
      </c>
      <c r="I67" s="424" t="s">
        <v>2582</v>
      </c>
      <c r="J67" s="440"/>
      <c r="K67" s="441"/>
      <c r="L67" s="441"/>
      <c r="M67" s="427" t="s">
        <v>1133</v>
      </c>
      <c r="N67" s="427" t="s">
        <v>2058</v>
      </c>
      <c r="O67" s="427" t="s">
        <v>2583</v>
      </c>
      <c r="P67" s="370" t="s">
        <v>2429</v>
      </c>
      <c r="Q67" s="44" t="s">
        <v>2438</v>
      </c>
      <c r="R67" s="62" t="s">
        <v>1168</v>
      </c>
      <c r="S67" s="27" t="s">
        <v>158</v>
      </c>
      <c r="T67" s="39" t="s">
        <v>380</v>
      </c>
      <c r="U67" s="39" t="s">
        <v>177</v>
      </c>
      <c r="V67" s="61">
        <v>2</v>
      </c>
      <c r="W67" s="39" t="s">
        <v>159</v>
      </c>
      <c r="X67" s="39"/>
      <c r="Y67" s="39"/>
      <c r="Z67" s="39">
        <v>2</v>
      </c>
      <c r="AA67" s="39"/>
      <c r="AB67" s="39"/>
      <c r="AC67" s="39"/>
      <c r="AD67" s="39"/>
      <c r="AE67" s="39"/>
      <c r="AF67" s="39"/>
      <c r="AG67" s="39"/>
      <c r="AH67" s="39"/>
      <c r="AI67" s="28">
        <v>72</v>
      </c>
      <c r="AJ67" s="39" t="s">
        <v>295</v>
      </c>
      <c r="AK67" s="39" t="s">
        <v>100</v>
      </c>
      <c r="AL67" s="28" t="s">
        <v>347</v>
      </c>
      <c r="AM67" s="49">
        <v>38199</v>
      </c>
      <c r="AN67" s="49">
        <v>38230</v>
      </c>
      <c r="AO67" s="162">
        <v>5600000</v>
      </c>
      <c r="AP67" s="17" t="s">
        <v>1012</v>
      </c>
      <c r="AQ67" s="17"/>
      <c r="AR67" s="17" t="s">
        <v>2365</v>
      </c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</row>
    <row r="71" spans="1:57">
      <c r="B71" s="166" t="s">
        <v>2794</v>
      </c>
    </row>
    <row r="72" spans="1:57" s="69" customFormat="1" ht="30" customHeight="1">
      <c r="A72" s="33" t="s">
        <v>2308</v>
      </c>
      <c r="B72" s="33" t="s">
        <v>2309</v>
      </c>
      <c r="C72" s="33" t="s">
        <v>2310</v>
      </c>
      <c r="D72" s="33" t="s">
        <v>2311</v>
      </c>
      <c r="E72" s="33" t="s">
        <v>2312</v>
      </c>
      <c r="F72" s="33" t="s">
        <v>2313</v>
      </c>
      <c r="G72" s="193" t="s">
        <v>2314</v>
      </c>
      <c r="H72" s="226" t="s">
        <v>1277</v>
      </c>
      <c r="I72" s="226" t="s">
        <v>1278</v>
      </c>
      <c r="J72" s="226" t="s">
        <v>1279</v>
      </c>
      <c r="K72" s="31" t="s">
        <v>2315</v>
      </c>
      <c r="L72" s="31" t="s">
        <v>2316</v>
      </c>
      <c r="M72" s="31" t="s">
        <v>2317</v>
      </c>
      <c r="N72" s="165" t="s">
        <v>2318</v>
      </c>
      <c r="O72" s="31" t="s">
        <v>2319</v>
      </c>
      <c r="P72" s="32" t="s">
        <v>2320</v>
      </c>
      <c r="Q72" s="32" t="s">
        <v>2321</v>
      </c>
      <c r="R72" s="32" t="s">
        <v>2322</v>
      </c>
      <c r="S72" s="34" t="s">
        <v>2323</v>
      </c>
      <c r="T72" s="32" t="s">
        <v>2324</v>
      </c>
      <c r="U72" s="35" t="s">
        <v>2325</v>
      </c>
      <c r="V72" s="35" t="s">
        <v>2326</v>
      </c>
      <c r="W72" s="35" t="s">
        <v>2327</v>
      </c>
      <c r="X72" s="35" t="s">
        <v>2328</v>
      </c>
      <c r="Y72" s="36" t="s">
        <v>2329</v>
      </c>
      <c r="Z72" s="36" t="s">
        <v>2330</v>
      </c>
      <c r="AA72" s="36" t="s">
        <v>2331</v>
      </c>
      <c r="AB72" s="36" t="s">
        <v>2332</v>
      </c>
      <c r="AC72" s="36" t="s">
        <v>2333</v>
      </c>
      <c r="AD72" s="36" t="s">
        <v>2334</v>
      </c>
      <c r="AE72" s="36" t="s">
        <v>2335</v>
      </c>
      <c r="AF72" s="37" t="s">
        <v>2336</v>
      </c>
      <c r="AG72" s="32" t="s">
        <v>2337</v>
      </c>
      <c r="AH72" s="37" t="s">
        <v>2338</v>
      </c>
      <c r="AI72" s="37" t="s">
        <v>2339</v>
      </c>
      <c r="AJ72" s="38" t="s">
        <v>2340</v>
      </c>
      <c r="AK72" s="38" t="s">
        <v>2341</v>
      </c>
      <c r="AL72" s="34" t="s">
        <v>2342</v>
      </c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1"/>
      <c r="BD72" s="1"/>
    </row>
    <row r="73" spans="1:57" s="16" customFormat="1" ht="15" customHeight="1">
      <c r="A73" s="163">
        <v>1</v>
      </c>
      <c r="B73" s="242" t="s">
        <v>2154</v>
      </c>
      <c r="C73" s="241" t="s">
        <v>160</v>
      </c>
      <c r="D73" s="242" t="s">
        <v>2155</v>
      </c>
      <c r="E73" s="242" t="s">
        <v>2155</v>
      </c>
      <c r="F73" s="242" t="s">
        <v>2156</v>
      </c>
      <c r="G73" s="244" t="s">
        <v>2157</v>
      </c>
      <c r="H73" s="243" t="s">
        <v>165</v>
      </c>
      <c r="I73" s="243"/>
      <c r="J73" s="243"/>
      <c r="K73" s="242" t="s">
        <v>2158</v>
      </c>
      <c r="L73" s="242"/>
      <c r="M73" s="242" t="s">
        <v>2159</v>
      </c>
      <c r="N73" s="242" t="s">
        <v>2160</v>
      </c>
      <c r="O73" s="44" t="s">
        <v>754</v>
      </c>
      <c r="P73" s="39" t="s">
        <v>2161</v>
      </c>
      <c r="Q73" s="39" t="s">
        <v>2162</v>
      </c>
      <c r="R73" s="28">
        <v>450</v>
      </c>
      <c r="S73" s="28">
        <v>2</v>
      </c>
      <c r="T73" s="28">
        <v>512</v>
      </c>
      <c r="U73" s="28">
        <v>1</v>
      </c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>
        <v>9</v>
      </c>
      <c r="AG73" s="28"/>
      <c r="AH73" s="28" t="s">
        <v>856</v>
      </c>
      <c r="AI73" s="28" t="s">
        <v>857</v>
      </c>
      <c r="AJ73" s="29">
        <v>36483</v>
      </c>
      <c r="AK73" s="29">
        <v>36487</v>
      </c>
      <c r="AL73" s="162">
        <v>2970000</v>
      </c>
      <c r="AM73" s="17" t="s">
        <v>2163</v>
      </c>
      <c r="AN73" s="17"/>
      <c r="AO73" s="17" t="s">
        <v>2164</v>
      </c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</row>
    <row r="74" spans="1:57" s="16" customFormat="1" ht="15" customHeight="1">
      <c r="A74" s="163">
        <v>2</v>
      </c>
      <c r="B74" s="242" t="s">
        <v>2165</v>
      </c>
      <c r="C74" s="241" t="s">
        <v>2166</v>
      </c>
      <c r="D74" s="242" t="s">
        <v>2167</v>
      </c>
      <c r="E74" s="242" t="s">
        <v>2167</v>
      </c>
      <c r="F74" s="243" t="s">
        <v>2168</v>
      </c>
      <c r="G74" s="244" t="s">
        <v>2169</v>
      </c>
      <c r="H74" s="243" t="s">
        <v>165</v>
      </c>
      <c r="I74" s="243"/>
      <c r="J74" s="243" t="s">
        <v>1280</v>
      </c>
      <c r="K74" s="242" t="s">
        <v>2158</v>
      </c>
      <c r="L74" s="242"/>
      <c r="M74" s="242" t="s">
        <v>2170</v>
      </c>
      <c r="N74" s="242" t="s">
        <v>2160</v>
      </c>
      <c r="O74" s="44" t="s">
        <v>754</v>
      </c>
      <c r="P74" s="39" t="s">
        <v>198</v>
      </c>
      <c r="Q74" s="39" t="s">
        <v>2162</v>
      </c>
      <c r="R74" s="28">
        <v>500</v>
      </c>
      <c r="S74" s="28">
        <v>2</v>
      </c>
      <c r="T74" s="28">
        <v>1024</v>
      </c>
      <c r="U74" s="28"/>
      <c r="V74" s="28"/>
      <c r="W74" s="28">
        <v>2</v>
      </c>
      <c r="X74" s="28"/>
      <c r="Y74" s="28"/>
      <c r="Z74" s="28"/>
      <c r="AA74" s="28"/>
      <c r="AB74" s="28"/>
      <c r="AC74" s="28"/>
      <c r="AD74" s="28"/>
      <c r="AE74" s="28"/>
      <c r="AF74" s="28">
        <v>72</v>
      </c>
      <c r="AG74" s="28" t="s">
        <v>2171</v>
      </c>
      <c r="AH74" s="28" t="s">
        <v>857</v>
      </c>
      <c r="AI74" s="28" t="s">
        <v>857</v>
      </c>
      <c r="AJ74" s="29">
        <v>36486</v>
      </c>
      <c r="AK74" s="29">
        <v>36495</v>
      </c>
      <c r="AL74" s="162">
        <v>8775000</v>
      </c>
      <c r="AM74" s="17" t="s">
        <v>2163</v>
      </c>
      <c r="AN74" s="17"/>
      <c r="AO74" s="17" t="s">
        <v>2164</v>
      </c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</row>
    <row r="75" spans="1:57" s="16" customFormat="1" ht="15" customHeight="1">
      <c r="A75" s="163">
        <v>3</v>
      </c>
      <c r="B75" s="242" t="s">
        <v>1172</v>
      </c>
      <c r="C75" s="241" t="s">
        <v>2172</v>
      </c>
      <c r="D75" s="242" t="s">
        <v>2173</v>
      </c>
      <c r="E75" s="242" t="s">
        <v>2173</v>
      </c>
      <c r="F75" s="242" t="s">
        <v>1171</v>
      </c>
      <c r="G75" s="244" t="s">
        <v>2174</v>
      </c>
      <c r="H75" s="243" t="s">
        <v>1282</v>
      </c>
      <c r="I75" s="243" t="s">
        <v>2175</v>
      </c>
      <c r="J75" s="243" t="s">
        <v>1280</v>
      </c>
      <c r="K75" s="242" t="s">
        <v>2158</v>
      </c>
      <c r="L75" s="242"/>
      <c r="M75" s="242" t="s">
        <v>2176</v>
      </c>
      <c r="N75" s="337" t="s">
        <v>2177</v>
      </c>
      <c r="O75" s="44" t="s">
        <v>754</v>
      </c>
      <c r="P75" s="39" t="s">
        <v>198</v>
      </c>
      <c r="Q75" s="39" t="s">
        <v>2162</v>
      </c>
      <c r="R75" s="28">
        <v>500</v>
      </c>
      <c r="S75" s="28">
        <v>2</v>
      </c>
      <c r="T75" s="28">
        <v>1024</v>
      </c>
      <c r="U75" s="28">
        <v>2</v>
      </c>
      <c r="V75" s="28">
        <v>1</v>
      </c>
      <c r="W75" s="28"/>
      <c r="X75" s="28"/>
      <c r="Y75" s="28"/>
      <c r="Z75" s="28"/>
      <c r="AA75" s="28"/>
      <c r="AB75" s="28"/>
      <c r="AC75" s="28"/>
      <c r="AD75" s="28"/>
      <c r="AE75" s="28"/>
      <c r="AF75" s="28">
        <v>36</v>
      </c>
      <c r="AG75" s="28"/>
      <c r="AH75" s="28" t="s">
        <v>856</v>
      </c>
      <c r="AI75" s="28" t="s">
        <v>858</v>
      </c>
      <c r="AJ75" s="29">
        <v>36551</v>
      </c>
      <c r="AK75" s="29">
        <v>36553</v>
      </c>
      <c r="AL75" s="162">
        <v>61012500</v>
      </c>
      <c r="AM75" s="17" t="s">
        <v>2163</v>
      </c>
      <c r="AN75" s="17"/>
      <c r="AO75" s="17" t="s">
        <v>2178</v>
      </c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</row>
    <row r="76" spans="1:57" s="16" customFormat="1" ht="15" customHeight="1">
      <c r="A76" s="163">
        <v>4</v>
      </c>
      <c r="B76" s="242" t="s">
        <v>1174</v>
      </c>
      <c r="C76" s="241" t="s">
        <v>2179</v>
      </c>
      <c r="D76" s="242" t="s">
        <v>2180</v>
      </c>
      <c r="E76" s="242" t="s">
        <v>2180</v>
      </c>
      <c r="F76" s="242" t="s">
        <v>1175</v>
      </c>
      <c r="G76" s="244" t="s">
        <v>2181</v>
      </c>
      <c r="H76" s="243" t="s">
        <v>1285</v>
      </c>
      <c r="I76" s="243" t="s">
        <v>1286</v>
      </c>
      <c r="J76" s="243" t="s">
        <v>1280</v>
      </c>
      <c r="K76" s="242" t="s">
        <v>2158</v>
      </c>
      <c r="L76" s="242"/>
      <c r="M76" s="242"/>
      <c r="N76" s="337" t="s">
        <v>2177</v>
      </c>
      <c r="O76" s="44" t="s">
        <v>754</v>
      </c>
      <c r="P76" s="39" t="s">
        <v>198</v>
      </c>
      <c r="Q76" s="39" t="s">
        <v>2162</v>
      </c>
      <c r="R76" s="28">
        <v>500</v>
      </c>
      <c r="S76" s="28">
        <v>2</v>
      </c>
      <c r="T76" s="28">
        <v>1024</v>
      </c>
      <c r="U76" s="28">
        <v>3</v>
      </c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>
        <v>27</v>
      </c>
      <c r="AG76" s="28"/>
      <c r="AH76" s="28" t="s">
        <v>857</v>
      </c>
      <c r="AI76" s="28" t="s">
        <v>858</v>
      </c>
      <c r="AJ76" s="29">
        <v>36551</v>
      </c>
      <c r="AK76" s="29">
        <v>36553</v>
      </c>
      <c r="AL76" s="162">
        <v>57794000</v>
      </c>
      <c r="AM76" s="17" t="s">
        <v>2163</v>
      </c>
      <c r="AN76" s="17"/>
      <c r="AO76" s="17" t="s">
        <v>2178</v>
      </c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</row>
    <row r="77" spans="1:57" s="16" customFormat="1" ht="15" customHeight="1">
      <c r="A77" s="163">
        <v>5</v>
      </c>
      <c r="B77" s="242" t="s">
        <v>1179</v>
      </c>
      <c r="C77" s="241" t="s">
        <v>2182</v>
      </c>
      <c r="D77" s="242" t="s">
        <v>2183</v>
      </c>
      <c r="E77" s="242" t="s">
        <v>2183</v>
      </c>
      <c r="F77" s="242" t="s">
        <v>1180</v>
      </c>
      <c r="G77" s="244" t="s">
        <v>2184</v>
      </c>
      <c r="H77" s="243" t="s">
        <v>1284</v>
      </c>
      <c r="I77" s="243" t="s">
        <v>1288</v>
      </c>
      <c r="J77" s="243" t="s">
        <v>1280</v>
      </c>
      <c r="K77" s="242" t="s">
        <v>2158</v>
      </c>
      <c r="L77" s="242"/>
      <c r="M77" s="242" t="s">
        <v>2185</v>
      </c>
      <c r="N77" s="337" t="s">
        <v>2177</v>
      </c>
      <c r="O77" s="44" t="s">
        <v>754</v>
      </c>
      <c r="P77" s="39" t="s">
        <v>199</v>
      </c>
      <c r="Q77" s="39" t="s">
        <v>2162</v>
      </c>
      <c r="R77" s="28">
        <v>550</v>
      </c>
      <c r="S77" s="28">
        <v>2</v>
      </c>
      <c r="T77" s="28">
        <v>1024</v>
      </c>
      <c r="U77" s="28">
        <v>2</v>
      </c>
      <c r="V77" s="28"/>
      <c r="W77" s="28">
        <v>2</v>
      </c>
      <c r="X77" s="28"/>
      <c r="Y77" s="28"/>
      <c r="Z77" s="28"/>
      <c r="AA77" s="28"/>
      <c r="AB77" s="28"/>
      <c r="AC77" s="28"/>
      <c r="AD77" s="28"/>
      <c r="AE77" s="28"/>
      <c r="AF77" s="28">
        <v>90</v>
      </c>
      <c r="AG77" s="28"/>
      <c r="AH77" s="28" t="s">
        <v>858</v>
      </c>
      <c r="AI77" s="28" t="s">
        <v>856</v>
      </c>
      <c r="AJ77" s="29">
        <v>36511</v>
      </c>
      <c r="AK77" s="29">
        <v>36622</v>
      </c>
      <c r="AL77" s="162">
        <v>17900000</v>
      </c>
      <c r="AM77" s="17" t="s">
        <v>2163</v>
      </c>
      <c r="AN77" s="17"/>
      <c r="AO77" s="17" t="s">
        <v>2178</v>
      </c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</row>
    <row r="78" spans="1:57" s="16" customFormat="1" ht="15" customHeight="1">
      <c r="A78" s="163">
        <v>6</v>
      </c>
      <c r="B78" s="242" t="s">
        <v>2187</v>
      </c>
      <c r="C78" s="241" t="s">
        <v>2188</v>
      </c>
      <c r="D78" s="242" t="s">
        <v>2189</v>
      </c>
      <c r="E78" s="242" t="s">
        <v>2189</v>
      </c>
      <c r="F78" s="242" t="s">
        <v>2190</v>
      </c>
      <c r="G78" s="244" t="s">
        <v>2191</v>
      </c>
      <c r="H78" s="243" t="s">
        <v>165</v>
      </c>
      <c r="I78" s="243"/>
      <c r="J78" s="243"/>
      <c r="K78" s="242" t="s">
        <v>2158</v>
      </c>
      <c r="L78" s="242"/>
      <c r="M78" s="242" t="s">
        <v>2192</v>
      </c>
      <c r="N78" s="242" t="s">
        <v>2160</v>
      </c>
      <c r="O78" s="44" t="s">
        <v>754</v>
      </c>
      <c r="P78" s="39" t="s">
        <v>2186</v>
      </c>
      <c r="Q78" s="39" t="s">
        <v>2162</v>
      </c>
      <c r="R78" s="28">
        <v>550</v>
      </c>
      <c r="S78" s="28">
        <v>4</v>
      </c>
      <c r="T78" s="28">
        <v>4096</v>
      </c>
      <c r="U78" s="28">
        <v>2</v>
      </c>
      <c r="V78" s="28">
        <v>2</v>
      </c>
      <c r="W78" s="28">
        <v>4</v>
      </c>
      <c r="X78" s="28">
        <v>1</v>
      </c>
      <c r="Y78" s="28"/>
      <c r="Z78" s="28"/>
      <c r="AA78" s="28"/>
      <c r="AB78" s="28"/>
      <c r="AC78" s="28"/>
      <c r="AD78" s="28"/>
      <c r="AE78" s="28"/>
      <c r="AF78" s="28">
        <v>271</v>
      </c>
      <c r="AG78" s="28" t="s">
        <v>1440</v>
      </c>
      <c r="AH78" s="28" t="s">
        <v>858</v>
      </c>
      <c r="AI78" s="28" t="s">
        <v>858</v>
      </c>
      <c r="AJ78" s="29">
        <v>36690</v>
      </c>
      <c r="AK78" s="29">
        <v>36692</v>
      </c>
      <c r="AL78" s="162">
        <v>44000000</v>
      </c>
      <c r="AM78" s="17" t="s">
        <v>2163</v>
      </c>
      <c r="AN78" s="17"/>
      <c r="AO78" s="17" t="s">
        <v>2178</v>
      </c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20"/>
      <c r="BD78" s="20"/>
    </row>
    <row r="79" spans="1:57" s="16" customFormat="1" ht="15" customHeight="1">
      <c r="A79" s="163">
        <v>7</v>
      </c>
      <c r="B79" s="242" t="s">
        <v>2193</v>
      </c>
      <c r="C79" s="241" t="s">
        <v>2194</v>
      </c>
      <c r="D79" s="242" t="s">
        <v>2195</v>
      </c>
      <c r="E79" s="242" t="s">
        <v>2195</v>
      </c>
      <c r="F79" s="242" t="s">
        <v>2196</v>
      </c>
      <c r="G79" s="244" t="s">
        <v>2197</v>
      </c>
      <c r="H79" s="243" t="s">
        <v>1285</v>
      </c>
      <c r="I79" s="243" t="s">
        <v>1286</v>
      </c>
      <c r="J79" s="243"/>
      <c r="K79" s="242" t="s">
        <v>2158</v>
      </c>
      <c r="L79" s="242"/>
      <c r="M79" s="242"/>
      <c r="N79" s="337" t="s">
        <v>2177</v>
      </c>
      <c r="O79" s="44" t="s">
        <v>754</v>
      </c>
      <c r="P79" s="39" t="s">
        <v>2198</v>
      </c>
      <c r="Q79" s="39" t="s">
        <v>2162</v>
      </c>
      <c r="R79" s="28">
        <v>733</v>
      </c>
      <c r="S79" s="28">
        <v>1</v>
      </c>
      <c r="T79" s="28">
        <v>1024</v>
      </c>
      <c r="U79" s="28"/>
      <c r="V79" s="28">
        <v>1</v>
      </c>
      <c r="W79" s="28"/>
      <c r="X79" s="28"/>
      <c r="Y79" s="28"/>
      <c r="Z79" s="28"/>
      <c r="AA79" s="28"/>
      <c r="AB79" s="28"/>
      <c r="AC79" s="28"/>
      <c r="AD79" s="28"/>
      <c r="AE79" s="28"/>
      <c r="AF79" s="28">
        <v>18</v>
      </c>
      <c r="AG79" s="28"/>
      <c r="AH79" s="28" t="s">
        <v>857</v>
      </c>
      <c r="AI79" s="28" t="s">
        <v>857</v>
      </c>
      <c r="AJ79" s="29">
        <v>36799</v>
      </c>
      <c r="AK79" s="29">
        <v>36818</v>
      </c>
      <c r="AL79" s="162">
        <v>16000000</v>
      </c>
      <c r="AM79" s="17" t="s">
        <v>2163</v>
      </c>
      <c r="AN79" s="17"/>
      <c r="AO79" s="17" t="s">
        <v>2178</v>
      </c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</row>
    <row r="80" spans="1:57" s="16" customFormat="1" ht="15" customHeight="1">
      <c r="A80" s="163">
        <v>8</v>
      </c>
      <c r="B80" s="242" t="s">
        <v>2199</v>
      </c>
      <c r="C80" s="241" t="s">
        <v>2200</v>
      </c>
      <c r="D80" s="242" t="s">
        <v>2201</v>
      </c>
      <c r="E80" s="242" t="s">
        <v>2201</v>
      </c>
      <c r="F80" s="242" t="s">
        <v>2202</v>
      </c>
      <c r="G80" s="340" t="s">
        <v>2203</v>
      </c>
      <c r="H80" s="243" t="s">
        <v>1290</v>
      </c>
      <c r="I80" s="243" t="s">
        <v>1286</v>
      </c>
      <c r="J80" s="243"/>
      <c r="K80" s="242" t="s">
        <v>2158</v>
      </c>
      <c r="L80" s="242"/>
      <c r="M80" s="242"/>
      <c r="N80" s="337" t="s">
        <v>2204</v>
      </c>
      <c r="O80" s="44" t="s">
        <v>754</v>
      </c>
      <c r="P80" s="39" t="s">
        <v>2198</v>
      </c>
      <c r="Q80" s="39" t="s">
        <v>2162</v>
      </c>
      <c r="R80" s="28">
        <v>733</v>
      </c>
      <c r="S80" s="28">
        <v>1</v>
      </c>
      <c r="T80" s="28">
        <v>1024</v>
      </c>
      <c r="U80" s="28"/>
      <c r="V80" s="28">
        <v>1</v>
      </c>
      <c r="W80" s="28"/>
      <c r="X80" s="28"/>
      <c r="Y80" s="28"/>
      <c r="Z80" s="28"/>
      <c r="AA80" s="28"/>
      <c r="AB80" s="28"/>
      <c r="AC80" s="28"/>
      <c r="AD80" s="28"/>
      <c r="AE80" s="28"/>
      <c r="AF80" s="28">
        <v>18</v>
      </c>
      <c r="AG80" s="28"/>
      <c r="AH80" s="28" t="s">
        <v>857</v>
      </c>
      <c r="AI80" s="28" t="s">
        <v>857</v>
      </c>
      <c r="AJ80" s="29">
        <v>36799</v>
      </c>
      <c r="AK80" s="29">
        <v>36818</v>
      </c>
      <c r="AL80" s="162">
        <v>16000000</v>
      </c>
      <c r="AM80" s="17" t="s">
        <v>2163</v>
      </c>
      <c r="AN80" s="17"/>
      <c r="AO80" s="17" t="s">
        <v>2178</v>
      </c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</row>
    <row r="81" spans="1:54" s="16" customFormat="1" ht="15" customHeight="1">
      <c r="A81" s="163">
        <v>9</v>
      </c>
      <c r="B81" s="242" t="s">
        <v>2205</v>
      </c>
      <c r="C81" s="241" t="s">
        <v>2206</v>
      </c>
      <c r="D81" s="242" t="s">
        <v>2207</v>
      </c>
      <c r="E81" s="242" t="s">
        <v>2207</v>
      </c>
      <c r="F81" s="242" t="s">
        <v>2208</v>
      </c>
      <c r="G81" s="340" t="s">
        <v>2209</v>
      </c>
      <c r="H81" s="243" t="s">
        <v>1284</v>
      </c>
      <c r="I81" s="243" t="s">
        <v>2175</v>
      </c>
      <c r="J81" s="243"/>
      <c r="K81" s="242" t="s">
        <v>2158</v>
      </c>
      <c r="L81" s="242"/>
      <c r="M81" s="242" t="s">
        <v>2210</v>
      </c>
      <c r="N81" s="337" t="s">
        <v>2177</v>
      </c>
      <c r="O81" s="44" t="s">
        <v>754</v>
      </c>
      <c r="P81" s="39" t="s">
        <v>2198</v>
      </c>
      <c r="Q81" s="39" t="s">
        <v>2162</v>
      </c>
      <c r="R81" s="28">
        <v>733</v>
      </c>
      <c r="S81" s="28">
        <v>2</v>
      </c>
      <c r="T81" s="28">
        <v>1024</v>
      </c>
      <c r="U81" s="28"/>
      <c r="V81" s="28"/>
      <c r="W81" s="28">
        <v>4</v>
      </c>
      <c r="X81" s="28"/>
      <c r="Y81" s="28"/>
      <c r="Z81" s="28"/>
      <c r="AA81" s="28"/>
      <c r="AB81" s="28"/>
      <c r="AC81" s="28"/>
      <c r="AD81" s="28"/>
      <c r="AE81" s="28"/>
      <c r="AF81" s="28">
        <v>144</v>
      </c>
      <c r="AG81" s="28"/>
      <c r="AH81" s="28" t="s">
        <v>857</v>
      </c>
      <c r="AI81" s="28" t="s">
        <v>857</v>
      </c>
      <c r="AJ81" s="29">
        <v>36799</v>
      </c>
      <c r="AK81" s="29">
        <v>36818</v>
      </c>
      <c r="AL81" s="162">
        <v>16000000</v>
      </c>
      <c r="AM81" s="17" t="s">
        <v>2163</v>
      </c>
      <c r="AN81" s="17"/>
      <c r="AO81" s="17" t="s">
        <v>2178</v>
      </c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</row>
    <row r="82" spans="1:54" s="16" customFormat="1" ht="15" customHeight="1">
      <c r="A82" s="163">
        <v>10</v>
      </c>
      <c r="B82" s="242" t="s">
        <v>2211</v>
      </c>
      <c r="C82" s="241" t="s">
        <v>2212</v>
      </c>
      <c r="D82" s="242" t="s">
        <v>2213</v>
      </c>
      <c r="E82" s="242" t="s">
        <v>2214</v>
      </c>
      <c r="F82" s="242" t="s">
        <v>2215</v>
      </c>
      <c r="G82" s="338" t="s">
        <v>2216</v>
      </c>
      <c r="H82" s="243" t="s">
        <v>1290</v>
      </c>
      <c r="I82" s="243" t="s">
        <v>1286</v>
      </c>
      <c r="J82" s="243"/>
      <c r="K82" s="242" t="s">
        <v>2158</v>
      </c>
      <c r="L82" s="242"/>
      <c r="M82" s="242" t="s">
        <v>2217</v>
      </c>
      <c r="N82" s="337" t="s">
        <v>2218</v>
      </c>
      <c r="O82" s="44" t="s">
        <v>754</v>
      </c>
      <c r="P82" s="39" t="s">
        <v>2219</v>
      </c>
      <c r="Q82" s="39" t="s">
        <v>2162</v>
      </c>
      <c r="R82" s="28">
        <v>1000</v>
      </c>
      <c r="S82" s="28">
        <v>2</v>
      </c>
      <c r="T82" s="28">
        <v>512</v>
      </c>
      <c r="U82" s="28">
        <v>2</v>
      </c>
      <c r="V82" s="28">
        <v>1</v>
      </c>
      <c r="W82" s="28"/>
      <c r="X82" s="28"/>
      <c r="Y82" s="28"/>
      <c r="Z82" s="28"/>
      <c r="AA82" s="28"/>
      <c r="AB82" s="28"/>
      <c r="AC82" s="28"/>
      <c r="AD82" s="28"/>
      <c r="AE82" s="28"/>
      <c r="AF82" s="28">
        <v>36</v>
      </c>
      <c r="AG82" s="28"/>
      <c r="AH82" s="28" t="s">
        <v>856</v>
      </c>
      <c r="AI82" s="28" t="s">
        <v>857</v>
      </c>
      <c r="AJ82" s="29">
        <v>37001</v>
      </c>
      <c r="AK82" s="29">
        <v>37007</v>
      </c>
      <c r="AL82" s="162">
        <v>4020000</v>
      </c>
      <c r="AM82" s="17" t="s">
        <v>2163</v>
      </c>
      <c r="AN82" s="17"/>
      <c r="AO82" s="17" t="s">
        <v>2220</v>
      </c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</row>
    <row r="83" spans="1:54" s="16" customFormat="1" ht="15" customHeight="1">
      <c r="A83" s="163">
        <v>11</v>
      </c>
      <c r="B83" s="242" t="s">
        <v>2222</v>
      </c>
      <c r="C83" s="241" t="s">
        <v>2223</v>
      </c>
      <c r="D83" s="242" t="s">
        <v>2224</v>
      </c>
      <c r="E83" s="242" t="s">
        <v>2224</v>
      </c>
      <c r="F83" s="242" t="s">
        <v>2225</v>
      </c>
      <c r="G83" s="341" t="s">
        <v>2226</v>
      </c>
      <c r="H83" s="243" t="s">
        <v>165</v>
      </c>
      <c r="I83" s="243"/>
      <c r="J83" s="243"/>
      <c r="K83" s="242" t="s">
        <v>2158</v>
      </c>
      <c r="L83" s="242"/>
      <c r="M83" s="242" t="s">
        <v>2227</v>
      </c>
      <c r="N83" s="242" t="s">
        <v>2160</v>
      </c>
      <c r="O83" s="44" t="s">
        <v>754</v>
      </c>
      <c r="P83" s="39" t="s">
        <v>2219</v>
      </c>
      <c r="Q83" s="39" t="s">
        <v>2162</v>
      </c>
      <c r="R83" s="28">
        <v>1000</v>
      </c>
      <c r="S83" s="28">
        <v>2</v>
      </c>
      <c r="T83" s="28">
        <v>1024</v>
      </c>
      <c r="U83" s="28">
        <v>2</v>
      </c>
      <c r="V83" s="28">
        <v>1</v>
      </c>
      <c r="W83" s="28"/>
      <c r="X83" s="28"/>
      <c r="Y83" s="28"/>
      <c r="Z83" s="28"/>
      <c r="AA83" s="28"/>
      <c r="AB83" s="28"/>
      <c r="AC83" s="28"/>
      <c r="AD83" s="28"/>
      <c r="AE83" s="28"/>
      <c r="AF83" s="28">
        <v>36</v>
      </c>
      <c r="AG83" s="28"/>
      <c r="AH83" s="28" t="s">
        <v>858</v>
      </c>
      <c r="AI83" s="28" t="s">
        <v>858</v>
      </c>
      <c r="AJ83" s="29">
        <v>37097</v>
      </c>
      <c r="AK83" s="29">
        <v>37104</v>
      </c>
      <c r="AL83" s="162">
        <v>5000000</v>
      </c>
      <c r="AM83" s="17" t="s">
        <v>2163</v>
      </c>
      <c r="AN83" s="17"/>
      <c r="AO83" s="17" t="s">
        <v>2220</v>
      </c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</row>
    <row r="84" spans="1:54" s="16" customFormat="1" ht="15" customHeight="1">
      <c r="A84" s="163">
        <v>12</v>
      </c>
      <c r="B84" s="242" t="s">
        <v>2228</v>
      </c>
      <c r="C84" s="241" t="s">
        <v>2229</v>
      </c>
      <c r="D84" s="242" t="s">
        <v>2230</v>
      </c>
      <c r="E84" s="242" t="s">
        <v>2230</v>
      </c>
      <c r="F84" s="242" t="s">
        <v>2231</v>
      </c>
      <c r="G84" s="244" t="s">
        <v>2232</v>
      </c>
      <c r="H84" s="243" t="s">
        <v>1295</v>
      </c>
      <c r="I84" s="243" t="s">
        <v>1281</v>
      </c>
      <c r="J84" s="243"/>
      <c r="K84" s="242" t="s">
        <v>2158</v>
      </c>
      <c r="L84" s="242"/>
      <c r="M84" s="242" t="s">
        <v>2233</v>
      </c>
      <c r="N84" s="337" t="s">
        <v>2177</v>
      </c>
      <c r="O84" s="44" t="s">
        <v>754</v>
      </c>
      <c r="P84" s="39" t="s">
        <v>2219</v>
      </c>
      <c r="Q84" s="39" t="s">
        <v>2162</v>
      </c>
      <c r="R84" s="28">
        <v>1000</v>
      </c>
      <c r="S84" s="28">
        <v>2</v>
      </c>
      <c r="T84" s="28">
        <v>1024</v>
      </c>
      <c r="U84" s="28">
        <v>2</v>
      </c>
      <c r="V84" s="28">
        <v>1</v>
      </c>
      <c r="W84" s="28"/>
      <c r="X84" s="28"/>
      <c r="Y84" s="28"/>
      <c r="Z84" s="28"/>
      <c r="AA84" s="28"/>
      <c r="AB84" s="28"/>
      <c r="AC84" s="28"/>
      <c r="AD84" s="28"/>
      <c r="AE84" s="28"/>
      <c r="AF84" s="28">
        <v>36</v>
      </c>
      <c r="AG84" s="28"/>
      <c r="AH84" s="28" t="s">
        <v>857</v>
      </c>
      <c r="AI84" s="28" t="s">
        <v>857</v>
      </c>
      <c r="AJ84" s="29">
        <v>37097</v>
      </c>
      <c r="AK84" s="29">
        <v>37104</v>
      </c>
      <c r="AL84" s="162">
        <v>5000000</v>
      </c>
      <c r="AM84" s="17" t="s">
        <v>2163</v>
      </c>
      <c r="AN84" s="17"/>
      <c r="AO84" s="17" t="s">
        <v>2220</v>
      </c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</row>
    <row r="85" spans="1:54" s="16" customFormat="1" ht="15" customHeight="1">
      <c r="A85" s="163">
        <v>13</v>
      </c>
      <c r="B85" s="242" t="s">
        <v>2234</v>
      </c>
      <c r="C85" s="241" t="s">
        <v>2235</v>
      </c>
      <c r="D85" s="242" t="s">
        <v>2236</v>
      </c>
      <c r="E85" s="242" t="s">
        <v>2236</v>
      </c>
      <c r="F85" s="242" t="s">
        <v>2237</v>
      </c>
      <c r="G85" s="338" t="s">
        <v>2238</v>
      </c>
      <c r="H85" s="243" t="s">
        <v>1294</v>
      </c>
      <c r="I85" s="243" t="s">
        <v>1281</v>
      </c>
      <c r="J85" s="243"/>
      <c r="K85" s="242" t="s">
        <v>2158</v>
      </c>
      <c r="L85" s="242"/>
      <c r="M85" s="242" t="s">
        <v>2239</v>
      </c>
      <c r="N85" s="242" t="s">
        <v>2160</v>
      </c>
      <c r="O85" s="44" t="s">
        <v>754</v>
      </c>
      <c r="P85" s="39" t="s">
        <v>2219</v>
      </c>
      <c r="Q85" s="39" t="s">
        <v>2162</v>
      </c>
      <c r="R85" s="28">
        <v>1000</v>
      </c>
      <c r="S85" s="28">
        <v>2</v>
      </c>
      <c r="T85" s="28">
        <v>1024</v>
      </c>
      <c r="U85" s="28">
        <v>2</v>
      </c>
      <c r="V85" s="28">
        <v>1</v>
      </c>
      <c r="W85" s="28"/>
      <c r="X85" s="28"/>
      <c r="Y85" s="28"/>
      <c r="Z85" s="28"/>
      <c r="AA85" s="28"/>
      <c r="AB85" s="28"/>
      <c r="AC85" s="28"/>
      <c r="AD85" s="28"/>
      <c r="AE85" s="28"/>
      <c r="AF85" s="28">
        <v>36</v>
      </c>
      <c r="AG85" s="28"/>
      <c r="AH85" s="28" t="s">
        <v>858</v>
      </c>
      <c r="AI85" s="28" t="s">
        <v>858</v>
      </c>
      <c r="AJ85" s="29">
        <v>37097</v>
      </c>
      <c r="AK85" s="29">
        <v>37104</v>
      </c>
      <c r="AL85" s="162">
        <v>5000000</v>
      </c>
      <c r="AM85" s="17" t="s">
        <v>2163</v>
      </c>
      <c r="AN85" s="17"/>
      <c r="AO85" s="17" t="s">
        <v>2220</v>
      </c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</row>
    <row r="86" spans="1:54" s="16" customFormat="1" ht="15" customHeight="1">
      <c r="A86" s="163">
        <v>14</v>
      </c>
      <c r="B86" s="242" t="s">
        <v>2240</v>
      </c>
      <c r="C86" s="241" t="s">
        <v>2241</v>
      </c>
      <c r="D86" s="242" t="s">
        <v>2242</v>
      </c>
      <c r="E86" s="242" t="s">
        <v>2242</v>
      </c>
      <c r="F86" s="242" t="s">
        <v>2243</v>
      </c>
      <c r="G86" s="340" t="s">
        <v>2244</v>
      </c>
      <c r="H86" s="243" t="s">
        <v>1290</v>
      </c>
      <c r="I86" s="243" t="s">
        <v>1286</v>
      </c>
      <c r="J86" s="243"/>
      <c r="K86" s="242" t="s">
        <v>2158</v>
      </c>
      <c r="L86" s="242"/>
      <c r="M86" s="242"/>
      <c r="N86" s="337" t="s">
        <v>2177</v>
      </c>
      <c r="O86" s="44" t="s">
        <v>754</v>
      </c>
      <c r="P86" s="39" t="s">
        <v>2219</v>
      </c>
      <c r="Q86" s="39" t="s">
        <v>2162</v>
      </c>
      <c r="R86" s="28">
        <v>1000</v>
      </c>
      <c r="S86" s="28">
        <v>2</v>
      </c>
      <c r="T86" s="28">
        <v>1024</v>
      </c>
      <c r="U86" s="28">
        <v>2</v>
      </c>
      <c r="V86" s="28">
        <v>1</v>
      </c>
      <c r="W86" s="28"/>
      <c r="X86" s="28"/>
      <c r="Y86" s="28"/>
      <c r="Z86" s="28"/>
      <c r="AA86" s="28"/>
      <c r="AB86" s="28"/>
      <c r="AC86" s="28"/>
      <c r="AD86" s="28"/>
      <c r="AE86" s="28"/>
      <c r="AF86" s="28">
        <v>36</v>
      </c>
      <c r="AG86" s="28" t="s">
        <v>1440</v>
      </c>
      <c r="AH86" s="28" t="s">
        <v>857</v>
      </c>
      <c r="AI86" s="28" t="s">
        <v>856</v>
      </c>
      <c r="AJ86" s="29">
        <v>37097</v>
      </c>
      <c r="AK86" s="29">
        <v>37104</v>
      </c>
      <c r="AL86" s="162">
        <v>5000000</v>
      </c>
      <c r="AM86" s="17" t="s">
        <v>2163</v>
      </c>
      <c r="AN86" s="17"/>
      <c r="AO86" s="17" t="s">
        <v>2220</v>
      </c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</row>
    <row r="87" spans="1:54" s="16" customFormat="1" ht="15" customHeight="1">
      <c r="A87" s="163">
        <v>15</v>
      </c>
      <c r="B87" s="242" t="s">
        <v>2245</v>
      </c>
      <c r="C87" s="241" t="s">
        <v>136</v>
      </c>
      <c r="D87" s="242" t="s">
        <v>2246</v>
      </c>
      <c r="E87" s="242" t="s">
        <v>2246</v>
      </c>
      <c r="F87" s="242" t="s">
        <v>2247</v>
      </c>
      <c r="G87" s="340" t="s">
        <v>2248</v>
      </c>
      <c r="H87" s="243" t="s">
        <v>1290</v>
      </c>
      <c r="I87" s="243" t="s">
        <v>1286</v>
      </c>
      <c r="J87" s="243"/>
      <c r="K87" s="242" t="s">
        <v>2158</v>
      </c>
      <c r="L87" s="242"/>
      <c r="M87" s="242"/>
      <c r="N87" s="242" t="s">
        <v>2249</v>
      </c>
      <c r="O87" s="44" t="s">
        <v>754</v>
      </c>
      <c r="P87" s="39" t="s">
        <v>2250</v>
      </c>
      <c r="Q87" s="39" t="s">
        <v>2162</v>
      </c>
      <c r="R87" s="28">
        <v>1000</v>
      </c>
      <c r="S87" s="28">
        <v>2</v>
      </c>
      <c r="T87" s="28">
        <v>1024</v>
      </c>
      <c r="U87" s="28">
        <v>2</v>
      </c>
      <c r="V87" s="28">
        <v>2</v>
      </c>
      <c r="W87" s="28"/>
      <c r="X87" s="28"/>
      <c r="Y87" s="28"/>
      <c r="Z87" s="28"/>
      <c r="AA87" s="28"/>
      <c r="AB87" s="28"/>
      <c r="AC87" s="28"/>
      <c r="AD87" s="28"/>
      <c r="AE87" s="28"/>
      <c r="AF87" s="28">
        <v>54</v>
      </c>
      <c r="AG87" s="28"/>
      <c r="AH87" s="28" t="s">
        <v>858</v>
      </c>
      <c r="AI87" s="28" t="s">
        <v>857</v>
      </c>
      <c r="AJ87" s="29">
        <v>37097</v>
      </c>
      <c r="AK87" s="29">
        <v>37104</v>
      </c>
      <c r="AL87" s="162">
        <v>15790000</v>
      </c>
      <c r="AM87" s="17" t="s">
        <v>2163</v>
      </c>
      <c r="AN87" s="17"/>
      <c r="AO87" s="17" t="s">
        <v>2220</v>
      </c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</row>
    <row r="88" spans="1:54" s="16" customFormat="1" ht="15" customHeight="1">
      <c r="A88" s="163">
        <v>16</v>
      </c>
      <c r="B88" s="242" t="s">
        <v>2251</v>
      </c>
      <c r="C88" s="241" t="s">
        <v>2252</v>
      </c>
      <c r="D88" s="242" t="s">
        <v>2253</v>
      </c>
      <c r="E88" s="242" t="s">
        <v>2253</v>
      </c>
      <c r="F88" s="242" t="s">
        <v>2254</v>
      </c>
      <c r="G88" s="244" t="s">
        <v>2255</v>
      </c>
      <c r="H88" s="243" t="s">
        <v>165</v>
      </c>
      <c r="I88" s="243"/>
      <c r="J88" s="243" t="s">
        <v>1280</v>
      </c>
      <c r="K88" s="242" t="s">
        <v>2158</v>
      </c>
      <c r="L88" s="242"/>
      <c r="M88" s="242" t="s">
        <v>2256</v>
      </c>
      <c r="N88" s="242" t="s">
        <v>2221</v>
      </c>
      <c r="O88" s="44" t="s">
        <v>754</v>
      </c>
      <c r="P88" s="39" t="s">
        <v>2257</v>
      </c>
      <c r="Q88" s="39" t="s">
        <v>2162</v>
      </c>
      <c r="R88" s="28">
        <v>700</v>
      </c>
      <c r="S88" s="28">
        <v>4</v>
      </c>
      <c r="T88" s="28">
        <v>2048</v>
      </c>
      <c r="U88" s="28">
        <v>3</v>
      </c>
      <c r="V88" s="28">
        <v>1</v>
      </c>
      <c r="W88" s="28"/>
      <c r="X88" s="28"/>
      <c r="Y88" s="28"/>
      <c r="Z88" s="28"/>
      <c r="AA88" s="28"/>
      <c r="AB88" s="28"/>
      <c r="AC88" s="28"/>
      <c r="AD88" s="28"/>
      <c r="AE88" s="28"/>
      <c r="AF88" s="28">
        <v>45</v>
      </c>
      <c r="AG88" s="28"/>
      <c r="AH88" s="28" t="s">
        <v>858</v>
      </c>
      <c r="AI88" s="28" t="s">
        <v>858</v>
      </c>
      <c r="AJ88" s="29">
        <v>37096</v>
      </c>
      <c r="AK88" s="29">
        <v>37104</v>
      </c>
      <c r="AL88" s="162">
        <v>16800000</v>
      </c>
      <c r="AM88" s="17"/>
      <c r="AN88" s="17"/>
      <c r="AO88" s="17" t="s">
        <v>2220</v>
      </c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</row>
    <row r="89" spans="1:54" s="16" customFormat="1" ht="15" customHeight="1">
      <c r="A89" s="163">
        <v>17</v>
      </c>
      <c r="B89" s="242" t="s">
        <v>1182</v>
      </c>
      <c r="C89" s="241" t="s">
        <v>2258</v>
      </c>
      <c r="D89" s="242" t="s">
        <v>2259</v>
      </c>
      <c r="E89" s="242" t="s">
        <v>2259</v>
      </c>
      <c r="F89" s="242" t="s">
        <v>1187</v>
      </c>
      <c r="G89" s="340" t="s">
        <v>2260</v>
      </c>
      <c r="H89" s="243" t="s">
        <v>1284</v>
      </c>
      <c r="I89" s="243" t="s">
        <v>2261</v>
      </c>
      <c r="J89" s="243" t="s">
        <v>1280</v>
      </c>
      <c r="K89" s="242" t="s">
        <v>2158</v>
      </c>
      <c r="L89" s="242"/>
      <c r="M89" s="242"/>
      <c r="N89" s="337" t="s">
        <v>2177</v>
      </c>
      <c r="O89" s="44" t="s">
        <v>754</v>
      </c>
      <c r="P89" s="39" t="s">
        <v>2257</v>
      </c>
      <c r="Q89" s="39" t="s">
        <v>2162</v>
      </c>
      <c r="R89" s="28">
        <v>700</v>
      </c>
      <c r="S89" s="28">
        <v>4</v>
      </c>
      <c r="T89" s="28">
        <v>4096</v>
      </c>
      <c r="U89" s="28"/>
      <c r="V89" s="28">
        <v>2</v>
      </c>
      <c r="W89" s="28">
        <v>1</v>
      </c>
      <c r="X89" s="28"/>
      <c r="Y89" s="28"/>
      <c r="Z89" s="28"/>
      <c r="AA89" s="28"/>
      <c r="AB89" s="28"/>
      <c r="AC89" s="28"/>
      <c r="AD89" s="28"/>
      <c r="AE89" s="28"/>
      <c r="AF89" s="28">
        <v>72</v>
      </c>
      <c r="AG89" s="28"/>
      <c r="AH89" s="28" t="s">
        <v>857</v>
      </c>
      <c r="AI89" s="28" t="s">
        <v>857</v>
      </c>
      <c r="AJ89" s="29">
        <v>37096</v>
      </c>
      <c r="AK89" s="29">
        <v>37104</v>
      </c>
      <c r="AL89" s="162">
        <v>18320000</v>
      </c>
      <c r="AM89" s="17"/>
      <c r="AN89" s="17"/>
      <c r="AO89" s="17" t="s">
        <v>2220</v>
      </c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</row>
    <row r="90" spans="1:54" s="16" customFormat="1" ht="15" customHeight="1">
      <c r="A90" s="163">
        <v>18</v>
      </c>
      <c r="B90" s="242" t="s">
        <v>1185</v>
      </c>
      <c r="C90" s="241" t="s">
        <v>2262</v>
      </c>
      <c r="D90" s="242" t="s">
        <v>2263</v>
      </c>
      <c r="E90" s="242" t="s">
        <v>2263</v>
      </c>
      <c r="F90" s="242" t="s">
        <v>1188</v>
      </c>
      <c r="G90" s="340" t="s">
        <v>2264</v>
      </c>
      <c r="H90" s="243" t="s">
        <v>1284</v>
      </c>
      <c r="I90" s="243" t="s">
        <v>1296</v>
      </c>
      <c r="J90" s="243" t="s">
        <v>1280</v>
      </c>
      <c r="K90" s="242" t="s">
        <v>2158</v>
      </c>
      <c r="L90" s="242"/>
      <c r="M90" s="242"/>
      <c r="N90" s="337" t="s">
        <v>2177</v>
      </c>
      <c r="O90" s="44" t="s">
        <v>754</v>
      </c>
      <c r="P90" s="39" t="s">
        <v>2257</v>
      </c>
      <c r="Q90" s="39" t="s">
        <v>2162</v>
      </c>
      <c r="R90" s="28">
        <v>700</v>
      </c>
      <c r="S90" s="28">
        <v>4</v>
      </c>
      <c r="T90" s="28">
        <v>8192</v>
      </c>
      <c r="U90" s="28"/>
      <c r="V90" s="28"/>
      <c r="W90" s="28">
        <v>3</v>
      </c>
      <c r="X90" s="28"/>
      <c r="Y90" s="28"/>
      <c r="Z90" s="28"/>
      <c r="AA90" s="28"/>
      <c r="AB90" s="28"/>
      <c r="AC90" s="28"/>
      <c r="AD90" s="28"/>
      <c r="AE90" s="28"/>
      <c r="AF90" s="28">
        <v>108</v>
      </c>
      <c r="AG90" s="28"/>
      <c r="AH90" s="28" t="s">
        <v>857</v>
      </c>
      <c r="AI90" s="28" t="s">
        <v>857</v>
      </c>
      <c r="AJ90" s="29">
        <v>37098</v>
      </c>
      <c r="AK90" s="29">
        <v>37104</v>
      </c>
      <c r="AL90" s="162">
        <v>20600000</v>
      </c>
      <c r="AM90" s="17" t="s">
        <v>2163</v>
      </c>
      <c r="AN90" s="17"/>
      <c r="AO90" s="17" t="s">
        <v>2220</v>
      </c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</row>
    <row r="91" spans="1:54" s="16" customFormat="1" ht="15" customHeight="1">
      <c r="A91" s="163">
        <v>19</v>
      </c>
      <c r="B91" s="242" t="s">
        <v>1186</v>
      </c>
      <c r="C91" s="241" t="s">
        <v>2265</v>
      </c>
      <c r="D91" s="242" t="s">
        <v>2266</v>
      </c>
      <c r="E91" s="242" t="s">
        <v>2266</v>
      </c>
      <c r="F91" s="242" t="s">
        <v>1189</v>
      </c>
      <c r="G91" s="242" t="s">
        <v>2267</v>
      </c>
      <c r="H91" s="243" t="s">
        <v>1282</v>
      </c>
      <c r="I91" s="243" t="s">
        <v>1292</v>
      </c>
      <c r="J91" s="243" t="s">
        <v>1280</v>
      </c>
      <c r="K91" s="242" t="s">
        <v>2158</v>
      </c>
      <c r="L91" s="242"/>
      <c r="M91" s="242"/>
      <c r="N91" s="337" t="s">
        <v>2177</v>
      </c>
      <c r="O91" s="44" t="s">
        <v>754</v>
      </c>
      <c r="P91" s="39" t="s">
        <v>2257</v>
      </c>
      <c r="Q91" s="39" t="s">
        <v>2162</v>
      </c>
      <c r="R91" s="28">
        <v>700</v>
      </c>
      <c r="S91" s="28">
        <v>4</v>
      </c>
      <c r="T91" s="28">
        <v>4096</v>
      </c>
      <c r="U91" s="28">
        <v>2</v>
      </c>
      <c r="V91" s="28"/>
      <c r="W91" s="28">
        <v>2</v>
      </c>
      <c r="X91" s="28"/>
      <c r="Y91" s="28"/>
      <c r="Z91" s="28"/>
      <c r="AA91" s="28"/>
      <c r="AB91" s="28"/>
      <c r="AC91" s="28"/>
      <c r="AD91" s="28"/>
      <c r="AE91" s="28"/>
      <c r="AF91" s="28">
        <v>90</v>
      </c>
      <c r="AG91" s="28"/>
      <c r="AH91" s="28" t="s">
        <v>857</v>
      </c>
      <c r="AI91" s="28" t="s">
        <v>857</v>
      </c>
      <c r="AJ91" s="29">
        <v>37096</v>
      </c>
      <c r="AK91" s="29">
        <v>37104</v>
      </c>
      <c r="AL91" s="162">
        <v>35460000</v>
      </c>
      <c r="AM91" s="17"/>
      <c r="AN91" s="17"/>
      <c r="AO91" s="17" t="s">
        <v>2220</v>
      </c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</row>
    <row r="92" spans="1:54" s="16" customFormat="1" ht="15" customHeight="1">
      <c r="A92" s="163">
        <v>20</v>
      </c>
      <c r="B92" s="242" t="s">
        <v>2268</v>
      </c>
      <c r="C92" s="239" t="s">
        <v>2269</v>
      </c>
      <c r="D92" s="242" t="s">
        <v>251</v>
      </c>
      <c r="E92" s="242" t="s">
        <v>251</v>
      </c>
      <c r="F92" s="242" t="s">
        <v>2270</v>
      </c>
      <c r="G92" s="244" t="s">
        <v>2271</v>
      </c>
      <c r="H92" s="240" t="s">
        <v>1294</v>
      </c>
      <c r="I92" s="240" t="s">
        <v>1281</v>
      </c>
      <c r="J92" s="240"/>
      <c r="K92" s="242" t="s">
        <v>2158</v>
      </c>
      <c r="L92" s="242"/>
      <c r="M92" s="242" t="s">
        <v>2272</v>
      </c>
      <c r="N92" s="242" t="s">
        <v>2160</v>
      </c>
      <c r="O92" s="44" t="s">
        <v>754</v>
      </c>
      <c r="P92" s="43" t="s">
        <v>2273</v>
      </c>
      <c r="Q92" s="42" t="s">
        <v>2274</v>
      </c>
      <c r="R92" s="42" t="s">
        <v>174</v>
      </c>
      <c r="S92" s="42">
        <v>2</v>
      </c>
      <c r="T92" s="42" t="s">
        <v>2275</v>
      </c>
      <c r="U92" s="42"/>
      <c r="V92" s="42">
        <v>2</v>
      </c>
      <c r="W92" s="42"/>
      <c r="X92" s="42"/>
      <c r="Y92" s="42"/>
      <c r="Z92" s="42"/>
      <c r="AA92" s="42"/>
      <c r="AB92" s="42"/>
      <c r="AC92" s="42"/>
      <c r="AD92" s="42"/>
      <c r="AE92" s="42"/>
      <c r="AF92" s="57">
        <v>36</v>
      </c>
      <c r="AG92" s="42" t="s">
        <v>1440</v>
      </c>
      <c r="AH92" s="42" t="s">
        <v>856</v>
      </c>
      <c r="AI92" s="57" t="s">
        <v>858</v>
      </c>
      <c r="AJ92" s="56">
        <v>37802</v>
      </c>
      <c r="AK92" s="56">
        <v>37802</v>
      </c>
      <c r="AL92" s="162">
        <v>4740000</v>
      </c>
      <c r="AM92" s="17"/>
      <c r="AN92" s="17"/>
      <c r="AO92" s="17" t="s">
        <v>2276</v>
      </c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</row>
    <row r="93" spans="1:54" s="16" customFormat="1" ht="15" customHeight="1">
      <c r="A93" s="163">
        <v>21</v>
      </c>
      <c r="B93" s="242" t="s">
        <v>2277</v>
      </c>
      <c r="C93" s="335" t="s">
        <v>2278</v>
      </c>
      <c r="D93" s="242" t="s">
        <v>2279</v>
      </c>
      <c r="E93" s="242" t="s">
        <v>2279</v>
      </c>
      <c r="F93" s="242" t="s">
        <v>2280</v>
      </c>
      <c r="G93" s="244" t="s">
        <v>2281</v>
      </c>
      <c r="H93" s="336" t="s">
        <v>1285</v>
      </c>
      <c r="I93" s="336" t="s">
        <v>1286</v>
      </c>
      <c r="J93" s="336"/>
      <c r="K93" s="242" t="s">
        <v>2158</v>
      </c>
      <c r="L93" s="242"/>
      <c r="M93" s="242"/>
      <c r="N93" s="337" t="s">
        <v>2204</v>
      </c>
      <c r="O93" s="44" t="s">
        <v>754</v>
      </c>
      <c r="P93" s="27" t="s">
        <v>2273</v>
      </c>
      <c r="Q93" s="39" t="s">
        <v>2274</v>
      </c>
      <c r="R93" s="39" t="s">
        <v>174</v>
      </c>
      <c r="S93" s="39">
        <v>2</v>
      </c>
      <c r="T93" s="39" t="s">
        <v>2275</v>
      </c>
      <c r="U93" s="39"/>
      <c r="V93" s="39"/>
      <c r="W93" s="39"/>
      <c r="X93" s="39">
        <v>3</v>
      </c>
      <c r="Y93" s="39"/>
      <c r="Z93" s="39"/>
      <c r="AA93" s="39"/>
      <c r="AB93" s="39"/>
      <c r="AC93" s="39"/>
      <c r="AD93" s="39"/>
      <c r="AE93" s="39"/>
      <c r="AF93" s="28">
        <v>219</v>
      </c>
      <c r="AG93" s="39" t="s">
        <v>859</v>
      </c>
      <c r="AH93" s="39" t="s">
        <v>856</v>
      </c>
      <c r="AI93" s="28" t="s">
        <v>858</v>
      </c>
      <c r="AJ93" s="49">
        <v>37802</v>
      </c>
      <c r="AK93" s="49">
        <v>37802</v>
      </c>
      <c r="AL93" s="162">
        <v>4740000</v>
      </c>
      <c r="AM93" s="17"/>
      <c r="AN93" s="17"/>
      <c r="AO93" s="17" t="s">
        <v>2276</v>
      </c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</row>
    <row r="94" spans="1:54" s="16" customFormat="1" ht="15" customHeight="1">
      <c r="A94" s="163">
        <v>22</v>
      </c>
      <c r="B94" s="242" t="s">
        <v>2282</v>
      </c>
      <c r="C94" s="335" t="s">
        <v>2283</v>
      </c>
      <c r="D94" s="242" t="s">
        <v>2284</v>
      </c>
      <c r="E94" s="242" t="s">
        <v>2284</v>
      </c>
      <c r="F94" s="242" t="s">
        <v>2285</v>
      </c>
      <c r="G94" s="244" t="s">
        <v>2286</v>
      </c>
      <c r="H94" s="336" t="s">
        <v>165</v>
      </c>
      <c r="I94" s="336"/>
      <c r="J94" s="336"/>
      <c r="K94" s="242" t="s">
        <v>2158</v>
      </c>
      <c r="L94" s="242"/>
      <c r="M94" s="242" t="s">
        <v>2158</v>
      </c>
      <c r="N94" s="242" t="s">
        <v>2287</v>
      </c>
      <c r="O94" s="44" t="s">
        <v>754</v>
      </c>
      <c r="P94" s="27" t="s">
        <v>2273</v>
      </c>
      <c r="Q94" s="39" t="s">
        <v>2274</v>
      </c>
      <c r="R94" s="39" t="s">
        <v>174</v>
      </c>
      <c r="S94" s="39">
        <v>2</v>
      </c>
      <c r="T94" s="39" t="s">
        <v>2288</v>
      </c>
      <c r="U94" s="39"/>
      <c r="V94" s="39"/>
      <c r="W94" s="39">
        <v>3</v>
      </c>
      <c r="X94" s="39"/>
      <c r="Y94" s="39"/>
      <c r="Z94" s="39"/>
      <c r="AA94" s="39"/>
      <c r="AB94" s="39"/>
      <c r="AC94" s="39"/>
      <c r="AD94" s="39"/>
      <c r="AE94" s="39"/>
      <c r="AF94" s="28">
        <v>108</v>
      </c>
      <c r="AG94" s="39" t="s">
        <v>859</v>
      </c>
      <c r="AH94" s="39" t="s">
        <v>856</v>
      </c>
      <c r="AI94" s="28" t="s">
        <v>856</v>
      </c>
      <c r="AJ94" s="49">
        <v>37893</v>
      </c>
      <c r="AK94" s="49">
        <v>37893</v>
      </c>
      <c r="AL94" s="162">
        <v>4000000</v>
      </c>
      <c r="AM94" s="17" t="s">
        <v>2163</v>
      </c>
      <c r="AN94" s="17"/>
      <c r="AO94" s="17" t="s">
        <v>2276</v>
      </c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</row>
    <row r="95" spans="1:54" s="16" customFormat="1" ht="15" customHeight="1">
      <c r="A95" s="163">
        <v>23</v>
      </c>
      <c r="B95" s="242" t="s">
        <v>2289</v>
      </c>
      <c r="C95" s="335" t="s">
        <v>2290</v>
      </c>
      <c r="D95" s="242" t="s">
        <v>2291</v>
      </c>
      <c r="E95" s="242" t="s">
        <v>2291</v>
      </c>
      <c r="F95" s="242" t="s">
        <v>2292</v>
      </c>
      <c r="G95" s="244" t="s">
        <v>2293</v>
      </c>
      <c r="H95" s="336" t="s">
        <v>1285</v>
      </c>
      <c r="I95" s="336" t="s">
        <v>1286</v>
      </c>
      <c r="J95" s="336"/>
      <c r="K95" s="242" t="s">
        <v>2158</v>
      </c>
      <c r="L95" s="242"/>
      <c r="M95" s="242"/>
      <c r="N95" s="337" t="s">
        <v>2218</v>
      </c>
      <c r="O95" s="44" t="s">
        <v>754</v>
      </c>
      <c r="P95" s="27" t="s">
        <v>2273</v>
      </c>
      <c r="Q95" s="39" t="s">
        <v>2274</v>
      </c>
      <c r="R95" s="39" t="s">
        <v>174</v>
      </c>
      <c r="S95" s="39">
        <v>2</v>
      </c>
      <c r="T95" s="39" t="s">
        <v>159</v>
      </c>
      <c r="U95" s="39"/>
      <c r="V95" s="39"/>
      <c r="W95" s="39">
        <v>2</v>
      </c>
      <c r="X95" s="39"/>
      <c r="Y95" s="39"/>
      <c r="Z95" s="39"/>
      <c r="AA95" s="39"/>
      <c r="AB95" s="39"/>
      <c r="AC95" s="39"/>
      <c r="AD95" s="39"/>
      <c r="AE95" s="39"/>
      <c r="AF95" s="28">
        <v>72</v>
      </c>
      <c r="AG95" s="39"/>
      <c r="AH95" s="39" t="s">
        <v>857</v>
      </c>
      <c r="AI95" s="28" t="s">
        <v>858</v>
      </c>
      <c r="AJ95" s="49">
        <v>37984</v>
      </c>
      <c r="AK95" s="49">
        <v>37986</v>
      </c>
      <c r="AL95" s="162">
        <v>3080000</v>
      </c>
      <c r="AM95" s="17" t="s">
        <v>2163</v>
      </c>
      <c r="AN95" s="17"/>
      <c r="AO95" s="17" t="s">
        <v>2276</v>
      </c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</row>
    <row r="96" spans="1:54" s="16" customFormat="1" ht="15" customHeight="1">
      <c r="A96" s="163">
        <v>24</v>
      </c>
      <c r="B96" s="242" t="s">
        <v>2294</v>
      </c>
      <c r="C96" s="335"/>
      <c r="D96" s="242" t="s">
        <v>2295</v>
      </c>
      <c r="E96" s="242" t="s">
        <v>2295</v>
      </c>
      <c r="F96" s="242" t="s">
        <v>2296</v>
      </c>
      <c r="G96" s="244" t="s">
        <v>2297</v>
      </c>
      <c r="H96" s="336" t="s">
        <v>1287</v>
      </c>
      <c r="I96" s="336" t="s">
        <v>1281</v>
      </c>
      <c r="J96" s="336"/>
      <c r="K96" s="242" t="s">
        <v>2158</v>
      </c>
      <c r="L96" s="242"/>
      <c r="M96" s="242"/>
      <c r="N96" s="242" t="s">
        <v>2160</v>
      </c>
      <c r="O96" s="44" t="s">
        <v>754</v>
      </c>
      <c r="P96" s="27" t="s">
        <v>2273</v>
      </c>
      <c r="Q96" s="39" t="s">
        <v>2274</v>
      </c>
      <c r="R96" s="39" t="s">
        <v>174</v>
      </c>
      <c r="S96" s="39">
        <v>2</v>
      </c>
      <c r="T96" s="39" t="s">
        <v>2275</v>
      </c>
      <c r="U96" s="39"/>
      <c r="V96" s="39"/>
      <c r="W96" s="39">
        <v>2</v>
      </c>
      <c r="X96" s="39"/>
      <c r="Y96" s="39"/>
      <c r="Z96" s="39"/>
      <c r="AA96" s="39"/>
      <c r="AB96" s="39"/>
      <c r="AC96" s="39"/>
      <c r="AD96" s="39"/>
      <c r="AE96" s="39"/>
      <c r="AF96" s="28">
        <v>72</v>
      </c>
      <c r="AG96" s="39"/>
      <c r="AH96" s="39" t="s">
        <v>857</v>
      </c>
      <c r="AI96" s="28" t="s">
        <v>858</v>
      </c>
      <c r="AJ96" s="49">
        <v>37984</v>
      </c>
      <c r="AK96" s="49">
        <v>37986</v>
      </c>
      <c r="AL96" s="162">
        <v>3080000</v>
      </c>
      <c r="AM96" s="17" t="s">
        <v>2163</v>
      </c>
      <c r="AN96" s="17"/>
      <c r="AO96" s="17" t="s">
        <v>2276</v>
      </c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</row>
    <row r="97" spans="1:54" s="16" customFormat="1" ht="15" customHeight="1">
      <c r="A97" s="163">
        <v>25</v>
      </c>
      <c r="B97" s="63" t="s">
        <v>2298</v>
      </c>
      <c r="C97" s="335" t="s">
        <v>2299</v>
      </c>
      <c r="D97" s="335" t="s">
        <v>2300</v>
      </c>
      <c r="E97" s="335" t="s">
        <v>2300</v>
      </c>
      <c r="F97" s="242" t="s">
        <v>2301</v>
      </c>
      <c r="G97" s="339" t="s">
        <v>2302</v>
      </c>
      <c r="H97" s="336" t="s">
        <v>165</v>
      </c>
      <c r="I97" s="336"/>
      <c r="J97" s="336"/>
      <c r="K97" s="335" t="s">
        <v>2158</v>
      </c>
      <c r="L97" s="335"/>
      <c r="M97" s="335" t="s">
        <v>2303</v>
      </c>
      <c r="N97" s="335" t="s">
        <v>2287</v>
      </c>
      <c r="O97" s="44" t="s">
        <v>754</v>
      </c>
      <c r="P97" s="27" t="s">
        <v>2304</v>
      </c>
      <c r="Q97" s="39" t="s">
        <v>2305</v>
      </c>
      <c r="R97" s="39" t="s">
        <v>2306</v>
      </c>
      <c r="S97" s="39">
        <v>4</v>
      </c>
      <c r="T97" s="230" t="s">
        <v>2307</v>
      </c>
      <c r="U97" s="39"/>
      <c r="V97" s="39"/>
      <c r="W97" s="39">
        <v>2</v>
      </c>
      <c r="X97" s="39"/>
      <c r="Y97" s="39"/>
      <c r="Z97" s="39"/>
      <c r="AA97" s="39"/>
      <c r="AB97" s="39"/>
      <c r="AC97" s="39"/>
      <c r="AD97" s="39"/>
      <c r="AE97" s="39"/>
      <c r="AF97" s="28">
        <v>72</v>
      </c>
      <c r="AG97" s="39"/>
      <c r="AH97" s="39" t="s">
        <v>857</v>
      </c>
      <c r="AI97" s="28"/>
      <c r="AJ97" s="49">
        <v>37720</v>
      </c>
      <c r="AK97" s="49">
        <v>37720</v>
      </c>
      <c r="AL97" s="162">
        <v>23048880</v>
      </c>
      <c r="AM97" s="23" t="s">
        <v>2163</v>
      </c>
      <c r="AN97" s="23"/>
      <c r="AO97" s="17" t="s">
        <v>2276</v>
      </c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</row>
    <row r="98" spans="1:54" s="16" customFormat="1" ht="29.25" customHeight="1">
      <c r="A98" s="234" t="s">
        <v>2382</v>
      </c>
      <c r="B98" s="188" t="s">
        <v>2383</v>
      </c>
      <c r="C98" s="188" t="s">
        <v>2384</v>
      </c>
      <c r="D98" s="188"/>
      <c r="E98" s="187" t="s">
        <v>510</v>
      </c>
      <c r="F98" s="188" t="s">
        <v>2385</v>
      </c>
      <c r="G98" s="187" t="s">
        <v>2386</v>
      </c>
      <c r="H98" s="187" t="s">
        <v>2387</v>
      </c>
      <c r="I98" s="186" t="s">
        <v>2388</v>
      </c>
      <c r="J98" s="187" t="s">
        <v>2389</v>
      </c>
      <c r="K98" s="185" t="s">
        <v>2390</v>
      </c>
      <c r="L98" s="186" t="s">
        <v>2391</v>
      </c>
      <c r="M98" s="184" t="s">
        <v>2392</v>
      </c>
      <c r="N98" s="186" t="s">
        <v>2340</v>
      </c>
      <c r="O98" s="183" t="s">
        <v>2341</v>
      </c>
      <c r="P98" s="186" t="s">
        <v>2393</v>
      </c>
      <c r="Q98" s="186" t="s">
        <v>2394</v>
      </c>
      <c r="R98" s="184" t="s">
        <v>2395</v>
      </c>
      <c r="S98" s="184" t="s">
        <v>2396</v>
      </c>
      <c r="T98" s="186" t="s">
        <v>2397</v>
      </c>
      <c r="U98" s="186" t="s">
        <v>2398</v>
      </c>
      <c r="V98" s="188" t="s">
        <v>2399</v>
      </c>
      <c r="W98" s="187" t="s">
        <v>2400</v>
      </c>
      <c r="X98" s="182" t="s">
        <v>2401</v>
      </c>
      <c r="Y98" s="181" t="s">
        <v>143</v>
      </c>
      <c r="Z98" s="181" t="s">
        <v>2402</v>
      </c>
      <c r="AA98" s="180" t="s">
        <v>2403</v>
      </c>
      <c r="AB98" s="188" t="s">
        <v>2404</v>
      </c>
      <c r="AC98" s="179"/>
      <c r="AD98" s="179"/>
      <c r="AE98" s="179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</row>
    <row r="99" spans="1:54" s="16" customFormat="1" ht="15" customHeight="1">
      <c r="A99" s="235">
        <v>1</v>
      </c>
      <c r="B99" s="177" t="s">
        <v>2343</v>
      </c>
      <c r="C99" s="177"/>
      <c r="D99" s="177"/>
      <c r="E99" s="178" t="s">
        <v>2344</v>
      </c>
      <c r="F99" s="178" t="s">
        <v>2274</v>
      </c>
      <c r="G99" s="178" t="s">
        <v>2345</v>
      </c>
      <c r="H99" s="178" t="s">
        <v>2346</v>
      </c>
      <c r="I99" s="178" t="s">
        <v>2347</v>
      </c>
      <c r="J99" s="178" t="s">
        <v>2348</v>
      </c>
      <c r="K99" s="350">
        <v>2500</v>
      </c>
      <c r="L99" s="178" t="s">
        <v>2349</v>
      </c>
      <c r="M99" s="342">
        <v>40</v>
      </c>
      <c r="N99" s="349">
        <v>37802</v>
      </c>
      <c r="O99" s="349">
        <v>37802</v>
      </c>
      <c r="P99" s="348">
        <v>66040000</v>
      </c>
      <c r="Q99" s="342" t="s">
        <v>2350</v>
      </c>
      <c r="R99" s="342" t="s">
        <v>2350</v>
      </c>
      <c r="S99" s="44" t="s">
        <v>754</v>
      </c>
      <c r="T99" s="342" t="s">
        <v>2351</v>
      </c>
      <c r="U99" s="171" t="s">
        <v>2352</v>
      </c>
      <c r="V99" s="171" t="s">
        <v>2353</v>
      </c>
      <c r="W99" s="342"/>
      <c r="X99" s="176" t="s">
        <v>357</v>
      </c>
      <c r="Y99" s="177" t="s">
        <v>2354</v>
      </c>
      <c r="Z99" s="177" t="s">
        <v>2355</v>
      </c>
      <c r="AA99" s="177" t="s">
        <v>2354</v>
      </c>
      <c r="AB99" s="175"/>
      <c r="AC99"/>
      <c r="AD99"/>
      <c r="AE99" s="190" t="s">
        <v>2276</v>
      </c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</row>
    <row r="100" spans="1:54" s="16" customFormat="1" ht="15" customHeight="1">
      <c r="A100" s="235">
        <v>2</v>
      </c>
      <c r="B100" s="63" t="s">
        <v>2356</v>
      </c>
      <c r="C100" s="63"/>
      <c r="D100" s="63" t="s">
        <v>2357</v>
      </c>
      <c r="E100" s="963" t="s">
        <v>2358</v>
      </c>
      <c r="F100" s="228" t="s">
        <v>2359</v>
      </c>
      <c r="G100" s="228" t="s">
        <v>2360</v>
      </c>
      <c r="H100" s="344" t="s">
        <v>2361</v>
      </c>
      <c r="I100" s="228" t="s">
        <v>2362</v>
      </c>
      <c r="J100" s="228" t="s">
        <v>2363</v>
      </c>
      <c r="K100" s="229">
        <v>1120</v>
      </c>
      <c r="L100" s="228" t="s">
        <v>2349</v>
      </c>
      <c r="M100" s="345">
        <v>16</v>
      </c>
      <c r="N100" s="346">
        <v>38064</v>
      </c>
      <c r="O100" s="346">
        <v>38064</v>
      </c>
      <c r="P100" s="347">
        <v>15000000</v>
      </c>
      <c r="Q100" s="172" t="s">
        <v>2350</v>
      </c>
      <c r="R100" s="343" t="s">
        <v>2350</v>
      </c>
      <c r="S100" s="44" t="s">
        <v>754</v>
      </c>
      <c r="T100" s="175" t="s">
        <v>2364</v>
      </c>
      <c r="U100" s="171" t="s">
        <v>2352</v>
      </c>
      <c r="V100" s="171" t="s">
        <v>2353</v>
      </c>
      <c r="W100" s="175"/>
      <c r="X100" s="173" t="s">
        <v>357</v>
      </c>
      <c r="Y100" s="177" t="s">
        <v>2354</v>
      </c>
      <c r="Z100" s="12" t="s">
        <v>2355</v>
      </c>
      <c r="AA100" s="177" t="s">
        <v>2354</v>
      </c>
      <c r="AB100" s="175"/>
      <c r="AC100" s="189" t="s">
        <v>2163</v>
      </c>
      <c r="AD100"/>
      <c r="AE100" s="190" t="s">
        <v>2365</v>
      </c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</row>
    <row r="101" spans="1:54" s="16" customFormat="1" ht="15" customHeight="1">
      <c r="A101" s="235">
        <v>3</v>
      </c>
      <c r="B101" s="63" t="s">
        <v>2356</v>
      </c>
      <c r="C101" s="63"/>
      <c r="D101" s="63" t="s">
        <v>145</v>
      </c>
      <c r="E101" s="964"/>
      <c r="F101" s="228" t="s">
        <v>2359</v>
      </c>
      <c r="G101" s="228" t="s">
        <v>2360</v>
      </c>
      <c r="H101" s="344" t="s">
        <v>2366</v>
      </c>
      <c r="I101" s="228" t="s">
        <v>2362</v>
      </c>
      <c r="J101" s="228" t="s">
        <v>2363</v>
      </c>
      <c r="K101" s="229">
        <v>1120</v>
      </c>
      <c r="L101" s="228" t="s">
        <v>2349</v>
      </c>
      <c r="M101" s="345">
        <v>16</v>
      </c>
      <c r="N101" s="346">
        <v>38064</v>
      </c>
      <c r="O101" s="346">
        <v>38064</v>
      </c>
      <c r="P101" s="347">
        <v>15000000</v>
      </c>
      <c r="Q101" s="172" t="s">
        <v>2350</v>
      </c>
      <c r="R101" s="343" t="s">
        <v>2350</v>
      </c>
      <c r="S101" s="44" t="s">
        <v>754</v>
      </c>
      <c r="T101" s="175" t="s">
        <v>2364</v>
      </c>
      <c r="U101" s="171" t="s">
        <v>2352</v>
      </c>
      <c r="V101" s="171" t="s">
        <v>2353</v>
      </c>
      <c r="W101" s="175"/>
      <c r="X101" s="173" t="s">
        <v>357</v>
      </c>
      <c r="Y101" s="177" t="s">
        <v>2354</v>
      </c>
      <c r="Z101" s="12" t="s">
        <v>2367</v>
      </c>
      <c r="AA101" s="177" t="s">
        <v>2354</v>
      </c>
      <c r="AB101" s="175"/>
      <c r="AC101" s="189" t="s">
        <v>2163</v>
      </c>
      <c r="AD101"/>
      <c r="AE101" s="190" t="s">
        <v>2365</v>
      </c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</row>
    <row r="102" spans="1:54" s="16" customFormat="1" ht="15" customHeight="1">
      <c r="A102" s="235">
        <v>4</v>
      </c>
      <c r="B102" s="63" t="s">
        <v>2356</v>
      </c>
      <c r="C102" s="63"/>
      <c r="D102" s="63" t="s">
        <v>146</v>
      </c>
      <c r="E102" s="965"/>
      <c r="F102" s="228" t="s">
        <v>2359</v>
      </c>
      <c r="G102" s="228" t="s">
        <v>2360</v>
      </c>
      <c r="H102" s="344" t="s">
        <v>2368</v>
      </c>
      <c r="I102" s="228" t="s">
        <v>2362</v>
      </c>
      <c r="J102" s="228" t="s">
        <v>2363</v>
      </c>
      <c r="K102" s="229">
        <v>1120</v>
      </c>
      <c r="L102" s="228" t="s">
        <v>2349</v>
      </c>
      <c r="M102" s="345">
        <v>16</v>
      </c>
      <c r="N102" s="346">
        <v>38064</v>
      </c>
      <c r="O102" s="346">
        <v>38064</v>
      </c>
      <c r="P102" s="347">
        <v>15000000</v>
      </c>
      <c r="Q102" s="172" t="s">
        <v>2350</v>
      </c>
      <c r="R102" s="343" t="s">
        <v>2350</v>
      </c>
      <c r="S102" s="44" t="s">
        <v>754</v>
      </c>
      <c r="T102" s="175" t="s">
        <v>2364</v>
      </c>
      <c r="U102" s="171" t="s">
        <v>2352</v>
      </c>
      <c r="V102" s="171" t="s">
        <v>2353</v>
      </c>
      <c r="W102" s="175"/>
      <c r="X102" s="173" t="s">
        <v>357</v>
      </c>
      <c r="Y102" s="177" t="s">
        <v>2354</v>
      </c>
      <c r="Z102" s="12" t="s">
        <v>2367</v>
      </c>
      <c r="AA102" s="177" t="s">
        <v>2354</v>
      </c>
      <c r="AB102" s="175"/>
      <c r="AC102" s="189" t="s">
        <v>2163</v>
      </c>
      <c r="AD102"/>
      <c r="AE102" s="190" t="s">
        <v>2365</v>
      </c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</row>
    <row r="103" spans="1:54" s="16" customFormat="1" ht="15" customHeight="1">
      <c r="A103" s="235">
        <v>5</v>
      </c>
      <c r="B103" s="63" t="s">
        <v>2369</v>
      </c>
      <c r="C103" s="63"/>
      <c r="D103" s="63" t="s">
        <v>2357</v>
      </c>
      <c r="E103" s="963" t="s">
        <v>2358</v>
      </c>
      <c r="F103" s="228" t="s">
        <v>2359</v>
      </c>
      <c r="G103" s="228" t="s">
        <v>2360</v>
      </c>
      <c r="H103" s="344" t="s">
        <v>2370</v>
      </c>
      <c r="I103" s="228" t="s">
        <v>2362</v>
      </c>
      <c r="J103" s="228" t="s">
        <v>2371</v>
      </c>
      <c r="K103" s="229">
        <v>1120</v>
      </c>
      <c r="L103" s="228" t="s">
        <v>2349</v>
      </c>
      <c r="M103" s="345">
        <v>16</v>
      </c>
      <c r="N103" s="346">
        <v>38064</v>
      </c>
      <c r="O103" s="346">
        <v>38064</v>
      </c>
      <c r="P103" s="347">
        <v>15000000</v>
      </c>
      <c r="Q103" s="175" t="s">
        <v>2350</v>
      </c>
      <c r="R103" s="343" t="s">
        <v>2350</v>
      </c>
      <c r="S103" s="44" t="s">
        <v>754</v>
      </c>
      <c r="T103" s="175" t="s">
        <v>2372</v>
      </c>
      <c r="U103" s="171" t="s">
        <v>2352</v>
      </c>
      <c r="V103" s="171" t="s">
        <v>2353</v>
      </c>
      <c r="W103" s="175"/>
      <c r="X103" s="173" t="s">
        <v>357</v>
      </c>
      <c r="Y103" s="177" t="s">
        <v>2354</v>
      </c>
      <c r="Z103" s="12" t="s">
        <v>2355</v>
      </c>
      <c r="AA103" s="177" t="s">
        <v>2354</v>
      </c>
      <c r="AB103" s="175"/>
      <c r="AC103" s="189" t="s">
        <v>2163</v>
      </c>
      <c r="AD103"/>
      <c r="AE103" s="190" t="s">
        <v>2365</v>
      </c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</row>
    <row r="104" spans="1:54" s="16" customFormat="1" ht="15" customHeight="1">
      <c r="A104" s="235">
        <v>6</v>
      </c>
      <c r="B104" s="63" t="s">
        <v>2369</v>
      </c>
      <c r="C104" s="63"/>
      <c r="D104" s="63" t="s">
        <v>145</v>
      </c>
      <c r="E104" s="964"/>
      <c r="F104" s="228" t="s">
        <v>2359</v>
      </c>
      <c r="G104" s="228" t="s">
        <v>2360</v>
      </c>
      <c r="H104" s="344" t="s">
        <v>2373</v>
      </c>
      <c r="I104" s="228" t="s">
        <v>2362</v>
      </c>
      <c r="J104" s="228" t="s">
        <v>2371</v>
      </c>
      <c r="K104" s="229">
        <v>1120</v>
      </c>
      <c r="L104" s="228" t="s">
        <v>2349</v>
      </c>
      <c r="M104" s="345">
        <v>16</v>
      </c>
      <c r="N104" s="346">
        <v>38064</v>
      </c>
      <c r="O104" s="346">
        <v>38064</v>
      </c>
      <c r="P104" s="347">
        <v>15000000</v>
      </c>
      <c r="Q104" s="175" t="s">
        <v>2350</v>
      </c>
      <c r="R104" s="343" t="s">
        <v>2350</v>
      </c>
      <c r="S104" s="44" t="s">
        <v>754</v>
      </c>
      <c r="T104" s="175" t="s">
        <v>2372</v>
      </c>
      <c r="U104" s="171" t="s">
        <v>2352</v>
      </c>
      <c r="V104" s="171" t="s">
        <v>2353</v>
      </c>
      <c r="W104" s="175"/>
      <c r="X104" s="173" t="s">
        <v>357</v>
      </c>
      <c r="Y104" s="177" t="s">
        <v>2354</v>
      </c>
      <c r="Z104" s="12" t="s">
        <v>2355</v>
      </c>
      <c r="AA104" s="177" t="s">
        <v>2354</v>
      </c>
      <c r="AB104" s="175"/>
      <c r="AC104" s="189" t="s">
        <v>2163</v>
      </c>
      <c r="AD104"/>
      <c r="AE104" s="190" t="s">
        <v>2365</v>
      </c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</row>
    <row r="105" spans="1:54" s="16" customFormat="1" ht="15" customHeight="1">
      <c r="A105" s="235">
        <v>7</v>
      </c>
      <c r="B105" s="63" t="s">
        <v>2369</v>
      </c>
      <c r="C105" s="63"/>
      <c r="D105" s="63" t="s">
        <v>146</v>
      </c>
      <c r="E105" s="965"/>
      <c r="F105" s="228" t="s">
        <v>2359</v>
      </c>
      <c r="G105" s="228" t="s">
        <v>2360</v>
      </c>
      <c r="H105" s="344" t="s">
        <v>2374</v>
      </c>
      <c r="I105" s="228" t="s">
        <v>2362</v>
      </c>
      <c r="J105" s="228" t="s">
        <v>2371</v>
      </c>
      <c r="K105" s="229">
        <v>1120</v>
      </c>
      <c r="L105" s="228" t="s">
        <v>2349</v>
      </c>
      <c r="M105" s="345">
        <v>16</v>
      </c>
      <c r="N105" s="346">
        <v>38064</v>
      </c>
      <c r="O105" s="346">
        <v>38064</v>
      </c>
      <c r="P105" s="347">
        <v>15000000</v>
      </c>
      <c r="Q105" s="175" t="s">
        <v>2350</v>
      </c>
      <c r="R105" s="343" t="s">
        <v>2350</v>
      </c>
      <c r="S105" s="44" t="s">
        <v>754</v>
      </c>
      <c r="T105" s="175" t="s">
        <v>2372</v>
      </c>
      <c r="U105" s="171" t="s">
        <v>2352</v>
      </c>
      <c r="V105" s="171" t="s">
        <v>2353</v>
      </c>
      <c r="W105" s="175"/>
      <c r="X105" s="173" t="s">
        <v>357</v>
      </c>
      <c r="Y105" s="177" t="s">
        <v>2354</v>
      </c>
      <c r="Z105" s="12" t="s">
        <v>2355</v>
      </c>
      <c r="AA105" s="177" t="s">
        <v>2354</v>
      </c>
      <c r="AB105" s="175"/>
      <c r="AC105" s="189" t="s">
        <v>2163</v>
      </c>
      <c r="AD105"/>
      <c r="AE105" s="190" t="s">
        <v>2365</v>
      </c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</row>
    <row r="106" spans="1:54" s="16" customFormat="1" ht="15" customHeight="1">
      <c r="A106" s="235">
        <v>8</v>
      </c>
      <c r="B106" s="63" t="s">
        <v>2375</v>
      </c>
      <c r="C106" s="63"/>
      <c r="D106" s="63" t="s">
        <v>2357</v>
      </c>
      <c r="E106" s="963" t="s">
        <v>2358</v>
      </c>
      <c r="F106" s="228" t="s">
        <v>2359</v>
      </c>
      <c r="G106" s="228" t="s">
        <v>2360</v>
      </c>
      <c r="H106" s="244" t="s">
        <v>2376</v>
      </c>
      <c r="I106" s="228" t="s">
        <v>2362</v>
      </c>
      <c r="J106" s="228" t="s">
        <v>2377</v>
      </c>
      <c r="K106" s="229" t="s">
        <v>2378</v>
      </c>
      <c r="L106" s="228" t="s">
        <v>2349</v>
      </c>
      <c r="M106" s="345" t="s">
        <v>2378</v>
      </c>
      <c r="N106" s="346">
        <v>38064</v>
      </c>
      <c r="O106" s="346">
        <v>38064</v>
      </c>
      <c r="P106" s="347">
        <v>15000000</v>
      </c>
      <c r="Q106" s="172" t="s">
        <v>2350</v>
      </c>
      <c r="R106" s="343" t="s">
        <v>2350</v>
      </c>
      <c r="S106" s="44" t="s">
        <v>754</v>
      </c>
      <c r="T106" s="175" t="s">
        <v>2372</v>
      </c>
      <c r="U106" s="171" t="s">
        <v>2352</v>
      </c>
      <c r="V106" s="171" t="s">
        <v>2353</v>
      </c>
      <c r="W106" s="342"/>
      <c r="X106" s="176" t="s">
        <v>357</v>
      </c>
      <c r="Y106" s="177" t="s">
        <v>2354</v>
      </c>
      <c r="Z106" s="177" t="s">
        <v>2355</v>
      </c>
      <c r="AA106" s="177" t="s">
        <v>2354</v>
      </c>
      <c r="AB106" s="342"/>
      <c r="AC106" s="189" t="s">
        <v>2163</v>
      </c>
      <c r="AD106"/>
      <c r="AE106" s="190" t="s">
        <v>2365</v>
      </c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</row>
    <row r="107" spans="1:54" s="16" customFormat="1" ht="15" customHeight="1">
      <c r="A107" s="235">
        <v>9</v>
      </c>
      <c r="B107" s="63" t="s">
        <v>2375</v>
      </c>
      <c r="C107" s="63"/>
      <c r="D107" s="63" t="s">
        <v>145</v>
      </c>
      <c r="E107" s="964"/>
      <c r="F107" s="228" t="s">
        <v>2359</v>
      </c>
      <c r="G107" s="228" t="s">
        <v>2360</v>
      </c>
      <c r="H107" s="244" t="s">
        <v>2379</v>
      </c>
      <c r="I107" s="228" t="s">
        <v>2362</v>
      </c>
      <c r="J107" s="228" t="s">
        <v>2377</v>
      </c>
      <c r="K107" s="229">
        <v>280</v>
      </c>
      <c r="L107" s="228" t="s">
        <v>2349</v>
      </c>
      <c r="M107" s="345">
        <v>4</v>
      </c>
      <c r="N107" s="346">
        <v>38064</v>
      </c>
      <c r="O107" s="346">
        <v>38064</v>
      </c>
      <c r="P107" s="347">
        <v>15000000</v>
      </c>
      <c r="Q107" s="172" t="s">
        <v>2350</v>
      </c>
      <c r="R107" s="343" t="s">
        <v>2350</v>
      </c>
      <c r="S107" s="44" t="s">
        <v>754</v>
      </c>
      <c r="T107" s="175" t="s">
        <v>2372</v>
      </c>
      <c r="U107" s="171" t="s">
        <v>2352</v>
      </c>
      <c r="V107" s="171" t="s">
        <v>2353</v>
      </c>
      <c r="W107" s="342"/>
      <c r="X107" s="176" t="s">
        <v>357</v>
      </c>
      <c r="Y107" s="177" t="s">
        <v>2354</v>
      </c>
      <c r="Z107" s="177" t="s">
        <v>2355</v>
      </c>
      <c r="AA107" s="177" t="s">
        <v>2354</v>
      </c>
      <c r="AB107" s="342"/>
      <c r="AC107" s="189" t="s">
        <v>2163</v>
      </c>
      <c r="AD107"/>
      <c r="AE107" s="190" t="s">
        <v>2365</v>
      </c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</row>
    <row r="108" spans="1:54" s="16" customFormat="1" ht="15" customHeight="1">
      <c r="A108" s="235">
        <v>10</v>
      </c>
      <c r="B108" s="63" t="s">
        <v>2375</v>
      </c>
      <c r="C108" s="63"/>
      <c r="D108" s="63" t="s">
        <v>146</v>
      </c>
      <c r="E108" s="964"/>
      <c r="F108" s="228" t="s">
        <v>2359</v>
      </c>
      <c r="G108" s="228" t="s">
        <v>2360</v>
      </c>
      <c r="H108" s="244" t="s">
        <v>2380</v>
      </c>
      <c r="I108" s="228" t="s">
        <v>2362</v>
      </c>
      <c r="J108" s="228" t="s">
        <v>2377</v>
      </c>
      <c r="K108" s="229">
        <v>1120</v>
      </c>
      <c r="L108" s="228" t="s">
        <v>2349</v>
      </c>
      <c r="M108" s="345">
        <v>16</v>
      </c>
      <c r="N108" s="346">
        <v>38064</v>
      </c>
      <c r="O108" s="346">
        <v>38064</v>
      </c>
      <c r="P108" s="347">
        <v>15000000</v>
      </c>
      <c r="Q108" s="172" t="s">
        <v>2350</v>
      </c>
      <c r="R108" s="343" t="s">
        <v>2350</v>
      </c>
      <c r="S108" s="44" t="s">
        <v>754</v>
      </c>
      <c r="T108" s="175" t="s">
        <v>2372</v>
      </c>
      <c r="U108" s="171" t="s">
        <v>2352</v>
      </c>
      <c r="V108" s="171" t="s">
        <v>2353</v>
      </c>
      <c r="W108" s="342"/>
      <c r="X108" s="176" t="s">
        <v>357</v>
      </c>
      <c r="Y108" s="177" t="s">
        <v>2354</v>
      </c>
      <c r="Z108" s="177" t="s">
        <v>2355</v>
      </c>
      <c r="AA108" s="177" t="s">
        <v>2354</v>
      </c>
      <c r="AB108" s="342"/>
      <c r="AC108" s="189" t="s">
        <v>2163</v>
      </c>
      <c r="AD108"/>
      <c r="AE108" s="190" t="s">
        <v>2365</v>
      </c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</row>
    <row r="109" spans="1:54" s="16" customFormat="1" ht="15" customHeight="1">
      <c r="A109" s="235">
        <v>11</v>
      </c>
      <c r="B109" s="63" t="s">
        <v>2375</v>
      </c>
      <c r="C109" s="63"/>
      <c r="D109" s="63" t="s">
        <v>147</v>
      </c>
      <c r="E109" s="965"/>
      <c r="F109" s="228" t="s">
        <v>2359</v>
      </c>
      <c r="G109" s="228" t="s">
        <v>2360</v>
      </c>
      <c r="H109" s="244" t="s">
        <v>2381</v>
      </c>
      <c r="I109" s="228" t="s">
        <v>2362</v>
      </c>
      <c r="J109" s="228" t="s">
        <v>2377</v>
      </c>
      <c r="K109" s="229">
        <v>1120</v>
      </c>
      <c r="L109" s="228" t="s">
        <v>2349</v>
      </c>
      <c r="M109" s="345">
        <v>16</v>
      </c>
      <c r="N109" s="346">
        <v>38064</v>
      </c>
      <c r="O109" s="346">
        <v>38064</v>
      </c>
      <c r="P109" s="347">
        <v>15000000</v>
      </c>
      <c r="Q109" s="172" t="s">
        <v>2350</v>
      </c>
      <c r="R109" s="343" t="s">
        <v>2350</v>
      </c>
      <c r="S109" s="44" t="s">
        <v>754</v>
      </c>
      <c r="T109" s="175" t="s">
        <v>2372</v>
      </c>
      <c r="U109" s="171" t="s">
        <v>2352</v>
      </c>
      <c r="V109" s="171" t="s">
        <v>2353</v>
      </c>
      <c r="W109" s="342"/>
      <c r="X109" s="176" t="s">
        <v>357</v>
      </c>
      <c r="Y109" s="177" t="s">
        <v>2354</v>
      </c>
      <c r="Z109" s="177" t="s">
        <v>2355</v>
      </c>
      <c r="AA109" s="177" t="s">
        <v>2354</v>
      </c>
      <c r="AB109" s="342"/>
      <c r="AC109" s="189" t="s">
        <v>2163</v>
      </c>
      <c r="AD109"/>
      <c r="AE109" s="190" t="s">
        <v>2365</v>
      </c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</row>
    <row r="110" spans="1:54" s="16" customFormat="1" ht="15" customHeight="1">
      <c r="A110" s="113" t="s">
        <v>2382</v>
      </c>
      <c r="B110" s="114" t="s">
        <v>2383</v>
      </c>
      <c r="C110" s="158" t="s">
        <v>2413</v>
      </c>
      <c r="D110" s="158" t="s">
        <v>2414</v>
      </c>
      <c r="E110" s="158" t="s">
        <v>2415</v>
      </c>
      <c r="F110" s="159" t="s">
        <v>2416</v>
      </c>
      <c r="G110" s="159" t="s">
        <v>2417</v>
      </c>
      <c r="H110" s="159" t="s">
        <v>2418</v>
      </c>
      <c r="I110" s="158" t="s">
        <v>2340</v>
      </c>
      <c r="J110" s="158" t="s">
        <v>2341</v>
      </c>
      <c r="K110" s="158" t="s">
        <v>2419</v>
      </c>
      <c r="L110" s="158" t="s">
        <v>2398</v>
      </c>
      <c r="M110" s="158" t="s">
        <v>2420</v>
      </c>
      <c r="N110" s="158" t="s">
        <v>2421</v>
      </c>
      <c r="O110" s="217" t="s">
        <v>2396</v>
      </c>
      <c r="P110" s="158" t="s">
        <v>2401</v>
      </c>
      <c r="Q110" s="160" t="s">
        <v>143</v>
      </c>
      <c r="R110" s="160" t="s">
        <v>2402</v>
      </c>
      <c r="S110" s="161" t="s">
        <v>2404</v>
      </c>
      <c r="T110" s="147"/>
      <c r="U110" s="147"/>
      <c r="V110" s="28"/>
      <c r="W110" s="28"/>
      <c r="X110" s="28"/>
      <c r="Y110" s="28"/>
      <c r="Z110" s="28"/>
      <c r="AA110" s="29"/>
      <c r="AB110" s="29"/>
      <c r="AC110" s="162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</row>
    <row r="111" spans="1:54" s="16" customFormat="1" ht="15" customHeight="1">
      <c r="A111" s="148">
        <v>1</v>
      </c>
      <c r="B111" s="157" t="s">
        <v>863</v>
      </c>
      <c r="C111" s="351" t="s">
        <v>2423</v>
      </c>
      <c r="D111" s="351" t="s">
        <v>2407</v>
      </c>
      <c r="E111" s="351" t="s">
        <v>2424</v>
      </c>
      <c r="F111" s="351">
        <v>24</v>
      </c>
      <c r="G111" s="351">
        <v>2</v>
      </c>
      <c r="H111" s="351"/>
      <c r="I111" s="352">
        <v>37951</v>
      </c>
      <c r="J111" s="352">
        <v>37951</v>
      </c>
      <c r="K111" s="353">
        <v>6630000</v>
      </c>
      <c r="L111" s="205" t="s">
        <v>2425</v>
      </c>
      <c r="M111" s="207" t="s">
        <v>2350</v>
      </c>
      <c r="N111" s="205"/>
      <c r="O111" s="218" t="s">
        <v>754</v>
      </c>
      <c r="P111" s="156" t="s">
        <v>357</v>
      </c>
      <c r="Q111" s="157"/>
      <c r="R111" s="157"/>
      <c r="S111" s="205"/>
      <c r="T111" s="155"/>
      <c r="U111" s="155" t="s">
        <v>2276</v>
      </c>
      <c r="V111" s="28"/>
      <c r="W111" s="28"/>
      <c r="X111" s="28"/>
      <c r="Y111" s="28"/>
      <c r="Z111" s="28"/>
      <c r="AA111" s="29"/>
      <c r="AB111" s="29"/>
      <c r="AC111" s="162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</row>
    <row r="112" spans="1:54" s="16" customFormat="1" ht="15" customHeight="1">
      <c r="A112" s="148">
        <v>2</v>
      </c>
      <c r="B112" s="157" t="s">
        <v>864</v>
      </c>
      <c r="C112" s="351" t="s">
        <v>2426</v>
      </c>
      <c r="D112" s="351" t="s">
        <v>2407</v>
      </c>
      <c r="E112" s="351" t="s">
        <v>2424</v>
      </c>
      <c r="F112" s="351">
        <v>24</v>
      </c>
      <c r="G112" s="351"/>
      <c r="H112" s="351"/>
      <c r="I112" s="352">
        <v>37984</v>
      </c>
      <c r="J112" s="352">
        <v>37984</v>
      </c>
      <c r="K112" s="353">
        <v>1800000</v>
      </c>
      <c r="L112" s="205" t="s">
        <v>2425</v>
      </c>
      <c r="M112" s="207" t="s">
        <v>2350</v>
      </c>
      <c r="N112" s="205"/>
      <c r="O112" s="218" t="s">
        <v>754</v>
      </c>
      <c r="P112" s="156" t="s">
        <v>357</v>
      </c>
      <c r="Q112" s="157"/>
      <c r="R112" s="157"/>
      <c r="S112" s="205"/>
      <c r="T112" s="155"/>
      <c r="U112" s="155" t="s">
        <v>2276</v>
      </c>
      <c r="V112" s="28"/>
      <c r="W112" s="28"/>
      <c r="X112" s="28"/>
      <c r="Y112" s="28"/>
      <c r="Z112" s="28"/>
      <c r="AA112" s="29"/>
      <c r="AB112" s="29"/>
      <c r="AC112" s="162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</row>
    <row r="113" spans="1:45" s="16" customFormat="1" ht="15" customHeight="1">
      <c r="A113" s="148">
        <v>3</v>
      </c>
      <c r="B113" s="201" t="s">
        <v>2405</v>
      </c>
      <c r="C113" s="196" t="s">
        <v>2406</v>
      </c>
      <c r="D113" s="196" t="s">
        <v>2407</v>
      </c>
      <c r="E113" s="196" t="s">
        <v>2408</v>
      </c>
      <c r="F113" s="196">
        <v>10</v>
      </c>
      <c r="G113" s="196">
        <v>2</v>
      </c>
      <c r="H113" s="196" t="s">
        <v>2409</v>
      </c>
      <c r="I113" s="197">
        <v>38180</v>
      </c>
      <c r="J113" s="197">
        <v>38199</v>
      </c>
      <c r="K113" s="199">
        <v>7500000</v>
      </c>
      <c r="L113" s="207" t="s">
        <v>2410</v>
      </c>
      <c r="M113" s="207" t="s">
        <v>2350</v>
      </c>
      <c r="N113" s="207"/>
      <c r="O113" s="219" t="s">
        <v>754</v>
      </c>
      <c r="P113" s="126" t="s">
        <v>357</v>
      </c>
      <c r="Q113" s="125" t="s">
        <v>358</v>
      </c>
      <c r="R113" s="125" t="s">
        <v>2411</v>
      </c>
      <c r="S113" s="206" t="s">
        <v>2412</v>
      </c>
      <c r="T113" s="147"/>
      <c r="U113" s="155"/>
      <c r="V113" s="28"/>
      <c r="W113" s="28"/>
      <c r="X113" s="28"/>
      <c r="Y113" s="28"/>
      <c r="Z113" s="28"/>
      <c r="AA113" s="29"/>
      <c r="AB113" s="29"/>
      <c r="AC113" s="162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</row>
    <row r="114" spans="1:45" s="16" customFormat="1" ht="15" customHeight="1">
      <c r="A114" s="148">
        <v>4</v>
      </c>
      <c r="B114" s="201" t="s">
        <v>786</v>
      </c>
      <c r="C114" s="196" t="s">
        <v>2427</v>
      </c>
      <c r="D114" s="196" t="s">
        <v>2407</v>
      </c>
      <c r="E114" s="196" t="s">
        <v>2408</v>
      </c>
      <c r="F114" s="196">
        <v>10</v>
      </c>
      <c r="G114" s="196">
        <v>2</v>
      </c>
      <c r="H114" s="196" t="s">
        <v>2409</v>
      </c>
      <c r="I114" s="197">
        <v>38205</v>
      </c>
      <c r="J114" s="198">
        <v>38230</v>
      </c>
      <c r="K114" s="199">
        <v>8233666</v>
      </c>
      <c r="L114" s="207" t="s">
        <v>2422</v>
      </c>
      <c r="M114" s="207" t="s">
        <v>2350</v>
      </c>
      <c r="N114" s="207"/>
      <c r="O114" s="220" t="s">
        <v>754</v>
      </c>
      <c r="P114" s="200" t="s">
        <v>357</v>
      </c>
      <c r="Q114" s="201" t="s">
        <v>2428</v>
      </c>
      <c r="R114" s="201" t="s">
        <v>2355</v>
      </c>
      <c r="S114" s="207" t="s">
        <v>2350</v>
      </c>
      <c r="T114"/>
      <c r="U114" s="155" t="s">
        <v>2365</v>
      </c>
      <c r="V114" s="28"/>
      <c r="W114" s="28"/>
      <c r="X114" s="28"/>
      <c r="Y114" s="28"/>
      <c r="Z114" s="28"/>
      <c r="AA114" s="29"/>
      <c r="AB114" s="29"/>
      <c r="AC114" s="162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</row>
    <row r="115" spans="1:45" s="151" customFormat="1" ht="15" customHeight="1">
      <c r="A115" s="148">
        <v>5</v>
      </c>
      <c r="B115" s="148" t="s">
        <v>1020</v>
      </c>
      <c r="C115" s="148" t="s">
        <v>2789</v>
      </c>
      <c r="D115" s="148" t="s">
        <v>985</v>
      </c>
      <c r="E115" s="148" t="s">
        <v>2793</v>
      </c>
      <c r="F115" s="148" t="s">
        <v>986</v>
      </c>
      <c r="G115" s="148">
        <v>2</v>
      </c>
      <c r="H115" s="148">
        <v>16</v>
      </c>
      <c r="I115" s="153">
        <v>38686</v>
      </c>
      <c r="J115" s="153">
        <v>38686</v>
      </c>
      <c r="K115" s="152">
        <v>9848500</v>
      </c>
      <c r="L115" s="208" t="s">
        <v>1114</v>
      </c>
      <c r="M115" s="208" t="s">
        <v>1276</v>
      </c>
      <c r="N115" s="208"/>
      <c r="O115" s="359" t="s">
        <v>2442</v>
      </c>
      <c r="P115" s="219" t="s">
        <v>1301</v>
      </c>
      <c r="Q115" s="124" t="s">
        <v>987</v>
      </c>
      <c r="R115" s="120" t="s">
        <v>1415</v>
      </c>
      <c r="S115" s="120" t="s">
        <v>988</v>
      </c>
      <c r="T115" s="120" t="s">
        <v>41</v>
      </c>
      <c r="V115" s="155" t="str">
        <f>TEXT(J115, "yyyy")</f>
        <v>2005</v>
      </c>
    </row>
    <row r="116" spans="1:45" s="151" customFormat="1" ht="15" customHeight="1">
      <c r="A116" s="148">
        <v>6</v>
      </c>
      <c r="B116" s="148" t="s">
        <v>1020</v>
      </c>
      <c r="C116" s="148" t="s">
        <v>2790</v>
      </c>
      <c r="D116" s="148" t="s">
        <v>985</v>
      </c>
      <c r="E116" s="148" t="s">
        <v>2793</v>
      </c>
      <c r="F116" s="148" t="s">
        <v>896</v>
      </c>
      <c r="G116" s="148">
        <v>2</v>
      </c>
      <c r="H116" s="148">
        <v>16</v>
      </c>
      <c r="I116" s="153">
        <v>38686</v>
      </c>
      <c r="J116" s="153">
        <v>38686</v>
      </c>
      <c r="K116" s="152">
        <v>9848500</v>
      </c>
      <c r="L116" s="208" t="s">
        <v>1114</v>
      </c>
      <c r="M116" s="208" t="s">
        <v>12</v>
      </c>
      <c r="N116" s="208"/>
      <c r="O116" s="359" t="s">
        <v>360</v>
      </c>
      <c r="P116" s="219" t="s">
        <v>360</v>
      </c>
      <c r="Q116" s="124" t="s">
        <v>29</v>
      </c>
      <c r="R116" s="120" t="s">
        <v>1415</v>
      </c>
      <c r="S116" s="120" t="s">
        <v>0</v>
      </c>
      <c r="T116" s="120" t="s">
        <v>41</v>
      </c>
      <c r="V116" s="155" t="str">
        <f>TEXT(J116, "yyyy")</f>
        <v>2005</v>
      </c>
    </row>
    <row r="117" spans="1:45" s="151" customFormat="1" ht="15" customHeight="1">
      <c r="A117" s="148">
        <v>7</v>
      </c>
      <c r="B117" s="148" t="s">
        <v>1020</v>
      </c>
      <c r="C117" s="148" t="s">
        <v>2791</v>
      </c>
      <c r="D117" s="148" t="s">
        <v>985</v>
      </c>
      <c r="E117" s="148" t="s">
        <v>2793</v>
      </c>
      <c r="F117" s="148" t="s">
        <v>896</v>
      </c>
      <c r="G117" s="148">
        <v>2</v>
      </c>
      <c r="H117" s="148">
        <v>16</v>
      </c>
      <c r="I117" s="153">
        <v>38686</v>
      </c>
      <c r="J117" s="153">
        <v>38686</v>
      </c>
      <c r="K117" s="152">
        <v>9848500</v>
      </c>
      <c r="L117" s="208" t="s">
        <v>1114</v>
      </c>
      <c r="M117" s="208" t="s">
        <v>12</v>
      </c>
      <c r="N117" s="208"/>
      <c r="O117" s="359" t="s">
        <v>360</v>
      </c>
      <c r="P117" s="219" t="s">
        <v>360</v>
      </c>
      <c r="Q117" s="124" t="s">
        <v>29</v>
      </c>
      <c r="R117" s="120" t="s">
        <v>1415</v>
      </c>
      <c r="S117" s="120" t="s">
        <v>0</v>
      </c>
      <c r="T117" s="120" t="s">
        <v>41</v>
      </c>
      <c r="V117" s="155" t="str">
        <f>TEXT(J117, "yyyy")</f>
        <v>2005</v>
      </c>
    </row>
    <row r="118" spans="1:45" ht="13.5">
      <c r="A118" s="420">
        <v>8</v>
      </c>
      <c r="B118" s="148" t="s">
        <v>1020</v>
      </c>
      <c r="C118" s="148" t="s">
        <v>2792</v>
      </c>
      <c r="D118" s="148" t="s">
        <v>985</v>
      </c>
      <c r="E118" s="148" t="s">
        <v>2793</v>
      </c>
      <c r="F118" s="148" t="s">
        <v>896</v>
      </c>
      <c r="G118" s="148">
        <v>2</v>
      </c>
      <c r="H118" s="148">
        <v>16</v>
      </c>
      <c r="I118" s="153">
        <v>38686</v>
      </c>
      <c r="J118" s="153">
        <v>38686</v>
      </c>
      <c r="K118" s="152">
        <v>9848500</v>
      </c>
      <c r="L118" s="208" t="s">
        <v>1114</v>
      </c>
      <c r="M118" s="208" t="s">
        <v>12</v>
      </c>
      <c r="N118" s="208"/>
      <c r="O118" s="359" t="s">
        <v>360</v>
      </c>
      <c r="P118" s="219" t="s">
        <v>360</v>
      </c>
      <c r="Q118" s="124" t="s">
        <v>29</v>
      </c>
      <c r="R118" s="120" t="s">
        <v>1415</v>
      </c>
      <c r="S118" s="120" t="s">
        <v>0</v>
      </c>
      <c r="T118" s="120" t="s">
        <v>41</v>
      </c>
      <c r="U118" s="151"/>
      <c r="V118" s="155" t="str">
        <f>TEXT(J118, "yyyy")</f>
        <v>2005</v>
      </c>
      <c r="W118" s="151"/>
      <c r="X118" s="151"/>
      <c r="Y118" s="151"/>
      <c r="Z118" s="151"/>
      <c r="AA118" s="151"/>
      <c r="AB118" s="151"/>
      <c r="AC118" s="151"/>
    </row>
    <row r="120" spans="1:45">
      <c r="B120" s="166" t="s">
        <v>2152</v>
      </c>
    </row>
    <row r="121" spans="1:45" s="69" customFormat="1" ht="30" customHeight="1">
      <c r="A121" s="70" t="s">
        <v>284</v>
      </c>
      <c r="B121" s="70" t="s">
        <v>30</v>
      </c>
      <c r="C121" s="70" t="s">
        <v>319</v>
      </c>
      <c r="D121" s="70" t="s">
        <v>193</v>
      </c>
      <c r="E121" s="70" t="s">
        <v>31</v>
      </c>
      <c r="F121" s="70" t="s">
        <v>89</v>
      </c>
      <c r="G121" s="71" t="s">
        <v>1137</v>
      </c>
      <c r="H121" s="71" t="s">
        <v>88</v>
      </c>
      <c r="I121" s="71" t="s">
        <v>1138</v>
      </c>
      <c r="J121" s="71" t="s">
        <v>90</v>
      </c>
      <c r="K121" s="71" t="s">
        <v>1139</v>
      </c>
      <c r="L121" s="71" t="s">
        <v>1140</v>
      </c>
      <c r="M121" s="70" t="s">
        <v>32</v>
      </c>
      <c r="N121" s="70" t="s">
        <v>33</v>
      </c>
      <c r="O121" s="70" t="s">
        <v>34</v>
      </c>
      <c r="P121" s="73" t="s">
        <v>35</v>
      </c>
      <c r="Q121" s="70" t="s">
        <v>36</v>
      </c>
      <c r="R121" s="74" t="s">
        <v>37</v>
      </c>
      <c r="S121" s="74" t="s">
        <v>38</v>
      </c>
      <c r="T121" s="74" t="s">
        <v>39</v>
      </c>
      <c r="U121" s="74" t="s">
        <v>82</v>
      </c>
      <c r="V121" s="75" t="s">
        <v>83</v>
      </c>
      <c r="W121" s="76" t="s">
        <v>332</v>
      </c>
      <c r="X121" s="70" t="s">
        <v>84</v>
      </c>
      <c r="Y121" s="76" t="s">
        <v>331</v>
      </c>
      <c r="Z121" s="76" t="s">
        <v>330</v>
      </c>
      <c r="AA121" s="77" t="s">
        <v>85</v>
      </c>
      <c r="AB121" s="77" t="s">
        <v>86</v>
      </c>
      <c r="AC121" s="73" t="s">
        <v>325</v>
      </c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</row>
    <row r="122" spans="1:45" s="16" customFormat="1" ht="15" customHeight="1">
      <c r="A122" s="163">
        <v>1</v>
      </c>
      <c r="B122" s="25" t="s">
        <v>441</v>
      </c>
      <c r="C122" s="28" t="s">
        <v>123</v>
      </c>
      <c r="D122" s="25" t="s">
        <v>545</v>
      </c>
      <c r="E122" s="25" t="s">
        <v>546</v>
      </c>
      <c r="F122" s="25" t="s">
        <v>547</v>
      </c>
      <c r="G122" s="25" t="s">
        <v>1141</v>
      </c>
      <c r="H122" s="29" t="s">
        <v>165</v>
      </c>
      <c r="I122" s="25" t="s">
        <v>43</v>
      </c>
      <c r="J122" s="25" t="s">
        <v>396</v>
      </c>
      <c r="K122" s="195" t="s">
        <v>1264</v>
      </c>
      <c r="L122" s="44" t="s">
        <v>754</v>
      </c>
      <c r="M122" s="39" t="s">
        <v>442</v>
      </c>
      <c r="N122" s="39" t="s">
        <v>353</v>
      </c>
      <c r="O122" s="28">
        <v>733</v>
      </c>
      <c r="P122" s="28">
        <v>2</v>
      </c>
      <c r="Q122" s="28">
        <v>1024</v>
      </c>
      <c r="R122" s="28">
        <v>2</v>
      </c>
      <c r="S122" s="28">
        <v>1</v>
      </c>
      <c r="T122" s="28"/>
      <c r="U122" s="28"/>
      <c r="V122" s="28"/>
      <c r="W122" s="28">
        <v>36</v>
      </c>
      <c r="X122" s="28"/>
      <c r="Y122" s="28" t="s">
        <v>348</v>
      </c>
      <c r="Z122" s="28" t="s">
        <v>347</v>
      </c>
      <c r="AA122" s="29">
        <v>36609</v>
      </c>
      <c r="AB122" s="29">
        <v>36622</v>
      </c>
      <c r="AC122" s="162">
        <v>8200000</v>
      </c>
      <c r="AD122" s="17" t="s">
        <v>1013</v>
      </c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</row>
    <row r="123" spans="1:45" s="20" customFormat="1" ht="15" customHeight="1">
      <c r="A123" s="163">
        <v>2</v>
      </c>
      <c r="B123" s="39" t="s">
        <v>184</v>
      </c>
      <c r="C123" s="28" t="s">
        <v>124</v>
      </c>
      <c r="D123" s="28" t="s">
        <v>548</v>
      </c>
      <c r="E123" s="28" t="s">
        <v>549</v>
      </c>
      <c r="F123" s="29" t="s">
        <v>550</v>
      </c>
      <c r="G123" s="25" t="s">
        <v>1141</v>
      </c>
      <c r="H123" s="29" t="s">
        <v>351</v>
      </c>
      <c r="I123" s="25" t="s">
        <v>43</v>
      </c>
      <c r="J123" s="25" t="s">
        <v>396</v>
      </c>
      <c r="K123" s="195" t="s">
        <v>1264</v>
      </c>
      <c r="L123" s="44" t="s">
        <v>754</v>
      </c>
      <c r="M123" s="39" t="s">
        <v>442</v>
      </c>
      <c r="N123" s="39" t="s">
        <v>353</v>
      </c>
      <c r="O123" s="28">
        <v>733</v>
      </c>
      <c r="P123" s="28">
        <v>2</v>
      </c>
      <c r="Q123" s="28">
        <v>1024</v>
      </c>
      <c r="R123" s="28">
        <v>4</v>
      </c>
      <c r="S123" s="28"/>
      <c r="T123" s="28"/>
      <c r="U123" s="28"/>
      <c r="V123" s="28"/>
      <c r="W123" s="28">
        <v>36</v>
      </c>
      <c r="X123" s="28"/>
      <c r="Y123" s="28" t="s">
        <v>348</v>
      </c>
      <c r="Z123" s="28" t="s">
        <v>347</v>
      </c>
      <c r="AA123" s="29">
        <v>36609</v>
      </c>
      <c r="AB123" s="29">
        <v>36622</v>
      </c>
      <c r="AC123" s="162">
        <v>8200000</v>
      </c>
      <c r="AD123" s="23" t="s">
        <v>1013</v>
      </c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</row>
    <row r="124" spans="1:45" s="16" customFormat="1" ht="15" customHeight="1">
      <c r="A124" s="163">
        <v>3</v>
      </c>
      <c r="B124" s="25" t="s">
        <v>454</v>
      </c>
      <c r="C124" s="28" t="s">
        <v>455</v>
      </c>
      <c r="D124" s="25" t="s">
        <v>488</v>
      </c>
      <c r="E124" s="25" t="s">
        <v>489</v>
      </c>
      <c r="F124" s="25" t="s">
        <v>490</v>
      </c>
      <c r="G124" s="25" t="s">
        <v>1141</v>
      </c>
      <c r="H124" s="29" t="s">
        <v>165</v>
      </c>
      <c r="I124" s="25" t="s">
        <v>406</v>
      </c>
      <c r="J124" s="25" t="s">
        <v>851</v>
      </c>
      <c r="K124" s="195" t="s">
        <v>1264</v>
      </c>
      <c r="L124" s="44" t="s">
        <v>754</v>
      </c>
      <c r="M124" s="39" t="s">
        <v>452</v>
      </c>
      <c r="N124" s="39" t="s">
        <v>353</v>
      </c>
      <c r="O124" s="28">
        <v>733</v>
      </c>
      <c r="P124" s="28">
        <v>2</v>
      </c>
      <c r="Q124" s="28">
        <v>1024</v>
      </c>
      <c r="R124" s="28">
        <v>2</v>
      </c>
      <c r="S124" s="28">
        <v>2</v>
      </c>
      <c r="T124" s="28"/>
      <c r="U124" s="28"/>
      <c r="V124" s="28"/>
      <c r="W124" s="28">
        <v>54</v>
      </c>
      <c r="X124" s="28"/>
      <c r="Y124" s="28" t="s">
        <v>348</v>
      </c>
      <c r="Z124" s="28" t="s">
        <v>348</v>
      </c>
      <c r="AA124" s="29">
        <v>36651</v>
      </c>
      <c r="AB124" s="29">
        <v>36663</v>
      </c>
      <c r="AC124" s="162">
        <v>8630000</v>
      </c>
      <c r="AD124" s="17" t="s">
        <v>1013</v>
      </c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</row>
    <row r="125" spans="1:45" s="16" customFormat="1" ht="15" customHeight="1">
      <c r="A125" s="163">
        <v>4</v>
      </c>
      <c r="B125" s="25" t="s">
        <v>499</v>
      </c>
      <c r="C125" s="28" t="s">
        <v>172</v>
      </c>
      <c r="D125" s="25" t="s">
        <v>573</v>
      </c>
      <c r="E125" s="25" t="s">
        <v>573</v>
      </c>
      <c r="F125" s="25" t="s">
        <v>574</v>
      </c>
      <c r="G125" s="25" t="s">
        <v>1141</v>
      </c>
      <c r="H125" s="29" t="s">
        <v>351</v>
      </c>
      <c r="I125" s="25" t="s">
        <v>815</v>
      </c>
      <c r="J125" s="25"/>
      <c r="K125" s="195" t="s">
        <v>1264</v>
      </c>
      <c r="L125" s="44" t="s">
        <v>754</v>
      </c>
      <c r="M125" s="39" t="s">
        <v>352</v>
      </c>
      <c r="N125" s="39" t="s">
        <v>353</v>
      </c>
      <c r="O125" s="28">
        <v>550</v>
      </c>
      <c r="P125" s="28">
        <v>2</v>
      </c>
      <c r="Q125" s="28">
        <v>1024</v>
      </c>
      <c r="R125" s="28">
        <v>2</v>
      </c>
      <c r="S125" s="28">
        <v>1</v>
      </c>
      <c r="T125" s="28"/>
      <c r="U125" s="28"/>
      <c r="V125" s="28"/>
      <c r="W125" s="28">
        <v>36</v>
      </c>
      <c r="X125" s="28"/>
      <c r="Y125" s="28" t="s">
        <v>348</v>
      </c>
      <c r="Z125" s="28" t="s">
        <v>347</v>
      </c>
      <c r="AA125" s="29">
        <v>36678</v>
      </c>
      <c r="AB125" s="29">
        <v>36679</v>
      </c>
      <c r="AC125" s="162">
        <v>6000000</v>
      </c>
      <c r="AD125" s="17" t="s">
        <v>1013</v>
      </c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</row>
    <row r="126" spans="1:45" s="16" customFormat="1" ht="15" customHeight="1">
      <c r="A126" s="163">
        <v>5</v>
      </c>
      <c r="B126" s="25" t="s">
        <v>508</v>
      </c>
      <c r="C126" s="28" t="s">
        <v>509</v>
      </c>
      <c r="D126" s="25" t="s">
        <v>595</v>
      </c>
      <c r="E126" s="25" t="s">
        <v>595</v>
      </c>
      <c r="F126" s="25" t="s">
        <v>596</v>
      </c>
      <c r="G126" s="25" t="s">
        <v>1141</v>
      </c>
      <c r="H126" s="29" t="s">
        <v>351</v>
      </c>
      <c r="I126" s="25" t="s">
        <v>817</v>
      </c>
      <c r="J126" s="25"/>
      <c r="K126" s="195" t="s">
        <v>1264</v>
      </c>
      <c r="L126" s="44" t="s">
        <v>754</v>
      </c>
      <c r="M126" s="39" t="s">
        <v>442</v>
      </c>
      <c r="N126" s="39" t="s">
        <v>353</v>
      </c>
      <c r="O126" s="28">
        <v>733</v>
      </c>
      <c r="P126" s="28">
        <v>2</v>
      </c>
      <c r="Q126" s="28">
        <v>1024</v>
      </c>
      <c r="R126" s="28">
        <v>1</v>
      </c>
      <c r="S126" s="28">
        <v>3</v>
      </c>
      <c r="T126" s="28"/>
      <c r="U126" s="28"/>
      <c r="V126" s="28"/>
      <c r="W126" s="28">
        <v>63</v>
      </c>
      <c r="X126" s="28"/>
      <c r="Y126" s="28" t="s">
        <v>347</v>
      </c>
      <c r="Z126" s="28" t="s">
        <v>347</v>
      </c>
      <c r="AA126" s="29">
        <v>36778</v>
      </c>
      <c r="AB126" s="29">
        <v>36783</v>
      </c>
      <c r="AC126" s="162">
        <v>13355000</v>
      </c>
      <c r="AD126" s="17" t="s">
        <v>1013</v>
      </c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</row>
    <row r="127" spans="1:45" s="16" customFormat="1" ht="15" customHeight="1">
      <c r="A127" s="163">
        <v>6</v>
      </c>
      <c r="B127" s="25" t="s">
        <v>514</v>
      </c>
      <c r="C127" s="28" t="s">
        <v>56</v>
      </c>
      <c r="D127" s="25" t="s">
        <v>599</v>
      </c>
      <c r="E127" s="25" t="s">
        <v>599</v>
      </c>
      <c r="F127" s="25" t="s">
        <v>600</v>
      </c>
      <c r="G127" s="25" t="s">
        <v>1141</v>
      </c>
      <c r="H127" s="29" t="s">
        <v>351</v>
      </c>
      <c r="I127" s="25" t="s">
        <v>765</v>
      </c>
      <c r="J127" s="25" t="s">
        <v>766</v>
      </c>
      <c r="K127" s="195" t="s">
        <v>1264</v>
      </c>
      <c r="L127" s="44" t="s">
        <v>754</v>
      </c>
      <c r="M127" s="39" t="s">
        <v>515</v>
      </c>
      <c r="N127" s="39" t="s">
        <v>353</v>
      </c>
      <c r="O127" s="28">
        <v>700</v>
      </c>
      <c r="P127" s="28">
        <v>4</v>
      </c>
      <c r="Q127" s="28">
        <v>4096</v>
      </c>
      <c r="R127" s="28">
        <v>1</v>
      </c>
      <c r="S127" s="28">
        <v>1</v>
      </c>
      <c r="T127" s="28">
        <v>1</v>
      </c>
      <c r="U127" s="28"/>
      <c r="V127" s="28"/>
      <c r="W127" s="28">
        <v>63</v>
      </c>
      <c r="X127" s="28"/>
      <c r="Y127" s="28" t="s">
        <v>348</v>
      </c>
      <c r="Z127" s="28" t="s">
        <v>348</v>
      </c>
      <c r="AA127" s="29">
        <v>36803</v>
      </c>
      <c r="AB127" s="29">
        <v>36818</v>
      </c>
      <c r="AC127" s="162">
        <v>21400000</v>
      </c>
      <c r="AD127" s="17" t="s">
        <v>1013</v>
      </c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</row>
    <row r="128" spans="1:45" s="16" customFormat="1" ht="15" customHeight="1">
      <c r="A128" s="163">
        <v>7</v>
      </c>
      <c r="B128" s="25" t="s">
        <v>51</v>
      </c>
      <c r="C128" s="28" t="s">
        <v>52</v>
      </c>
      <c r="D128" s="25" t="s">
        <v>518</v>
      </c>
      <c r="E128" s="25" t="s">
        <v>518</v>
      </c>
      <c r="F128" s="25" t="s">
        <v>519</v>
      </c>
      <c r="G128" s="25" t="s">
        <v>1141</v>
      </c>
      <c r="H128" s="29" t="s">
        <v>351</v>
      </c>
      <c r="I128" s="25" t="s">
        <v>406</v>
      </c>
      <c r="J128" s="25" t="s">
        <v>851</v>
      </c>
      <c r="K128" s="195" t="s">
        <v>1264</v>
      </c>
      <c r="L128" s="44" t="s">
        <v>754</v>
      </c>
      <c r="M128" s="39" t="s">
        <v>452</v>
      </c>
      <c r="N128" s="39" t="s">
        <v>353</v>
      </c>
      <c r="O128" s="28">
        <v>1000</v>
      </c>
      <c r="P128" s="28">
        <v>2</v>
      </c>
      <c r="Q128" s="28">
        <v>2048</v>
      </c>
      <c r="R128" s="28"/>
      <c r="S128" s="28">
        <v>2</v>
      </c>
      <c r="T128" s="28">
        <v>2</v>
      </c>
      <c r="U128" s="28"/>
      <c r="V128" s="28"/>
      <c r="W128" s="28">
        <v>108</v>
      </c>
      <c r="X128" s="28"/>
      <c r="Y128" s="28" t="s">
        <v>347</v>
      </c>
      <c r="Z128" s="28" t="s">
        <v>347</v>
      </c>
      <c r="AA128" s="29">
        <v>37009</v>
      </c>
      <c r="AB128" s="29">
        <v>37014</v>
      </c>
      <c r="AC128" s="162">
        <v>6767500</v>
      </c>
      <c r="AD128" s="17" t="s">
        <v>1013</v>
      </c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</row>
    <row r="129" spans="1:221" s="16" customFormat="1" ht="15" customHeight="1">
      <c r="A129" s="163">
        <v>8</v>
      </c>
      <c r="B129" s="3" t="s">
        <v>53</v>
      </c>
      <c r="C129" s="10" t="s">
        <v>109</v>
      </c>
      <c r="D129" s="3" t="s">
        <v>522</v>
      </c>
      <c r="E129" s="3" t="s">
        <v>523</v>
      </c>
      <c r="F129" s="3" t="s">
        <v>524</v>
      </c>
      <c r="G129" s="3" t="s">
        <v>1100</v>
      </c>
      <c r="H129" s="11" t="s">
        <v>351</v>
      </c>
      <c r="I129" s="3" t="s">
        <v>406</v>
      </c>
      <c r="J129" s="3" t="s">
        <v>851</v>
      </c>
      <c r="K129" s="195" t="s">
        <v>1264</v>
      </c>
      <c r="L129" s="44" t="s">
        <v>754</v>
      </c>
      <c r="M129" s="39" t="s">
        <v>462</v>
      </c>
      <c r="N129" s="39" t="s">
        <v>353</v>
      </c>
      <c r="O129" s="28">
        <v>1000</v>
      </c>
      <c r="P129" s="28">
        <v>2</v>
      </c>
      <c r="Q129" s="28">
        <v>1024</v>
      </c>
      <c r="R129" s="28">
        <v>2</v>
      </c>
      <c r="S129" s="28">
        <v>1</v>
      </c>
      <c r="T129" s="28"/>
      <c r="U129" s="28"/>
      <c r="V129" s="28"/>
      <c r="W129" s="28">
        <v>36</v>
      </c>
      <c r="X129" s="28"/>
      <c r="Y129" s="28" t="s">
        <v>348</v>
      </c>
      <c r="Z129" s="28" t="s">
        <v>348</v>
      </c>
      <c r="AA129" s="29">
        <v>37097</v>
      </c>
      <c r="AB129" s="29">
        <v>37104</v>
      </c>
      <c r="AC129" s="162">
        <v>5000000</v>
      </c>
      <c r="AD129" s="17" t="s">
        <v>1013</v>
      </c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</row>
    <row r="130" spans="1:221" s="16" customFormat="1" ht="15" customHeight="1">
      <c r="A130" s="163">
        <v>9</v>
      </c>
      <c r="B130" s="164" t="s">
        <v>54</v>
      </c>
      <c r="C130" s="168" t="s">
        <v>111</v>
      </c>
      <c r="D130" s="164" t="s">
        <v>530</v>
      </c>
      <c r="E130" s="164" t="s">
        <v>531</v>
      </c>
      <c r="F130" s="164"/>
      <c r="G130" s="164" t="s">
        <v>1142</v>
      </c>
      <c r="H130" s="167" t="s">
        <v>351</v>
      </c>
      <c r="I130" s="164" t="s">
        <v>765</v>
      </c>
      <c r="J130" s="164" t="s">
        <v>427</v>
      </c>
      <c r="K130" s="195" t="s">
        <v>1264</v>
      </c>
      <c r="L130" s="44" t="s">
        <v>754</v>
      </c>
      <c r="M130" s="39" t="s">
        <v>462</v>
      </c>
      <c r="N130" s="39" t="s">
        <v>353</v>
      </c>
      <c r="O130" s="28">
        <v>1000</v>
      </c>
      <c r="P130" s="28">
        <v>2</v>
      </c>
      <c r="Q130" s="28">
        <v>1024</v>
      </c>
      <c r="R130" s="28">
        <v>2</v>
      </c>
      <c r="S130" s="28"/>
      <c r="T130" s="28"/>
      <c r="U130" s="28"/>
      <c r="V130" s="28"/>
      <c r="W130" s="28">
        <v>18</v>
      </c>
      <c r="X130" s="28"/>
      <c r="Y130" s="28" t="s">
        <v>348</v>
      </c>
      <c r="Z130" s="28" t="s">
        <v>347</v>
      </c>
      <c r="AA130" s="29">
        <v>37097</v>
      </c>
      <c r="AB130" s="29">
        <v>37104</v>
      </c>
      <c r="AC130" s="162">
        <v>5000000</v>
      </c>
      <c r="AD130" s="17" t="s">
        <v>1013</v>
      </c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</row>
    <row r="131" spans="1:221" s="16" customFormat="1" ht="15" customHeight="1">
      <c r="A131" s="163">
        <v>10</v>
      </c>
      <c r="B131" s="164" t="s">
        <v>394</v>
      </c>
      <c r="C131" s="169"/>
      <c r="D131" s="164" t="s">
        <v>568</v>
      </c>
      <c r="E131" s="164" t="s">
        <v>569</v>
      </c>
      <c r="F131" s="164"/>
      <c r="G131" s="164" t="s">
        <v>1142</v>
      </c>
      <c r="H131" s="170" t="s">
        <v>351</v>
      </c>
      <c r="I131" s="164" t="s">
        <v>765</v>
      </c>
      <c r="J131" s="164" t="s">
        <v>1006</v>
      </c>
      <c r="K131" s="195" t="s">
        <v>1264</v>
      </c>
      <c r="L131" s="44" t="s">
        <v>754</v>
      </c>
      <c r="M131" s="43" t="s">
        <v>392</v>
      </c>
      <c r="N131" s="42" t="s">
        <v>380</v>
      </c>
      <c r="O131" s="42" t="s">
        <v>174</v>
      </c>
      <c r="P131" s="42">
        <v>1</v>
      </c>
      <c r="Q131" s="42" t="s">
        <v>391</v>
      </c>
      <c r="R131" s="42"/>
      <c r="S131" s="42"/>
      <c r="T131" s="42"/>
      <c r="U131" s="42"/>
      <c r="V131" s="42"/>
      <c r="W131" s="57">
        <v>0</v>
      </c>
      <c r="X131" s="42" t="s">
        <v>393</v>
      </c>
      <c r="Y131" s="42" t="s">
        <v>335</v>
      </c>
      <c r="Z131" s="57" t="s">
        <v>348</v>
      </c>
      <c r="AA131" s="56">
        <v>37953</v>
      </c>
      <c r="AB131" s="56">
        <v>37953</v>
      </c>
      <c r="AC131" s="162">
        <v>7633333</v>
      </c>
      <c r="AD131" s="17" t="s">
        <v>1013</v>
      </c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</row>
    <row r="132" spans="1:221">
      <c r="AO132" s="66"/>
    </row>
    <row r="133" spans="1:221">
      <c r="AO133" s="66"/>
    </row>
    <row r="134" spans="1:221">
      <c r="B134" s="166" t="s">
        <v>2153</v>
      </c>
      <c r="AO134" s="66"/>
    </row>
    <row r="135" spans="1:221" s="69" customFormat="1" ht="30" customHeight="1">
      <c r="A135" s="70" t="s">
        <v>284</v>
      </c>
      <c r="B135" s="70" t="s">
        <v>30</v>
      </c>
      <c r="C135" s="70" t="s">
        <v>319</v>
      </c>
      <c r="D135" s="70" t="s">
        <v>193</v>
      </c>
      <c r="E135" s="70" t="s">
        <v>31</v>
      </c>
      <c r="F135" s="70" t="s">
        <v>89</v>
      </c>
      <c r="G135" s="71" t="s">
        <v>1137</v>
      </c>
      <c r="H135" s="71" t="s">
        <v>88</v>
      </c>
      <c r="I135" s="71" t="s">
        <v>1138</v>
      </c>
      <c r="J135" s="71" t="s">
        <v>90</v>
      </c>
      <c r="K135" s="71" t="s">
        <v>1139</v>
      </c>
      <c r="L135" s="71" t="s">
        <v>1140</v>
      </c>
      <c r="M135" s="70" t="s">
        <v>32</v>
      </c>
      <c r="N135" s="70" t="s">
        <v>33</v>
      </c>
      <c r="O135" s="70" t="s">
        <v>34</v>
      </c>
      <c r="P135" s="73" t="s">
        <v>35</v>
      </c>
      <c r="Q135" s="70" t="s">
        <v>36</v>
      </c>
      <c r="R135" s="74" t="s">
        <v>37</v>
      </c>
      <c r="S135" s="74" t="s">
        <v>38</v>
      </c>
      <c r="T135" s="74" t="s">
        <v>39</v>
      </c>
      <c r="U135" s="74" t="s">
        <v>82</v>
      </c>
      <c r="V135" s="75" t="s">
        <v>83</v>
      </c>
      <c r="W135" s="76" t="s">
        <v>332</v>
      </c>
      <c r="X135" s="70" t="s">
        <v>84</v>
      </c>
      <c r="Y135" s="76" t="s">
        <v>331</v>
      </c>
      <c r="Z135" s="76" t="s">
        <v>330</v>
      </c>
      <c r="AA135" s="77" t="s">
        <v>85</v>
      </c>
      <c r="AB135" s="77" t="s">
        <v>86</v>
      </c>
      <c r="AC135" s="73" t="s">
        <v>325</v>
      </c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</row>
    <row r="136" spans="1:221" s="16" customFormat="1" ht="15" customHeight="1">
      <c r="A136" s="163">
        <v>1</v>
      </c>
      <c r="B136" s="39" t="s">
        <v>346</v>
      </c>
      <c r="C136" s="39"/>
      <c r="D136" s="25"/>
      <c r="E136" s="40" t="s">
        <v>465</v>
      </c>
      <c r="F136" s="39"/>
      <c r="G136" s="25" t="s">
        <v>1141</v>
      </c>
      <c r="H136" s="39" t="s">
        <v>334</v>
      </c>
      <c r="I136" s="25" t="s">
        <v>765</v>
      </c>
      <c r="J136" s="25" t="s">
        <v>55</v>
      </c>
      <c r="K136" s="195" t="s">
        <v>1264</v>
      </c>
      <c r="L136" s="44" t="s">
        <v>754</v>
      </c>
      <c r="M136" s="40" t="s">
        <v>217</v>
      </c>
      <c r="N136" s="39" t="s">
        <v>334</v>
      </c>
      <c r="O136" s="40">
        <v>336</v>
      </c>
      <c r="P136" s="40">
        <v>8</v>
      </c>
      <c r="Q136" s="28">
        <v>4096</v>
      </c>
      <c r="R136" s="28">
        <v>6</v>
      </c>
      <c r="S136" s="28"/>
      <c r="T136" s="28"/>
      <c r="U136" s="28"/>
      <c r="V136" s="28"/>
      <c r="W136" s="28"/>
      <c r="X136" s="28"/>
      <c r="Y136" s="28"/>
      <c r="Z136" s="28" t="s">
        <v>347</v>
      </c>
      <c r="AA136" s="29"/>
      <c r="AB136" s="29">
        <v>36404</v>
      </c>
      <c r="AC136" s="162">
        <v>96663000</v>
      </c>
      <c r="AD136" s="17" t="s">
        <v>1012</v>
      </c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</row>
    <row r="137" spans="1:221" s="16" customFormat="1" ht="15" customHeight="1">
      <c r="A137" s="163">
        <v>2</v>
      </c>
      <c r="B137" s="39" t="s">
        <v>179</v>
      </c>
      <c r="C137" s="39"/>
      <c r="D137" s="25"/>
      <c r="E137" s="30" t="s">
        <v>466</v>
      </c>
      <c r="F137" s="39"/>
      <c r="G137" s="25" t="s">
        <v>1141</v>
      </c>
      <c r="H137" s="39" t="s">
        <v>334</v>
      </c>
      <c r="I137" s="25" t="s">
        <v>765</v>
      </c>
      <c r="J137" s="25" t="s">
        <v>55</v>
      </c>
      <c r="K137" s="195" t="s">
        <v>1264</v>
      </c>
      <c r="L137" s="44" t="s">
        <v>754</v>
      </c>
      <c r="M137" s="40" t="s">
        <v>218</v>
      </c>
      <c r="N137" s="39" t="s">
        <v>334</v>
      </c>
      <c r="O137" s="40">
        <v>400</v>
      </c>
      <c r="P137" s="40">
        <v>2</v>
      </c>
      <c r="Q137" s="28">
        <v>1024</v>
      </c>
      <c r="R137" s="28"/>
      <c r="S137" s="28"/>
      <c r="T137" s="28"/>
      <c r="U137" s="28"/>
      <c r="V137" s="28"/>
      <c r="W137" s="28">
        <v>0</v>
      </c>
      <c r="X137" s="28"/>
      <c r="Y137" s="28"/>
      <c r="Z137" s="28" t="s">
        <v>348</v>
      </c>
      <c r="AA137" s="29"/>
      <c r="AB137" s="29">
        <v>36404</v>
      </c>
      <c r="AC137" s="162">
        <v>37135000</v>
      </c>
      <c r="AD137" s="17" t="s">
        <v>1012</v>
      </c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</row>
    <row r="138" spans="1:221" s="20" customFormat="1" ht="15" customHeight="1">
      <c r="A138" s="163">
        <v>3</v>
      </c>
      <c r="B138" s="39" t="s">
        <v>349</v>
      </c>
      <c r="C138" s="39"/>
      <c r="D138" s="25"/>
      <c r="E138" s="40" t="s">
        <v>467</v>
      </c>
      <c r="F138" s="39" t="s">
        <v>468</v>
      </c>
      <c r="G138" s="25" t="s">
        <v>1141</v>
      </c>
      <c r="H138" s="39" t="s">
        <v>334</v>
      </c>
      <c r="I138" s="25" t="s">
        <v>765</v>
      </c>
      <c r="J138" s="25" t="s">
        <v>55</v>
      </c>
      <c r="K138" s="195" t="s">
        <v>1264</v>
      </c>
      <c r="L138" s="44" t="s">
        <v>754</v>
      </c>
      <c r="M138" s="40" t="s">
        <v>350</v>
      </c>
      <c r="N138" s="39" t="s">
        <v>334</v>
      </c>
      <c r="O138" s="40">
        <v>360</v>
      </c>
      <c r="P138" s="40">
        <v>2</v>
      </c>
      <c r="Q138" s="28">
        <v>1024</v>
      </c>
      <c r="R138" s="28"/>
      <c r="S138" s="28"/>
      <c r="T138" s="28"/>
      <c r="U138" s="28"/>
      <c r="V138" s="28"/>
      <c r="W138" s="28">
        <v>0</v>
      </c>
      <c r="X138" s="28"/>
      <c r="Y138" s="28"/>
      <c r="Z138" s="28" t="s">
        <v>347</v>
      </c>
      <c r="AA138" s="29"/>
      <c r="AB138" s="29">
        <v>36404</v>
      </c>
      <c r="AC138" s="162">
        <v>19616000</v>
      </c>
      <c r="AD138" s="23" t="s">
        <v>1012</v>
      </c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</row>
    <row r="139" spans="1:221" s="16" customFormat="1" ht="15" customHeight="1">
      <c r="A139" s="163">
        <v>4</v>
      </c>
      <c r="B139" s="25" t="s">
        <v>356</v>
      </c>
      <c r="C139" s="52" t="s">
        <v>161</v>
      </c>
      <c r="D139" s="25"/>
      <c r="E139" s="52" t="s">
        <v>162</v>
      </c>
      <c r="F139" s="25"/>
      <c r="G139" s="25" t="s">
        <v>1141</v>
      </c>
      <c r="H139" s="29"/>
      <c r="I139" s="25" t="s">
        <v>765</v>
      </c>
      <c r="J139" s="25" t="s">
        <v>55</v>
      </c>
      <c r="K139" s="195" t="s">
        <v>1264</v>
      </c>
      <c r="L139" s="44" t="s">
        <v>754</v>
      </c>
      <c r="M139" s="41" t="s">
        <v>328</v>
      </c>
      <c r="N139" s="39" t="s">
        <v>98</v>
      </c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52" t="s">
        <v>856</v>
      </c>
      <c r="AA139" s="51">
        <v>36483</v>
      </c>
      <c r="AB139" s="51">
        <v>36487</v>
      </c>
      <c r="AC139" s="162">
        <v>2970000</v>
      </c>
      <c r="AD139" s="17" t="s">
        <v>1012</v>
      </c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</row>
    <row r="140" spans="1:221" s="16" customFormat="1" ht="15" customHeight="1">
      <c r="A140" s="163">
        <v>5</v>
      </c>
      <c r="B140" s="25" t="s">
        <v>354</v>
      </c>
      <c r="C140" s="28" t="s">
        <v>163</v>
      </c>
      <c r="D140" s="25" t="s">
        <v>251</v>
      </c>
      <c r="E140" s="25" t="s">
        <v>251</v>
      </c>
      <c r="F140" s="25" t="s">
        <v>867</v>
      </c>
      <c r="G140" s="25" t="s">
        <v>1141</v>
      </c>
      <c r="H140" s="29" t="s">
        <v>351</v>
      </c>
      <c r="I140" s="25" t="s">
        <v>868</v>
      </c>
      <c r="J140" s="25" t="s">
        <v>866</v>
      </c>
      <c r="K140" s="195" t="s">
        <v>1264</v>
      </c>
      <c r="L140" s="44" t="s">
        <v>754</v>
      </c>
      <c r="M140" s="39" t="s">
        <v>352</v>
      </c>
      <c r="N140" s="39" t="s">
        <v>353</v>
      </c>
      <c r="O140" s="28">
        <v>450</v>
      </c>
      <c r="P140" s="28">
        <v>2</v>
      </c>
      <c r="Q140" s="28">
        <v>512</v>
      </c>
      <c r="R140" s="28">
        <v>1</v>
      </c>
      <c r="S140" s="28"/>
      <c r="T140" s="28"/>
      <c r="U140" s="28"/>
      <c r="V140" s="28"/>
      <c r="W140" s="28">
        <v>9</v>
      </c>
      <c r="X140" s="28"/>
      <c r="Y140" s="28" t="s">
        <v>335</v>
      </c>
      <c r="Z140" s="28" t="s">
        <v>335</v>
      </c>
      <c r="AA140" s="29">
        <v>36483</v>
      </c>
      <c r="AB140" s="29">
        <v>36487</v>
      </c>
      <c r="AC140" s="162">
        <v>2970000</v>
      </c>
      <c r="AD140" s="17" t="s">
        <v>1012</v>
      </c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</row>
    <row r="141" spans="1:221" s="16" customFormat="1" ht="15" customHeight="1">
      <c r="A141" s="163">
        <v>6</v>
      </c>
      <c r="B141" s="39" t="s">
        <v>180</v>
      </c>
      <c r="C141" s="28" t="s">
        <v>135</v>
      </c>
      <c r="D141" s="25"/>
      <c r="E141" s="28" t="s">
        <v>532</v>
      </c>
      <c r="F141" s="25"/>
      <c r="G141" s="25" t="s">
        <v>1141</v>
      </c>
      <c r="H141" s="29" t="s">
        <v>351</v>
      </c>
      <c r="I141" s="25" t="s">
        <v>765</v>
      </c>
      <c r="J141" s="25" t="s">
        <v>41</v>
      </c>
      <c r="K141" s="195" t="s">
        <v>1264</v>
      </c>
      <c r="L141" s="44" t="s">
        <v>754</v>
      </c>
      <c r="M141" s="39" t="s">
        <v>355</v>
      </c>
      <c r="N141" s="39" t="s">
        <v>353</v>
      </c>
      <c r="O141" s="28">
        <v>600</v>
      </c>
      <c r="P141" s="28">
        <v>2</v>
      </c>
      <c r="Q141" s="28">
        <v>1024</v>
      </c>
      <c r="R141" s="28"/>
      <c r="S141" s="28"/>
      <c r="T141" s="28"/>
      <c r="U141" s="28"/>
      <c r="V141" s="28"/>
      <c r="W141" s="28">
        <v>0</v>
      </c>
      <c r="X141" s="28"/>
      <c r="Y141" s="28" t="s">
        <v>347</v>
      </c>
      <c r="Z141" s="28" t="s">
        <v>347</v>
      </c>
      <c r="AA141" s="29">
        <v>36485</v>
      </c>
      <c r="AB141" s="29">
        <v>36487</v>
      </c>
      <c r="AC141" s="162">
        <v>11659000</v>
      </c>
      <c r="AD141" s="17" t="s">
        <v>1012</v>
      </c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</row>
    <row r="142" spans="1:221" s="16" customFormat="1" ht="15" customHeight="1">
      <c r="A142" s="163">
        <v>7</v>
      </c>
      <c r="B142" s="3" t="s">
        <v>412</v>
      </c>
      <c r="C142" s="10" t="s">
        <v>120</v>
      </c>
      <c r="D142" s="3" t="s">
        <v>538</v>
      </c>
      <c r="E142" s="3" t="s">
        <v>538</v>
      </c>
      <c r="F142" s="3" t="s">
        <v>539</v>
      </c>
      <c r="G142" s="3" t="s">
        <v>1100</v>
      </c>
      <c r="H142" s="11" t="s">
        <v>351</v>
      </c>
      <c r="I142" s="3" t="s">
        <v>806</v>
      </c>
      <c r="J142" s="3" t="s">
        <v>880</v>
      </c>
      <c r="K142" s="195" t="s">
        <v>1264</v>
      </c>
      <c r="L142" s="44" t="s">
        <v>754</v>
      </c>
      <c r="M142" s="39" t="s">
        <v>410</v>
      </c>
      <c r="N142" s="39" t="s">
        <v>353</v>
      </c>
      <c r="O142" s="28">
        <v>500</v>
      </c>
      <c r="P142" s="28">
        <v>2</v>
      </c>
      <c r="Q142" s="28">
        <v>1024</v>
      </c>
      <c r="R142" s="28">
        <v>4</v>
      </c>
      <c r="S142" s="28"/>
      <c r="T142" s="28"/>
      <c r="U142" s="28"/>
      <c r="V142" s="28"/>
      <c r="W142" s="28">
        <v>36</v>
      </c>
      <c r="X142" s="28"/>
      <c r="Y142" s="28" t="s">
        <v>348</v>
      </c>
      <c r="Z142" s="28" t="s">
        <v>348</v>
      </c>
      <c r="AA142" s="29">
        <v>36486</v>
      </c>
      <c r="AB142" s="29">
        <v>36495</v>
      </c>
      <c r="AC142" s="162">
        <v>10350000</v>
      </c>
      <c r="AD142" s="17" t="s">
        <v>1012</v>
      </c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</row>
    <row r="143" spans="1:221" s="16" customFormat="1" ht="15" customHeight="1">
      <c r="A143" s="163">
        <v>8</v>
      </c>
      <c r="B143" s="25" t="s">
        <v>438</v>
      </c>
      <c r="C143" s="28" t="s">
        <v>122</v>
      </c>
      <c r="D143" s="25" t="s">
        <v>542</v>
      </c>
      <c r="E143" s="25"/>
      <c r="F143" s="25" t="s">
        <v>543</v>
      </c>
      <c r="G143" s="25" t="s">
        <v>1141</v>
      </c>
      <c r="H143" s="29" t="s">
        <v>351</v>
      </c>
      <c r="I143" s="25" t="s">
        <v>764</v>
      </c>
      <c r="J143" s="25" t="s">
        <v>834</v>
      </c>
      <c r="K143" s="195" t="s">
        <v>1264</v>
      </c>
      <c r="L143" s="44" t="s">
        <v>754</v>
      </c>
      <c r="M143" s="39" t="s">
        <v>198</v>
      </c>
      <c r="N143" s="39" t="s">
        <v>353</v>
      </c>
      <c r="O143" s="28">
        <v>500</v>
      </c>
      <c r="P143" s="28">
        <v>1</v>
      </c>
      <c r="Q143" s="28">
        <v>1024</v>
      </c>
      <c r="R143" s="28">
        <v>2</v>
      </c>
      <c r="S143" s="28"/>
      <c r="T143" s="28"/>
      <c r="U143" s="28"/>
      <c r="V143" s="28"/>
      <c r="W143" s="28">
        <v>18</v>
      </c>
      <c r="X143" s="28"/>
      <c r="Y143" s="28" t="s">
        <v>348</v>
      </c>
      <c r="Z143" s="28" t="s">
        <v>335</v>
      </c>
      <c r="AA143" s="29">
        <v>36552</v>
      </c>
      <c r="AB143" s="29">
        <v>36553</v>
      </c>
      <c r="AC143" s="162">
        <v>37000000</v>
      </c>
      <c r="AD143" s="17" t="s">
        <v>1012</v>
      </c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</row>
    <row r="144" spans="1:221" s="20" customFormat="1" ht="15" customHeight="1">
      <c r="A144" s="163">
        <v>9</v>
      </c>
      <c r="B144" s="25" t="s">
        <v>439</v>
      </c>
      <c r="C144" s="28" t="s">
        <v>440</v>
      </c>
      <c r="D144" s="25" t="s">
        <v>544</v>
      </c>
      <c r="E144" s="28"/>
      <c r="F144" s="29"/>
      <c r="G144" s="25" t="s">
        <v>1141</v>
      </c>
      <c r="H144" s="29" t="s">
        <v>351</v>
      </c>
      <c r="I144" s="25" t="s">
        <v>764</v>
      </c>
      <c r="J144" s="25" t="s">
        <v>834</v>
      </c>
      <c r="K144" s="195" t="s">
        <v>1264</v>
      </c>
      <c r="L144" s="44" t="s">
        <v>754</v>
      </c>
      <c r="M144" s="39" t="s">
        <v>410</v>
      </c>
      <c r="N144" s="39" t="s">
        <v>353</v>
      </c>
      <c r="O144" s="28">
        <v>500</v>
      </c>
      <c r="P144" s="28">
        <v>1</v>
      </c>
      <c r="Q144" s="28">
        <v>1024</v>
      </c>
      <c r="R144" s="28">
        <v>4</v>
      </c>
      <c r="S144" s="28"/>
      <c r="T144" s="28"/>
      <c r="U144" s="28"/>
      <c r="V144" s="28"/>
      <c r="W144" s="28">
        <v>36</v>
      </c>
      <c r="X144" s="28"/>
      <c r="Y144" s="28" t="s">
        <v>335</v>
      </c>
      <c r="Z144" s="28" t="s">
        <v>335</v>
      </c>
      <c r="AA144" s="29">
        <v>36552</v>
      </c>
      <c r="AB144" s="29">
        <v>36553</v>
      </c>
      <c r="AC144" s="162">
        <v>59602000</v>
      </c>
      <c r="AD144" s="23" t="s">
        <v>1012</v>
      </c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</row>
    <row r="145" spans="1:221" s="16" customFormat="1" ht="15" customHeight="1">
      <c r="A145" s="163">
        <v>10</v>
      </c>
      <c r="B145" s="25" t="s">
        <v>445</v>
      </c>
      <c r="C145" s="28" t="s">
        <v>138</v>
      </c>
      <c r="D145" s="25" t="s">
        <v>553</v>
      </c>
      <c r="E145" s="25" t="s">
        <v>553</v>
      </c>
      <c r="F145" s="25" t="s">
        <v>554</v>
      </c>
      <c r="G145" s="25" t="s">
        <v>1141</v>
      </c>
      <c r="H145" s="29" t="s">
        <v>351</v>
      </c>
      <c r="I145" s="25" t="s">
        <v>13</v>
      </c>
      <c r="J145" s="25" t="s">
        <v>834</v>
      </c>
      <c r="K145" s="195" t="s">
        <v>1264</v>
      </c>
      <c r="L145" s="44" t="s">
        <v>754</v>
      </c>
      <c r="M145" s="39" t="s">
        <v>443</v>
      </c>
      <c r="N145" s="39" t="s">
        <v>353</v>
      </c>
      <c r="O145" s="28">
        <v>550</v>
      </c>
      <c r="P145" s="28">
        <v>4</v>
      </c>
      <c r="Q145" s="28">
        <v>4096</v>
      </c>
      <c r="R145" s="28">
        <v>2</v>
      </c>
      <c r="S145" s="28"/>
      <c r="T145" s="58">
        <v>4</v>
      </c>
      <c r="U145" s="28"/>
      <c r="V145" s="28"/>
      <c r="W145" s="28">
        <v>162</v>
      </c>
      <c r="X145" s="28"/>
      <c r="Y145" s="28" t="s">
        <v>348</v>
      </c>
      <c r="Z145" s="28" t="s">
        <v>335</v>
      </c>
      <c r="AA145" s="29">
        <v>36732</v>
      </c>
      <c r="AB145" s="29">
        <v>36622</v>
      </c>
      <c r="AC145" s="162">
        <v>17900000</v>
      </c>
      <c r="AD145" s="17" t="s">
        <v>1012</v>
      </c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</row>
    <row r="146" spans="1:221" s="20" customFormat="1" ht="15" customHeight="1">
      <c r="A146" s="163">
        <v>11</v>
      </c>
      <c r="B146" s="42" t="s">
        <v>446</v>
      </c>
      <c r="C146" s="42" t="s">
        <v>139</v>
      </c>
      <c r="D146" s="25"/>
      <c r="E146" s="40" t="s">
        <v>555</v>
      </c>
      <c r="F146" s="42"/>
      <c r="G146" s="25" t="s">
        <v>1141</v>
      </c>
      <c r="H146" s="42"/>
      <c r="I146" s="25" t="s">
        <v>765</v>
      </c>
      <c r="J146" s="25" t="s">
        <v>55</v>
      </c>
      <c r="K146" s="195" t="s">
        <v>1264</v>
      </c>
      <c r="L146" s="44" t="s">
        <v>754</v>
      </c>
      <c r="M146" s="40" t="s">
        <v>199</v>
      </c>
      <c r="N146" s="42" t="s">
        <v>353</v>
      </c>
      <c r="O146" s="40">
        <v>500</v>
      </c>
      <c r="P146" s="40"/>
      <c r="Q146" s="57"/>
      <c r="R146" s="57"/>
      <c r="S146" s="57"/>
      <c r="T146" s="57"/>
      <c r="U146" s="57"/>
      <c r="V146" s="57"/>
      <c r="W146" s="57">
        <v>0</v>
      </c>
      <c r="X146" s="57"/>
      <c r="Y146" s="57"/>
      <c r="Z146" s="57"/>
      <c r="AA146" s="56">
        <v>36402</v>
      </c>
      <c r="AB146" s="55">
        <v>36622</v>
      </c>
      <c r="AC146" s="162">
        <v>16800000</v>
      </c>
      <c r="AD146" s="23" t="s">
        <v>1012</v>
      </c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</row>
    <row r="147" spans="1:221" s="20" customFormat="1" ht="15" customHeight="1">
      <c r="A147" s="163">
        <v>12</v>
      </c>
      <c r="B147" s="212" t="s">
        <v>447</v>
      </c>
      <c r="C147" s="212" t="s">
        <v>140</v>
      </c>
      <c r="D147" s="3"/>
      <c r="E147" s="213" t="s">
        <v>556</v>
      </c>
      <c r="F147" s="212"/>
      <c r="G147" s="3" t="s">
        <v>1100</v>
      </c>
      <c r="H147" s="212"/>
      <c r="I147" s="3" t="s">
        <v>765</v>
      </c>
      <c r="J147" s="3" t="s">
        <v>55</v>
      </c>
      <c r="K147" s="195" t="s">
        <v>1264</v>
      </c>
      <c r="L147" s="44" t="s">
        <v>754</v>
      </c>
      <c r="M147" s="40" t="s">
        <v>199</v>
      </c>
      <c r="N147" s="42" t="s">
        <v>353</v>
      </c>
      <c r="O147" s="40">
        <v>550</v>
      </c>
      <c r="P147" s="40"/>
      <c r="Q147" s="57"/>
      <c r="R147" s="57"/>
      <c r="S147" s="57"/>
      <c r="T147" s="57"/>
      <c r="U147" s="57"/>
      <c r="V147" s="57"/>
      <c r="W147" s="57">
        <v>0</v>
      </c>
      <c r="X147" s="57"/>
      <c r="Y147" s="57"/>
      <c r="Z147" s="57"/>
      <c r="AA147" s="56">
        <v>36732</v>
      </c>
      <c r="AB147" s="55">
        <v>36622</v>
      </c>
      <c r="AC147" s="162">
        <v>17900000</v>
      </c>
      <c r="AD147" s="23" t="s">
        <v>1012</v>
      </c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</row>
    <row r="148" spans="1:221" s="16" customFormat="1" ht="15" customHeight="1">
      <c r="A148" s="163">
        <v>13</v>
      </c>
      <c r="B148" s="25" t="s">
        <v>448</v>
      </c>
      <c r="C148" s="28" t="s">
        <v>164</v>
      </c>
      <c r="D148" s="25" t="s">
        <v>557</v>
      </c>
      <c r="E148" s="25" t="s">
        <v>557</v>
      </c>
      <c r="F148" s="25" t="s">
        <v>558</v>
      </c>
      <c r="G148" s="25" t="s">
        <v>1141</v>
      </c>
      <c r="H148" s="29" t="s">
        <v>165</v>
      </c>
      <c r="I148" s="25" t="s">
        <v>764</v>
      </c>
      <c r="J148" s="25" t="s">
        <v>834</v>
      </c>
      <c r="K148" s="195" t="s">
        <v>1264</v>
      </c>
      <c r="L148" s="44" t="s">
        <v>754</v>
      </c>
      <c r="M148" s="39" t="s">
        <v>352</v>
      </c>
      <c r="N148" s="39" t="s">
        <v>353</v>
      </c>
      <c r="O148" s="28">
        <v>600</v>
      </c>
      <c r="P148" s="28">
        <v>2</v>
      </c>
      <c r="Q148" s="28">
        <v>1024</v>
      </c>
      <c r="R148" s="28">
        <v>1</v>
      </c>
      <c r="S148" s="28">
        <v>1</v>
      </c>
      <c r="T148" s="28"/>
      <c r="U148" s="28"/>
      <c r="V148" s="28"/>
      <c r="W148" s="28">
        <v>27</v>
      </c>
      <c r="X148" s="28"/>
      <c r="Y148" s="28" t="s">
        <v>348</v>
      </c>
      <c r="Z148" s="28" t="s">
        <v>348</v>
      </c>
      <c r="AA148" s="29">
        <v>36654</v>
      </c>
      <c r="AB148" s="29">
        <v>36663</v>
      </c>
      <c r="AC148" s="162">
        <v>6330000</v>
      </c>
      <c r="AD148" s="17" t="s">
        <v>1012</v>
      </c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</row>
    <row r="149" spans="1:221" s="20" customFormat="1" ht="15" customHeight="1">
      <c r="A149" s="163">
        <v>14</v>
      </c>
      <c r="B149" s="39" t="s">
        <v>182</v>
      </c>
      <c r="C149" s="28" t="s">
        <v>166</v>
      </c>
      <c r="D149" s="25" t="s">
        <v>559</v>
      </c>
      <c r="E149" s="28"/>
      <c r="F149" s="29"/>
      <c r="G149" s="25" t="s">
        <v>1141</v>
      </c>
      <c r="H149" s="29" t="s">
        <v>165</v>
      </c>
      <c r="I149" s="25" t="s">
        <v>765</v>
      </c>
      <c r="J149" s="25" t="s">
        <v>55</v>
      </c>
      <c r="K149" s="195" t="s">
        <v>1264</v>
      </c>
      <c r="L149" s="44" t="s">
        <v>754</v>
      </c>
      <c r="M149" s="39" t="s">
        <v>352</v>
      </c>
      <c r="N149" s="39" t="s">
        <v>353</v>
      </c>
      <c r="O149" s="28">
        <v>600</v>
      </c>
      <c r="P149" s="28">
        <v>2</v>
      </c>
      <c r="Q149" s="28">
        <v>1024</v>
      </c>
      <c r="R149" s="28">
        <v>1</v>
      </c>
      <c r="S149" s="28">
        <v>1</v>
      </c>
      <c r="T149" s="28"/>
      <c r="U149" s="28"/>
      <c r="V149" s="28"/>
      <c r="W149" s="28">
        <v>27</v>
      </c>
      <c r="X149" s="28"/>
      <c r="Y149" s="28" t="s">
        <v>348</v>
      </c>
      <c r="Z149" s="28" t="s">
        <v>348</v>
      </c>
      <c r="AA149" s="29">
        <v>36654</v>
      </c>
      <c r="AB149" s="29">
        <v>36663</v>
      </c>
      <c r="AC149" s="162">
        <v>6330000</v>
      </c>
      <c r="AD149" s="23" t="s">
        <v>1012</v>
      </c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  <c r="FB149" s="23"/>
      <c r="FC149" s="23"/>
      <c r="FD149" s="23"/>
      <c r="FE149" s="23"/>
      <c r="FF149" s="23"/>
      <c r="FG149" s="23"/>
      <c r="FH149" s="23"/>
      <c r="FI149" s="23"/>
      <c r="FJ149" s="23"/>
      <c r="FK149" s="23"/>
      <c r="FL149" s="23"/>
      <c r="FM149" s="23"/>
      <c r="FN149" s="23"/>
      <c r="FO149" s="23"/>
      <c r="FP149" s="23"/>
      <c r="FQ149" s="23"/>
      <c r="FR149" s="23"/>
      <c r="FS149" s="23"/>
      <c r="FT149" s="23"/>
      <c r="FU149" s="23"/>
      <c r="FV149" s="23"/>
      <c r="FW149" s="23"/>
      <c r="FX149" s="23"/>
      <c r="FY149" s="23"/>
      <c r="FZ149" s="23"/>
      <c r="GA149" s="23"/>
      <c r="GB149" s="23"/>
      <c r="GC149" s="23"/>
      <c r="GD149" s="23"/>
      <c r="GE149" s="23"/>
      <c r="GF149" s="23"/>
      <c r="GG149" s="23"/>
      <c r="GH149" s="23"/>
      <c r="GI149" s="23"/>
      <c r="GJ149" s="23"/>
      <c r="GK149" s="23"/>
      <c r="GL149" s="23"/>
      <c r="GM149" s="23"/>
      <c r="GN149" s="23"/>
      <c r="GO149" s="23"/>
      <c r="GP149" s="23"/>
      <c r="GQ149" s="23"/>
      <c r="GR149" s="23"/>
      <c r="GS149" s="23"/>
      <c r="GT149" s="23"/>
      <c r="GU149" s="23"/>
      <c r="GV149" s="23"/>
      <c r="GW149" s="23"/>
      <c r="GX149" s="23"/>
      <c r="GY149" s="23"/>
      <c r="GZ149" s="23"/>
      <c r="HA149" s="23"/>
      <c r="HB149" s="23"/>
      <c r="HC149" s="23"/>
      <c r="HD149" s="23"/>
      <c r="HE149" s="23"/>
      <c r="HF149" s="23"/>
      <c r="HG149" s="23"/>
      <c r="HH149" s="23"/>
      <c r="HI149" s="23"/>
      <c r="HJ149" s="23"/>
      <c r="HK149" s="23"/>
      <c r="HL149" s="23"/>
      <c r="HM149" s="23"/>
    </row>
    <row r="150" spans="1:221" s="20" customFormat="1" ht="15" customHeight="1">
      <c r="A150" s="163">
        <v>15</v>
      </c>
      <c r="B150" s="42" t="s">
        <v>183</v>
      </c>
      <c r="C150" s="57" t="s">
        <v>167</v>
      </c>
      <c r="D150" s="25"/>
      <c r="E150" s="57" t="s">
        <v>560</v>
      </c>
      <c r="F150" s="55" t="s">
        <v>561</v>
      </c>
      <c r="G150" s="25" t="s">
        <v>1141</v>
      </c>
      <c r="H150" s="55" t="s">
        <v>351</v>
      </c>
      <c r="I150" s="25" t="s">
        <v>765</v>
      </c>
      <c r="J150" s="25" t="s">
        <v>55</v>
      </c>
      <c r="K150" s="195" t="s">
        <v>1264</v>
      </c>
      <c r="L150" s="44" t="s">
        <v>754</v>
      </c>
      <c r="M150" s="42" t="s">
        <v>352</v>
      </c>
      <c r="N150" s="42" t="s">
        <v>353</v>
      </c>
      <c r="O150" s="57">
        <v>600</v>
      </c>
      <c r="P150" s="57">
        <v>2</v>
      </c>
      <c r="Q150" s="57">
        <v>1024</v>
      </c>
      <c r="R150" s="57">
        <v>2</v>
      </c>
      <c r="S150" s="57">
        <v>1</v>
      </c>
      <c r="T150" s="57"/>
      <c r="U150" s="57"/>
      <c r="V150" s="57"/>
      <c r="W150" s="57">
        <v>36</v>
      </c>
      <c r="X150" s="57"/>
      <c r="Y150" s="57" t="s">
        <v>348</v>
      </c>
      <c r="Z150" s="57" t="s">
        <v>347</v>
      </c>
      <c r="AA150" s="55">
        <v>36654</v>
      </c>
      <c r="AB150" s="55">
        <v>36663</v>
      </c>
      <c r="AC150" s="162">
        <v>6330000</v>
      </c>
      <c r="AD150" s="23" t="s">
        <v>1012</v>
      </c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EZ150" s="23"/>
      <c r="FA150" s="23"/>
      <c r="FB150" s="23"/>
      <c r="FC150" s="23"/>
      <c r="FD150" s="23"/>
      <c r="FE150" s="23"/>
      <c r="FF150" s="23"/>
      <c r="FG150" s="23"/>
      <c r="FH150" s="23"/>
      <c r="FI150" s="23"/>
      <c r="FJ150" s="23"/>
      <c r="FK150" s="23"/>
      <c r="FL150" s="23"/>
      <c r="FM150" s="23"/>
      <c r="FN150" s="23"/>
      <c r="FO150" s="23"/>
      <c r="FP150" s="23"/>
      <c r="FQ150" s="23"/>
      <c r="FR150" s="23"/>
      <c r="FS150" s="23"/>
      <c r="FT150" s="23"/>
      <c r="FU150" s="23"/>
      <c r="FV150" s="23"/>
      <c r="FW150" s="23"/>
      <c r="FX150" s="23"/>
      <c r="FY150" s="23"/>
      <c r="FZ150" s="23"/>
      <c r="GA150" s="23"/>
      <c r="GB150" s="23"/>
      <c r="GC150" s="23"/>
      <c r="GD150" s="23"/>
      <c r="GE150" s="23"/>
      <c r="GF150" s="23"/>
      <c r="GG150" s="23"/>
      <c r="GH150" s="23"/>
      <c r="GI150" s="23"/>
      <c r="GJ150" s="23"/>
      <c r="GK150" s="23"/>
      <c r="GL150" s="23"/>
      <c r="GM150" s="23"/>
      <c r="GN150" s="23"/>
      <c r="GO150" s="23"/>
      <c r="GP150" s="23"/>
      <c r="GQ150" s="23"/>
      <c r="GR150" s="23"/>
      <c r="GS150" s="23"/>
      <c r="GT150" s="23"/>
      <c r="GU150" s="23"/>
      <c r="GV150" s="23"/>
      <c r="GW150" s="23"/>
      <c r="GX150" s="23"/>
      <c r="GY150" s="23"/>
      <c r="GZ150" s="23"/>
      <c r="HA150" s="23"/>
      <c r="HB150" s="23"/>
      <c r="HC150" s="23"/>
      <c r="HD150" s="23"/>
      <c r="HE150" s="23"/>
      <c r="HF150" s="23"/>
      <c r="HG150" s="23"/>
      <c r="HH150" s="23"/>
      <c r="HI150" s="23"/>
      <c r="HJ150" s="23"/>
      <c r="HK150" s="23"/>
      <c r="HL150" s="23"/>
      <c r="HM150" s="23"/>
    </row>
    <row r="151" spans="1:221" s="16" customFormat="1" ht="15" customHeight="1">
      <c r="A151" s="163">
        <v>16</v>
      </c>
      <c r="B151" s="25" t="s">
        <v>449</v>
      </c>
      <c r="C151" s="28" t="s">
        <v>168</v>
      </c>
      <c r="D151" s="25" t="s">
        <v>562</v>
      </c>
      <c r="E151" s="25" t="s">
        <v>562</v>
      </c>
      <c r="F151" s="25" t="s">
        <v>563</v>
      </c>
      <c r="G151" s="25" t="s">
        <v>1141</v>
      </c>
      <c r="H151" s="29" t="s">
        <v>351</v>
      </c>
      <c r="I151" s="25" t="s">
        <v>764</v>
      </c>
      <c r="J151" s="25"/>
      <c r="K151" s="195" t="s">
        <v>1264</v>
      </c>
      <c r="L151" s="44" t="s">
        <v>754</v>
      </c>
      <c r="M151" s="39" t="s">
        <v>352</v>
      </c>
      <c r="N151" s="39" t="s">
        <v>353</v>
      </c>
      <c r="O151" s="28">
        <v>600</v>
      </c>
      <c r="P151" s="28">
        <v>1</v>
      </c>
      <c r="Q151" s="28">
        <v>1024</v>
      </c>
      <c r="R151" s="28">
        <v>2</v>
      </c>
      <c r="S151" s="28">
        <v>1</v>
      </c>
      <c r="T151" s="28"/>
      <c r="U151" s="28"/>
      <c r="V151" s="28"/>
      <c r="W151" s="28">
        <v>36</v>
      </c>
      <c r="X151" s="28"/>
      <c r="Y151" s="28" t="s">
        <v>348</v>
      </c>
      <c r="Z151" s="28" t="s">
        <v>347</v>
      </c>
      <c r="AA151" s="29">
        <v>36655</v>
      </c>
      <c r="AB151" s="29">
        <v>36663</v>
      </c>
      <c r="AC151" s="162">
        <v>6330000</v>
      </c>
      <c r="AD151" s="17" t="s">
        <v>1012</v>
      </c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</row>
    <row r="152" spans="1:221" s="16" customFormat="1" ht="15" customHeight="1">
      <c r="A152" s="163">
        <v>17</v>
      </c>
      <c r="B152" s="25" t="s">
        <v>450</v>
      </c>
      <c r="C152" s="28" t="s">
        <v>169</v>
      </c>
      <c r="D152" s="25" t="s">
        <v>79</v>
      </c>
      <c r="E152" s="25" t="s">
        <v>79</v>
      </c>
      <c r="F152" s="25" t="s">
        <v>477</v>
      </c>
      <c r="G152" s="25" t="s">
        <v>1141</v>
      </c>
      <c r="H152" s="29" t="s">
        <v>165</v>
      </c>
      <c r="I152" s="25" t="s">
        <v>764</v>
      </c>
      <c r="J152" s="25"/>
      <c r="K152" s="195" t="s">
        <v>1264</v>
      </c>
      <c r="L152" s="44" t="s">
        <v>754</v>
      </c>
      <c r="M152" s="39" t="s">
        <v>352</v>
      </c>
      <c r="N152" s="39" t="s">
        <v>353</v>
      </c>
      <c r="O152" s="28">
        <v>600</v>
      </c>
      <c r="P152" s="28">
        <v>1</v>
      </c>
      <c r="Q152" s="28">
        <v>1024</v>
      </c>
      <c r="R152" s="28">
        <v>2</v>
      </c>
      <c r="S152" s="28"/>
      <c r="T152" s="28"/>
      <c r="U152" s="28"/>
      <c r="V152" s="28"/>
      <c r="W152" s="28">
        <v>18</v>
      </c>
      <c r="X152" s="28"/>
      <c r="Y152" s="28" t="s">
        <v>348</v>
      </c>
      <c r="Z152" s="28" t="s">
        <v>348</v>
      </c>
      <c r="AA152" s="29">
        <v>36655</v>
      </c>
      <c r="AB152" s="29">
        <v>36663</v>
      </c>
      <c r="AC152" s="162">
        <v>6630000</v>
      </c>
      <c r="AD152" s="17" t="s">
        <v>1012</v>
      </c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</row>
    <row r="153" spans="1:221" s="16" customFormat="1" ht="15" customHeight="1">
      <c r="A153" s="163">
        <v>18</v>
      </c>
      <c r="B153" s="25" t="s">
        <v>451</v>
      </c>
      <c r="C153" s="28" t="s">
        <v>170</v>
      </c>
      <c r="D153" s="25" t="s">
        <v>478</v>
      </c>
      <c r="E153" s="25" t="s">
        <v>478</v>
      </c>
      <c r="F153" s="25" t="s">
        <v>479</v>
      </c>
      <c r="G153" s="25" t="s">
        <v>1141</v>
      </c>
      <c r="H153" s="29" t="s">
        <v>165</v>
      </c>
      <c r="I153" s="25" t="s">
        <v>43</v>
      </c>
      <c r="J153" s="25" t="s">
        <v>866</v>
      </c>
      <c r="K153" s="195" t="s">
        <v>1264</v>
      </c>
      <c r="L153" s="44" t="s">
        <v>754</v>
      </c>
      <c r="M153" s="39" t="s">
        <v>352</v>
      </c>
      <c r="N153" s="39" t="s">
        <v>353</v>
      </c>
      <c r="O153" s="28">
        <v>600</v>
      </c>
      <c r="P153" s="28">
        <v>1</v>
      </c>
      <c r="Q153" s="28">
        <v>1024</v>
      </c>
      <c r="R153" s="28">
        <v>2</v>
      </c>
      <c r="S153" s="28"/>
      <c r="T153" s="28"/>
      <c r="U153" s="28"/>
      <c r="V153" s="28"/>
      <c r="W153" s="28">
        <v>18</v>
      </c>
      <c r="X153" s="28"/>
      <c r="Y153" s="28" t="s">
        <v>348</v>
      </c>
      <c r="Z153" s="28" t="s">
        <v>348</v>
      </c>
      <c r="AA153" s="29">
        <v>36655</v>
      </c>
      <c r="AB153" s="29">
        <v>36663</v>
      </c>
      <c r="AC153" s="162">
        <v>6630000</v>
      </c>
      <c r="AD153" s="17" t="s">
        <v>1012</v>
      </c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</row>
    <row r="154" spans="1:221" s="16" customFormat="1" ht="15" customHeight="1">
      <c r="A154" s="163">
        <v>19</v>
      </c>
      <c r="B154" s="25" t="s">
        <v>255</v>
      </c>
      <c r="C154" s="28" t="s">
        <v>127</v>
      </c>
      <c r="D154" s="25" t="s">
        <v>482</v>
      </c>
      <c r="E154" s="25" t="s">
        <v>482</v>
      </c>
      <c r="F154" s="25" t="s">
        <v>483</v>
      </c>
      <c r="G154" s="25" t="s">
        <v>1141</v>
      </c>
      <c r="H154" s="29" t="s">
        <v>351</v>
      </c>
      <c r="I154" s="25" t="s">
        <v>765</v>
      </c>
      <c r="J154" s="25" t="s">
        <v>767</v>
      </c>
      <c r="K154" s="195" t="s">
        <v>1264</v>
      </c>
      <c r="L154" s="44" t="s">
        <v>754</v>
      </c>
      <c r="M154" s="39" t="s">
        <v>452</v>
      </c>
      <c r="N154" s="39" t="s">
        <v>353</v>
      </c>
      <c r="O154" s="28">
        <v>733</v>
      </c>
      <c r="P154" s="28">
        <v>2</v>
      </c>
      <c r="Q154" s="28">
        <v>512</v>
      </c>
      <c r="R154" s="59">
        <v>2</v>
      </c>
      <c r="S154" s="28"/>
      <c r="T154" s="59">
        <v>2</v>
      </c>
      <c r="U154" s="28"/>
      <c r="V154" s="28"/>
      <c r="W154" s="28">
        <v>90</v>
      </c>
      <c r="X154" s="28"/>
      <c r="Y154" s="28" t="s">
        <v>335</v>
      </c>
      <c r="Z154" s="28" t="s">
        <v>335</v>
      </c>
      <c r="AA154" s="29">
        <v>36651</v>
      </c>
      <c r="AB154" s="29">
        <v>36663</v>
      </c>
      <c r="AC154" s="162">
        <v>8630000</v>
      </c>
      <c r="AD154" s="17" t="s">
        <v>1012</v>
      </c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</row>
    <row r="155" spans="1:221" customFormat="1" ht="15" customHeight="1">
      <c r="A155" s="163">
        <v>20</v>
      </c>
      <c r="B155" s="25" t="s">
        <v>66</v>
      </c>
      <c r="C155" s="25"/>
      <c r="D155" s="25" t="s">
        <v>575</v>
      </c>
      <c r="E155" s="25"/>
      <c r="F155" s="25"/>
      <c r="G155" s="25" t="s">
        <v>1141</v>
      </c>
      <c r="H155" s="54"/>
      <c r="I155" s="25" t="s">
        <v>765</v>
      </c>
      <c r="J155" s="25" t="s">
        <v>41</v>
      </c>
      <c r="K155" s="195" t="s">
        <v>1264</v>
      </c>
      <c r="L155" s="44" t="s">
        <v>754</v>
      </c>
      <c r="M155" s="39" t="s">
        <v>352</v>
      </c>
      <c r="N155" s="39" t="s">
        <v>353</v>
      </c>
      <c r="O155" s="52">
        <v>550</v>
      </c>
      <c r="P155" s="52">
        <v>2</v>
      </c>
      <c r="Q155" s="52">
        <v>1024</v>
      </c>
      <c r="R155" s="52">
        <v>2</v>
      </c>
      <c r="S155" s="52">
        <v>1</v>
      </c>
      <c r="T155" s="52"/>
      <c r="U155" s="52"/>
      <c r="V155" s="52"/>
      <c r="W155" s="52">
        <v>36</v>
      </c>
      <c r="X155" s="52"/>
      <c r="Y155" s="52" t="s">
        <v>857</v>
      </c>
      <c r="Z155" s="52" t="s">
        <v>856</v>
      </c>
      <c r="AA155" s="51">
        <v>36678</v>
      </c>
      <c r="AB155" s="51">
        <v>36679</v>
      </c>
      <c r="AC155" s="162">
        <v>6000000</v>
      </c>
      <c r="AD155" s="21" t="s">
        <v>1012</v>
      </c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  <c r="FH155" s="21"/>
      <c r="FI155" s="21"/>
      <c r="FJ155" s="21"/>
      <c r="FK155" s="21"/>
      <c r="FL155" s="21"/>
      <c r="FM155" s="21"/>
      <c r="FN155" s="21"/>
      <c r="FO155" s="21"/>
      <c r="FP155" s="21"/>
      <c r="FQ155" s="21"/>
      <c r="FR155" s="21"/>
      <c r="FS155" s="21"/>
      <c r="FT155" s="21"/>
      <c r="FU155" s="21"/>
      <c r="FV155" s="21"/>
      <c r="FW155" s="21"/>
      <c r="FX155" s="21"/>
      <c r="FY155" s="21"/>
      <c r="FZ155" s="21"/>
      <c r="GA155" s="21"/>
      <c r="GB155" s="21"/>
      <c r="GC155" s="21"/>
      <c r="GD155" s="21"/>
      <c r="GE155" s="21"/>
      <c r="GF155" s="21"/>
      <c r="GG155" s="21"/>
      <c r="GH155" s="21"/>
      <c r="GI155" s="21"/>
      <c r="GJ155" s="21"/>
      <c r="GK155" s="21"/>
      <c r="GL155" s="21"/>
      <c r="GM155" s="21"/>
      <c r="GN155" s="21"/>
      <c r="GO155" s="21"/>
      <c r="GP155" s="21"/>
      <c r="GQ155" s="21"/>
      <c r="GR155" s="21"/>
      <c r="GS155" s="21"/>
      <c r="GT155" s="21"/>
      <c r="GU155" s="21"/>
      <c r="GV155" s="21"/>
      <c r="GW155" s="21"/>
      <c r="GX155" s="21"/>
      <c r="GY155" s="21"/>
      <c r="GZ155" s="21"/>
      <c r="HA155" s="21"/>
      <c r="HB155" s="21"/>
      <c r="HC155" s="21"/>
      <c r="HD155" s="21"/>
      <c r="HE155" s="21"/>
      <c r="HF155" s="21"/>
      <c r="HG155" s="21"/>
      <c r="HH155" s="21"/>
      <c r="HI155" s="21"/>
      <c r="HJ155" s="21"/>
      <c r="HK155" s="21"/>
      <c r="HL155" s="21"/>
      <c r="HM155" s="21"/>
    </row>
    <row r="156" spans="1:221" customFormat="1" ht="15" customHeight="1">
      <c r="A156" s="163">
        <v>21</v>
      </c>
      <c r="B156" s="25" t="s">
        <v>67</v>
      </c>
      <c r="C156" s="25"/>
      <c r="D156" s="25" t="s">
        <v>576</v>
      </c>
      <c r="E156" s="25"/>
      <c r="F156" s="25"/>
      <c r="G156" s="25" t="s">
        <v>1141</v>
      </c>
      <c r="H156" s="54"/>
      <c r="I156" s="25" t="s">
        <v>764</v>
      </c>
      <c r="J156" s="25" t="s">
        <v>834</v>
      </c>
      <c r="K156" s="195" t="s">
        <v>1264</v>
      </c>
      <c r="L156" s="44" t="s">
        <v>754</v>
      </c>
      <c r="M156" s="39" t="s">
        <v>352</v>
      </c>
      <c r="N156" s="39" t="s">
        <v>353</v>
      </c>
      <c r="O156" s="52">
        <v>550</v>
      </c>
      <c r="P156" s="52">
        <v>2</v>
      </c>
      <c r="Q156" s="52">
        <v>1024</v>
      </c>
      <c r="R156" s="52">
        <v>1</v>
      </c>
      <c r="S156" s="52">
        <v>1</v>
      </c>
      <c r="T156" s="52"/>
      <c r="U156" s="52"/>
      <c r="V156" s="52"/>
      <c r="W156" s="52">
        <v>27</v>
      </c>
      <c r="X156" s="52"/>
      <c r="Y156" s="52" t="s">
        <v>856</v>
      </c>
      <c r="Z156" s="52" t="s">
        <v>858</v>
      </c>
      <c r="AA156" s="51">
        <v>36678</v>
      </c>
      <c r="AB156" s="51">
        <v>36679</v>
      </c>
      <c r="AC156" s="162">
        <v>6000000</v>
      </c>
      <c r="AD156" s="21" t="s">
        <v>1012</v>
      </c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</row>
    <row r="157" spans="1:221" customFormat="1" ht="15" customHeight="1">
      <c r="A157" s="163">
        <v>22</v>
      </c>
      <c r="B157" s="25" t="s">
        <v>65</v>
      </c>
      <c r="C157" s="25"/>
      <c r="D157" s="25" t="s">
        <v>592</v>
      </c>
      <c r="E157" s="25"/>
      <c r="F157" s="25"/>
      <c r="G157" s="25" t="s">
        <v>1141</v>
      </c>
      <c r="H157" s="54"/>
      <c r="I157" s="25" t="s">
        <v>765</v>
      </c>
      <c r="J157" s="25" t="s">
        <v>41</v>
      </c>
      <c r="K157" s="195" t="s">
        <v>1264</v>
      </c>
      <c r="L157" s="44" t="s">
        <v>754</v>
      </c>
      <c r="M157" s="39" t="s">
        <v>442</v>
      </c>
      <c r="N157" s="39" t="s">
        <v>353</v>
      </c>
      <c r="O157" s="52">
        <v>733</v>
      </c>
      <c r="P157" s="52">
        <v>2</v>
      </c>
      <c r="Q157" s="52">
        <v>1024</v>
      </c>
      <c r="R157" s="52"/>
      <c r="S157" s="52"/>
      <c r="T157" s="52">
        <v>6</v>
      </c>
      <c r="U157" s="52"/>
      <c r="V157" s="52"/>
      <c r="W157" s="52">
        <v>216</v>
      </c>
      <c r="X157" s="52" t="s">
        <v>859</v>
      </c>
      <c r="Y157" s="52" t="s">
        <v>858</v>
      </c>
      <c r="Z157" s="52" t="s">
        <v>858</v>
      </c>
      <c r="AA157" s="51">
        <v>36777</v>
      </c>
      <c r="AB157" s="51">
        <v>36783</v>
      </c>
      <c r="AC157" s="162">
        <v>13355000</v>
      </c>
      <c r="AD157" s="21" t="s">
        <v>1012</v>
      </c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  <c r="FH157" s="21"/>
      <c r="FI157" s="21"/>
      <c r="FJ157" s="21"/>
      <c r="FK157" s="21"/>
      <c r="FL157" s="21"/>
      <c r="FM157" s="21"/>
      <c r="FN157" s="21"/>
      <c r="FO157" s="21"/>
      <c r="FP157" s="21"/>
      <c r="FQ157" s="21"/>
      <c r="FR157" s="21"/>
      <c r="FS157" s="21"/>
      <c r="FT157" s="21"/>
      <c r="FU157" s="21"/>
      <c r="FV157" s="21"/>
      <c r="FW157" s="21"/>
      <c r="FX157" s="21"/>
      <c r="FY157" s="21"/>
      <c r="FZ157" s="21"/>
      <c r="GA157" s="21"/>
      <c r="GB157" s="21"/>
      <c r="GC157" s="21"/>
      <c r="GD157" s="21"/>
      <c r="GE157" s="21"/>
      <c r="GF157" s="21"/>
      <c r="GG157" s="21"/>
      <c r="GH157" s="21"/>
      <c r="GI157" s="21"/>
      <c r="GJ157" s="21"/>
      <c r="GK157" s="21"/>
      <c r="GL157" s="21"/>
      <c r="GM157" s="21"/>
      <c r="GN157" s="21"/>
      <c r="GO157" s="21"/>
      <c r="GP157" s="21"/>
      <c r="GQ157" s="21"/>
      <c r="GR157" s="21"/>
      <c r="GS157" s="21"/>
      <c r="GT157" s="21"/>
      <c r="GU157" s="21"/>
      <c r="GV157" s="21"/>
      <c r="GW157" s="21"/>
      <c r="GX157" s="21"/>
      <c r="GY157" s="21"/>
      <c r="GZ157" s="21"/>
      <c r="HA157" s="21"/>
      <c r="HB157" s="21"/>
      <c r="HC157" s="21"/>
      <c r="HD157" s="21"/>
      <c r="HE157" s="21"/>
      <c r="HF157" s="21"/>
      <c r="HG157" s="21"/>
      <c r="HH157" s="21"/>
      <c r="HI157" s="21"/>
      <c r="HJ157" s="21"/>
      <c r="HK157" s="21"/>
      <c r="HL157" s="21"/>
      <c r="HM157" s="21"/>
    </row>
    <row r="158" spans="1:221" s="16" customFormat="1" ht="15" customHeight="1">
      <c r="A158" s="163">
        <v>23</v>
      </c>
      <c r="B158" s="25" t="s">
        <v>512</v>
      </c>
      <c r="C158" s="28" t="s">
        <v>130</v>
      </c>
      <c r="D158" s="25" t="s">
        <v>597</v>
      </c>
      <c r="E158" s="25" t="s">
        <v>598</v>
      </c>
      <c r="F158" s="25"/>
      <c r="G158" s="25" t="s">
        <v>1141</v>
      </c>
      <c r="H158" s="29" t="s">
        <v>513</v>
      </c>
      <c r="I158" s="25" t="s">
        <v>765</v>
      </c>
      <c r="J158" s="25" t="s">
        <v>41</v>
      </c>
      <c r="K158" s="195" t="s">
        <v>1264</v>
      </c>
      <c r="L158" s="44" t="s">
        <v>754</v>
      </c>
      <c r="M158" s="39" t="s">
        <v>452</v>
      </c>
      <c r="N158" s="39" t="s">
        <v>353</v>
      </c>
      <c r="O158" s="28">
        <v>733</v>
      </c>
      <c r="P158" s="28">
        <v>1</v>
      </c>
      <c r="Q158" s="28">
        <v>1024</v>
      </c>
      <c r="R158" s="28">
        <v>2</v>
      </c>
      <c r="S158" s="28"/>
      <c r="T158" s="28"/>
      <c r="U158" s="28">
        <v>8</v>
      </c>
      <c r="V158" s="28"/>
      <c r="W158" s="28">
        <v>602</v>
      </c>
      <c r="X158" s="28" t="s">
        <v>435</v>
      </c>
      <c r="Y158" s="28" t="s">
        <v>348</v>
      </c>
      <c r="Z158" s="28" t="s">
        <v>348</v>
      </c>
      <c r="AA158" s="29">
        <v>36799</v>
      </c>
      <c r="AB158" s="29">
        <v>36818</v>
      </c>
      <c r="AC158" s="162">
        <v>16000000</v>
      </c>
      <c r="AD158" s="17" t="s">
        <v>1014</v>
      </c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</row>
    <row r="159" spans="1:221" customFormat="1" ht="15" customHeight="1">
      <c r="A159" s="163">
        <v>24</v>
      </c>
      <c r="B159" s="25" t="s">
        <v>64</v>
      </c>
      <c r="C159" s="25"/>
      <c r="D159" s="25" t="s">
        <v>602</v>
      </c>
      <c r="E159" s="25"/>
      <c r="F159" s="25"/>
      <c r="G159" s="25" t="s">
        <v>1141</v>
      </c>
      <c r="H159" s="54"/>
      <c r="I159" s="25" t="s">
        <v>765</v>
      </c>
      <c r="J159" s="25" t="s">
        <v>41</v>
      </c>
      <c r="K159" s="195" t="s">
        <v>1264</v>
      </c>
      <c r="L159" s="44" t="s">
        <v>754</v>
      </c>
      <c r="M159" s="39" t="s">
        <v>442</v>
      </c>
      <c r="N159" s="39" t="s">
        <v>353</v>
      </c>
      <c r="O159" s="52">
        <v>1000</v>
      </c>
      <c r="P159" s="52">
        <v>2</v>
      </c>
      <c r="Q159" s="52">
        <v>1024</v>
      </c>
      <c r="R159" s="52">
        <v>2</v>
      </c>
      <c r="S159" s="52"/>
      <c r="T159" s="52"/>
      <c r="U159" s="52">
        <v>4</v>
      </c>
      <c r="V159" s="52"/>
      <c r="W159" s="52">
        <v>310</v>
      </c>
      <c r="X159" s="52"/>
      <c r="Y159" s="52" t="s">
        <v>856</v>
      </c>
      <c r="Z159" s="52" t="s">
        <v>857</v>
      </c>
      <c r="AA159" s="51">
        <v>37003</v>
      </c>
      <c r="AB159" s="51">
        <v>37007</v>
      </c>
      <c r="AC159" s="162">
        <v>10500000</v>
      </c>
      <c r="AD159" s="21" t="s">
        <v>1012</v>
      </c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  <c r="FH159" s="21"/>
      <c r="FI159" s="21"/>
      <c r="FJ159" s="21"/>
      <c r="FK159" s="21"/>
      <c r="FL159" s="21"/>
      <c r="FM159" s="21"/>
      <c r="FN159" s="21"/>
      <c r="FO159" s="21"/>
      <c r="FP159" s="21"/>
      <c r="FQ159" s="21"/>
      <c r="FR159" s="21"/>
      <c r="FS159" s="21"/>
      <c r="FT159" s="21"/>
      <c r="FU159" s="21"/>
      <c r="FV159" s="21"/>
      <c r="FW159" s="21"/>
      <c r="FX159" s="21"/>
      <c r="FY159" s="21"/>
      <c r="FZ159" s="21"/>
      <c r="GA159" s="21"/>
      <c r="GB159" s="21"/>
      <c r="GC159" s="21"/>
      <c r="GD159" s="21"/>
      <c r="GE159" s="21"/>
      <c r="GF159" s="21"/>
      <c r="GG159" s="21"/>
      <c r="GH159" s="21"/>
      <c r="GI159" s="21"/>
      <c r="GJ159" s="21"/>
      <c r="GK159" s="21"/>
      <c r="GL159" s="21"/>
      <c r="GM159" s="21"/>
      <c r="GN159" s="21"/>
      <c r="GO159" s="21"/>
      <c r="GP159" s="21"/>
      <c r="GQ159" s="21"/>
      <c r="GR159" s="21"/>
      <c r="GS159" s="21"/>
      <c r="GT159" s="21"/>
      <c r="GU159" s="21"/>
      <c r="GV159" s="21"/>
      <c r="GW159" s="21"/>
      <c r="GX159" s="21"/>
      <c r="GY159" s="21"/>
      <c r="GZ159" s="21"/>
      <c r="HA159" s="21"/>
      <c r="HB159" s="21"/>
      <c r="HC159" s="21"/>
      <c r="HD159" s="21"/>
      <c r="HE159" s="21"/>
      <c r="HF159" s="21"/>
      <c r="HG159" s="21"/>
      <c r="HH159" s="21"/>
      <c r="HI159" s="21"/>
      <c r="HJ159" s="21"/>
      <c r="HK159" s="21"/>
      <c r="HL159" s="21"/>
      <c r="HM159" s="21"/>
    </row>
    <row r="160" spans="1:221" s="16" customFormat="1" ht="15" customHeight="1">
      <c r="A160" s="163">
        <v>25</v>
      </c>
      <c r="B160" s="25" t="s">
        <v>317</v>
      </c>
      <c r="C160" s="28" t="s">
        <v>133</v>
      </c>
      <c r="D160" s="25" t="s">
        <v>627</v>
      </c>
      <c r="E160" s="25"/>
      <c r="F160" s="25"/>
      <c r="G160" s="25" t="s">
        <v>1141</v>
      </c>
      <c r="H160" s="29" t="s">
        <v>351</v>
      </c>
      <c r="I160" s="25" t="s">
        <v>764</v>
      </c>
      <c r="J160" s="25" t="s">
        <v>834</v>
      </c>
      <c r="K160" s="195" t="s">
        <v>1264</v>
      </c>
      <c r="L160" s="44" t="s">
        <v>754</v>
      </c>
      <c r="M160" s="39" t="s">
        <v>369</v>
      </c>
      <c r="N160" s="39" t="s">
        <v>353</v>
      </c>
      <c r="O160" s="28">
        <v>1000</v>
      </c>
      <c r="P160" s="28">
        <v>2</v>
      </c>
      <c r="Q160" s="28">
        <v>2048</v>
      </c>
      <c r="R160" s="28"/>
      <c r="S160" s="28">
        <v>2</v>
      </c>
      <c r="T160" s="28"/>
      <c r="U160" s="58"/>
      <c r="V160" s="58"/>
      <c r="W160" s="28">
        <v>36</v>
      </c>
      <c r="X160" s="28" t="s">
        <v>444</v>
      </c>
      <c r="Y160" s="28" t="s">
        <v>347</v>
      </c>
      <c r="Z160" s="28" t="s">
        <v>348</v>
      </c>
      <c r="AA160" s="29">
        <v>37096</v>
      </c>
      <c r="AB160" s="29">
        <v>37104</v>
      </c>
      <c r="AC160" s="162">
        <v>6280000</v>
      </c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</row>
    <row r="161" spans="1:221" s="16" customFormat="1" ht="15" customHeight="1">
      <c r="A161" s="163">
        <v>26</v>
      </c>
      <c r="B161" s="39" t="s">
        <v>329</v>
      </c>
      <c r="C161" s="39" t="s">
        <v>136</v>
      </c>
      <c r="D161" s="40"/>
      <c r="E161" s="40" t="s">
        <v>633</v>
      </c>
      <c r="F161" s="25"/>
      <c r="G161" s="25" t="s">
        <v>1141</v>
      </c>
      <c r="H161" s="29"/>
      <c r="I161" s="25" t="s">
        <v>765</v>
      </c>
      <c r="J161" s="25" t="s">
        <v>41</v>
      </c>
      <c r="K161" s="195" t="s">
        <v>1264</v>
      </c>
      <c r="L161" s="44" t="s">
        <v>754</v>
      </c>
      <c r="M161" s="39" t="s">
        <v>318</v>
      </c>
      <c r="N161" s="39" t="s">
        <v>98</v>
      </c>
      <c r="O161" s="60">
        <v>1000</v>
      </c>
      <c r="P161" s="60">
        <v>2</v>
      </c>
      <c r="Q161" s="52">
        <v>1024</v>
      </c>
      <c r="R161" s="52"/>
      <c r="S161" s="52"/>
      <c r="T161" s="52"/>
      <c r="U161" s="52"/>
      <c r="V161" s="52"/>
      <c r="W161" s="52">
        <v>0</v>
      </c>
      <c r="X161" s="52"/>
      <c r="Y161" s="52" t="s">
        <v>857</v>
      </c>
      <c r="Z161" s="52" t="s">
        <v>857</v>
      </c>
      <c r="AA161" s="50">
        <v>37097</v>
      </c>
      <c r="AB161" s="51">
        <v>37104</v>
      </c>
      <c r="AC161" s="162">
        <v>15790000</v>
      </c>
      <c r="AD161" s="17" t="s">
        <v>1012</v>
      </c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</row>
    <row r="162" spans="1:221" s="16" customFormat="1" ht="15" customHeight="1">
      <c r="A162" s="163">
        <v>27</v>
      </c>
      <c r="B162" s="39" t="s">
        <v>186</v>
      </c>
      <c r="C162" s="28" t="s">
        <v>57</v>
      </c>
      <c r="D162" s="25"/>
      <c r="E162" s="28" t="s">
        <v>634</v>
      </c>
      <c r="F162" s="29"/>
      <c r="G162" s="25" t="s">
        <v>1141</v>
      </c>
      <c r="H162" s="29" t="s">
        <v>351</v>
      </c>
      <c r="I162" s="25" t="s">
        <v>765</v>
      </c>
      <c r="J162" s="25" t="s">
        <v>41</v>
      </c>
      <c r="K162" s="195" t="s">
        <v>1264</v>
      </c>
      <c r="L162" s="44" t="s">
        <v>754</v>
      </c>
      <c r="M162" s="39" t="s">
        <v>515</v>
      </c>
      <c r="N162" s="39" t="s">
        <v>353</v>
      </c>
      <c r="O162" s="28">
        <v>700</v>
      </c>
      <c r="P162" s="28">
        <v>4</v>
      </c>
      <c r="Q162" s="28">
        <v>2048</v>
      </c>
      <c r="R162" s="28"/>
      <c r="S162" s="28">
        <v>2</v>
      </c>
      <c r="T162" s="28">
        <v>2</v>
      </c>
      <c r="U162" s="28"/>
      <c r="V162" s="28"/>
      <c r="W162" s="28">
        <v>108</v>
      </c>
      <c r="X162" s="28"/>
      <c r="Y162" s="28" t="s">
        <v>348</v>
      </c>
      <c r="Z162" s="28" t="s">
        <v>348</v>
      </c>
      <c r="AA162" s="29">
        <v>37096</v>
      </c>
      <c r="AB162" s="29">
        <v>37104</v>
      </c>
      <c r="AC162" s="162">
        <v>19030000</v>
      </c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</row>
    <row r="163" spans="1:221" s="16" customFormat="1" ht="15" customHeight="1">
      <c r="A163" s="163">
        <v>28</v>
      </c>
      <c r="B163" s="25" t="s">
        <v>373</v>
      </c>
      <c r="C163" s="28" t="s">
        <v>58</v>
      </c>
      <c r="D163" s="25" t="s">
        <v>635</v>
      </c>
      <c r="E163" s="25" t="s">
        <v>635</v>
      </c>
      <c r="F163" s="25" t="s">
        <v>636</v>
      </c>
      <c r="G163" s="25" t="s">
        <v>1141</v>
      </c>
      <c r="H163" s="29" t="s">
        <v>351</v>
      </c>
      <c r="I163" s="25" t="s">
        <v>765</v>
      </c>
      <c r="J163" s="25" t="s">
        <v>42</v>
      </c>
      <c r="K163" s="195" t="s">
        <v>1264</v>
      </c>
      <c r="L163" s="44" t="s">
        <v>754</v>
      </c>
      <c r="M163" s="39" t="s">
        <v>515</v>
      </c>
      <c r="N163" s="39" t="s">
        <v>353</v>
      </c>
      <c r="O163" s="28">
        <v>700</v>
      </c>
      <c r="P163" s="28">
        <v>4</v>
      </c>
      <c r="Q163" s="28">
        <v>4096</v>
      </c>
      <c r="R163" s="28">
        <v>2</v>
      </c>
      <c r="S163" s="28"/>
      <c r="T163" s="28">
        <v>2</v>
      </c>
      <c r="U163" s="28"/>
      <c r="V163" s="28"/>
      <c r="W163" s="28">
        <v>90</v>
      </c>
      <c r="X163" s="28"/>
      <c r="Y163" s="28" t="s">
        <v>335</v>
      </c>
      <c r="Z163" s="28" t="s">
        <v>348</v>
      </c>
      <c r="AA163" s="29">
        <v>37096</v>
      </c>
      <c r="AB163" s="29">
        <v>37104</v>
      </c>
      <c r="AC163" s="162">
        <v>17730000</v>
      </c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</row>
    <row r="164" spans="1:221" s="16" customFormat="1" ht="15" customHeight="1">
      <c r="A164" s="163">
        <v>29</v>
      </c>
      <c r="B164" s="25" t="s">
        <v>374</v>
      </c>
      <c r="C164" s="28" t="s">
        <v>59</v>
      </c>
      <c r="D164" s="25" t="s">
        <v>637</v>
      </c>
      <c r="E164" s="25" t="s">
        <v>637</v>
      </c>
      <c r="F164" s="25" t="s">
        <v>638</v>
      </c>
      <c r="G164" s="25" t="s">
        <v>1141</v>
      </c>
      <c r="H164" s="29" t="s">
        <v>351</v>
      </c>
      <c r="I164" s="25" t="s">
        <v>765</v>
      </c>
      <c r="J164" s="25" t="s">
        <v>823</v>
      </c>
      <c r="K164" s="195" t="s">
        <v>1264</v>
      </c>
      <c r="L164" s="44" t="s">
        <v>754</v>
      </c>
      <c r="M164" s="39" t="s">
        <v>515</v>
      </c>
      <c r="N164" s="39" t="s">
        <v>353</v>
      </c>
      <c r="O164" s="28">
        <v>700</v>
      </c>
      <c r="P164" s="28">
        <v>4</v>
      </c>
      <c r="Q164" s="28">
        <v>4096</v>
      </c>
      <c r="R164" s="28"/>
      <c r="S164" s="28"/>
      <c r="T164" s="28">
        <v>4</v>
      </c>
      <c r="U164" s="28"/>
      <c r="V164" s="28"/>
      <c r="W164" s="28">
        <v>144</v>
      </c>
      <c r="X164" s="28"/>
      <c r="Y164" s="28" t="s">
        <v>348</v>
      </c>
      <c r="Z164" s="28" t="s">
        <v>348</v>
      </c>
      <c r="AA164" s="29">
        <v>37096</v>
      </c>
      <c r="AB164" s="29">
        <v>37104</v>
      </c>
      <c r="AC164" s="162">
        <v>18320000</v>
      </c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</row>
    <row r="165" spans="1:221" s="16" customFormat="1" ht="15" customHeight="1">
      <c r="A165" s="163">
        <v>30</v>
      </c>
      <c r="B165" s="39" t="s">
        <v>187</v>
      </c>
      <c r="C165" s="28" t="s">
        <v>155</v>
      </c>
      <c r="D165" s="25"/>
      <c r="E165" s="28" t="s">
        <v>156</v>
      </c>
      <c r="F165" s="210"/>
      <c r="G165" s="25" t="s">
        <v>1141</v>
      </c>
      <c r="H165" s="29" t="s">
        <v>351</v>
      </c>
      <c r="I165" s="25" t="s">
        <v>765</v>
      </c>
      <c r="J165" s="25" t="s">
        <v>41</v>
      </c>
      <c r="K165" s="195" t="s">
        <v>1264</v>
      </c>
      <c r="L165" s="44" t="s">
        <v>754</v>
      </c>
      <c r="M165" s="39" t="s">
        <v>515</v>
      </c>
      <c r="N165" s="39" t="s">
        <v>353</v>
      </c>
      <c r="O165" s="28">
        <v>700</v>
      </c>
      <c r="P165" s="28">
        <v>4</v>
      </c>
      <c r="Q165" s="28">
        <v>7168</v>
      </c>
      <c r="R165" s="28"/>
      <c r="S165" s="28"/>
      <c r="T165" s="28">
        <v>3</v>
      </c>
      <c r="U165" s="28"/>
      <c r="V165" s="28"/>
      <c r="W165" s="28">
        <v>108</v>
      </c>
      <c r="X165" s="28"/>
      <c r="Y165" s="28" t="s">
        <v>348</v>
      </c>
      <c r="Z165" s="28" t="s">
        <v>348</v>
      </c>
      <c r="AA165" s="29">
        <v>37096</v>
      </c>
      <c r="AB165" s="29">
        <v>37104</v>
      </c>
      <c r="AC165" s="162">
        <v>20600000</v>
      </c>
      <c r="AD165" s="17" t="s">
        <v>1012</v>
      </c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</row>
    <row r="166" spans="1:221" s="16" customFormat="1" ht="15" customHeight="1">
      <c r="A166" s="163">
        <v>31</v>
      </c>
      <c r="B166" s="25" t="s">
        <v>389</v>
      </c>
      <c r="C166" s="43"/>
      <c r="D166" s="25" t="s">
        <v>645</v>
      </c>
      <c r="E166" s="25" t="s">
        <v>869</v>
      </c>
      <c r="F166" s="25" t="s">
        <v>840</v>
      </c>
      <c r="G166" s="25" t="s">
        <v>1141</v>
      </c>
      <c r="H166" s="211" t="s">
        <v>351</v>
      </c>
      <c r="I166" s="25" t="s">
        <v>841</v>
      </c>
      <c r="J166" s="25" t="s">
        <v>842</v>
      </c>
      <c r="K166" s="195" t="s">
        <v>1264</v>
      </c>
      <c r="L166" s="45" t="s">
        <v>860</v>
      </c>
      <c r="M166" s="43" t="s">
        <v>390</v>
      </c>
      <c r="N166" s="42" t="s">
        <v>380</v>
      </c>
      <c r="O166" s="42" t="s">
        <v>174</v>
      </c>
      <c r="P166" s="42">
        <v>2</v>
      </c>
      <c r="Q166" s="42" t="s">
        <v>287</v>
      </c>
      <c r="R166" s="42"/>
      <c r="S166" s="42"/>
      <c r="T166" s="42"/>
      <c r="U166" s="42">
        <v>4</v>
      </c>
      <c r="V166" s="42"/>
      <c r="W166" s="57">
        <v>292</v>
      </c>
      <c r="X166" s="42" t="s">
        <v>435</v>
      </c>
      <c r="Y166" s="42" t="s">
        <v>335</v>
      </c>
      <c r="Z166" s="57" t="s">
        <v>348</v>
      </c>
      <c r="AA166" s="56">
        <v>37802</v>
      </c>
      <c r="AB166" s="56">
        <v>37802</v>
      </c>
      <c r="AC166" s="162">
        <v>8300000</v>
      </c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</row>
    <row r="167" spans="1:221">
      <c r="AO167" s="66"/>
    </row>
    <row r="168" spans="1:221">
      <c r="AO168" s="66"/>
    </row>
    <row r="169" spans="1:221">
      <c r="AO169" s="66"/>
    </row>
    <row r="170" spans="1:221" s="69" customFormat="1" ht="15" customHeight="1">
      <c r="A170" s="67"/>
      <c r="B170" s="166" t="s">
        <v>1011</v>
      </c>
      <c r="C170" s="65"/>
      <c r="D170" s="65"/>
      <c r="E170" s="65"/>
      <c r="F170" s="65"/>
      <c r="G170" s="68"/>
      <c r="H170" s="67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</row>
    <row r="171" spans="1:221" s="69" customFormat="1" ht="30" customHeight="1">
      <c r="A171" s="70" t="s">
        <v>284</v>
      </c>
      <c r="B171" s="70" t="s">
        <v>30</v>
      </c>
      <c r="C171" s="70" t="s">
        <v>319</v>
      </c>
      <c r="D171" s="70" t="s">
        <v>193</v>
      </c>
      <c r="E171" s="70" t="s">
        <v>31</v>
      </c>
      <c r="F171" s="70" t="s">
        <v>89</v>
      </c>
      <c r="G171" s="71" t="s">
        <v>1137</v>
      </c>
      <c r="H171" s="71" t="s">
        <v>88</v>
      </c>
      <c r="I171" s="71" t="s">
        <v>1138</v>
      </c>
      <c r="J171" s="71" t="s">
        <v>90</v>
      </c>
      <c r="K171" s="71" t="s">
        <v>1139</v>
      </c>
      <c r="L171" s="71" t="s">
        <v>1140</v>
      </c>
      <c r="M171" s="70" t="s">
        <v>32</v>
      </c>
      <c r="N171" s="70" t="s">
        <v>33</v>
      </c>
      <c r="O171" s="70" t="s">
        <v>34</v>
      </c>
      <c r="P171" s="73" t="s">
        <v>35</v>
      </c>
      <c r="Q171" s="70" t="s">
        <v>36</v>
      </c>
      <c r="R171" s="74" t="s">
        <v>37</v>
      </c>
      <c r="S171" s="74" t="s">
        <v>38</v>
      </c>
      <c r="T171" s="74" t="s">
        <v>39</v>
      </c>
      <c r="U171" s="74" t="s">
        <v>82</v>
      </c>
      <c r="V171" s="75" t="s">
        <v>83</v>
      </c>
      <c r="W171" s="76" t="s">
        <v>332</v>
      </c>
      <c r="X171" s="70" t="s">
        <v>84</v>
      </c>
      <c r="Y171" s="76" t="s">
        <v>331</v>
      </c>
      <c r="Z171" s="76" t="s">
        <v>330</v>
      </c>
      <c r="AA171" s="77" t="s">
        <v>85</v>
      </c>
      <c r="AB171" s="77" t="s">
        <v>86</v>
      </c>
      <c r="AC171" s="73" t="s">
        <v>325</v>
      </c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</row>
    <row r="172" spans="1:221" s="16" customFormat="1" ht="15" customHeight="1">
      <c r="A172" s="163">
        <v>1</v>
      </c>
      <c r="B172" s="3" t="s">
        <v>411</v>
      </c>
      <c r="C172" s="10" t="s">
        <v>117</v>
      </c>
      <c r="D172" s="3" t="s">
        <v>533</v>
      </c>
      <c r="E172" s="3" t="s">
        <v>533</v>
      </c>
      <c r="F172" s="3" t="s">
        <v>534</v>
      </c>
      <c r="G172" s="3" t="s">
        <v>1100</v>
      </c>
      <c r="H172" s="11" t="s">
        <v>351</v>
      </c>
      <c r="I172" s="3" t="s">
        <v>765</v>
      </c>
      <c r="J172" s="3" t="s">
        <v>866</v>
      </c>
      <c r="K172" s="195" t="s">
        <v>1264</v>
      </c>
      <c r="L172" s="44" t="s">
        <v>754</v>
      </c>
      <c r="M172" s="39" t="s">
        <v>410</v>
      </c>
      <c r="N172" s="39" t="s">
        <v>353</v>
      </c>
      <c r="O172" s="28">
        <v>500</v>
      </c>
      <c r="P172" s="28">
        <v>2</v>
      </c>
      <c r="Q172" s="28">
        <v>1024</v>
      </c>
      <c r="R172" s="28">
        <v>2</v>
      </c>
      <c r="S172" s="28">
        <v>1</v>
      </c>
      <c r="T172" s="28"/>
      <c r="U172" s="28"/>
      <c r="V172" s="28"/>
      <c r="W172" s="28">
        <v>36</v>
      </c>
      <c r="X172" s="28"/>
      <c r="Y172" s="28" t="s">
        <v>335</v>
      </c>
      <c r="Z172" s="28" t="s">
        <v>348</v>
      </c>
      <c r="AA172" s="29">
        <v>36486</v>
      </c>
      <c r="AB172" s="29">
        <v>36495</v>
      </c>
      <c r="AC172" s="162">
        <v>10350000</v>
      </c>
      <c r="AD172" s="17" t="s">
        <v>1012</v>
      </c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</row>
    <row r="173" spans="1:221" s="16" customFormat="1" ht="15" customHeight="1">
      <c r="A173" s="163">
        <v>2</v>
      </c>
      <c r="B173" s="25" t="s">
        <v>436</v>
      </c>
      <c r="C173" s="28" t="s">
        <v>437</v>
      </c>
      <c r="D173" s="25" t="s">
        <v>540</v>
      </c>
      <c r="E173" s="25" t="s">
        <v>540</v>
      </c>
      <c r="F173" s="25" t="s">
        <v>541</v>
      </c>
      <c r="G173" s="25" t="s">
        <v>1141</v>
      </c>
      <c r="H173" s="29" t="s">
        <v>351</v>
      </c>
      <c r="I173" s="25" t="s">
        <v>765</v>
      </c>
      <c r="J173" s="25" t="s">
        <v>866</v>
      </c>
      <c r="K173" s="195" t="s">
        <v>1264</v>
      </c>
      <c r="L173" s="44" t="s">
        <v>754</v>
      </c>
      <c r="M173" s="39" t="s">
        <v>410</v>
      </c>
      <c r="N173" s="39" t="s">
        <v>353</v>
      </c>
      <c r="O173" s="28">
        <v>500</v>
      </c>
      <c r="P173" s="28">
        <v>2</v>
      </c>
      <c r="Q173" s="28">
        <v>1024</v>
      </c>
      <c r="R173" s="28">
        <v>2</v>
      </c>
      <c r="S173" s="28"/>
      <c r="T173" s="28"/>
      <c r="U173" s="58">
        <v>8</v>
      </c>
      <c r="V173" s="58"/>
      <c r="W173" s="28">
        <v>602</v>
      </c>
      <c r="X173" s="28" t="s">
        <v>435</v>
      </c>
      <c r="Y173" s="28" t="s">
        <v>347</v>
      </c>
      <c r="Z173" s="28" t="s">
        <v>347</v>
      </c>
      <c r="AA173" s="29">
        <v>36551</v>
      </c>
      <c r="AB173" s="29">
        <v>36553</v>
      </c>
      <c r="AC173" s="162">
        <v>25789200</v>
      </c>
      <c r="AD173" s="17" t="s">
        <v>1012</v>
      </c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</row>
    <row r="174" spans="1:221" s="16" customFormat="1" ht="15" customHeight="1">
      <c r="A174" s="163">
        <v>3</v>
      </c>
      <c r="B174" s="25" t="s">
        <v>500</v>
      </c>
      <c r="C174" s="28" t="s">
        <v>501</v>
      </c>
      <c r="D174" s="25" t="s">
        <v>583</v>
      </c>
      <c r="E174" s="25" t="s">
        <v>583</v>
      </c>
      <c r="F174" s="25" t="s">
        <v>584</v>
      </c>
      <c r="G174" s="25" t="s">
        <v>1141</v>
      </c>
      <c r="H174" s="29" t="s">
        <v>351</v>
      </c>
      <c r="I174" s="25" t="s">
        <v>765</v>
      </c>
      <c r="J174" s="25" t="s">
        <v>41</v>
      </c>
      <c r="K174" s="195" t="s">
        <v>1264</v>
      </c>
      <c r="L174" s="44" t="s">
        <v>754</v>
      </c>
      <c r="M174" s="39" t="s">
        <v>442</v>
      </c>
      <c r="N174" s="39" t="s">
        <v>353</v>
      </c>
      <c r="O174" s="28">
        <v>733</v>
      </c>
      <c r="P174" s="28">
        <v>1</v>
      </c>
      <c r="Q174" s="28">
        <v>1024</v>
      </c>
      <c r="R174" s="28">
        <v>2</v>
      </c>
      <c r="S174" s="28"/>
      <c r="T174" s="28">
        <v>4</v>
      </c>
      <c r="U174" s="28"/>
      <c r="V174" s="28"/>
      <c r="W174" s="28" t="s">
        <v>1265</v>
      </c>
      <c r="X174" s="28" t="s">
        <v>502</v>
      </c>
      <c r="Y174" s="28" t="s">
        <v>347</v>
      </c>
      <c r="Z174" s="28" t="s">
        <v>347</v>
      </c>
      <c r="AA174" s="29">
        <v>36684</v>
      </c>
      <c r="AB174" s="29">
        <v>36685</v>
      </c>
      <c r="AC174" s="162">
        <v>8300000</v>
      </c>
      <c r="AD174" s="17" t="s">
        <v>1012</v>
      </c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</row>
    <row r="175" spans="1:221" s="16" customFormat="1" ht="15" customHeight="1">
      <c r="A175" s="163">
        <v>4</v>
      </c>
      <c r="B175" s="25" t="s">
        <v>497</v>
      </c>
      <c r="C175" s="28" t="s">
        <v>498</v>
      </c>
      <c r="D175" s="25" t="s">
        <v>491</v>
      </c>
      <c r="E175" s="25" t="s">
        <v>491</v>
      </c>
      <c r="F175" s="25" t="s">
        <v>492</v>
      </c>
      <c r="G175" s="25" t="s">
        <v>1141</v>
      </c>
      <c r="H175" s="29" t="s">
        <v>165</v>
      </c>
      <c r="I175" s="25" t="s">
        <v>765</v>
      </c>
      <c r="J175" s="25" t="s">
        <v>866</v>
      </c>
      <c r="K175" s="195" t="s">
        <v>1264</v>
      </c>
      <c r="L175" s="44" t="s">
        <v>754</v>
      </c>
      <c r="M175" s="39" t="s">
        <v>452</v>
      </c>
      <c r="N175" s="39" t="s">
        <v>353</v>
      </c>
      <c r="O175" s="28">
        <v>733</v>
      </c>
      <c r="P175" s="28">
        <v>2</v>
      </c>
      <c r="Q175" s="28">
        <v>1024</v>
      </c>
      <c r="R175" s="28">
        <v>2</v>
      </c>
      <c r="S175" s="28">
        <v>2</v>
      </c>
      <c r="T175" s="28"/>
      <c r="U175" s="28"/>
      <c r="V175" s="28"/>
      <c r="W175" s="28">
        <v>54</v>
      </c>
      <c r="X175" s="28"/>
      <c r="Y175" s="28" t="s">
        <v>348</v>
      </c>
      <c r="Z175" s="28" t="s">
        <v>335</v>
      </c>
      <c r="AA175" s="29">
        <v>36651</v>
      </c>
      <c r="AB175" s="29">
        <v>36663</v>
      </c>
      <c r="AC175" s="162">
        <v>9830000</v>
      </c>
      <c r="AD175" s="17" t="s">
        <v>1012</v>
      </c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</row>
    <row r="176" spans="1:221" s="16" customFormat="1" ht="15" customHeight="1">
      <c r="A176" s="163">
        <v>5</v>
      </c>
      <c r="B176" s="25" t="s">
        <v>503</v>
      </c>
      <c r="C176" s="28" t="s">
        <v>504</v>
      </c>
      <c r="D176" s="25" t="s">
        <v>585</v>
      </c>
      <c r="E176" s="25" t="s">
        <v>586</v>
      </c>
      <c r="F176" s="25" t="s">
        <v>587</v>
      </c>
      <c r="G176" s="25" t="s">
        <v>1141</v>
      </c>
      <c r="H176" s="29" t="s">
        <v>351</v>
      </c>
      <c r="I176" s="25" t="s">
        <v>765</v>
      </c>
      <c r="J176" s="25" t="s">
        <v>41</v>
      </c>
      <c r="K176" s="195" t="s">
        <v>1264</v>
      </c>
      <c r="L176" s="44" t="s">
        <v>754</v>
      </c>
      <c r="M176" s="39" t="s">
        <v>442</v>
      </c>
      <c r="N176" s="39" t="s">
        <v>353</v>
      </c>
      <c r="O176" s="28">
        <v>733</v>
      </c>
      <c r="P176" s="28">
        <v>1</v>
      </c>
      <c r="Q176" s="28">
        <v>1024</v>
      </c>
      <c r="R176" s="28">
        <v>2</v>
      </c>
      <c r="S176" s="28"/>
      <c r="T176" s="28">
        <v>4</v>
      </c>
      <c r="U176" s="28"/>
      <c r="V176" s="28"/>
      <c r="W176" s="28">
        <v>162</v>
      </c>
      <c r="X176" s="28" t="s">
        <v>502</v>
      </c>
      <c r="Y176" s="28" t="s">
        <v>347</v>
      </c>
      <c r="Z176" s="28" t="s">
        <v>347</v>
      </c>
      <c r="AA176" s="29">
        <v>36684</v>
      </c>
      <c r="AB176" s="29">
        <v>36685</v>
      </c>
      <c r="AC176" s="162">
        <v>8300000</v>
      </c>
      <c r="AD176" s="17" t="s">
        <v>1012</v>
      </c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</row>
    <row r="177" spans="1:221" s="16" customFormat="1" ht="15" customHeight="1">
      <c r="A177" s="163">
        <v>6</v>
      </c>
      <c r="B177" s="25" t="s">
        <v>506</v>
      </c>
      <c r="C177" s="28" t="s">
        <v>125</v>
      </c>
      <c r="D177" s="25" t="s">
        <v>590</v>
      </c>
      <c r="E177" s="25" t="s">
        <v>590</v>
      </c>
      <c r="F177" s="25" t="s">
        <v>591</v>
      </c>
      <c r="G177" s="25" t="s">
        <v>1141</v>
      </c>
      <c r="H177" s="29" t="s">
        <v>351</v>
      </c>
      <c r="I177" s="25" t="s">
        <v>816</v>
      </c>
      <c r="J177" s="25" t="s">
        <v>866</v>
      </c>
      <c r="K177" s="195" t="s">
        <v>1264</v>
      </c>
      <c r="L177" s="44" t="s">
        <v>754</v>
      </c>
      <c r="M177" s="39" t="s">
        <v>442</v>
      </c>
      <c r="N177" s="39" t="s">
        <v>353</v>
      </c>
      <c r="O177" s="28">
        <v>733</v>
      </c>
      <c r="P177" s="28">
        <v>2</v>
      </c>
      <c r="Q177" s="28">
        <v>1024</v>
      </c>
      <c r="R177" s="28"/>
      <c r="S177" s="28">
        <v>2</v>
      </c>
      <c r="T177" s="28"/>
      <c r="U177" s="28"/>
      <c r="V177" s="28"/>
      <c r="W177" s="28">
        <v>36</v>
      </c>
      <c r="X177" s="28"/>
      <c r="Y177" s="28" t="s">
        <v>348</v>
      </c>
      <c r="Z177" s="28" t="s">
        <v>347</v>
      </c>
      <c r="AA177" s="29">
        <v>36777</v>
      </c>
      <c r="AB177" s="29">
        <v>36783</v>
      </c>
      <c r="AC177" s="162">
        <v>13355000</v>
      </c>
      <c r="AD177" s="17" t="s">
        <v>1012</v>
      </c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</row>
    <row r="178" spans="1:221" s="16" customFormat="1" ht="15" customHeight="1">
      <c r="A178" s="163">
        <v>7</v>
      </c>
      <c r="B178" s="25" t="s">
        <v>507</v>
      </c>
      <c r="C178" s="28" t="s">
        <v>126</v>
      </c>
      <c r="D178" s="25" t="s">
        <v>593</v>
      </c>
      <c r="E178" s="25" t="s">
        <v>593</v>
      </c>
      <c r="F178" s="25" t="s">
        <v>594</v>
      </c>
      <c r="G178" s="25" t="s">
        <v>1141</v>
      </c>
      <c r="H178" s="29" t="s">
        <v>351</v>
      </c>
      <c r="I178" s="25" t="s">
        <v>764</v>
      </c>
      <c r="J178" s="25" t="s">
        <v>866</v>
      </c>
      <c r="K178" s="195" t="s">
        <v>1264</v>
      </c>
      <c r="L178" s="44" t="s">
        <v>754</v>
      </c>
      <c r="M178" s="39" t="s">
        <v>442</v>
      </c>
      <c r="N178" s="39" t="s">
        <v>353</v>
      </c>
      <c r="O178" s="28">
        <v>733</v>
      </c>
      <c r="P178" s="28">
        <v>2</v>
      </c>
      <c r="Q178" s="28">
        <v>1024</v>
      </c>
      <c r="R178" s="28"/>
      <c r="S178" s="28">
        <v>2</v>
      </c>
      <c r="T178" s="28"/>
      <c r="U178" s="28"/>
      <c r="V178" s="28"/>
      <c r="W178" s="28">
        <v>36</v>
      </c>
      <c r="X178" s="28"/>
      <c r="Y178" s="28" t="s">
        <v>347</v>
      </c>
      <c r="Z178" s="28" t="s">
        <v>347</v>
      </c>
      <c r="AA178" s="29">
        <v>36778</v>
      </c>
      <c r="AB178" s="29">
        <v>36783</v>
      </c>
      <c r="AC178" s="162">
        <v>13355000</v>
      </c>
      <c r="AD178" s="17" t="s">
        <v>1012</v>
      </c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</row>
    <row r="179" spans="1:221" s="16" customFormat="1" ht="15" customHeight="1">
      <c r="A179" s="163">
        <v>8</v>
      </c>
      <c r="B179" s="25" t="s">
        <v>511</v>
      </c>
      <c r="C179" s="28" t="s">
        <v>129</v>
      </c>
      <c r="D179" s="25" t="s">
        <v>222</v>
      </c>
      <c r="E179" s="25" t="s">
        <v>222</v>
      </c>
      <c r="F179" s="25"/>
      <c r="G179" s="25" t="s">
        <v>1141</v>
      </c>
      <c r="H179" s="29" t="s">
        <v>351</v>
      </c>
      <c r="I179" s="25" t="s">
        <v>765</v>
      </c>
      <c r="J179" s="25" t="s">
        <v>41</v>
      </c>
      <c r="K179" s="195" t="s">
        <v>1264</v>
      </c>
      <c r="L179" s="44" t="s">
        <v>754</v>
      </c>
      <c r="M179" s="39" t="s">
        <v>452</v>
      </c>
      <c r="N179" s="39" t="s">
        <v>353</v>
      </c>
      <c r="O179" s="28">
        <v>733</v>
      </c>
      <c r="P179" s="28">
        <v>1</v>
      </c>
      <c r="Q179" s="28">
        <v>1024</v>
      </c>
      <c r="R179" s="28"/>
      <c r="S179" s="28">
        <v>1</v>
      </c>
      <c r="T179" s="28"/>
      <c r="U179" s="28"/>
      <c r="V179" s="28"/>
      <c r="W179" s="28">
        <v>18</v>
      </c>
      <c r="X179" s="28"/>
      <c r="Y179" s="28" t="s">
        <v>348</v>
      </c>
      <c r="Z179" s="28" t="s">
        <v>348</v>
      </c>
      <c r="AA179" s="29">
        <v>36799</v>
      </c>
      <c r="AB179" s="29">
        <v>36818</v>
      </c>
      <c r="AC179" s="162">
        <v>16000000</v>
      </c>
      <c r="AD179" s="17" t="s">
        <v>1012</v>
      </c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</row>
    <row r="180" spans="1:221" s="16" customFormat="1" ht="15" customHeight="1">
      <c r="A180" s="163">
        <v>9</v>
      </c>
      <c r="B180" s="25" t="s">
        <v>48</v>
      </c>
      <c r="C180" s="28" t="s">
        <v>49</v>
      </c>
      <c r="D180" s="28" t="s">
        <v>613</v>
      </c>
      <c r="E180" s="28" t="s">
        <v>613</v>
      </c>
      <c r="F180" s="29" t="s">
        <v>614</v>
      </c>
      <c r="G180" s="25" t="s">
        <v>1141</v>
      </c>
      <c r="H180" s="29" t="s">
        <v>351</v>
      </c>
      <c r="I180" s="25" t="s">
        <v>765</v>
      </c>
      <c r="J180" s="25" t="s">
        <v>41</v>
      </c>
      <c r="K180" s="195" t="s">
        <v>1264</v>
      </c>
      <c r="L180" s="44" t="s">
        <v>754</v>
      </c>
      <c r="M180" s="39" t="s">
        <v>442</v>
      </c>
      <c r="N180" s="39" t="s">
        <v>353</v>
      </c>
      <c r="O180" s="28">
        <v>500</v>
      </c>
      <c r="P180" s="28">
        <v>2</v>
      </c>
      <c r="Q180" s="28">
        <v>1024</v>
      </c>
      <c r="R180" s="28"/>
      <c r="S180" s="28">
        <v>3</v>
      </c>
      <c r="T180" s="28"/>
      <c r="U180" s="28"/>
      <c r="V180" s="28"/>
      <c r="W180" s="28">
        <v>54</v>
      </c>
      <c r="X180" s="28"/>
      <c r="Y180" s="28" t="s">
        <v>348</v>
      </c>
      <c r="Z180" s="28" t="s">
        <v>347</v>
      </c>
      <c r="AA180" s="29">
        <v>36531</v>
      </c>
      <c r="AB180" s="29">
        <v>37014</v>
      </c>
      <c r="AC180" s="162">
        <v>2500000</v>
      </c>
      <c r="AD180" s="17" t="s">
        <v>1012</v>
      </c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</row>
    <row r="181" spans="1:221" s="16" customFormat="1" ht="15" customHeight="1">
      <c r="A181" s="163">
        <v>10</v>
      </c>
      <c r="B181" s="25" t="s">
        <v>50</v>
      </c>
      <c r="C181" s="28" t="s">
        <v>131</v>
      </c>
      <c r="D181" s="25" t="s">
        <v>516</v>
      </c>
      <c r="E181" s="25" t="s">
        <v>516</v>
      </c>
      <c r="F181" s="25" t="s">
        <v>517</v>
      </c>
      <c r="G181" s="25" t="s">
        <v>1141</v>
      </c>
      <c r="H181" s="29" t="s">
        <v>351</v>
      </c>
      <c r="I181" s="25" t="s">
        <v>764</v>
      </c>
      <c r="J181" s="25"/>
      <c r="K181" s="195" t="s">
        <v>1264</v>
      </c>
      <c r="L181" s="44" t="s">
        <v>754</v>
      </c>
      <c r="M181" s="39" t="s">
        <v>452</v>
      </c>
      <c r="N181" s="39" t="s">
        <v>353</v>
      </c>
      <c r="O181" s="28">
        <v>1000</v>
      </c>
      <c r="P181" s="28">
        <v>1</v>
      </c>
      <c r="Q181" s="28">
        <v>1024</v>
      </c>
      <c r="R181" s="28"/>
      <c r="S181" s="28"/>
      <c r="T181" s="28">
        <v>3</v>
      </c>
      <c r="U181" s="28"/>
      <c r="V181" s="28"/>
      <c r="W181" s="28">
        <v>108</v>
      </c>
      <c r="X181" s="28"/>
      <c r="Y181" s="28" t="s">
        <v>347</v>
      </c>
      <c r="Z181" s="28" t="s">
        <v>348</v>
      </c>
      <c r="AA181" s="29">
        <v>37009</v>
      </c>
      <c r="AB181" s="29">
        <v>37014</v>
      </c>
      <c r="AC181" s="162">
        <v>6767500</v>
      </c>
      <c r="AD181" s="17" t="s">
        <v>1012</v>
      </c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</row>
    <row r="182" spans="1:221" s="16" customFormat="1" ht="15" customHeight="1">
      <c r="A182" s="163">
        <v>11</v>
      </c>
      <c r="B182" s="25" t="s">
        <v>371</v>
      </c>
      <c r="C182" s="28" t="s">
        <v>372</v>
      </c>
      <c r="D182" s="25" t="s">
        <v>630</v>
      </c>
      <c r="E182" s="25" t="s">
        <v>631</v>
      </c>
      <c r="F182" s="25" t="s">
        <v>632</v>
      </c>
      <c r="G182" s="25" t="s">
        <v>1141</v>
      </c>
      <c r="H182" s="29" t="s">
        <v>351</v>
      </c>
      <c r="I182" s="25" t="s">
        <v>765</v>
      </c>
      <c r="J182" s="25" t="s">
        <v>41</v>
      </c>
      <c r="K182" s="195" t="s">
        <v>1264</v>
      </c>
      <c r="L182" s="44" t="s">
        <v>754</v>
      </c>
      <c r="M182" s="39" t="s">
        <v>370</v>
      </c>
      <c r="N182" s="39" t="s">
        <v>353</v>
      </c>
      <c r="O182" s="28">
        <v>1000</v>
      </c>
      <c r="P182" s="28">
        <v>2</v>
      </c>
      <c r="Q182" s="28">
        <v>1024</v>
      </c>
      <c r="R182" s="28">
        <v>2</v>
      </c>
      <c r="S182" s="28"/>
      <c r="T182" s="28">
        <v>8</v>
      </c>
      <c r="U182" s="28"/>
      <c r="V182" s="28"/>
      <c r="W182" s="28">
        <v>306</v>
      </c>
      <c r="X182" s="28" t="s">
        <v>435</v>
      </c>
      <c r="Y182" s="28" t="s">
        <v>347</v>
      </c>
      <c r="Z182" s="28" t="s">
        <v>347</v>
      </c>
      <c r="AA182" s="29">
        <v>37097</v>
      </c>
      <c r="AB182" s="29">
        <v>37104</v>
      </c>
      <c r="AC182" s="162">
        <v>15790000</v>
      </c>
      <c r="AD182" s="17" t="s">
        <v>1012</v>
      </c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</row>
    <row r="183" spans="1:221" s="20" customFormat="1" ht="15" customHeight="1">
      <c r="A183" s="163">
        <v>12</v>
      </c>
      <c r="B183" s="25" t="s">
        <v>375</v>
      </c>
      <c r="C183" s="28" t="s">
        <v>154</v>
      </c>
      <c r="D183" s="25" t="s">
        <v>223</v>
      </c>
      <c r="E183" s="25" t="s">
        <v>223</v>
      </c>
      <c r="F183" s="25"/>
      <c r="G183" s="25" t="s">
        <v>1141</v>
      </c>
      <c r="H183" s="29" t="s">
        <v>351</v>
      </c>
      <c r="I183" s="25" t="s">
        <v>765</v>
      </c>
      <c r="J183" s="25" t="s">
        <v>824</v>
      </c>
      <c r="K183" s="195" t="s">
        <v>1264</v>
      </c>
      <c r="L183" s="44" t="s">
        <v>754</v>
      </c>
      <c r="M183" s="39" t="s">
        <v>515</v>
      </c>
      <c r="N183" s="39" t="s">
        <v>353</v>
      </c>
      <c r="O183" s="28">
        <v>700</v>
      </c>
      <c r="P183" s="28">
        <v>4</v>
      </c>
      <c r="Q183" s="28">
        <v>8192</v>
      </c>
      <c r="R183" s="28"/>
      <c r="S183" s="28"/>
      <c r="T183" s="28">
        <v>4</v>
      </c>
      <c r="U183" s="28"/>
      <c r="V183" s="28"/>
      <c r="W183" s="28">
        <v>144</v>
      </c>
      <c r="X183" s="28"/>
      <c r="Y183" s="28" t="s">
        <v>348</v>
      </c>
      <c r="Z183" s="28" t="s">
        <v>348</v>
      </c>
      <c r="AA183" s="29">
        <v>37096</v>
      </c>
      <c r="AB183" s="29">
        <v>37104</v>
      </c>
      <c r="AC183" s="162">
        <v>20600000</v>
      </c>
      <c r="AD183" s="23" t="s">
        <v>1012</v>
      </c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</row>
    <row r="184" spans="1:221" s="69" customFormat="1" ht="15" customHeight="1">
      <c r="A184" s="67"/>
      <c r="B184" s="65"/>
      <c r="C184" s="65"/>
      <c r="D184" s="65"/>
      <c r="E184" s="65"/>
      <c r="F184" s="65"/>
      <c r="G184" s="68"/>
      <c r="H184" s="67"/>
      <c r="I184" s="67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</row>
    <row r="185" spans="1:221" s="69" customFormat="1" ht="15" customHeight="1">
      <c r="A185" s="67"/>
      <c r="B185" s="65"/>
      <c r="C185" s="65"/>
      <c r="D185" s="65"/>
      <c r="E185" s="65"/>
      <c r="F185" s="65"/>
      <c r="G185" s="68"/>
      <c r="H185" s="67"/>
      <c r="I185" s="67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</row>
    <row r="186" spans="1:221" s="69" customFormat="1" ht="15" customHeight="1">
      <c r="A186" s="67"/>
      <c r="B186" s="65"/>
      <c r="C186" s="65"/>
      <c r="D186" s="65"/>
      <c r="E186" s="65"/>
      <c r="F186" s="65"/>
      <c r="G186" s="68"/>
      <c r="H186" s="67"/>
      <c r="I186" s="67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</row>
    <row r="187" spans="1:221" s="69" customFormat="1" ht="15" customHeight="1">
      <c r="A187" s="67"/>
      <c r="B187" s="166" t="s">
        <v>1005</v>
      </c>
      <c r="C187" s="65"/>
      <c r="D187" s="65"/>
      <c r="E187" s="65"/>
      <c r="F187" s="65"/>
      <c r="G187" s="68"/>
      <c r="H187" s="67"/>
      <c r="I187" s="67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</row>
    <row r="188" spans="1:221" s="69" customFormat="1" ht="30" customHeight="1">
      <c r="A188" s="70" t="s">
        <v>284</v>
      </c>
      <c r="B188" s="70" t="s">
        <v>30</v>
      </c>
      <c r="C188" s="70" t="s">
        <v>319</v>
      </c>
      <c r="D188" s="70" t="s">
        <v>193</v>
      </c>
      <c r="E188" s="70" t="s">
        <v>31</v>
      </c>
      <c r="F188" s="70" t="s">
        <v>89</v>
      </c>
      <c r="G188" s="71" t="s">
        <v>88</v>
      </c>
      <c r="H188" s="72"/>
      <c r="I188" s="70" t="s">
        <v>32</v>
      </c>
      <c r="J188" s="70" t="s">
        <v>33</v>
      </c>
      <c r="K188" s="70" t="s">
        <v>34</v>
      </c>
      <c r="L188" s="73" t="s">
        <v>35</v>
      </c>
      <c r="M188" s="70" t="s">
        <v>36</v>
      </c>
      <c r="N188" s="74" t="s">
        <v>37</v>
      </c>
      <c r="O188" s="74" t="s">
        <v>38</v>
      </c>
      <c r="P188" s="74" t="s">
        <v>39</v>
      </c>
      <c r="Q188" s="74" t="s">
        <v>82</v>
      </c>
      <c r="R188" s="75" t="s">
        <v>83</v>
      </c>
      <c r="S188" s="76" t="s">
        <v>332</v>
      </c>
      <c r="T188" s="70" t="s">
        <v>84</v>
      </c>
      <c r="U188" s="76" t="s">
        <v>331</v>
      </c>
      <c r="V188" s="76" t="s">
        <v>330</v>
      </c>
      <c r="W188" s="77" t="s">
        <v>85</v>
      </c>
      <c r="X188" s="77" t="s">
        <v>86</v>
      </c>
      <c r="Y188" s="73" t="s">
        <v>325</v>
      </c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</row>
    <row r="189" spans="1:221" s="85" customFormat="1" ht="15" customHeight="1">
      <c r="A189" s="78">
        <v>1</v>
      </c>
      <c r="B189" s="78" t="s">
        <v>333</v>
      </c>
      <c r="C189" s="78"/>
      <c r="D189" s="79"/>
      <c r="E189" s="80" t="s">
        <v>157</v>
      </c>
      <c r="F189" s="78"/>
      <c r="G189" s="78"/>
      <c r="H189" s="78" t="s">
        <v>334</v>
      </c>
      <c r="I189" s="79"/>
      <c r="J189" s="80" t="s">
        <v>326</v>
      </c>
      <c r="K189" s="78" t="s">
        <v>334</v>
      </c>
      <c r="L189" s="80">
        <v>400</v>
      </c>
      <c r="M189" s="80">
        <v>6</v>
      </c>
      <c r="N189" s="81">
        <v>5120</v>
      </c>
      <c r="O189" s="81">
        <v>4</v>
      </c>
      <c r="P189" s="81"/>
      <c r="Q189" s="81"/>
      <c r="R189" s="81"/>
      <c r="S189" s="81"/>
      <c r="T189" s="81"/>
      <c r="U189" s="81"/>
      <c r="V189" s="81"/>
      <c r="W189" s="81" t="s">
        <v>99</v>
      </c>
      <c r="X189" s="82"/>
      <c r="Y189" s="82">
        <v>35796</v>
      </c>
      <c r="Z189" s="83">
        <v>455383373</v>
      </c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84"/>
      <c r="CT189" s="84"/>
      <c r="CU189" s="84"/>
      <c r="CV189" s="84"/>
      <c r="CW189" s="84"/>
      <c r="CX189" s="84"/>
      <c r="CY189" s="84"/>
      <c r="CZ189" s="84"/>
      <c r="DA189" s="84"/>
      <c r="DB189" s="84"/>
      <c r="DC189" s="84"/>
      <c r="DD189" s="84"/>
      <c r="DE189" s="84"/>
      <c r="DF189" s="84"/>
      <c r="DG189" s="84"/>
      <c r="DH189" s="84"/>
      <c r="DI189" s="84"/>
      <c r="DJ189" s="84"/>
      <c r="DK189" s="84"/>
      <c r="DL189" s="84"/>
      <c r="DM189" s="84"/>
      <c r="DN189" s="84"/>
      <c r="DO189" s="84"/>
      <c r="DP189" s="84"/>
      <c r="DQ189" s="84"/>
      <c r="DR189" s="84"/>
      <c r="DS189" s="84"/>
      <c r="DT189" s="84"/>
      <c r="DU189" s="84"/>
      <c r="DV189" s="84"/>
      <c r="DW189" s="84"/>
      <c r="DX189" s="84"/>
      <c r="DY189" s="84"/>
      <c r="DZ189" s="84"/>
      <c r="EA189" s="84"/>
      <c r="EB189" s="84"/>
      <c r="EC189" s="84"/>
      <c r="ED189" s="84"/>
      <c r="EE189" s="84"/>
      <c r="EF189" s="84"/>
      <c r="EG189" s="84"/>
      <c r="EH189" s="84"/>
      <c r="EI189" s="84"/>
      <c r="EJ189" s="84"/>
      <c r="EK189" s="84"/>
      <c r="EL189" s="84"/>
      <c r="EM189" s="84"/>
      <c r="EN189" s="84"/>
      <c r="EO189" s="84"/>
      <c r="EP189" s="84"/>
      <c r="EQ189" s="84"/>
      <c r="ER189" s="84"/>
      <c r="ES189" s="84"/>
      <c r="ET189" s="84"/>
      <c r="EU189" s="84"/>
      <c r="EV189" s="84"/>
      <c r="EW189" s="84"/>
      <c r="EX189" s="84"/>
      <c r="EY189" s="84"/>
      <c r="EZ189" s="84"/>
      <c r="FA189" s="84"/>
      <c r="FB189" s="84"/>
      <c r="FC189" s="84"/>
      <c r="FD189" s="84"/>
      <c r="FE189" s="84"/>
      <c r="FF189" s="84"/>
      <c r="FG189" s="84"/>
      <c r="FH189" s="84"/>
      <c r="FI189" s="84"/>
      <c r="FJ189" s="84"/>
      <c r="FK189" s="84"/>
      <c r="FL189" s="84"/>
      <c r="FM189" s="84"/>
      <c r="FN189" s="84"/>
      <c r="FO189" s="84"/>
      <c r="FP189" s="84"/>
      <c r="FQ189" s="84"/>
      <c r="FR189" s="84"/>
      <c r="FS189" s="84"/>
      <c r="FT189" s="84"/>
      <c r="FU189" s="84"/>
      <c r="FV189" s="84"/>
      <c r="FW189" s="84"/>
      <c r="FX189" s="84"/>
      <c r="FY189" s="84"/>
      <c r="FZ189" s="84"/>
      <c r="GA189" s="84"/>
      <c r="GB189" s="84"/>
      <c r="GC189" s="84"/>
      <c r="GD189" s="84"/>
      <c r="GE189" s="84"/>
      <c r="GF189" s="84"/>
      <c r="GG189" s="84"/>
      <c r="GH189" s="84"/>
      <c r="GI189" s="84"/>
      <c r="GJ189" s="84"/>
      <c r="GK189" s="84"/>
      <c r="GL189" s="84"/>
      <c r="GM189" s="84"/>
      <c r="GN189" s="84"/>
      <c r="GO189" s="84"/>
      <c r="GP189" s="84"/>
      <c r="GQ189" s="84"/>
      <c r="GR189" s="84"/>
      <c r="GS189" s="84"/>
      <c r="GT189" s="84"/>
      <c r="GU189" s="84"/>
      <c r="GV189" s="84"/>
      <c r="GW189" s="84"/>
      <c r="GX189" s="84"/>
      <c r="GY189" s="84"/>
      <c r="GZ189" s="84"/>
      <c r="HA189" s="84"/>
      <c r="HB189" s="84"/>
      <c r="HC189" s="84"/>
      <c r="HD189" s="84"/>
      <c r="HE189" s="84"/>
      <c r="HF189" s="84"/>
      <c r="HG189" s="84"/>
      <c r="HH189" s="84"/>
      <c r="HI189" s="84"/>
      <c r="HJ189" s="84"/>
    </row>
    <row r="190" spans="1:221" s="85" customFormat="1" ht="15" customHeight="1">
      <c r="A190" s="78">
        <v>2</v>
      </c>
      <c r="B190" s="78" t="s">
        <v>336</v>
      </c>
      <c r="C190" s="78"/>
      <c r="D190" s="79"/>
      <c r="E190" s="80" t="s">
        <v>337</v>
      </c>
      <c r="F190" s="78"/>
      <c r="G190" s="78"/>
      <c r="H190" s="78" t="s">
        <v>334</v>
      </c>
      <c r="I190" s="79"/>
      <c r="J190" s="80" t="s">
        <v>327</v>
      </c>
      <c r="K190" s="78" t="s">
        <v>334</v>
      </c>
      <c r="L190" s="80">
        <v>300</v>
      </c>
      <c r="M190" s="80">
        <v>4</v>
      </c>
      <c r="N190" s="81">
        <v>3072</v>
      </c>
      <c r="O190" s="81"/>
      <c r="P190" s="81"/>
      <c r="Q190" s="81"/>
      <c r="R190" s="81"/>
      <c r="S190" s="81"/>
      <c r="T190" s="81"/>
      <c r="U190" s="81"/>
      <c r="V190" s="81"/>
      <c r="W190" s="81" t="s">
        <v>99</v>
      </c>
      <c r="X190" s="82"/>
      <c r="Y190" s="82">
        <v>36069</v>
      </c>
      <c r="Z190" s="83">
        <v>122339770</v>
      </c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  <c r="CT190" s="84"/>
      <c r="CU190" s="84"/>
      <c r="CV190" s="84"/>
      <c r="CW190" s="84"/>
      <c r="CX190" s="84"/>
      <c r="CY190" s="84"/>
      <c r="CZ190" s="84"/>
      <c r="DA190" s="84"/>
      <c r="DB190" s="84"/>
      <c r="DC190" s="84"/>
      <c r="DD190" s="84"/>
      <c r="DE190" s="84"/>
      <c r="DF190" s="84"/>
      <c r="DG190" s="84"/>
      <c r="DH190" s="84"/>
      <c r="DI190" s="84"/>
      <c r="DJ190" s="84"/>
      <c r="DK190" s="84"/>
      <c r="DL190" s="84"/>
      <c r="DM190" s="84"/>
      <c r="DN190" s="84"/>
      <c r="DO190" s="84"/>
      <c r="DP190" s="84"/>
      <c r="DQ190" s="84"/>
      <c r="DR190" s="84"/>
      <c r="DS190" s="84"/>
      <c r="DT190" s="84"/>
      <c r="DU190" s="84"/>
      <c r="DV190" s="84"/>
      <c r="DW190" s="84"/>
      <c r="DX190" s="84"/>
      <c r="DY190" s="84"/>
      <c r="DZ190" s="84"/>
      <c r="EA190" s="84"/>
      <c r="EB190" s="84"/>
      <c r="EC190" s="84"/>
      <c r="ED190" s="84"/>
      <c r="EE190" s="84"/>
      <c r="EF190" s="84"/>
      <c r="EG190" s="84"/>
      <c r="EH190" s="84"/>
      <c r="EI190" s="84"/>
      <c r="EJ190" s="84"/>
      <c r="EK190" s="84"/>
      <c r="EL190" s="84"/>
      <c r="EM190" s="84"/>
      <c r="EN190" s="84"/>
      <c r="EO190" s="84"/>
      <c r="EP190" s="84"/>
      <c r="EQ190" s="84"/>
      <c r="ER190" s="84"/>
      <c r="ES190" s="84"/>
      <c r="ET190" s="84"/>
      <c r="EU190" s="84"/>
      <c r="EV190" s="84"/>
      <c r="EW190" s="84"/>
      <c r="EX190" s="84"/>
      <c r="EY190" s="84"/>
      <c r="EZ190" s="84"/>
      <c r="FA190" s="84"/>
      <c r="FB190" s="84"/>
      <c r="FC190" s="84"/>
      <c r="FD190" s="84"/>
      <c r="FE190" s="84"/>
      <c r="FF190" s="84"/>
      <c r="FG190" s="84"/>
      <c r="FH190" s="84"/>
      <c r="FI190" s="84"/>
      <c r="FJ190" s="84"/>
      <c r="FK190" s="84"/>
      <c r="FL190" s="84"/>
      <c r="FM190" s="84"/>
      <c r="FN190" s="84"/>
      <c r="FO190" s="84"/>
      <c r="FP190" s="84"/>
      <c r="FQ190" s="84"/>
      <c r="FR190" s="84"/>
      <c r="FS190" s="84"/>
      <c r="FT190" s="84"/>
      <c r="FU190" s="84"/>
      <c r="FV190" s="84"/>
      <c r="FW190" s="84"/>
      <c r="FX190" s="84"/>
      <c r="FY190" s="84"/>
      <c r="FZ190" s="84"/>
      <c r="GA190" s="84"/>
      <c r="GB190" s="84"/>
      <c r="GC190" s="84"/>
      <c r="GD190" s="84"/>
      <c r="GE190" s="84"/>
      <c r="GF190" s="84"/>
      <c r="GG190" s="84"/>
      <c r="GH190" s="84"/>
      <c r="GI190" s="84"/>
      <c r="GJ190" s="84"/>
      <c r="GK190" s="84"/>
      <c r="GL190" s="84"/>
      <c r="GM190" s="84"/>
      <c r="GN190" s="84"/>
      <c r="GO190" s="84"/>
      <c r="GP190" s="84"/>
      <c r="GQ190" s="84"/>
      <c r="GR190" s="84"/>
      <c r="GS190" s="84"/>
      <c r="GT190" s="84"/>
      <c r="GU190" s="84"/>
      <c r="GV190" s="84"/>
      <c r="GW190" s="84"/>
      <c r="GX190" s="84"/>
      <c r="GY190" s="84"/>
      <c r="GZ190" s="84"/>
      <c r="HA190" s="84"/>
      <c r="HB190" s="84"/>
      <c r="HC190" s="84"/>
      <c r="HD190" s="84"/>
      <c r="HE190" s="84"/>
      <c r="HF190" s="84"/>
      <c r="HG190" s="84"/>
      <c r="HH190" s="84"/>
      <c r="HI190" s="84"/>
      <c r="HJ190" s="84"/>
    </row>
    <row r="191" spans="1:221" s="85" customFormat="1" ht="15" customHeight="1">
      <c r="A191" s="78">
        <v>3</v>
      </c>
      <c r="B191" s="78" t="s">
        <v>211</v>
      </c>
      <c r="C191" s="78"/>
      <c r="D191" s="79"/>
      <c r="E191" s="80" t="s">
        <v>339</v>
      </c>
      <c r="F191" s="78"/>
      <c r="G191" s="78"/>
      <c r="H191" s="78" t="s">
        <v>334</v>
      </c>
      <c r="I191" s="79"/>
      <c r="J191" s="80" t="s">
        <v>326</v>
      </c>
      <c r="K191" s="78" t="s">
        <v>334</v>
      </c>
      <c r="L191" s="80">
        <v>400</v>
      </c>
      <c r="M191" s="80">
        <v>6</v>
      </c>
      <c r="N191" s="81">
        <v>5120</v>
      </c>
      <c r="O191" s="81">
        <v>4</v>
      </c>
      <c r="P191" s="81"/>
      <c r="Q191" s="81"/>
      <c r="R191" s="81"/>
      <c r="S191" s="81"/>
      <c r="T191" s="81"/>
      <c r="U191" s="81"/>
      <c r="V191" s="81"/>
      <c r="W191" s="81" t="s">
        <v>99</v>
      </c>
      <c r="X191" s="82"/>
      <c r="Y191" s="82">
        <v>35796</v>
      </c>
      <c r="Z191" s="83">
        <v>455383373</v>
      </c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84"/>
      <c r="CT191" s="84"/>
      <c r="CU191" s="84"/>
      <c r="CV191" s="84"/>
      <c r="CW191" s="84"/>
      <c r="CX191" s="84"/>
      <c r="CY191" s="84"/>
      <c r="CZ191" s="84"/>
      <c r="DA191" s="84"/>
      <c r="DB191" s="84"/>
      <c r="DC191" s="84"/>
      <c r="DD191" s="84"/>
      <c r="DE191" s="84"/>
      <c r="DF191" s="84"/>
      <c r="DG191" s="84"/>
      <c r="DH191" s="84"/>
      <c r="DI191" s="84"/>
      <c r="DJ191" s="84"/>
      <c r="DK191" s="84"/>
      <c r="DL191" s="84"/>
      <c r="DM191" s="84"/>
      <c r="DN191" s="84"/>
      <c r="DO191" s="84"/>
      <c r="DP191" s="84"/>
      <c r="DQ191" s="84"/>
      <c r="DR191" s="84"/>
      <c r="DS191" s="84"/>
      <c r="DT191" s="84"/>
      <c r="DU191" s="84"/>
      <c r="DV191" s="84"/>
      <c r="DW191" s="84"/>
      <c r="DX191" s="84"/>
      <c r="DY191" s="84"/>
      <c r="DZ191" s="84"/>
      <c r="EA191" s="84"/>
      <c r="EB191" s="84"/>
      <c r="EC191" s="84"/>
      <c r="ED191" s="84"/>
      <c r="EE191" s="84"/>
      <c r="EF191" s="84"/>
      <c r="EG191" s="84"/>
      <c r="EH191" s="84"/>
      <c r="EI191" s="84"/>
      <c r="EJ191" s="84"/>
      <c r="EK191" s="84"/>
      <c r="EL191" s="84"/>
      <c r="EM191" s="84"/>
      <c r="EN191" s="84"/>
      <c r="EO191" s="84"/>
      <c r="EP191" s="84"/>
      <c r="EQ191" s="84"/>
      <c r="ER191" s="84"/>
      <c r="ES191" s="84"/>
      <c r="ET191" s="84"/>
      <c r="EU191" s="84"/>
      <c r="EV191" s="84"/>
      <c r="EW191" s="84"/>
      <c r="EX191" s="84"/>
      <c r="EY191" s="84"/>
      <c r="EZ191" s="84"/>
      <c r="FA191" s="84"/>
      <c r="FB191" s="84"/>
      <c r="FC191" s="84"/>
      <c r="FD191" s="84"/>
      <c r="FE191" s="84"/>
      <c r="FF191" s="84"/>
      <c r="FG191" s="84"/>
      <c r="FH191" s="84"/>
      <c r="FI191" s="84"/>
      <c r="FJ191" s="84"/>
      <c r="FK191" s="84"/>
      <c r="FL191" s="84"/>
      <c r="FM191" s="84"/>
      <c r="FN191" s="84"/>
      <c r="FO191" s="84"/>
      <c r="FP191" s="84"/>
      <c r="FQ191" s="84"/>
      <c r="FR191" s="84"/>
      <c r="FS191" s="84"/>
      <c r="FT191" s="84"/>
      <c r="FU191" s="84"/>
      <c r="FV191" s="84"/>
      <c r="FW191" s="84"/>
      <c r="FX191" s="84"/>
      <c r="FY191" s="84"/>
      <c r="FZ191" s="84"/>
      <c r="GA191" s="84"/>
      <c r="GB191" s="84"/>
      <c r="GC191" s="84"/>
      <c r="GD191" s="84"/>
      <c r="GE191" s="84"/>
      <c r="GF191" s="84"/>
      <c r="GG191" s="84"/>
      <c r="GH191" s="84"/>
      <c r="GI191" s="84"/>
      <c r="GJ191" s="84"/>
      <c r="GK191" s="84"/>
      <c r="GL191" s="84"/>
      <c r="GM191" s="84"/>
      <c r="GN191" s="84"/>
      <c r="GO191" s="84"/>
      <c r="GP191" s="84"/>
      <c r="GQ191" s="84"/>
      <c r="GR191" s="84"/>
      <c r="GS191" s="84"/>
      <c r="GT191" s="84"/>
      <c r="GU191" s="84"/>
      <c r="GV191" s="84"/>
      <c r="GW191" s="84"/>
      <c r="GX191" s="84"/>
      <c r="GY191" s="84"/>
      <c r="GZ191" s="84"/>
      <c r="HA191" s="84"/>
      <c r="HB191" s="84"/>
      <c r="HC191" s="84"/>
      <c r="HD191" s="84"/>
      <c r="HE191" s="84"/>
      <c r="HF191" s="84"/>
      <c r="HG191" s="84"/>
      <c r="HH191" s="84"/>
      <c r="HI191" s="84"/>
      <c r="HJ191" s="84"/>
    </row>
    <row r="192" spans="1:221" s="85" customFormat="1" ht="15" customHeight="1">
      <c r="A192" s="78">
        <v>4</v>
      </c>
      <c r="B192" s="78" t="s">
        <v>69</v>
      </c>
      <c r="C192" s="78"/>
      <c r="D192" s="79"/>
      <c r="E192" s="80" t="s">
        <v>340</v>
      </c>
      <c r="F192" s="78"/>
      <c r="G192" s="78"/>
      <c r="H192" s="78" t="s">
        <v>334</v>
      </c>
      <c r="I192" s="79"/>
      <c r="J192" s="80" t="s">
        <v>326</v>
      </c>
      <c r="K192" s="78" t="s">
        <v>334</v>
      </c>
      <c r="L192" s="80">
        <v>400</v>
      </c>
      <c r="M192" s="80">
        <v>6</v>
      </c>
      <c r="N192" s="81">
        <v>5120</v>
      </c>
      <c r="O192" s="81">
        <v>4</v>
      </c>
      <c r="P192" s="81"/>
      <c r="Q192" s="81"/>
      <c r="R192" s="81"/>
      <c r="S192" s="81"/>
      <c r="T192" s="81"/>
      <c r="U192" s="81"/>
      <c r="V192" s="81"/>
      <c r="W192" s="81" t="s">
        <v>99</v>
      </c>
      <c r="X192" s="82"/>
      <c r="Y192" s="82">
        <v>35796</v>
      </c>
      <c r="Z192" s="83">
        <v>455383373</v>
      </c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84"/>
      <c r="CT192" s="84"/>
      <c r="CU192" s="84"/>
      <c r="CV192" s="84"/>
      <c r="CW192" s="84"/>
      <c r="CX192" s="84"/>
      <c r="CY192" s="84"/>
      <c r="CZ192" s="84"/>
      <c r="DA192" s="84"/>
      <c r="DB192" s="84"/>
      <c r="DC192" s="84"/>
      <c r="DD192" s="84"/>
      <c r="DE192" s="84"/>
      <c r="DF192" s="84"/>
      <c r="DG192" s="84"/>
      <c r="DH192" s="84"/>
      <c r="DI192" s="84"/>
      <c r="DJ192" s="84"/>
      <c r="DK192" s="84"/>
      <c r="DL192" s="84"/>
      <c r="DM192" s="84"/>
      <c r="DN192" s="84"/>
      <c r="DO192" s="84"/>
      <c r="DP192" s="84"/>
      <c r="DQ192" s="84"/>
      <c r="DR192" s="84"/>
      <c r="DS192" s="84"/>
      <c r="DT192" s="84"/>
      <c r="DU192" s="84"/>
      <c r="DV192" s="84"/>
      <c r="DW192" s="84"/>
      <c r="DX192" s="84"/>
      <c r="DY192" s="84"/>
      <c r="DZ192" s="84"/>
      <c r="EA192" s="84"/>
      <c r="EB192" s="84"/>
      <c r="EC192" s="84"/>
      <c r="ED192" s="84"/>
      <c r="EE192" s="84"/>
      <c r="EF192" s="84"/>
      <c r="EG192" s="84"/>
      <c r="EH192" s="84"/>
      <c r="EI192" s="84"/>
      <c r="EJ192" s="84"/>
      <c r="EK192" s="84"/>
      <c r="EL192" s="84"/>
      <c r="EM192" s="84"/>
      <c r="EN192" s="84"/>
      <c r="EO192" s="84"/>
      <c r="EP192" s="84"/>
      <c r="EQ192" s="84"/>
      <c r="ER192" s="84"/>
      <c r="ES192" s="84"/>
      <c r="ET192" s="84"/>
      <c r="EU192" s="84"/>
      <c r="EV192" s="84"/>
      <c r="EW192" s="84"/>
      <c r="EX192" s="84"/>
      <c r="EY192" s="84"/>
      <c r="EZ192" s="84"/>
      <c r="FA192" s="84"/>
      <c r="FB192" s="84"/>
      <c r="FC192" s="84"/>
      <c r="FD192" s="84"/>
      <c r="FE192" s="84"/>
      <c r="FF192" s="84"/>
      <c r="FG192" s="84"/>
      <c r="FH192" s="84"/>
      <c r="FI192" s="84"/>
      <c r="FJ192" s="84"/>
      <c r="FK192" s="84"/>
      <c r="FL192" s="84"/>
      <c r="FM192" s="84"/>
      <c r="FN192" s="84"/>
      <c r="FO192" s="84"/>
      <c r="FP192" s="84"/>
      <c r="FQ192" s="84"/>
      <c r="FR192" s="84"/>
      <c r="FS192" s="84"/>
      <c r="FT192" s="84"/>
      <c r="FU192" s="84"/>
      <c r="FV192" s="84"/>
      <c r="FW192" s="84"/>
      <c r="FX192" s="84"/>
      <c r="FY192" s="84"/>
      <c r="FZ192" s="84"/>
      <c r="GA192" s="84"/>
      <c r="GB192" s="84"/>
      <c r="GC192" s="84"/>
      <c r="GD192" s="84"/>
      <c r="GE192" s="84"/>
      <c r="GF192" s="84"/>
      <c r="GG192" s="84"/>
      <c r="GH192" s="84"/>
      <c r="GI192" s="84"/>
      <c r="GJ192" s="84"/>
      <c r="GK192" s="84"/>
      <c r="GL192" s="84"/>
      <c r="GM192" s="84"/>
      <c r="GN192" s="84"/>
      <c r="GO192" s="84"/>
      <c r="GP192" s="84"/>
      <c r="GQ192" s="84"/>
      <c r="GR192" s="84"/>
      <c r="GS192" s="84"/>
      <c r="GT192" s="84"/>
      <c r="GU192" s="84"/>
      <c r="GV192" s="84"/>
      <c r="GW192" s="84"/>
      <c r="GX192" s="84"/>
      <c r="GY192" s="84"/>
      <c r="GZ192" s="84"/>
      <c r="HA192" s="84"/>
      <c r="HB192" s="84"/>
      <c r="HC192" s="84"/>
      <c r="HD192" s="84"/>
      <c r="HE192" s="84"/>
      <c r="HF192" s="84"/>
      <c r="HG192" s="84"/>
      <c r="HH192" s="84"/>
      <c r="HI192" s="84"/>
      <c r="HJ192" s="84"/>
    </row>
    <row r="193" spans="1:218" s="85" customFormat="1" ht="15" customHeight="1">
      <c r="A193" s="78">
        <v>5</v>
      </c>
      <c r="B193" s="78" t="s">
        <v>70</v>
      </c>
      <c r="C193" s="78"/>
      <c r="D193" s="79"/>
      <c r="E193" s="80" t="s">
        <v>341</v>
      </c>
      <c r="F193" s="78"/>
      <c r="G193" s="78"/>
      <c r="H193" s="78" t="s">
        <v>334</v>
      </c>
      <c r="I193" s="79"/>
      <c r="J193" s="80" t="s">
        <v>326</v>
      </c>
      <c r="K193" s="78" t="s">
        <v>334</v>
      </c>
      <c r="L193" s="80">
        <v>400</v>
      </c>
      <c r="M193" s="80">
        <v>6</v>
      </c>
      <c r="N193" s="81">
        <v>5120</v>
      </c>
      <c r="O193" s="81">
        <v>4</v>
      </c>
      <c r="P193" s="81"/>
      <c r="Q193" s="81"/>
      <c r="R193" s="81"/>
      <c r="S193" s="81"/>
      <c r="T193" s="81"/>
      <c r="U193" s="81"/>
      <c r="V193" s="81"/>
      <c r="W193" s="81" t="s">
        <v>99</v>
      </c>
      <c r="X193" s="82"/>
      <c r="Y193" s="82">
        <v>35796</v>
      </c>
      <c r="Z193" s="83">
        <v>455383373</v>
      </c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  <c r="CT193" s="84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  <c r="DM193" s="84"/>
      <c r="DN193" s="84"/>
      <c r="DO193" s="84"/>
      <c r="DP193" s="84"/>
      <c r="DQ193" s="84"/>
      <c r="DR193" s="84"/>
      <c r="DS193" s="84"/>
      <c r="DT193" s="84"/>
      <c r="DU193" s="84"/>
      <c r="DV193" s="84"/>
      <c r="DW193" s="84"/>
      <c r="DX193" s="84"/>
      <c r="DY193" s="84"/>
      <c r="DZ193" s="84"/>
      <c r="EA193" s="84"/>
      <c r="EB193" s="84"/>
      <c r="EC193" s="84"/>
      <c r="ED193" s="84"/>
      <c r="EE193" s="84"/>
      <c r="EF193" s="84"/>
      <c r="EG193" s="84"/>
      <c r="EH193" s="84"/>
      <c r="EI193" s="84"/>
      <c r="EJ193" s="84"/>
      <c r="EK193" s="84"/>
      <c r="EL193" s="84"/>
      <c r="EM193" s="84"/>
      <c r="EN193" s="84"/>
      <c r="EO193" s="84"/>
      <c r="EP193" s="84"/>
      <c r="EQ193" s="84"/>
      <c r="ER193" s="84"/>
      <c r="ES193" s="84"/>
      <c r="ET193" s="84"/>
      <c r="EU193" s="84"/>
      <c r="EV193" s="84"/>
      <c r="EW193" s="84"/>
      <c r="EX193" s="84"/>
      <c r="EY193" s="84"/>
      <c r="EZ193" s="84"/>
      <c r="FA193" s="84"/>
      <c r="FB193" s="84"/>
      <c r="FC193" s="84"/>
      <c r="FD193" s="84"/>
      <c r="FE193" s="84"/>
      <c r="FF193" s="84"/>
      <c r="FG193" s="84"/>
      <c r="FH193" s="84"/>
      <c r="FI193" s="84"/>
      <c r="FJ193" s="84"/>
      <c r="FK193" s="84"/>
      <c r="FL193" s="84"/>
      <c r="FM193" s="84"/>
      <c r="FN193" s="84"/>
      <c r="FO193" s="84"/>
      <c r="FP193" s="84"/>
      <c r="FQ193" s="84"/>
      <c r="FR193" s="84"/>
      <c r="FS193" s="84"/>
      <c r="FT193" s="84"/>
      <c r="FU193" s="84"/>
      <c r="FV193" s="84"/>
      <c r="FW193" s="84"/>
      <c r="FX193" s="84"/>
      <c r="FY193" s="84"/>
      <c r="FZ193" s="84"/>
      <c r="GA193" s="84"/>
      <c r="GB193" s="84"/>
      <c r="GC193" s="84"/>
      <c r="GD193" s="84"/>
      <c r="GE193" s="84"/>
      <c r="GF193" s="84"/>
      <c r="GG193" s="84"/>
      <c r="GH193" s="84"/>
      <c r="GI193" s="84"/>
      <c r="GJ193" s="84"/>
      <c r="GK193" s="84"/>
      <c r="GL193" s="84"/>
      <c r="GM193" s="84"/>
      <c r="GN193" s="84"/>
      <c r="GO193" s="84"/>
      <c r="GP193" s="84"/>
      <c r="GQ193" s="84"/>
      <c r="GR193" s="84"/>
      <c r="GS193" s="84"/>
      <c r="GT193" s="84"/>
      <c r="GU193" s="84"/>
      <c r="GV193" s="84"/>
      <c r="GW193" s="84"/>
      <c r="GX193" s="84"/>
      <c r="GY193" s="84"/>
      <c r="GZ193" s="84"/>
      <c r="HA193" s="84"/>
      <c r="HB193" s="84"/>
      <c r="HC193" s="84"/>
      <c r="HD193" s="84"/>
      <c r="HE193" s="84"/>
      <c r="HF193" s="84"/>
      <c r="HG193" s="84"/>
      <c r="HH193" s="84"/>
      <c r="HI193" s="84"/>
      <c r="HJ193" s="84"/>
    </row>
    <row r="194" spans="1:218" s="85" customFormat="1" ht="15" customHeight="1">
      <c r="A194" s="78">
        <v>6</v>
      </c>
      <c r="B194" s="78" t="s">
        <v>71</v>
      </c>
      <c r="C194" s="78"/>
      <c r="D194" s="79"/>
      <c r="E194" s="80" t="s">
        <v>342</v>
      </c>
      <c r="F194" s="78"/>
      <c r="G194" s="78"/>
      <c r="H194" s="78" t="s">
        <v>334</v>
      </c>
      <c r="I194" s="79"/>
      <c r="J194" s="80" t="s">
        <v>326</v>
      </c>
      <c r="K194" s="78" t="s">
        <v>334</v>
      </c>
      <c r="L194" s="80">
        <v>400</v>
      </c>
      <c r="M194" s="80">
        <v>6</v>
      </c>
      <c r="N194" s="81">
        <v>5120</v>
      </c>
      <c r="O194" s="81">
        <v>4</v>
      </c>
      <c r="P194" s="81"/>
      <c r="Q194" s="81"/>
      <c r="R194" s="81"/>
      <c r="S194" s="81"/>
      <c r="T194" s="81"/>
      <c r="U194" s="81"/>
      <c r="V194" s="81"/>
      <c r="W194" s="81" t="s">
        <v>99</v>
      </c>
      <c r="X194" s="82"/>
      <c r="Y194" s="82">
        <v>35796</v>
      </c>
      <c r="Z194" s="83">
        <v>455383373</v>
      </c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  <c r="CT194" s="84"/>
      <c r="CU194" s="84"/>
      <c r="CV194" s="84"/>
      <c r="CW194" s="84"/>
      <c r="CX194" s="84"/>
      <c r="CY194" s="84"/>
      <c r="CZ194" s="84"/>
      <c r="DA194" s="84"/>
      <c r="DB194" s="84"/>
      <c r="DC194" s="84"/>
      <c r="DD194" s="84"/>
      <c r="DE194" s="84"/>
      <c r="DF194" s="84"/>
      <c r="DG194" s="84"/>
      <c r="DH194" s="84"/>
      <c r="DI194" s="84"/>
      <c r="DJ194" s="84"/>
      <c r="DK194" s="84"/>
      <c r="DL194" s="84"/>
      <c r="DM194" s="84"/>
      <c r="DN194" s="84"/>
      <c r="DO194" s="84"/>
      <c r="DP194" s="84"/>
      <c r="DQ194" s="84"/>
      <c r="DR194" s="84"/>
      <c r="DS194" s="84"/>
      <c r="DT194" s="84"/>
      <c r="DU194" s="84"/>
      <c r="DV194" s="84"/>
      <c r="DW194" s="84"/>
      <c r="DX194" s="84"/>
      <c r="DY194" s="84"/>
      <c r="DZ194" s="84"/>
      <c r="EA194" s="84"/>
      <c r="EB194" s="84"/>
      <c r="EC194" s="84"/>
      <c r="ED194" s="84"/>
      <c r="EE194" s="84"/>
      <c r="EF194" s="84"/>
      <c r="EG194" s="84"/>
      <c r="EH194" s="84"/>
      <c r="EI194" s="84"/>
      <c r="EJ194" s="84"/>
      <c r="EK194" s="84"/>
      <c r="EL194" s="84"/>
      <c r="EM194" s="84"/>
      <c r="EN194" s="84"/>
      <c r="EO194" s="84"/>
      <c r="EP194" s="84"/>
      <c r="EQ194" s="84"/>
      <c r="ER194" s="84"/>
      <c r="ES194" s="84"/>
      <c r="ET194" s="84"/>
      <c r="EU194" s="84"/>
      <c r="EV194" s="84"/>
      <c r="EW194" s="84"/>
      <c r="EX194" s="84"/>
      <c r="EY194" s="84"/>
      <c r="EZ194" s="84"/>
      <c r="FA194" s="84"/>
      <c r="FB194" s="84"/>
      <c r="FC194" s="84"/>
      <c r="FD194" s="84"/>
      <c r="FE194" s="84"/>
      <c r="FF194" s="84"/>
      <c r="FG194" s="84"/>
      <c r="FH194" s="84"/>
      <c r="FI194" s="84"/>
      <c r="FJ194" s="84"/>
      <c r="FK194" s="84"/>
      <c r="FL194" s="84"/>
      <c r="FM194" s="84"/>
      <c r="FN194" s="84"/>
      <c r="FO194" s="84"/>
      <c r="FP194" s="84"/>
      <c r="FQ194" s="84"/>
      <c r="FR194" s="84"/>
      <c r="FS194" s="84"/>
      <c r="FT194" s="84"/>
      <c r="FU194" s="84"/>
      <c r="FV194" s="84"/>
      <c r="FW194" s="84"/>
      <c r="FX194" s="84"/>
      <c r="FY194" s="84"/>
      <c r="FZ194" s="84"/>
      <c r="GA194" s="84"/>
      <c r="GB194" s="84"/>
      <c r="GC194" s="84"/>
      <c r="GD194" s="84"/>
      <c r="GE194" s="84"/>
      <c r="GF194" s="84"/>
      <c r="GG194" s="84"/>
      <c r="GH194" s="84"/>
      <c r="GI194" s="84"/>
      <c r="GJ194" s="84"/>
      <c r="GK194" s="84"/>
      <c r="GL194" s="84"/>
      <c r="GM194" s="84"/>
      <c r="GN194" s="84"/>
      <c r="GO194" s="84"/>
      <c r="GP194" s="84"/>
      <c r="GQ194" s="84"/>
      <c r="GR194" s="84"/>
      <c r="GS194" s="84"/>
      <c r="GT194" s="84"/>
      <c r="GU194" s="84"/>
      <c r="GV194" s="84"/>
      <c r="GW194" s="84"/>
      <c r="GX194" s="84"/>
      <c r="GY194" s="84"/>
      <c r="GZ194" s="84"/>
      <c r="HA194" s="84"/>
      <c r="HB194" s="84"/>
      <c r="HC194" s="84"/>
      <c r="HD194" s="84"/>
      <c r="HE194" s="84"/>
      <c r="HF194" s="84"/>
      <c r="HG194" s="84"/>
      <c r="HH194" s="84"/>
      <c r="HI194" s="84"/>
      <c r="HJ194" s="84"/>
    </row>
    <row r="195" spans="1:218" s="85" customFormat="1" ht="15" customHeight="1">
      <c r="A195" s="78">
        <v>7</v>
      </c>
      <c r="B195" s="78" t="s">
        <v>72</v>
      </c>
      <c r="C195" s="78"/>
      <c r="D195" s="79"/>
      <c r="E195" s="80" t="s">
        <v>343</v>
      </c>
      <c r="F195" s="78"/>
      <c r="G195" s="78"/>
      <c r="H195" s="78" t="s">
        <v>334</v>
      </c>
      <c r="I195" s="79"/>
      <c r="J195" s="80" t="s">
        <v>344</v>
      </c>
      <c r="K195" s="78" t="s">
        <v>345</v>
      </c>
      <c r="L195" s="80">
        <v>500</v>
      </c>
      <c r="M195" s="80">
        <v>4</v>
      </c>
      <c r="N195" s="81">
        <v>4096</v>
      </c>
      <c r="O195" s="81">
        <v>4</v>
      </c>
      <c r="P195" s="81"/>
      <c r="Q195" s="81"/>
      <c r="R195" s="81"/>
      <c r="S195" s="81"/>
      <c r="T195" s="81"/>
      <c r="U195" s="81"/>
      <c r="V195" s="81"/>
      <c r="W195" s="81" t="s">
        <v>99</v>
      </c>
      <c r="X195" s="82"/>
      <c r="Y195" s="82">
        <v>35796</v>
      </c>
      <c r="Z195" s="83">
        <v>25713872</v>
      </c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  <c r="CT195" s="84"/>
      <c r="CU195" s="84"/>
      <c r="CV195" s="84"/>
      <c r="CW195" s="84"/>
      <c r="CX195" s="84"/>
      <c r="CY195" s="84"/>
      <c r="CZ195" s="84"/>
      <c r="DA195" s="84"/>
      <c r="DB195" s="84"/>
      <c r="DC195" s="84"/>
      <c r="DD195" s="84"/>
      <c r="DE195" s="84"/>
      <c r="DF195" s="84"/>
      <c r="DG195" s="84"/>
      <c r="DH195" s="84"/>
      <c r="DI195" s="84"/>
      <c r="DJ195" s="84"/>
      <c r="DK195" s="84"/>
      <c r="DL195" s="84"/>
      <c r="DM195" s="84"/>
      <c r="DN195" s="84"/>
      <c r="DO195" s="84"/>
      <c r="DP195" s="84"/>
      <c r="DQ195" s="84"/>
      <c r="DR195" s="84"/>
      <c r="DS195" s="84"/>
      <c r="DT195" s="84"/>
      <c r="DU195" s="84"/>
      <c r="DV195" s="84"/>
      <c r="DW195" s="84"/>
      <c r="DX195" s="84"/>
      <c r="DY195" s="84"/>
      <c r="DZ195" s="84"/>
      <c r="EA195" s="84"/>
      <c r="EB195" s="84"/>
      <c r="EC195" s="84"/>
      <c r="ED195" s="84"/>
      <c r="EE195" s="84"/>
      <c r="EF195" s="84"/>
      <c r="EG195" s="84"/>
      <c r="EH195" s="84"/>
      <c r="EI195" s="84"/>
      <c r="EJ195" s="84"/>
      <c r="EK195" s="84"/>
      <c r="EL195" s="84"/>
      <c r="EM195" s="84"/>
      <c r="EN195" s="84"/>
      <c r="EO195" s="84"/>
      <c r="EP195" s="84"/>
      <c r="EQ195" s="84"/>
      <c r="ER195" s="84"/>
      <c r="ES195" s="84"/>
      <c r="ET195" s="84"/>
      <c r="EU195" s="84"/>
      <c r="EV195" s="84"/>
      <c r="EW195" s="84"/>
      <c r="EX195" s="84"/>
      <c r="EY195" s="84"/>
      <c r="EZ195" s="84"/>
      <c r="FA195" s="84"/>
      <c r="FB195" s="84"/>
      <c r="FC195" s="84"/>
      <c r="FD195" s="84"/>
      <c r="FE195" s="84"/>
      <c r="FF195" s="84"/>
      <c r="FG195" s="84"/>
      <c r="FH195" s="84"/>
      <c r="FI195" s="84"/>
      <c r="FJ195" s="84"/>
      <c r="FK195" s="84"/>
      <c r="FL195" s="84"/>
      <c r="FM195" s="84"/>
      <c r="FN195" s="84"/>
      <c r="FO195" s="84"/>
      <c r="FP195" s="84"/>
      <c r="FQ195" s="84"/>
      <c r="FR195" s="84"/>
      <c r="FS195" s="84"/>
      <c r="FT195" s="84"/>
      <c r="FU195" s="84"/>
      <c r="FV195" s="84"/>
      <c r="FW195" s="84"/>
      <c r="FX195" s="84"/>
      <c r="FY195" s="84"/>
      <c r="FZ195" s="84"/>
      <c r="GA195" s="84"/>
      <c r="GB195" s="84"/>
      <c r="GC195" s="84"/>
      <c r="GD195" s="84"/>
      <c r="GE195" s="84"/>
      <c r="GF195" s="84"/>
      <c r="GG195" s="84"/>
      <c r="GH195" s="84"/>
      <c r="GI195" s="84"/>
      <c r="GJ195" s="84"/>
      <c r="GK195" s="84"/>
      <c r="GL195" s="84"/>
      <c r="GM195" s="84"/>
      <c r="GN195" s="84"/>
      <c r="GO195" s="84"/>
      <c r="GP195" s="84"/>
      <c r="GQ195" s="84"/>
      <c r="GR195" s="84"/>
      <c r="GS195" s="84"/>
      <c r="GT195" s="84"/>
      <c r="GU195" s="84"/>
      <c r="GV195" s="84"/>
      <c r="GW195" s="84"/>
      <c r="GX195" s="84"/>
      <c r="GY195" s="84"/>
      <c r="GZ195" s="84"/>
      <c r="HA195" s="84"/>
      <c r="HB195" s="84"/>
      <c r="HC195" s="84"/>
      <c r="HD195" s="84"/>
      <c r="HE195" s="84"/>
      <c r="HF195" s="84"/>
      <c r="HG195" s="84"/>
      <c r="HH195" s="84"/>
      <c r="HI195" s="84"/>
      <c r="HJ195" s="84"/>
    </row>
    <row r="196" spans="1:218" s="85" customFormat="1" ht="15" customHeight="1">
      <c r="A196" s="78">
        <v>8</v>
      </c>
      <c r="B196" s="86" t="s">
        <v>204</v>
      </c>
      <c r="C196" s="87"/>
      <c r="D196" s="79"/>
      <c r="E196" s="80" t="s">
        <v>339</v>
      </c>
      <c r="F196" s="79"/>
      <c r="G196" s="79"/>
      <c r="H196" s="78" t="s">
        <v>334</v>
      </c>
      <c r="I196" s="79"/>
      <c r="J196" s="80" t="s">
        <v>326</v>
      </c>
      <c r="K196" s="78" t="s">
        <v>334</v>
      </c>
      <c r="L196" s="80">
        <v>400</v>
      </c>
      <c r="M196" s="80">
        <v>6</v>
      </c>
      <c r="N196" s="81">
        <v>5120</v>
      </c>
      <c r="O196" s="81">
        <v>4</v>
      </c>
      <c r="P196" s="87"/>
      <c r="Q196" s="87"/>
      <c r="R196" s="87"/>
      <c r="S196" s="87"/>
      <c r="T196" s="87"/>
      <c r="U196" s="87"/>
      <c r="V196" s="87"/>
      <c r="W196" s="87"/>
      <c r="X196" s="88"/>
      <c r="Y196" s="88">
        <v>36650</v>
      </c>
      <c r="Z196" s="89">
        <v>110000000</v>
      </c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  <c r="CT196" s="84"/>
      <c r="CU196" s="84"/>
      <c r="CV196" s="84"/>
      <c r="CW196" s="84"/>
      <c r="CX196" s="84"/>
      <c r="CY196" s="84"/>
      <c r="CZ196" s="84"/>
      <c r="DA196" s="84"/>
      <c r="DB196" s="84"/>
      <c r="DC196" s="84"/>
      <c r="DD196" s="84"/>
      <c r="DE196" s="84"/>
      <c r="DF196" s="84"/>
      <c r="DG196" s="84"/>
      <c r="DH196" s="84"/>
      <c r="DI196" s="84"/>
      <c r="DJ196" s="84"/>
      <c r="DK196" s="84"/>
      <c r="DL196" s="84"/>
      <c r="DM196" s="84"/>
      <c r="DN196" s="84"/>
      <c r="DO196" s="84"/>
      <c r="DP196" s="84"/>
      <c r="DQ196" s="84"/>
      <c r="DR196" s="84"/>
      <c r="DS196" s="84"/>
      <c r="DT196" s="84"/>
      <c r="DU196" s="84"/>
      <c r="DV196" s="84"/>
      <c r="DW196" s="84"/>
      <c r="DX196" s="84"/>
      <c r="DY196" s="84"/>
      <c r="DZ196" s="84"/>
      <c r="EA196" s="84"/>
      <c r="EB196" s="84"/>
      <c r="EC196" s="84"/>
      <c r="ED196" s="84"/>
      <c r="EE196" s="84"/>
      <c r="EF196" s="84"/>
      <c r="EG196" s="84"/>
      <c r="EH196" s="84"/>
      <c r="EI196" s="84"/>
      <c r="EJ196" s="84"/>
      <c r="EK196" s="84"/>
      <c r="EL196" s="84"/>
      <c r="EM196" s="84"/>
      <c r="EN196" s="84"/>
      <c r="EO196" s="84"/>
      <c r="EP196" s="84"/>
      <c r="EQ196" s="84"/>
      <c r="ER196" s="84"/>
      <c r="ES196" s="84"/>
      <c r="ET196" s="84"/>
      <c r="EU196" s="84"/>
      <c r="EV196" s="84"/>
      <c r="EW196" s="84"/>
      <c r="EX196" s="84"/>
      <c r="EY196" s="84"/>
      <c r="EZ196" s="84"/>
      <c r="FA196" s="84"/>
      <c r="FB196" s="84"/>
      <c r="FC196" s="84"/>
      <c r="FD196" s="84"/>
      <c r="FE196" s="84"/>
      <c r="FF196" s="84"/>
      <c r="FG196" s="84"/>
      <c r="FH196" s="84"/>
      <c r="FI196" s="84"/>
      <c r="FJ196" s="84"/>
      <c r="FK196" s="84"/>
      <c r="FL196" s="84"/>
      <c r="FM196" s="84"/>
      <c r="FN196" s="84"/>
      <c r="FO196" s="84"/>
      <c r="FP196" s="84"/>
      <c r="FQ196" s="84"/>
      <c r="FR196" s="84"/>
      <c r="FS196" s="84"/>
      <c r="FT196" s="84"/>
      <c r="FU196" s="84"/>
      <c r="FV196" s="84"/>
      <c r="FW196" s="84"/>
      <c r="FX196" s="84"/>
      <c r="FY196" s="84"/>
      <c r="FZ196" s="84"/>
      <c r="GA196" s="84"/>
      <c r="GB196" s="84"/>
      <c r="GC196" s="84"/>
      <c r="GD196" s="84"/>
      <c r="GE196" s="84"/>
      <c r="GF196" s="84"/>
      <c r="GG196" s="84"/>
      <c r="GH196" s="84"/>
      <c r="GI196" s="84"/>
      <c r="GJ196" s="84"/>
      <c r="GK196" s="84"/>
      <c r="GL196" s="84"/>
      <c r="GM196" s="84"/>
      <c r="GN196" s="84"/>
      <c r="GO196" s="84"/>
      <c r="GP196" s="84"/>
      <c r="GQ196" s="84"/>
      <c r="GR196" s="84"/>
      <c r="GS196" s="84"/>
      <c r="GT196" s="84"/>
      <c r="GU196" s="84"/>
      <c r="GV196" s="84"/>
      <c r="GW196" s="84"/>
      <c r="GX196" s="84"/>
      <c r="GY196" s="84"/>
      <c r="GZ196" s="84"/>
      <c r="HA196" s="84"/>
      <c r="HB196" s="84"/>
      <c r="HC196" s="84"/>
      <c r="HD196" s="84"/>
      <c r="HE196" s="84"/>
      <c r="HF196" s="84"/>
      <c r="HG196" s="84"/>
      <c r="HH196" s="84"/>
      <c r="HI196" s="84"/>
      <c r="HJ196" s="84"/>
    </row>
    <row r="197" spans="1:218" s="85" customFormat="1" ht="15" customHeight="1">
      <c r="A197" s="78">
        <v>9</v>
      </c>
      <c r="B197" s="86" t="s">
        <v>205</v>
      </c>
      <c r="C197" s="87"/>
      <c r="D197" s="79"/>
      <c r="E197" s="80" t="s">
        <v>340</v>
      </c>
      <c r="F197" s="79"/>
      <c r="G197" s="79"/>
      <c r="H197" s="78" t="s">
        <v>334</v>
      </c>
      <c r="I197" s="79"/>
      <c r="J197" s="80" t="s">
        <v>326</v>
      </c>
      <c r="K197" s="78" t="s">
        <v>334</v>
      </c>
      <c r="L197" s="80">
        <v>400</v>
      </c>
      <c r="M197" s="80">
        <v>6</v>
      </c>
      <c r="N197" s="81">
        <v>5120</v>
      </c>
      <c r="O197" s="81">
        <v>4</v>
      </c>
      <c r="P197" s="87"/>
      <c r="Q197" s="87"/>
      <c r="R197" s="87"/>
      <c r="S197" s="87"/>
      <c r="T197" s="87"/>
      <c r="U197" s="87"/>
      <c r="V197" s="87"/>
      <c r="W197" s="87"/>
      <c r="X197" s="88"/>
      <c r="Y197" s="88">
        <v>36705</v>
      </c>
      <c r="Z197" s="89">
        <v>245678000</v>
      </c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  <c r="CT197" s="84"/>
      <c r="CU197" s="84"/>
      <c r="CV197" s="84"/>
      <c r="CW197" s="84"/>
      <c r="CX197" s="84"/>
      <c r="CY197" s="84"/>
      <c r="CZ197" s="84"/>
      <c r="DA197" s="84"/>
      <c r="DB197" s="84"/>
      <c r="DC197" s="84"/>
      <c r="DD197" s="84"/>
      <c r="DE197" s="84"/>
      <c r="DF197" s="84"/>
      <c r="DG197" s="84"/>
      <c r="DH197" s="84"/>
      <c r="DI197" s="84"/>
      <c r="DJ197" s="84"/>
      <c r="DK197" s="84"/>
      <c r="DL197" s="84"/>
      <c r="DM197" s="84"/>
      <c r="DN197" s="84"/>
      <c r="DO197" s="84"/>
      <c r="DP197" s="84"/>
      <c r="DQ197" s="84"/>
      <c r="DR197" s="84"/>
      <c r="DS197" s="84"/>
      <c r="DT197" s="84"/>
      <c r="DU197" s="84"/>
      <c r="DV197" s="84"/>
      <c r="DW197" s="84"/>
      <c r="DX197" s="84"/>
      <c r="DY197" s="84"/>
      <c r="DZ197" s="84"/>
      <c r="EA197" s="84"/>
      <c r="EB197" s="84"/>
      <c r="EC197" s="84"/>
      <c r="ED197" s="84"/>
      <c r="EE197" s="84"/>
      <c r="EF197" s="84"/>
      <c r="EG197" s="84"/>
      <c r="EH197" s="84"/>
      <c r="EI197" s="84"/>
      <c r="EJ197" s="84"/>
      <c r="EK197" s="84"/>
      <c r="EL197" s="84"/>
      <c r="EM197" s="84"/>
      <c r="EN197" s="84"/>
      <c r="EO197" s="84"/>
      <c r="EP197" s="84"/>
      <c r="EQ197" s="84"/>
      <c r="ER197" s="84"/>
      <c r="ES197" s="84"/>
      <c r="ET197" s="84"/>
      <c r="EU197" s="84"/>
      <c r="EV197" s="84"/>
      <c r="EW197" s="84"/>
      <c r="EX197" s="84"/>
      <c r="EY197" s="84"/>
      <c r="EZ197" s="84"/>
      <c r="FA197" s="84"/>
      <c r="FB197" s="84"/>
      <c r="FC197" s="84"/>
      <c r="FD197" s="84"/>
      <c r="FE197" s="84"/>
      <c r="FF197" s="84"/>
      <c r="FG197" s="84"/>
      <c r="FH197" s="84"/>
      <c r="FI197" s="84"/>
      <c r="FJ197" s="84"/>
      <c r="FK197" s="84"/>
      <c r="FL197" s="84"/>
      <c r="FM197" s="84"/>
      <c r="FN197" s="84"/>
      <c r="FO197" s="84"/>
      <c r="FP197" s="84"/>
      <c r="FQ197" s="84"/>
      <c r="FR197" s="84"/>
      <c r="FS197" s="84"/>
      <c r="FT197" s="84"/>
      <c r="FU197" s="84"/>
      <c r="FV197" s="84"/>
      <c r="FW197" s="84"/>
      <c r="FX197" s="84"/>
      <c r="FY197" s="84"/>
      <c r="FZ197" s="84"/>
      <c r="GA197" s="84"/>
      <c r="GB197" s="84"/>
      <c r="GC197" s="84"/>
      <c r="GD197" s="84"/>
      <c r="GE197" s="84"/>
      <c r="GF197" s="84"/>
      <c r="GG197" s="84"/>
      <c r="GH197" s="84"/>
      <c r="GI197" s="84"/>
      <c r="GJ197" s="84"/>
      <c r="GK197" s="84"/>
      <c r="GL197" s="84"/>
      <c r="GM197" s="84"/>
      <c r="GN197" s="84"/>
      <c r="GO197" s="84"/>
      <c r="GP197" s="84"/>
      <c r="GQ197" s="84"/>
      <c r="GR197" s="84"/>
      <c r="GS197" s="84"/>
      <c r="GT197" s="84"/>
      <c r="GU197" s="84"/>
      <c r="GV197" s="84"/>
      <c r="GW197" s="84"/>
      <c r="GX197" s="84"/>
      <c r="GY197" s="84"/>
      <c r="GZ197" s="84"/>
      <c r="HA197" s="84"/>
      <c r="HB197" s="84"/>
      <c r="HC197" s="84"/>
      <c r="HD197" s="84"/>
      <c r="HE197" s="84"/>
      <c r="HF197" s="84"/>
      <c r="HG197" s="84"/>
      <c r="HH197" s="84"/>
      <c r="HI197" s="84"/>
      <c r="HJ197" s="84"/>
    </row>
    <row r="198" spans="1:218" s="85" customFormat="1" ht="15" customHeight="1">
      <c r="A198" s="78">
        <v>10</v>
      </c>
      <c r="B198" s="86" t="s">
        <v>206</v>
      </c>
      <c r="C198" s="81" t="s">
        <v>160</v>
      </c>
      <c r="D198" s="79"/>
      <c r="E198" s="81" t="s">
        <v>457</v>
      </c>
      <c r="F198" s="79"/>
      <c r="G198" s="79"/>
      <c r="H198" s="78" t="s">
        <v>334</v>
      </c>
      <c r="I198" s="79"/>
      <c r="J198" s="78" t="s">
        <v>97</v>
      </c>
      <c r="K198" s="78" t="s">
        <v>11</v>
      </c>
      <c r="L198" s="81">
        <v>450</v>
      </c>
      <c r="M198" s="81">
        <v>2</v>
      </c>
      <c r="N198" s="81">
        <v>512</v>
      </c>
      <c r="O198" s="81">
        <v>1</v>
      </c>
      <c r="P198" s="81"/>
      <c r="Q198" s="81"/>
      <c r="R198" s="81"/>
      <c r="S198" s="81"/>
      <c r="T198" s="81">
        <v>9</v>
      </c>
      <c r="U198" s="81"/>
      <c r="V198" s="81" t="s">
        <v>99</v>
      </c>
      <c r="W198" s="81" t="s">
        <v>100</v>
      </c>
      <c r="X198" s="88"/>
      <c r="Y198" s="88">
        <v>36759</v>
      </c>
      <c r="Z198" s="89">
        <v>5600000</v>
      </c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  <c r="CT198" s="84"/>
      <c r="CU198" s="84"/>
      <c r="CV198" s="84"/>
      <c r="CW198" s="84"/>
      <c r="CX198" s="84"/>
      <c r="CY198" s="84"/>
      <c r="CZ198" s="84"/>
      <c r="DA198" s="84"/>
      <c r="DB198" s="84"/>
      <c r="DC198" s="84"/>
      <c r="DD198" s="84"/>
      <c r="DE198" s="84"/>
      <c r="DF198" s="84"/>
      <c r="DG198" s="84"/>
      <c r="DH198" s="84"/>
      <c r="DI198" s="84"/>
      <c r="DJ198" s="84"/>
      <c r="DK198" s="84"/>
      <c r="DL198" s="84"/>
      <c r="DM198" s="84"/>
      <c r="DN198" s="84"/>
      <c r="DO198" s="84"/>
      <c r="DP198" s="84"/>
      <c r="DQ198" s="84"/>
      <c r="DR198" s="84"/>
      <c r="DS198" s="84"/>
      <c r="DT198" s="84"/>
      <c r="DU198" s="84"/>
      <c r="DV198" s="84"/>
      <c r="DW198" s="84"/>
      <c r="DX198" s="84"/>
      <c r="DY198" s="84"/>
      <c r="DZ198" s="84"/>
      <c r="EA198" s="84"/>
      <c r="EB198" s="84"/>
      <c r="EC198" s="84"/>
      <c r="ED198" s="84"/>
      <c r="EE198" s="84"/>
      <c r="EF198" s="84"/>
      <c r="EG198" s="84"/>
      <c r="EH198" s="84"/>
      <c r="EI198" s="84"/>
      <c r="EJ198" s="84"/>
      <c r="EK198" s="84"/>
      <c r="EL198" s="84"/>
      <c r="EM198" s="84"/>
      <c r="EN198" s="84"/>
      <c r="EO198" s="84"/>
      <c r="EP198" s="84"/>
      <c r="EQ198" s="84"/>
      <c r="ER198" s="84"/>
      <c r="ES198" s="84"/>
      <c r="ET198" s="84"/>
      <c r="EU198" s="84"/>
      <c r="EV198" s="84"/>
      <c r="EW198" s="84"/>
      <c r="EX198" s="84"/>
      <c r="EY198" s="84"/>
      <c r="EZ198" s="84"/>
      <c r="FA198" s="84"/>
      <c r="FB198" s="84"/>
      <c r="FC198" s="84"/>
      <c r="FD198" s="84"/>
      <c r="FE198" s="84"/>
      <c r="FF198" s="84"/>
      <c r="FG198" s="84"/>
      <c r="FH198" s="84"/>
      <c r="FI198" s="84"/>
      <c r="FJ198" s="84"/>
      <c r="FK198" s="84"/>
      <c r="FL198" s="84"/>
      <c r="FM198" s="84"/>
      <c r="FN198" s="84"/>
      <c r="FO198" s="84"/>
      <c r="FP198" s="84"/>
      <c r="FQ198" s="84"/>
      <c r="FR198" s="84"/>
      <c r="FS198" s="84"/>
      <c r="FT198" s="84"/>
      <c r="FU198" s="84"/>
      <c r="FV198" s="84"/>
      <c r="FW198" s="84"/>
      <c r="FX198" s="84"/>
      <c r="FY198" s="84"/>
      <c r="FZ198" s="84"/>
      <c r="GA198" s="84"/>
      <c r="GB198" s="84"/>
      <c r="GC198" s="84"/>
      <c r="GD198" s="84"/>
      <c r="GE198" s="84"/>
      <c r="GF198" s="84"/>
      <c r="GG198" s="84"/>
      <c r="GH198" s="84"/>
      <c r="GI198" s="84"/>
      <c r="GJ198" s="84"/>
      <c r="GK198" s="84"/>
      <c r="GL198" s="84"/>
      <c r="GM198" s="84"/>
      <c r="GN198" s="84"/>
      <c r="GO198" s="84"/>
      <c r="GP198" s="84"/>
      <c r="GQ198" s="84"/>
      <c r="GR198" s="84"/>
      <c r="GS198" s="84"/>
      <c r="GT198" s="84"/>
      <c r="GU198" s="84"/>
      <c r="GV198" s="84"/>
      <c r="GW198" s="84"/>
      <c r="GX198" s="84"/>
      <c r="GY198" s="84"/>
      <c r="GZ198" s="84"/>
      <c r="HA198" s="84"/>
      <c r="HB198" s="84"/>
      <c r="HC198" s="84"/>
      <c r="HD198" s="84"/>
      <c r="HE198" s="84"/>
      <c r="HF198" s="84"/>
      <c r="HG198" s="84"/>
      <c r="HH198" s="84"/>
      <c r="HI198" s="84"/>
      <c r="HJ198" s="84"/>
    </row>
    <row r="199" spans="1:218" s="85" customFormat="1" ht="15" customHeight="1">
      <c r="A199" s="78">
        <v>11</v>
      </c>
      <c r="B199" s="86" t="s">
        <v>207</v>
      </c>
      <c r="C199" s="87"/>
      <c r="D199" s="79"/>
      <c r="E199" s="81" t="s">
        <v>458</v>
      </c>
      <c r="F199" s="79"/>
      <c r="G199" s="79"/>
      <c r="H199" s="78" t="s">
        <v>334</v>
      </c>
      <c r="I199" s="79"/>
      <c r="J199" s="80" t="s">
        <v>326</v>
      </c>
      <c r="K199" s="78" t="s">
        <v>334</v>
      </c>
      <c r="L199" s="80">
        <v>400</v>
      </c>
      <c r="M199" s="80">
        <v>6</v>
      </c>
      <c r="N199" s="81">
        <v>5120</v>
      </c>
      <c r="O199" s="81">
        <v>4</v>
      </c>
      <c r="P199" s="87"/>
      <c r="Q199" s="87"/>
      <c r="R199" s="87"/>
      <c r="S199" s="87"/>
      <c r="T199" s="87"/>
      <c r="U199" s="87"/>
      <c r="V199" s="87"/>
      <c r="W199" s="87"/>
      <c r="X199" s="88"/>
      <c r="Y199" s="88">
        <v>36762</v>
      </c>
      <c r="Z199" s="89">
        <v>11382000</v>
      </c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DR199" s="84"/>
      <c r="DS199" s="84"/>
      <c r="DT199" s="84"/>
      <c r="DU199" s="84"/>
      <c r="DV199" s="84"/>
      <c r="DW199" s="84"/>
      <c r="DX199" s="84"/>
      <c r="DY199" s="84"/>
      <c r="DZ199" s="84"/>
      <c r="EA199" s="84"/>
      <c r="EB199" s="84"/>
      <c r="EC199" s="84"/>
      <c r="ED199" s="84"/>
      <c r="EE199" s="84"/>
      <c r="EF199" s="84"/>
      <c r="EG199" s="84"/>
      <c r="EH199" s="84"/>
      <c r="EI199" s="84"/>
      <c r="EJ199" s="84"/>
      <c r="EK199" s="84"/>
      <c r="EL199" s="84"/>
      <c r="EM199" s="84"/>
      <c r="EN199" s="84"/>
      <c r="EO199" s="84"/>
      <c r="EP199" s="84"/>
      <c r="EQ199" s="84"/>
      <c r="ER199" s="84"/>
      <c r="ES199" s="84"/>
      <c r="ET199" s="84"/>
      <c r="EU199" s="84"/>
      <c r="EV199" s="84"/>
      <c r="EW199" s="84"/>
      <c r="EX199" s="84"/>
      <c r="EY199" s="84"/>
      <c r="EZ199" s="84"/>
      <c r="FA199" s="84"/>
      <c r="FB199" s="84"/>
      <c r="FC199" s="84"/>
      <c r="FD199" s="84"/>
      <c r="FE199" s="84"/>
      <c r="FF199" s="84"/>
      <c r="FG199" s="84"/>
      <c r="FH199" s="84"/>
      <c r="FI199" s="84"/>
      <c r="FJ199" s="84"/>
      <c r="FK199" s="84"/>
      <c r="FL199" s="84"/>
      <c r="FM199" s="84"/>
      <c r="FN199" s="84"/>
      <c r="FO199" s="84"/>
      <c r="FP199" s="84"/>
      <c r="FQ199" s="84"/>
      <c r="FR199" s="84"/>
      <c r="FS199" s="84"/>
      <c r="FT199" s="84"/>
      <c r="FU199" s="84"/>
      <c r="FV199" s="84"/>
      <c r="FW199" s="84"/>
      <c r="FX199" s="84"/>
      <c r="FY199" s="84"/>
      <c r="FZ199" s="84"/>
      <c r="GA199" s="84"/>
      <c r="GB199" s="84"/>
      <c r="GC199" s="84"/>
      <c r="GD199" s="84"/>
      <c r="GE199" s="84"/>
      <c r="GF199" s="84"/>
      <c r="GG199" s="84"/>
      <c r="GH199" s="84"/>
      <c r="GI199" s="84"/>
      <c r="GJ199" s="84"/>
      <c r="GK199" s="84"/>
      <c r="GL199" s="84"/>
      <c r="GM199" s="84"/>
      <c r="GN199" s="84"/>
      <c r="GO199" s="84"/>
      <c r="GP199" s="84"/>
      <c r="GQ199" s="84"/>
      <c r="GR199" s="84"/>
      <c r="GS199" s="84"/>
      <c r="GT199" s="84"/>
      <c r="GU199" s="84"/>
      <c r="GV199" s="84"/>
      <c r="GW199" s="84"/>
      <c r="GX199" s="84"/>
      <c r="GY199" s="84"/>
      <c r="GZ199" s="84"/>
      <c r="HA199" s="84"/>
      <c r="HB199" s="84"/>
      <c r="HC199" s="84"/>
      <c r="HD199" s="84"/>
      <c r="HE199" s="84"/>
      <c r="HF199" s="84"/>
      <c r="HG199" s="84"/>
      <c r="HH199" s="84"/>
      <c r="HI199" s="84"/>
      <c r="HJ199" s="84"/>
    </row>
    <row r="200" spans="1:218" s="85" customFormat="1" ht="15" customHeight="1">
      <c r="A200" s="78">
        <v>12</v>
      </c>
      <c r="B200" s="86" t="s">
        <v>208</v>
      </c>
      <c r="C200" s="87"/>
      <c r="D200" s="79"/>
      <c r="E200" s="81" t="s">
        <v>459</v>
      </c>
      <c r="F200" s="79"/>
      <c r="G200" s="79"/>
      <c r="H200" s="78" t="s">
        <v>334</v>
      </c>
      <c r="I200" s="79"/>
      <c r="J200" s="80" t="s">
        <v>326</v>
      </c>
      <c r="K200" s="78" t="s">
        <v>334</v>
      </c>
      <c r="L200" s="80">
        <v>400</v>
      </c>
      <c r="M200" s="80">
        <v>6</v>
      </c>
      <c r="N200" s="81">
        <v>5120</v>
      </c>
      <c r="O200" s="81">
        <v>4</v>
      </c>
      <c r="P200" s="87"/>
      <c r="Q200" s="87"/>
      <c r="R200" s="87"/>
      <c r="S200" s="87"/>
      <c r="T200" s="87"/>
      <c r="U200" s="87"/>
      <c r="V200" s="87"/>
      <c r="W200" s="87"/>
      <c r="X200" s="88"/>
      <c r="Y200" s="88">
        <v>36774</v>
      </c>
      <c r="Z200" s="89">
        <v>9200000</v>
      </c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84"/>
      <c r="CT200" s="84"/>
      <c r="CU200" s="84"/>
      <c r="CV200" s="84"/>
      <c r="CW200" s="84"/>
      <c r="CX200" s="84"/>
      <c r="CY200" s="84"/>
      <c r="CZ200" s="84"/>
      <c r="DA200" s="84"/>
      <c r="DB200" s="84"/>
      <c r="DC200" s="84"/>
      <c r="DD200" s="84"/>
      <c r="DE200" s="84"/>
      <c r="DF200" s="84"/>
      <c r="DG200" s="84"/>
      <c r="DH200" s="84"/>
      <c r="DI200" s="84"/>
      <c r="DJ200" s="84"/>
      <c r="DK200" s="84"/>
      <c r="DL200" s="84"/>
      <c r="DM200" s="84"/>
      <c r="DN200" s="84"/>
      <c r="DO200" s="84"/>
      <c r="DP200" s="84"/>
      <c r="DQ200" s="84"/>
      <c r="DR200" s="84"/>
      <c r="DS200" s="84"/>
      <c r="DT200" s="84"/>
      <c r="DU200" s="84"/>
      <c r="DV200" s="84"/>
      <c r="DW200" s="84"/>
      <c r="DX200" s="84"/>
      <c r="DY200" s="84"/>
      <c r="DZ200" s="84"/>
      <c r="EA200" s="84"/>
      <c r="EB200" s="84"/>
      <c r="EC200" s="84"/>
      <c r="ED200" s="84"/>
      <c r="EE200" s="84"/>
      <c r="EF200" s="84"/>
      <c r="EG200" s="84"/>
      <c r="EH200" s="84"/>
      <c r="EI200" s="84"/>
      <c r="EJ200" s="84"/>
      <c r="EK200" s="84"/>
      <c r="EL200" s="84"/>
      <c r="EM200" s="84"/>
      <c r="EN200" s="84"/>
      <c r="EO200" s="84"/>
      <c r="EP200" s="84"/>
      <c r="EQ200" s="84"/>
      <c r="ER200" s="84"/>
      <c r="ES200" s="84"/>
      <c r="ET200" s="84"/>
      <c r="EU200" s="84"/>
      <c r="EV200" s="84"/>
      <c r="EW200" s="84"/>
      <c r="EX200" s="84"/>
      <c r="EY200" s="84"/>
      <c r="EZ200" s="84"/>
      <c r="FA200" s="84"/>
      <c r="FB200" s="84"/>
      <c r="FC200" s="84"/>
      <c r="FD200" s="84"/>
      <c r="FE200" s="84"/>
      <c r="FF200" s="84"/>
      <c r="FG200" s="84"/>
      <c r="FH200" s="84"/>
      <c r="FI200" s="84"/>
      <c r="FJ200" s="84"/>
      <c r="FK200" s="84"/>
      <c r="FL200" s="84"/>
      <c r="FM200" s="84"/>
      <c r="FN200" s="84"/>
      <c r="FO200" s="84"/>
      <c r="FP200" s="84"/>
      <c r="FQ200" s="84"/>
      <c r="FR200" s="84"/>
      <c r="FS200" s="84"/>
      <c r="FT200" s="84"/>
      <c r="FU200" s="84"/>
      <c r="FV200" s="84"/>
      <c r="FW200" s="84"/>
      <c r="FX200" s="84"/>
      <c r="FY200" s="84"/>
      <c r="FZ200" s="84"/>
      <c r="GA200" s="84"/>
      <c r="GB200" s="84"/>
      <c r="GC200" s="84"/>
      <c r="GD200" s="84"/>
      <c r="GE200" s="84"/>
      <c r="GF200" s="84"/>
      <c r="GG200" s="84"/>
      <c r="GH200" s="84"/>
      <c r="GI200" s="84"/>
      <c r="GJ200" s="84"/>
      <c r="GK200" s="84"/>
      <c r="GL200" s="84"/>
      <c r="GM200" s="84"/>
      <c r="GN200" s="84"/>
      <c r="GO200" s="84"/>
      <c r="GP200" s="84"/>
      <c r="GQ200" s="84"/>
      <c r="GR200" s="84"/>
      <c r="GS200" s="84"/>
      <c r="GT200" s="84"/>
      <c r="GU200" s="84"/>
      <c r="GV200" s="84"/>
      <c r="GW200" s="84"/>
      <c r="GX200" s="84"/>
      <c r="GY200" s="84"/>
      <c r="GZ200" s="84"/>
      <c r="HA200" s="84"/>
      <c r="HB200" s="84"/>
      <c r="HC200" s="84"/>
      <c r="HD200" s="84"/>
      <c r="HE200" s="84"/>
      <c r="HF200" s="84"/>
      <c r="HG200" s="84"/>
      <c r="HH200" s="84"/>
      <c r="HI200" s="84"/>
      <c r="HJ200" s="84"/>
    </row>
    <row r="201" spans="1:218" s="85" customFormat="1" ht="15" customHeight="1">
      <c r="A201" s="78">
        <v>13</v>
      </c>
      <c r="B201" s="86" t="s">
        <v>209</v>
      </c>
      <c r="C201" s="81" t="s">
        <v>160</v>
      </c>
      <c r="D201" s="79"/>
      <c r="E201" s="81" t="s">
        <v>460</v>
      </c>
      <c r="F201" s="79"/>
      <c r="G201" s="79"/>
      <c r="H201" s="78" t="s">
        <v>334</v>
      </c>
      <c r="I201" s="79"/>
      <c r="J201" s="78" t="s">
        <v>97</v>
      </c>
      <c r="K201" s="78" t="s">
        <v>11</v>
      </c>
      <c r="L201" s="81">
        <v>450</v>
      </c>
      <c r="M201" s="81">
        <v>2</v>
      </c>
      <c r="N201" s="81">
        <v>512</v>
      </c>
      <c r="O201" s="81">
        <v>1</v>
      </c>
      <c r="P201" s="81"/>
      <c r="Q201" s="81"/>
      <c r="R201" s="81"/>
      <c r="S201" s="81"/>
      <c r="T201" s="81">
        <v>9</v>
      </c>
      <c r="U201" s="81"/>
      <c r="V201" s="81" t="s">
        <v>99</v>
      </c>
      <c r="W201" s="81" t="s">
        <v>100</v>
      </c>
      <c r="X201" s="88"/>
      <c r="Y201" s="88">
        <v>36775</v>
      </c>
      <c r="Z201" s="89">
        <v>4768000</v>
      </c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  <c r="CT201" s="84"/>
      <c r="CU201" s="84"/>
      <c r="CV201" s="84"/>
      <c r="CW201" s="84"/>
      <c r="CX201" s="84"/>
      <c r="CY201" s="84"/>
      <c r="CZ201" s="84"/>
      <c r="DA201" s="84"/>
      <c r="DB201" s="84"/>
      <c r="DC201" s="84"/>
      <c r="DD201" s="84"/>
      <c r="DE201" s="84"/>
      <c r="DF201" s="84"/>
      <c r="DG201" s="84"/>
      <c r="DH201" s="84"/>
      <c r="DI201" s="84"/>
      <c r="DJ201" s="84"/>
      <c r="DK201" s="84"/>
      <c r="DL201" s="84"/>
      <c r="DM201" s="84"/>
      <c r="DN201" s="84"/>
      <c r="DO201" s="84"/>
      <c r="DP201" s="84"/>
      <c r="DQ201" s="84"/>
      <c r="DR201" s="84"/>
      <c r="DS201" s="84"/>
      <c r="DT201" s="84"/>
      <c r="DU201" s="84"/>
      <c r="DV201" s="84"/>
      <c r="DW201" s="84"/>
      <c r="DX201" s="84"/>
      <c r="DY201" s="84"/>
      <c r="DZ201" s="84"/>
      <c r="EA201" s="84"/>
      <c r="EB201" s="84"/>
      <c r="EC201" s="84"/>
      <c r="ED201" s="84"/>
      <c r="EE201" s="84"/>
      <c r="EF201" s="84"/>
      <c r="EG201" s="84"/>
      <c r="EH201" s="84"/>
      <c r="EI201" s="84"/>
      <c r="EJ201" s="84"/>
      <c r="EK201" s="84"/>
      <c r="EL201" s="84"/>
      <c r="EM201" s="84"/>
      <c r="EN201" s="84"/>
      <c r="EO201" s="84"/>
      <c r="EP201" s="84"/>
      <c r="EQ201" s="84"/>
      <c r="ER201" s="84"/>
      <c r="ES201" s="84"/>
      <c r="ET201" s="84"/>
      <c r="EU201" s="84"/>
      <c r="EV201" s="84"/>
      <c r="EW201" s="84"/>
      <c r="EX201" s="84"/>
      <c r="EY201" s="84"/>
      <c r="EZ201" s="84"/>
      <c r="FA201" s="84"/>
      <c r="FB201" s="84"/>
      <c r="FC201" s="84"/>
      <c r="FD201" s="84"/>
      <c r="FE201" s="84"/>
      <c r="FF201" s="84"/>
      <c r="FG201" s="84"/>
      <c r="FH201" s="84"/>
      <c r="FI201" s="84"/>
      <c r="FJ201" s="84"/>
      <c r="FK201" s="84"/>
      <c r="FL201" s="84"/>
      <c r="FM201" s="84"/>
      <c r="FN201" s="84"/>
      <c r="FO201" s="84"/>
      <c r="FP201" s="84"/>
      <c r="FQ201" s="84"/>
      <c r="FR201" s="84"/>
      <c r="FS201" s="84"/>
      <c r="FT201" s="84"/>
      <c r="FU201" s="84"/>
      <c r="FV201" s="84"/>
      <c r="FW201" s="84"/>
      <c r="FX201" s="84"/>
      <c r="FY201" s="84"/>
      <c r="FZ201" s="84"/>
      <c r="GA201" s="84"/>
      <c r="GB201" s="84"/>
      <c r="GC201" s="84"/>
      <c r="GD201" s="84"/>
      <c r="GE201" s="84"/>
      <c r="GF201" s="84"/>
      <c r="GG201" s="84"/>
      <c r="GH201" s="84"/>
      <c r="GI201" s="84"/>
      <c r="GJ201" s="84"/>
      <c r="GK201" s="84"/>
      <c r="GL201" s="84"/>
      <c r="GM201" s="84"/>
      <c r="GN201" s="84"/>
      <c r="GO201" s="84"/>
      <c r="GP201" s="84"/>
      <c r="GQ201" s="84"/>
      <c r="GR201" s="84"/>
      <c r="GS201" s="84"/>
      <c r="GT201" s="84"/>
      <c r="GU201" s="84"/>
      <c r="GV201" s="84"/>
      <c r="GW201" s="84"/>
      <c r="GX201" s="84"/>
      <c r="GY201" s="84"/>
      <c r="GZ201" s="84"/>
      <c r="HA201" s="84"/>
      <c r="HB201" s="84"/>
      <c r="HC201" s="84"/>
      <c r="HD201" s="84"/>
      <c r="HE201" s="84"/>
      <c r="HF201" s="84"/>
      <c r="HG201" s="84"/>
      <c r="HH201" s="84"/>
      <c r="HI201" s="84"/>
      <c r="HJ201" s="84"/>
    </row>
    <row r="202" spans="1:218" s="85" customFormat="1" ht="15" customHeight="1">
      <c r="A202" s="78">
        <v>14</v>
      </c>
      <c r="B202" s="86" t="s">
        <v>210</v>
      </c>
      <c r="C202" s="87"/>
      <c r="D202" s="79"/>
      <c r="E202" s="81" t="s">
        <v>461</v>
      </c>
      <c r="F202" s="79"/>
      <c r="G202" s="79"/>
      <c r="H202" s="78" t="s">
        <v>334</v>
      </c>
      <c r="I202" s="79"/>
      <c r="J202" s="86"/>
      <c r="K202" s="86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8"/>
      <c r="Y202" s="88">
        <v>36818</v>
      </c>
      <c r="Z202" s="89">
        <v>111100000</v>
      </c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  <c r="CT202" s="84"/>
      <c r="CU202" s="84"/>
      <c r="CV202" s="84"/>
      <c r="CW202" s="84"/>
      <c r="CX202" s="84"/>
      <c r="CY202" s="84"/>
      <c r="CZ202" s="84"/>
      <c r="DA202" s="84"/>
      <c r="DB202" s="84"/>
      <c r="DC202" s="84"/>
      <c r="DD202" s="84"/>
      <c r="DE202" s="84"/>
      <c r="DF202" s="84"/>
      <c r="DG202" s="84"/>
      <c r="DH202" s="84"/>
      <c r="DI202" s="84"/>
      <c r="DJ202" s="84"/>
      <c r="DK202" s="84"/>
      <c r="DL202" s="84"/>
      <c r="DM202" s="84"/>
      <c r="DN202" s="84"/>
      <c r="DO202" s="84"/>
      <c r="DP202" s="84"/>
      <c r="DQ202" s="84"/>
      <c r="DR202" s="84"/>
      <c r="DS202" s="84"/>
      <c r="DT202" s="84"/>
      <c r="DU202" s="84"/>
      <c r="DV202" s="84"/>
      <c r="DW202" s="84"/>
      <c r="DX202" s="84"/>
      <c r="DY202" s="84"/>
      <c r="DZ202" s="84"/>
      <c r="EA202" s="84"/>
      <c r="EB202" s="84"/>
      <c r="EC202" s="84"/>
      <c r="ED202" s="84"/>
      <c r="EE202" s="84"/>
      <c r="EF202" s="84"/>
      <c r="EG202" s="84"/>
      <c r="EH202" s="84"/>
      <c r="EI202" s="84"/>
      <c r="EJ202" s="84"/>
      <c r="EK202" s="84"/>
      <c r="EL202" s="84"/>
      <c r="EM202" s="84"/>
      <c r="EN202" s="84"/>
      <c r="EO202" s="84"/>
      <c r="EP202" s="84"/>
      <c r="EQ202" s="84"/>
      <c r="ER202" s="84"/>
      <c r="ES202" s="84"/>
      <c r="ET202" s="84"/>
      <c r="EU202" s="84"/>
      <c r="EV202" s="84"/>
      <c r="EW202" s="84"/>
      <c r="EX202" s="84"/>
      <c r="EY202" s="84"/>
      <c r="EZ202" s="84"/>
      <c r="FA202" s="84"/>
      <c r="FB202" s="84"/>
      <c r="FC202" s="84"/>
      <c r="FD202" s="84"/>
      <c r="FE202" s="84"/>
      <c r="FF202" s="84"/>
      <c r="FG202" s="84"/>
      <c r="FH202" s="84"/>
      <c r="FI202" s="84"/>
      <c r="FJ202" s="84"/>
      <c r="FK202" s="84"/>
      <c r="FL202" s="84"/>
      <c r="FM202" s="84"/>
      <c r="FN202" s="84"/>
      <c r="FO202" s="84"/>
      <c r="FP202" s="84"/>
      <c r="FQ202" s="84"/>
      <c r="FR202" s="84"/>
      <c r="FS202" s="84"/>
      <c r="FT202" s="84"/>
      <c r="FU202" s="84"/>
      <c r="FV202" s="84"/>
      <c r="FW202" s="84"/>
      <c r="FX202" s="84"/>
      <c r="FY202" s="84"/>
      <c r="FZ202" s="84"/>
      <c r="GA202" s="84"/>
      <c r="GB202" s="84"/>
      <c r="GC202" s="84"/>
      <c r="GD202" s="84"/>
      <c r="GE202" s="84"/>
      <c r="GF202" s="84"/>
      <c r="GG202" s="84"/>
      <c r="GH202" s="84"/>
      <c r="GI202" s="84"/>
      <c r="GJ202" s="84"/>
      <c r="GK202" s="84"/>
      <c r="GL202" s="84"/>
      <c r="GM202" s="84"/>
      <c r="GN202" s="84"/>
      <c r="GO202" s="84"/>
      <c r="GP202" s="84"/>
      <c r="GQ202" s="84"/>
      <c r="GR202" s="84"/>
      <c r="GS202" s="84"/>
      <c r="GT202" s="84"/>
      <c r="GU202" s="84"/>
      <c r="GV202" s="84"/>
      <c r="GW202" s="84"/>
      <c r="GX202" s="84"/>
      <c r="GY202" s="84"/>
      <c r="GZ202" s="84"/>
      <c r="HA202" s="84"/>
      <c r="HB202" s="84"/>
      <c r="HC202" s="84"/>
      <c r="HD202" s="84"/>
      <c r="HE202" s="84"/>
      <c r="HF202" s="84"/>
      <c r="HG202" s="84"/>
      <c r="HH202" s="84"/>
      <c r="HI202" s="84"/>
      <c r="HJ202" s="84"/>
    </row>
    <row r="203" spans="1:218" s="85" customFormat="1" ht="15" customHeight="1">
      <c r="A203" s="78">
        <v>15</v>
      </c>
      <c r="B203" s="78" t="s">
        <v>376</v>
      </c>
      <c r="C203" s="81"/>
      <c r="D203" s="79"/>
      <c r="E203" s="81" t="s">
        <v>377</v>
      </c>
      <c r="F203" s="79"/>
      <c r="G203" s="79"/>
      <c r="H203" s="82" t="s">
        <v>5</v>
      </c>
      <c r="I203" s="79"/>
      <c r="J203" s="78" t="s">
        <v>515</v>
      </c>
      <c r="K203" s="78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90"/>
      <c r="Y203" s="82">
        <v>37390</v>
      </c>
      <c r="Z203" s="91">
        <v>4930000</v>
      </c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  <c r="CT203" s="84"/>
      <c r="CU203" s="84"/>
      <c r="CV203" s="84"/>
      <c r="CW203" s="84"/>
      <c r="CX203" s="84"/>
      <c r="CY203" s="84"/>
      <c r="CZ203" s="84"/>
      <c r="DA203" s="84"/>
      <c r="DB203" s="84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  <c r="DM203" s="84"/>
      <c r="DN203" s="84"/>
      <c r="DO203" s="84"/>
      <c r="DP203" s="84"/>
      <c r="DQ203" s="84"/>
      <c r="DR203" s="84"/>
      <c r="DS203" s="84"/>
      <c r="DT203" s="84"/>
      <c r="DU203" s="84"/>
      <c r="DV203" s="84"/>
      <c r="DW203" s="84"/>
      <c r="DX203" s="84"/>
      <c r="DY203" s="84"/>
      <c r="DZ203" s="84"/>
      <c r="EA203" s="84"/>
      <c r="EB203" s="84"/>
      <c r="EC203" s="84"/>
      <c r="ED203" s="84"/>
      <c r="EE203" s="84"/>
      <c r="EF203" s="84"/>
      <c r="EG203" s="84"/>
      <c r="EH203" s="84"/>
      <c r="EI203" s="84"/>
      <c r="EJ203" s="84"/>
      <c r="EK203" s="84"/>
      <c r="EL203" s="84"/>
      <c r="EM203" s="84"/>
      <c r="EN203" s="84"/>
      <c r="EO203" s="84"/>
      <c r="EP203" s="84"/>
      <c r="EQ203" s="84"/>
      <c r="ER203" s="84"/>
      <c r="ES203" s="84"/>
      <c r="ET203" s="84"/>
      <c r="EU203" s="84"/>
      <c r="EV203" s="84"/>
      <c r="EW203" s="84"/>
      <c r="EX203" s="84"/>
      <c r="EY203" s="84"/>
      <c r="EZ203" s="84"/>
      <c r="FA203" s="84"/>
      <c r="FB203" s="84"/>
      <c r="FC203" s="84"/>
      <c r="FD203" s="84"/>
      <c r="FE203" s="84"/>
      <c r="FF203" s="84"/>
      <c r="FG203" s="84"/>
      <c r="FH203" s="84"/>
      <c r="FI203" s="84"/>
      <c r="FJ203" s="84"/>
      <c r="FK203" s="84"/>
      <c r="FL203" s="84"/>
      <c r="FM203" s="84"/>
      <c r="FN203" s="84"/>
      <c r="FO203" s="84"/>
      <c r="FP203" s="84"/>
      <c r="FQ203" s="84"/>
      <c r="FR203" s="84"/>
      <c r="FS203" s="84"/>
      <c r="FT203" s="84"/>
      <c r="FU203" s="84"/>
      <c r="FV203" s="84"/>
      <c r="FW203" s="84"/>
      <c r="FX203" s="84"/>
      <c r="FY203" s="84"/>
      <c r="FZ203" s="84"/>
      <c r="GA203" s="84"/>
      <c r="GB203" s="84"/>
      <c r="GC203" s="84"/>
      <c r="GD203" s="84"/>
      <c r="GE203" s="84"/>
      <c r="GF203" s="84"/>
      <c r="GG203" s="84"/>
      <c r="GH203" s="84"/>
      <c r="GI203" s="84"/>
      <c r="GJ203" s="84"/>
      <c r="GK203" s="84"/>
      <c r="GL203" s="84"/>
      <c r="GM203" s="84"/>
      <c r="GN203" s="84"/>
      <c r="GO203" s="84"/>
      <c r="GP203" s="84"/>
      <c r="GQ203" s="84"/>
      <c r="GR203" s="84"/>
      <c r="GS203" s="84"/>
      <c r="GT203" s="84"/>
      <c r="GU203" s="84"/>
      <c r="GV203" s="84"/>
      <c r="GW203" s="84"/>
      <c r="GX203" s="84"/>
      <c r="GY203" s="84"/>
      <c r="GZ203" s="84"/>
      <c r="HA203" s="84"/>
      <c r="HB203" s="84"/>
      <c r="HC203" s="84"/>
      <c r="HD203" s="84"/>
      <c r="HE203" s="84"/>
      <c r="HF203" s="84"/>
      <c r="HG203" s="84"/>
      <c r="HH203" s="84"/>
      <c r="HI203" s="84"/>
      <c r="HJ203" s="84"/>
    </row>
    <row r="204" spans="1:218" s="85" customFormat="1" ht="15" customHeight="1">
      <c r="A204" s="78">
        <v>16</v>
      </c>
      <c r="B204" s="78" t="s">
        <v>200</v>
      </c>
      <c r="C204" s="81"/>
      <c r="D204" s="79"/>
      <c r="E204" s="81" t="s">
        <v>378</v>
      </c>
      <c r="F204" s="79"/>
      <c r="G204" s="79"/>
      <c r="H204" s="82" t="s">
        <v>5</v>
      </c>
      <c r="I204" s="79"/>
      <c r="J204" s="78" t="s">
        <v>515</v>
      </c>
      <c r="K204" s="78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90"/>
      <c r="Y204" s="82">
        <v>37301</v>
      </c>
      <c r="Z204" s="91">
        <v>3846000</v>
      </c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84"/>
      <c r="CT204" s="84"/>
      <c r="CU204" s="84"/>
      <c r="CV204" s="84"/>
      <c r="CW204" s="84"/>
      <c r="CX204" s="84"/>
      <c r="CY204" s="84"/>
      <c r="CZ204" s="84"/>
      <c r="DA204" s="84"/>
      <c r="DB204" s="84"/>
      <c r="DC204" s="84"/>
      <c r="DD204" s="84"/>
      <c r="DE204" s="84"/>
      <c r="DF204" s="84"/>
      <c r="DG204" s="84"/>
      <c r="DH204" s="84"/>
      <c r="DI204" s="84"/>
      <c r="DJ204" s="84"/>
      <c r="DK204" s="84"/>
      <c r="DL204" s="84"/>
      <c r="DM204" s="84"/>
      <c r="DN204" s="84"/>
      <c r="DO204" s="84"/>
      <c r="DP204" s="84"/>
      <c r="DQ204" s="84"/>
      <c r="DR204" s="84"/>
      <c r="DS204" s="84"/>
      <c r="DT204" s="84"/>
      <c r="DU204" s="84"/>
      <c r="DV204" s="84"/>
      <c r="DW204" s="84"/>
      <c r="DX204" s="84"/>
      <c r="DY204" s="84"/>
      <c r="DZ204" s="84"/>
      <c r="EA204" s="84"/>
      <c r="EB204" s="84"/>
      <c r="EC204" s="84"/>
      <c r="ED204" s="84"/>
      <c r="EE204" s="84"/>
      <c r="EF204" s="84"/>
      <c r="EG204" s="84"/>
      <c r="EH204" s="84"/>
      <c r="EI204" s="84"/>
      <c r="EJ204" s="84"/>
      <c r="EK204" s="84"/>
      <c r="EL204" s="84"/>
      <c r="EM204" s="84"/>
      <c r="EN204" s="84"/>
      <c r="EO204" s="84"/>
      <c r="EP204" s="84"/>
      <c r="EQ204" s="84"/>
      <c r="ER204" s="84"/>
      <c r="ES204" s="84"/>
      <c r="ET204" s="84"/>
      <c r="EU204" s="84"/>
      <c r="EV204" s="84"/>
      <c r="EW204" s="84"/>
      <c r="EX204" s="84"/>
      <c r="EY204" s="84"/>
      <c r="EZ204" s="84"/>
      <c r="FA204" s="84"/>
      <c r="FB204" s="84"/>
      <c r="FC204" s="84"/>
      <c r="FD204" s="84"/>
      <c r="FE204" s="84"/>
      <c r="FF204" s="84"/>
      <c r="FG204" s="84"/>
      <c r="FH204" s="84"/>
      <c r="FI204" s="84"/>
      <c r="FJ204" s="84"/>
      <c r="FK204" s="84"/>
      <c r="FL204" s="84"/>
      <c r="FM204" s="84"/>
      <c r="FN204" s="84"/>
      <c r="FO204" s="84"/>
      <c r="FP204" s="84"/>
      <c r="FQ204" s="84"/>
      <c r="FR204" s="84"/>
      <c r="FS204" s="84"/>
      <c r="FT204" s="84"/>
      <c r="FU204" s="84"/>
      <c r="FV204" s="84"/>
      <c r="FW204" s="84"/>
      <c r="FX204" s="84"/>
      <c r="FY204" s="84"/>
      <c r="FZ204" s="84"/>
      <c r="GA204" s="84"/>
      <c r="GB204" s="84"/>
      <c r="GC204" s="84"/>
      <c r="GD204" s="84"/>
      <c r="GE204" s="84"/>
      <c r="GF204" s="84"/>
      <c r="GG204" s="84"/>
      <c r="GH204" s="84"/>
      <c r="GI204" s="84"/>
      <c r="GJ204" s="84"/>
      <c r="GK204" s="84"/>
      <c r="GL204" s="84"/>
      <c r="GM204" s="84"/>
      <c r="GN204" s="84"/>
      <c r="GO204" s="84"/>
      <c r="GP204" s="84"/>
      <c r="GQ204" s="84"/>
      <c r="GR204" s="84"/>
      <c r="GS204" s="84"/>
      <c r="GT204" s="84"/>
      <c r="GU204" s="84"/>
      <c r="GV204" s="84"/>
      <c r="GW204" s="84"/>
      <c r="GX204" s="84"/>
      <c r="GY204" s="84"/>
      <c r="GZ204" s="84"/>
      <c r="HA204" s="84"/>
      <c r="HB204" s="84"/>
      <c r="HC204" s="84"/>
      <c r="HD204" s="84"/>
      <c r="HE204" s="84"/>
      <c r="HF204" s="84"/>
      <c r="HG204" s="84"/>
      <c r="HH204" s="84"/>
      <c r="HI204" s="84"/>
      <c r="HJ204" s="84"/>
    </row>
    <row r="205" spans="1:218" s="85" customFormat="1" ht="15" customHeight="1">
      <c r="A205" s="78">
        <v>17</v>
      </c>
      <c r="B205" s="86" t="s">
        <v>1001</v>
      </c>
      <c r="C205" s="92"/>
      <c r="D205" s="79"/>
      <c r="E205" s="92" t="s">
        <v>364</v>
      </c>
      <c r="F205" s="79"/>
      <c r="G205" s="79"/>
      <c r="H205" s="93" t="s">
        <v>5</v>
      </c>
      <c r="I205" s="94"/>
      <c r="J205" s="94"/>
      <c r="K205" s="86"/>
      <c r="L205" s="86" t="s">
        <v>363</v>
      </c>
      <c r="M205" s="86">
        <v>4</v>
      </c>
      <c r="N205" s="86" t="s">
        <v>292</v>
      </c>
      <c r="O205" s="86"/>
      <c r="P205" s="86"/>
      <c r="Q205" s="86">
        <v>2</v>
      </c>
      <c r="R205" s="86"/>
      <c r="S205" s="86"/>
      <c r="T205" s="87">
        <v>72</v>
      </c>
      <c r="U205" s="86"/>
      <c r="V205" s="86" t="s">
        <v>100</v>
      </c>
      <c r="W205" s="87"/>
      <c r="X205" s="95">
        <v>37802</v>
      </c>
      <c r="Y205" s="95"/>
      <c r="Z205" s="93">
        <v>10605000</v>
      </c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  <c r="CT205" s="84"/>
      <c r="CU205" s="84"/>
      <c r="CV205" s="84"/>
      <c r="CW205" s="84"/>
      <c r="CX205" s="84"/>
      <c r="CY205" s="84"/>
      <c r="CZ205" s="84"/>
      <c r="DA205" s="84"/>
      <c r="DB205" s="84"/>
      <c r="DC205" s="84"/>
      <c r="DD205" s="84"/>
      <c r="DE205" s="84"/>
      <c r="DF205" s="84"/>
      <c r="DG205" s="84"/>
      <c r="DH205" s="84"/>
      <c r="DI205" s="84"/>
      <c r="DJ205" s="84"/>
      <c r="DK205" s="84"/>
      <c r="DL205" s="84"/>
      <c r="DM205" s="84"/>
      <c r="DN205" s="84"/>
      <c r="DO205" s="84"/>
      <c r="DP205" s="84"/>
      <c r="DQ205" s="84"/>
      <c r="DR205" s="84"/>
      <c r="DS205" s="84"/>
      <c r="DT205" s="84"/>
      <c r="DU205" s="84"/>
      <c r="DV205" s="84"/>
      <c r="DW205" s="84"/>
      <c r="DX205" s="84"/>
      <c r="DY205" s="84"/>
      <c r="DZ205" s="84"/>
      <c r="EA205" s="84"/>
      <c r="EB205" s="84"/>
      <c r="EC205" s="84"/>
      <c r="ED205" s="84"/>
      <c r="EE205" s="84"/>
      <c r="EF205" s="84"/>
      <c r="EG205" s="84"/>
      <c r="EH205" s="84"/>
      <c r="EI205" s="84"/>
      <c r="EJ205" s="84"/>
      <c r="EK205" s="84"/>
      <c r="EL205" s="84"/>
      <c r="EM205" s="84"/>
      <c r="EN205" s="84"/>
      <c r="EO205" s="84"/>
      <c r="EP205" s="84"/>
      <c r="EQ205" s="84"/>
      <c r="ER205" s="84"/>
      <c r="ES205" s="84"/>
      <c r="ET205" s="84"/>
      <c r="EU205" s="84"/>
      <c r="EV205" s="84"/>
      <c r="EW205" s="84"/>
      <c r="EX205" s="84"/>
      <c r="EY205" s="84"/>
      <c r="EZ205" s="84"/>
      <c r="FA205" s="84"/>
      <c r="FB205" s="84"/>
      <c r="FC205" s="84"/>
      <c r="FD205" s="84"/>
      <c r="FE205" s="84"/>
      <c r="FF205" s="84"/>
      <c r="FG205" s="84"/>
      <c r="FH205" s="84"/>
      <c r="FI205" s="84"/>
      <c r="FJ205" s="84"/>
      <c r="FK205" s="84"/>
      <c r="FL205" s="84"/>
      <c r="FM205" s="84"/>
      <c r="FN205" s="84"/>
      <c r="FO205" s="84"/>
      <c r="FP205" s="84"/>
      <c r="FQ205" s="84"/>
      <c r="FR205" s="84"/>
      <c r="FS205" s="84"/>
      <c r="FT205" s="84"/>
      <c r="FU205" s="84"/>
      <c r="FV205" s="84"/>
      <c r="FW205" s="84"/>
      <c r="FX205" s="84"/>
      <c r="FY205" s="84"/>
      <c r="FZ205" s="84"/>
      <c r="GA205" s="84"/>
      <c r="GB205" s="84"/>
      <c r="GC205" s="84"/>
      <c r="GD205" s="84"/>
      <c r="GE205" s="84"/>
      <c r="GF205" s="84"/>
      <c r="GG205" s="84"/>
      <c r="GH205" s="84"/>
      <c r="GI205" s="84"/>
      <c r="GJ205" s="84"/>
      <c r="GK205" s="84"/>
      <c r="GL205" s="84"/>
      <c r="GM205" s="84"/>
      <c r="GN205" s="84"/>
      <c r="GO205" s="84"/>
      <c r="GP205" s="84"/>
      <c r="GQ205" s="84"/>
      <c r="GR205" s="84"/>
      <c r="GS205" s="84"/>
      <c r="GT205" s="84"/>
      <c r="GU205" s="84"/>
      <c r="GV205" s="84"/>
      <c r="GW205" s="84"/>
      <c r="GX205" s="84"/>
      <c r="GY205" s="84"/>
      <c r="GZ205" s="84"/>
      <c r="HA205" s="84"/>
      <c r="HB205" s="84"/>
      <c r="HC205" s="84"/>
      <c r="HD205" s="84"/>
      <c r="HE205" s="84"/>
      <c r="HF205" s="84"/>
      <c r="HG205" s="84"/>
      <c r="HH205" s="84"/>
      <c r="HI205" s="84"/>
      <c r="HJ205" s="84"/>
    </row>
    <row r="206" spans="1:218" s="85" customFormat="1" ht="15" customHeight="1">
      <c r="A206" s="78">
        <v>18</v>
      </c>
      <c r="B206" s="78" t="s">
        <v>202</v>
      </c>
      <c r="C206" s="94"/>
      <c r="D206" s="79"/>
      <c r="E206" s="94" t="s">
        <v>415</v>
      </c>
      <c r="F206" s="79"/>
      <c r="G206" s="79"/>
      <c r="H206" s="96" t="s">
        <v>5</v>
      </c>
      <c r="I206" s="79"/>
      <c r="J206" s="94" t="s">
        <v>416</v>
      </c>
      <c r="K206" s="78" t="s">
        <v>11</v>
      </c>
      <c r="L206" s="78" t="s">
        <v>417</v>
      </c>
      <c r="M206" s="97">
        <v>4</v>
      </c>
      <c r="N206" s="78">
        <v>4</v>
      </c>
      <c r="O206" s="78"/>
      <c r="P206" s="78"/>
      <c r="Q206" s="78"/>
      <c r="R206" s="78">
        <v>10</v>
      </c>
      <c r="S206" s="78"/>
      <c r="T206" s="81">
        <v>730</v>
      </c>
      <c r="U206" s="78" t="s">
        <v>28</v>
      </c>
      <c r="V206" s="78"/>
      <c r="W206" s="81"/>
      <c r="X206" s="90">
        <v>38107</v>
      </c>
      <c r="Y206" s="90"/>
      <c r="Z206" s="96">
        <v>14800000</v>
      </c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84"/>
      <c r="CX206" s="84"/>
      <c r="CY206" s="84"/>
      <c r="CZ206" s="84"/>
      <c r="DA206" s="84"/>
      <c r="DB206" s="84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  <c r="DS206" s="84"/>
      <c r="DT206" s="84"/>
      <c r="DU206" s="84"/>
      <c r="DV206" s="84"/>
      <c r="DW206" s="84"/>
      <c r="DX206" s="84"/>
      <c r="DY206" s="84"/>
      <c r="DZ206" s="84"/>
      <c r="EA206" s="84"/>
      <c r="EB206" s="84"/>
      <c r="EC206" s="84"/>
      <c r="ED206" s="84"/>
      <c r="EE206" s="84"/>
      <c r="EF206" s="84"/>
      <c r="EG206" s="84"/>
      <c r="EH206" s="84"/>
      <c r="EI206" s="84"/>
      <c r="EJ206" s="84"/>
      <c r="EK206" s="84"/>
      <c r="EL206" s="84"/>
      <c r="EM206" s="84"/>
      <c r="EN206" s="84"/>
      <c r="EO206" s="84"/>
      <c r="EP206" s="84"/>
      <c r="EQ206" s="84"/>
      <c r="ER206" s="84"/>
      <c r="ES206" s="84"/>
      <c r="ET206" s="84"/>
      <c r="EU206" s="84"/>
      <c r="EV206" s="84"/>
      <c r="EW206" s="84"/>
      <c r="EX206" s="84"/>
      <c r="EY206" s="84"/>
      <c r="EZ206" s="84"/>
      <c r="FA206" s="84"/>
      <c r="FB206" s="84"/>
      <c r="FC206" s="84"/>
      <c r="FD206" s="84"/>
      <c r="FE206" s="84"/>
      <c r="FF206" s="84"/>
      <c r="FG206" s="84"/>
      <c r="FH206" s="84"/>
      <c r="FI206" s="84"/>
      <c r="FJ206" s="84"/>
      <c r="FK206" s="84"/>
      <c r="FL206" s="84"/>
      <c r="FM206" s="84"/>
      <c r="FN206" s="84"/>
      <c r="FO206" s="84"/>
      <c r="FP206" s="84"/>
      <c r="FQ206" s="84"/>
      <c r="FR206" s="84"/>
      <c r="FS206" s="84"/>
      <c r="FT206" s="84"/>
      <c r="FU206" s="84"/>
      <c r="FV206" s="84"/>
      <c r="FW206" s="84"/>
      <c r="FX206" s="84"/>
      <c r="FY206" s="84"/>
      <c r="FZ206" s="84"/>
      <c r="GA206" s="84"/>
      <c r="GB206" s="84"/>
      <c r="GC206" s="84"/>
      <c r="GD206" s="84"/>
      <c r="GE206" s="84"/>
      <c r="GF206" s="84"/>
      <c r="GG206" s="84"/>
      <c r="GH206" s="84"/>
      <c r="GI206" s="84"/>
      <c r="GJ206" s="84"/>
      <c r="GK206" s="84"/>
      <c r="GL206" s="84"/>
      <c r="GM206" s="84"/>
      <c r="GN206" s="84"/>
      <c r="GO206" s="84"/>
      <c r="GP206" s="84"/>
      <c r="GQ206" s="84"/>
      <c r="GR206" s="84"/>
      <c r="GS206" s="84"/>
      <c r="GT206" s="84"/>
      <c r="GU206" s="84"/>
      <c r="GV206" s="84"/>
      <c r="GW206" s="84"/>
      <c r="GX206" s="84"/>
      <c r="GY206" s="84"/>
      <c r="GZ206" s="84"/>
      <c r="HA206" s="84"/>
      <c r="HB206" s="84"/>
      <c r="HC206" s="84"/>
      <c r="HD206" s="84"/>
      <c r="HE206" s="84"/>
      <c r="HF206" s="84"/>
      <c r="HG206" s="84"/>
      <c r="HH206" s="84"/>
      <c r="HI206" s="84"/>
      <c r="HJ206" s="84"/>
    </row>
    <row r="207" spans="1:218" s="85" customFormat="1" ht="15" customHeight="1">
      <c r="A207" s="78">
        <v>19</v>
      </c>
      <c r="B207" s="78" t="s">
        <v>203</v>
      </c>
      <c r="C207" s="94"/>
      <c r="D207" s="79"/>
      <c r="E207" s="94" t="s">
        <v>418</v>
      </c>
      <c r="F207" s="79"/>
      <c r="G207" s="79"/>
      <c r="H207" s="96" t="s">
        <v>5</v>
      </c>
      <c r="I207" s="79"/>
      <c r="J207" s="94" t="s">
        <v>416</v>
      </c>
      <c r="K207" s="78" t="s">
        <v>11</v>
      </c>
      <c r="L207" s="78" t="s">
        <v>417</v>
      </c>
      <c r="M207" s="97">
        <v>2</v>
      </c>
      <c r="N207" s="78">
        <v>2</v>
      </c>
      <c r="O207" s="78"/>
      <c r="P207" s="78"/>
      <c r="Q207" s="78">
        <v>2</v>
      </c>
      <c r="R207" s="78"/>
      <c r="S207" s="78"/>
      <c r="T207" s="81"/>
      <c r="U207" s="78" t="s">
        <v>295</v>
      </c>
      <c r="V207" s="78"/>
      <c r="W207" s="81"/>
      <c r="X207" s="90">
        <v>38230</v>
      </c>
      <c r="Y207" s="90"/>
      <c r="Z207" s="96">
        <v>2600000</v>
      </c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84"/>
      <c r="DB207" s="84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DR207" s="84"/>
      <c r="DS207" s="84"/>
      <c r="DT207" s="84"/>
      <c r="DU207" s="84"/>
      <c r="DV207" s="84"/>
      <c r="DW207" s="84"/>
      <c r="DX207" s="84"/>
      <c r="DY207" s="84"/>
      <c r="DZ207" s="84"/>
      <c r="EA207" s="84"/>
      <c r="EB207" s="84"/>
      <c r="EC207" s="84"/>
      <c r="ED207" s="84"/>
      <c r="EE207" s="84"/>
      <c r="EF207" s="84"/>
      <c r="EG207" s="84"/>
      <c r="EH207" s="84"/>
      <c r="EI207" s="84"/>
      <c r="EJ207" s="84"/>
      <c r="EK207" s="84"/>
      <c r="EL207" s="84"/>
      <c r="EM207" s="84"/>
      <c r="EN207" s="84"/>
      <c r="EO207" s="84"/>
      <c r="EP207" s="84"/>
      <c r="EQ207" s="84"/>
      <c r="ER207" s="84"/>
      <c r="ES207" s="84"/>
      <c r="ET207" s="84"/>
      <c r="EU207" s="84"/>
      <c r="EV207" s="84"/>
      <c r="EW207" s="84"/>
      <c r="EX207" s="84"/>
      <c r="EY207" s="84"/>
      <c r="EZ207" s="84"/>
      <c r="FA207" s="84"/>
      <c r="FB207" s="84"/>
      <c r="FC207" s="84"/>
      <c r="FD207" s="84"/>
      <c r="FE207" s="84"/>
      <c r="FF207" s="84"/>
      <c r="FG207" s="84"/>
      <c r="FH207" s="84"/>
      <c r="FI207" s="84"/>
      <c r="FJ207" s="84"/>
      <c r="FK207" s="84"/>
      <c r="FL207" s="84"/>
      <c r="FM207" s="84"/>
      <c r="FN207" s="84"/>
      <c r="FO207" s="84"/>
      <c r="FP207" s="84"/>
      <c r="FQ207" s="84"/>
      <c r="FR207" s="84"/>
      <c r="FS207" s="84"/>
      <c r="FT207" s="84"/>
      <c r="FU207" s="84"/>
      <c r="FV207" s="84"/>
      <c r="FW207" s="84"/>
      <c r="FX207" s="84"/>
      <c r="FY207" s="84"/>
      <c r="FZ207" s="84"/>
      <c r="GA207" s="84"/>
      <c r="GB207" s="84"/>
      <c r="GC207" s="84"/>
      <c r="GD207" s="84"/>
      <c r="GE207" s="84"/>
      <c r="GF207" s="84"/>
      <c r="GG207" s="84"/>
      <c r="GH207" s="84"/>
      <c r="GI207" s="84"/>
      <c r="GJ207" s="84"/>
      <c r="GK207" s="84"/>
      <c r="GL207" s="84"/>
      <c r="GM207" s="84"/>
      <c r="GN207" s="84"/>
      <c r="GO207" s="84"/>
      <c r="GP207" s="84"/>
      <c r="GQ207" s="84"/>
      <c r="GR207" s="84"/>
      <c r="GS207" s="84"/>
      <c r="GT207" s="84"/>
      <c r="GU207" s="84"/>
      <c r="GV207" s="84"/>
      <c r="GW207" s="84"/>
      <c r="GX207" s="84"/>
      <c r="GY207" s="84"/>
      <c r="GZ207" s="84"/>
      <c r="HA207" s="84"/>
      <c r="HB207" s="84"/>
      <c r="HC207" s="84"/>
      <c r="HD207" s="84"/>
      <c r="HE207" s="84"/>
      <c r="HF207" s="84"/>
      <c r="HG207" s="84"/>
      <c r="HH207" s="84"/>
      <c r="HI207" s="84"/>
      <c r="HJ207" s="84"/>
    </row>
    <row r="208" spans="1:218" s="106" customFormat="1" ht="18.75" customHeight="1">
      <c r="A208" s="98" t="e">
        <f>스토리지!#REF!+1</f>
        <v>#REF!</v>
      </c>
      <c r="B208" s="99" t="s">
        <v>469</v>
      </c>
      <c r="C208" s="99"/>
      <c r="D208" s="98" t="s">
        <v>895</v>
      </c>
      <c r="E208" s="98" t="s">
        <v>470</v>
      </c>
      <c r="F208" s="98" t="s">
        <v>471</v>
      </c>
      <c r="G208" s="98"/>
      <c r="H208" s="98" t="s">
        <v>456</v>
      </c>
      <c r="I208" s="98" t="s">
        <v>472</v>
      </c>
      <c r="J208" s="100">
        <v>5000</v>
      </c>
      <c r="K208" s="98"/>
      <c r="L208" s="101"/>
      <c r="M208" s="102">
        <v>38026</v>
      </c>
      <c r="N208" s="102">
        <v>38102</v>
      </c>
      <c r="O208" s="103">
        <v>168904000</v>
      </c>
      <c r="P208" s="101"/>
      <c r="Q208" s="104" t="s">
        <v>382</v>
      </c>
      <c r="R208" s="101" t="s">
        <v>474</v>
      </c>
      <c r="S208" s="101" t="s">
        <v>475</v>
      </c>
      <c r="T208" s="101" t="s">
        <v>368</v>
      </c>
      <c r="U208" s="101" t="s">
        <v>476</v>
      </c>
      <c r="V208" s="105" t="s">
        <v>361</v>
      </c>
      <c r="W208" s="99" t="s">
        <v>402</v>
      </c>
      <c r="X208" s="99" t="s">
        <v>0</v>
      </c>
      <c r="Y208" s="99" t="s">
        <v>402</v>
      </c>
      <c r="Z208" s="101"/>
    </row>
  </sheetData>
  <dataConsolidate/>
  <customSheetViews>
    <customSheetView guid="{73E7828D-5F80-4E69-B368-E6402254BE85}" scale="85">
      <pane xSplit="13" topLeftCell="N1" activePane="topRight" state="frozen"/>
      <selection pane="topRight" activeCell="C75" sqref="C75"/>
      <rowBreaks count="3" manualBreakCount="3">
        <brk id="132" max="13" man="1"/>
        <brk id="168" max="13" man="1"/>
        <brk id="185" max="13" man="1"/>
      </rowBreaks>
      <pageMargins left="0.70866141732283472" right="0.70866141732283472" top="0.98425196850393704" bottom="0.98425196850393704" header="0.51181102362204722" footer="0.51181102362204722"/>
      <pageSetup paperSize="9" scale="81" orientation="landscape" r:id="rId1"/>
      <headerFooter alignWithMargins="0"/>
    </customSheetView>
    <customSheetView guid="{31FC42B3-C7BE-4BE0-AFBC-34620A85556E}" scale="85" showPageBreaks="1" printArea="1">
      <pane xSplit="13" topLeftCell="N1" activePane="topRight" state="frozen"/>
      <selection pane="topRight" activeCell="C75" sqref="C75"/>
      <rowBreaks count="3" manualBreakCount="3">
        <brk id="132" max="13" man="1"/>
        <brk id="168" max="13" man="1"/>
        <brk id="185" max="13" man="1"/>
      </rowBreaks>
      <pageMargins left="0.70866141732283472" right="0.70866141732283472" top="0.98425196850393704" bottom="0.98425196850393704" header="0.51181102362204722" footer="0.51181102362204722"/>
      <pageSetup paperSize="9" scale="81" orientation="landscape" r:id="rId2"/>
      <headerFooter alignWithMargins="0"/>
    </customSheetView>
    <customSheetView guid="{7D337530-1F80-4366-89D6-27D686190EBA}" scale="85">
      <pane xSplit="13" topLeftCell="N1" activePane="topRight" state="frozen"/>
      <selection pane="topRight" activeCell="C75" sqref="C75"/>
      <rowBreaks count="3" manualBreakCount="3">
        <brk id="132" max="13" man="1"/>
        <brk id="168" max="13" man="1"/>
        <brk id="185" max="13" man="1"/>
      </rowBreaks>
      <pageMargins left="0.70866141732283472" right="0.70866141732283472" top="0.98425196850393704" bottom="0.98425196850393704" header="0.51181102362204722" footer="0.51181102362204722"/>
      <pageSetup paperSize="9" scale="81" orientation="landscape" r:id="rId3"/>
      <headerFooter alignWithMargins="0"/>
    </customSheetView>
    <customSheetView guid="{645BA907-1F3D-45DE-98E4-F113E8F279C5}" scale="85" showPageBreaks="1" printArea="1">
      <pane xSplit="13" topLeftCell="N1" activePane="topRight" state="frozen"/>
      <selection pane="topRight" activeCell="C75" sqref="C75"/>
      <rowBreaks count="3" manualBreakCount="3">
        <brk id="132" max="13" man="1"/>
        <brk id="168" max="13" man="1"/>
        <brk id="185" max="13" man="1"/>
      </rowBreaks>
      <pageMargins left="0.70866141732283472" right="0.70866141732283472" top="0.98425196850393704" bottom="0.98425196850393704" header="0.51181102362204722" footer="0.51181102362204722"/>
      <pageSetup paperSize="9" scale="81" orientation="landscape" r:id="rId4"/>
      <headerFooter alignWithMargins="0"/>
    </customSheetView>
  </customSheetViews>
  <mergeCells count="7">
    <mergeCell ref="E103:E105"/>
    <mergeCell ref="E100:E102"/>
    <mergeCell ref="E106:E109"/>
    <mergeCell ref="D21:D26"/>
    <mergeCell ref="F21:F26"/>
    <mergeCell ref="F30:F32"/>
    <mergeCell ref="F33:F35"/>
  </mergeCells>
  <phoneticPr fontId="8" type="noConversion"/>
  <conditionalFormatting sqref="W41:W67">
    <cfRule type="cellIs" dxfId="19" priority="9" stopIfTrue="1" operator="between">
      <formula>2432</formula>
      <formula>6272</formula>
    </cfRule>
    <cfRule type="cellIs" dxfId="18" priority="10" stopIfTrue="1" operator="between">
      <formula>2432</formula>
      <formula>6272</formula>
    </cfRule>
  </conditionalFormatting>
  <conditionalFormatting sqref="W40">
    <cfRule type="cellIs" dxfId="17" priority="7" stopIfTrue="1" operator="between">
      <formula>2432</formula>
      <formula>6272</formula>
    </cfRule>
    <cfRule type="cellIs" dxfId="16" priority="8" stopIfTrue="1" operator="between">
      <formula>2432</formula>
      <formula>6272</formula>
    </cfRule>
  </conditionalFormatting>
  <conditionalFormatting sqref="W4">
    <cfRule type="cellIs" dxfId="15" priority="3" stopIfTrue="1" operator="between">
      <formula>2432</formula>
      <formula>6272</formula>
    </cfRule>
    <cfRule type="cellIs" dxfId="14" priority="4" stopIfTrue="1" operator="between">
      <formula>2432</formula>
      <formula>6272</formula>
    </cfRule>
  </conditionalFormatting>
  <conditionalFormatting sqref="W5:W11">
    <cfRule type="cellIs" dxfId="13" priority="1" stopIfTrue="1" operator="between">
      <formula>2432</formula>
      <formula>6272</formula>
    </cfRule>
    <cfRule type="cellIs" dxfId="12" priority="2" stopIfTrue="1" operator="between">
      <formula>2432</formula>
      <formula>6272</formula>
    </cfRule>
  </conditionalFormatting>
  <pageMargins left="0.70866141732283472" right="0.70866141732283472" top="0.98425196850393704" bottom="0.98425196850393704" header="0.51181102362204722" footer="0.51181102362204722"/>
  <pageSetup paperSize="9" scale="81" orientation="landscape" r:id="rId5"/>
  <headerFooter alignWithMargins="0"/>
  <rowBreaks count="3" manualBreakCount="3">
    <brk id="132" max="13" man="1"/>
    <brk id="168" max="13" man="1"/>
    <brk id="185" max="13" man="1"/>
  </rowBreaks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9"/>
  <sheetViews>
    <sheetView zoomScale="85" zoomScaleNormal="85" workbookViewId="0">
      <selection activeCell="C15" sqref="C15"/>
    </sheetView>
  </sheetViews>
  <sheetFormatPr defaultRowHeight="12"/>
  <cols>
    <col min="1" max="1" width="8.88671875" style="674"/>
    <col min="2" max="2" width="9" style="674" bestFit="1" customWidth="1"/>
    <col min="3" max="3" width="13.5546875" style="674" bestFit="1" customWidth="1"/>
    <col min="4" max="4" width="10.21875" style="674" bestFit="1" customWidth="1"/>
    <col min="5" max="10" width="8.88671875" style="674"/>
    <col min="11" max="11" width="11.77734375" style="674" bestFit="1" customWidth="1"/>
    <col min="12" max="17" width="8.88671875" style="674"/>
    <col min="18" max="19" width="11.77734375" style="674" bestFit="1" customWidth="1"/>
    <col min="20" max="21" width="8.88671875" style="674"/>
    <col min="22" max="22" width="11.6640625" style="674" bestFit="1" customWidth="1"/>
    <col min="23" max="23" width="9" style="674" bestFit="1" customWidth="1"/>
    <col min="24" max="30" width="8.88671875" style="674"/>
    <col min="31" max="31" width="9" style="674" bestFit="1" customWidth="1"/>
    <col min="32" max="34" width="8.88671875" style="674"/>
    <col min="35" max="35" width="9" style="674" bestFit="1" customWidth="1"/>
    <col min="36" max="39" width="8.88671875" style="674"/>
    <col min="40" max="41" width="9.21875" style="674" bestFit="1" customWidth="1"/>
    <col min="42" max="42" width="9" style="674" bestFit="1" customWidth="1"/>
    <col min="43" max="44" width="8.88671875" style="674"/>
    <col min="45" max="45" width="9" style="674" bestFit="1" customWidth="1"/>
    <col min="46" max="16384" width="8.88671875" style="674"/>
  </cols>
  <sheetData>
    <row r="2" spans="1:58" s="679" customFormat="1" ht="30" customHeight="1">
      <c r="A2" s="679" t="s">
        <v>3917</v>
      </c>
      <c r="B2" s="384" t="s">
        <v>284</v>
      </c>
      <c r="C2" s="384" t="s">
        <v>2642</v>
      </c>
      <c r="D2" s="385" t="s">
        <v>2755</v>
      </c>
      <c r="E2" s="384" t="s">
        <v>319</v>
      </c>
      <c r="F2" s="384" t="s">
        <v>193</v>
      </c>
      <c r="G2" s="384" t="s">
        <v>463</v>
      </c>
      <c r="H2" s="384" t="s">
        <v>464</v>
      </c>
      <c r="I2" s="384" t="s">
        <v>2451</v>
      </c>
      <c r="J2" s="675" t="s">
        <v>903</v>
      </c>
      <c r="K2" s="387" t="s">
        <v>1277</v>
      </c>
      <c r="L2" s="387" t="s">
        <v>1278</v>
      </c>
      <c r="M2" s="387" t="s">
        <v>1279</v>
      </c>
      <c r="N2" s="675" t="s">
        <v>807</v>
      </c>
      <c r="O2" s="675" t="s">
        <v>2044</v>
      </c>
      <c r="P2" s="675" t="s">
        <v>808</v>
      </c>
      <c r="Q2" s="676" t="s">
        <v>2951</v>
      </c>
      <c r="R2" s="677" t="s">
        <v>3215</v>
      </c>
      <c r="S2" s="677" t="s">
        <v>3214</v>
      </c>
      <c r="T2" s="32" t="s">
        <v>320</v>
      </c>
      <c r="U2" s="32" t="s">
        <v>321</v>
      </c>
      <c r="V2" s="32" t="s">
        <v>194</v>
      </c>
      <c r="W2" s="34" t="s">
        <v>322</v>
      </c>
      <c r="X2" s="32" t="s">
        <v>323</v>
      </c>
      <c r="Y2" s="35" t="s">
        <v>189</v>
      </c>
      <c r="Z2" s="35" t="s">
        <v>190</v>
      </c>
      <c r="AA2" s="35" t="s">
        <v>191</v>
      </c>
      <c r="AB2" s="35" t="s">
        <v>192</v>
      </c>
      <c r="AC2" s="36" t="s">
        <v>324</v>
      </c>
      <c r="AD2" s="36" t="s">
        <v>1206</v>
      </c>
      <c r="AE2" s="36" t="s">
        <v>2146</v>
      </c>
      <c r="AF2" s="36" t="s">
        <v>432</v>
      </c>
      <c r="AG2" s="36" t="s">
        <v>1220</v>
      </c>
      <c r="AH2" s="36" t="s">
        <v>1438</v>
      </c>
      <c r="AI2" s="36" t="s">
        <v>2147</v>
      </c>
      <c r="AJ2" s="37" t="s">
        <v>332</v>
      </c>
      <c r="AK2" s="32" t="s">
        <v>195</v>
      </c>
      <c r="AL2" s="37" t="s">
        <v>331</v>
      </c>
      <c r="AM2" s="37" t="s">
        <v>330</v>
      </c>
      <c r="AN2" s="38" t="s">
        <v>196</v>
      </c>
      <c r="AO2" s="38" t="s">
        <v>197</v>
      </c>
      <c r="AP2" s="34" t="s">
        <v>325</v>
      </c>
      <c r="AQ2" s="678"/>
      <c r="AR2" s="678"/>
      <c r="AS2" s="678"/>
      <c r="AT2" s="678"/>
      <c r="AU2" s="678"/>
      <c r="AV2" s="678"/>
      <c r="AW2" s="678"/>
      <c r="AX2" s="678"/>
      <c r="AY2" s="678"/>
      <c r="AZ2" s="678"/>
      <c r="BA2" s="678"/>
      <c r="BB2" s="678"/>
      <c r="BC2" s="678"/>
      <c r="BD2" s="678"/>
      <c r="BE2" s="678"/>
      <c r="BF2" s="678"/>
    </row>
    <row r="3" spans="1:58" s="16" customFormat="1" ht="15" customHeight="1">
      <c r="A3" s="16">
        <v>2014</v>
      </c>
      <c r="B3" s="550">
        <v>196</v>
      </c>
      <c r="C3" s="551" t="s">
        <v>1325</v>
      </c>
      <c r="D3" s="551" t="s">
        <v>2879</v>
      </c>
      <c r="E3" s="551" t="s">
        <v>1799</v>
      </c>
      <c r="F3" s="551" t="s">
        <v>3237</v>
      </c>
      <c r="G3" s="551" t="s">
        <v>3237</v>
      </c>
      <c r="H3" s="551" t="s">
        <v>3268</v>
      </c>
      <c r="I3" s="551" t="s">
        <v>3268</v>
      </c>
      <c r="J3" s="389" t="s">
        <v>3239</v>
      </c>
      <c r="K3" s="550" t="s">
        <v>1298</v>
      </c>
      <c r="L3" s="9"/>
      <c r="M3" s="550"/>
      <c r="N3" s="551" t="s">
        <v>3242</v>
      </c>
      <c r="O3" s="551"/>
      <c r="P3" s="551" t="s">
        <v>3240</v>
      </c>
      <c r="Q3" s="551" t="s">
        <v>3281</v>
      </c>
      <c r="R3" s="15" t="s">
        <v>2441</v>
      </c>
      <c r="S3" s="15" t="s">
        <v>23</v>
      </c>
      <c r="T3" s="9" t="s">
        <v>1350</v>
      </c>
      <c r="U3" s="9" t="s">
        <v>345</v>
      </c>
      <c r="V3" s="26" t="s">
        <v>1205</v>
      </c>
      <c r="W3" s="9">
        <v>2</v>
      </c>
      <c r="X3" s="9" t="s">
        <v>1403</v>
      </c>
      <c r="Y3" s="9"/>
      <c r="Z3" s="9"/>
      <c r="AA3" s="9"/>
      <c r="AB3" s="9"/>
      <c r="AC3" s="9"/>
      <c r="AD3" s="9"/>
      <c r="AE3" s="9"/>
      <c r="AF3" s="9"/>
      <c r="AG3" s="9"/>
      <c r="AH3" s="9" t="s">
        <v>1441</v>
      </c>
      <c r="AI3" s="9"/>
      <c r="AJ3" s="9"/>
      <c r="AK3" s="9" t="s">
        <v>859</v>
      </c>
      <c r="AL3" s="9"/>
      <c r="AM3" s="9"/>
      <c r="AN3" s="485">
        <v>40961</v>
      </c>
      <c r="AO3" s="490">
        <v>40984</v>
      </c>
      <c r="AP3" s="491">
        <v>7970955</v>
      </c>
      <c r="AQ3" s="17"/>
      <c r="AR3" s="17"/>
      <c r="AS3" s="17" t="str">
        <f>TEXT(AO3, "yyyy")</f>
        <v>2012</v>
      </c>
      <c r="AT3" s="17"/>
      <c r="AU3" s="23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</row>
    <row r="4" spans="1:58" s="16" customFormat="1" ht="15" customHeight="1">
      <c r="A4" s="16">
        <v>2014</v>
      </c>
      <c r="B4" s="550">
        <v>197</v>
      </c>
      <c r="C4" s="551" t="s">
        <v>1326</v>
      </c>
      <c r="D4" s="551" t="s">
        <v>2880</v>
      </c>
      <c r="E4" s="551" t="s">
        <v>1800</v>
      </c>
      <c r="F4" s="551" t="s">
        <v>3237</v>
      </c>
      <c r="G4" s="551" t="s">
        <v>3237</v>
      </c>
      <c r="H4" s="551" t="s">
        <v>3268</v>
      </c>
      <c r="I4" s="551" t="s">
        <v>3268</v>
      </c>
      <c r="J4" s="389" t="s">
        <v>3239</v>
      </c>
      <c r="K4" s="550" t="s">
        <v>1298</v>
      </c>
      <c r="L4" s="9"/>
      <c r="M4" s="550"/>
      <c r="N4" s="551" t="s">
        <v>3242</v>
      </c>
      <c r="O4" s="551"/>
      <c r="P4" s="551" t="s">
        <v>3240</v>
      </c>
      <c r="Q4" s="551" t="s">
        <v>3281</v>
      </c>
      <c r="R4" s="15" t="s">
        <v>2441</v>
      </c>
      <c r="S4" s="15" t="s">
        <v>23</v>
      </c>
      <c r="T4" s="9" t="s">
        <v>1350</v>
      </c>
      <c r="U4" s="9" t="s">
        <v>345</v>
      </c>
      <c r="V4" s="26" t="s">
        <v>1205</v>
      </c>
      <c r="W4" s="9">
        <v>2</v>
      </c>
      <c r="X4" s="9" t="s">
        <v>1403</v>
      </c>
      <c r="Y4" s="9"/>
      <c r="Z4" s="9"/>
      <c r="AA4" s="9"/>
      <c r="AB4" s="9"/>
      <c r="AC4" s="9"/>
      <c r="AD4" s="9"/>
      <c r="AE4" s="9"/>
      <c r="AF4" s="9"/>
      <c r="AG4" s="9"/>
      <c r="AH4" s="9" t="s">
        <v>1441</v>
      </c>
      <c r="AI4" s="9"/>
      <c r="AJ4" s="9"/>
      <c r="AK4" s="9" t="s">
        <v>859</v>
      </c>
      <c r="AL4" s="9"/>
      <c r="AM4" s="9"/>
      <c r="AN4" s="485">
        <v>40961</v>
      </c>
      <c r="AO4" s="490">
        <v>40984</v>
      </c>
      <c r="AP4" s="491">
        <v>7970955</v>
      </c>
      <c r="AQ4" s="17"/>
      <c r="AR4" s="17"/>
      <c r="AS4" s="17" t="str">
        <f>TEXT(AO4, "yyyy")</f>
        <v>2012</v>
      </c>
      <c r="AT4" s="17"/>
      <c r="AU4" s="23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</row>
    <row r="5" spans="1:58" s="16" customFormat="1" ht="15" customHeight="1">
      <c r="A5" s="16">
        <v>2014</v>
      </c>
      <c r="B5" s="550">
        <v>198</v>
      </c>
      <c r="C5" s="551" t="s">
        <v>1327</v>
      </c>
      <c r="D5" s="551" t="s">
        <v>2881</v>
      </c>
      <c r="E5" s="551" t="s">
        <v>1801</v>
      </c>
      <c r="F5" s="551" t="s">
        <v>3237</v>
      </c>
      <c r="G5" s="551" t="s">
        <v>3237</v>
      </c>
      <c r="H5" s="551" t="s">
        <v>3268</v>
      </c>
      <c r="I5" s="551" t="s">
        <v>3268</v>
      </c>
      <c r="J5" s="389" t="s">
        <v>3239</v>
      </c>
      <c r="K5" s="550" t="s">
        <v>1298</v>
      </c>
      <c r="L5" s="9"/>
      <c r="M5" s="550"/>
      <c r="N5" s="551" t="s">
        <v>3242</v>
      </c>
      <c r="O5" s="551"/>
      <c r="P5" s="551" t="s">
        <v>3240</v>
      </c>
      <c r="Q5" s="551" t="s">
        <v>3281</v>
      </c>
      <c r="R5" s="15" t="s">
        <v>2441</v>
      </c>
      <c r="S5" s="15" t="s">
        <v>23</v>
      </c>
      <c r="T5" s="9" t="s">
        <v>1350</v>
      </c>
      <c r="U5" s="9" t="s">
        <v>345</v>
      </c>
      <c r="V5" s="26" t="s">
        <v>1205</v>
      </c>
      <c r="W5" s="9">
        <v>2</v>
      </c>
      <c r="X5" s="9" t="s">
        <v>1403</v>
      </c>
      <c r="Y5" s="9"/>
      <c r="Z5" s="9"/>
      <c r="AA5" s="9"/>
      <c r="AB5" s="9"/>
      <c r="AC5" s="9"/>
      <c r="AD5" s="9"/>
      <c r="AE5" s="9"/>
      <c r="AF5" s="9"/>
      <c r="AG5" s="9"/>
      <c r="AH5" s="9" t="s">
        <v>1441</v>
      </c>
      <c r="AI5" s="9"/>
      <c r="AJ5" s="9"/>
      <c r="AK5" s="9" t="s">
        <v>859</v>
      </c>
      <c r="AL5" s="9"/>
      <c r="AM5" s="9"/>
      <c r="AN5" s="485">
        <v>40961</v>
      </c>
      <c r="AO5" s="490">
        <v>40984</v>
      </c>
      <c r="AP5" s="491">
        <v>7970955</v>
      </c>
      <c r="AQ5" s="17"/>
      <c r="AR5" s="17"/>
      <c r="AS5" s="17" t="str">
        <f>TEXT(AO5, "yyyy")</f>
        <v>2012</v>
      </c>
      <c r="AT5" s="17"/>
      <c r="AU5" s="23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</row>
    <row r="6" spans="1:58" ht="15" customHeight="1">
      <c r="A6" s="16">
        <v>2014</v>
      </c>
      <c r="B6" s="550">
        <v>141</v>
      </c>
      <c r="C6" s="547" t="s">
        <v>1724</v>
      </c>
      <c r="D6" s="547" t="s">
        <v>2899</v>
      </c>
      <c r="E6" s="547" t="s">
        <v>308</v>
      </c>
      <c r="F6" s="547" t="s">
        <v>778</v>
      </c>
      <c r="G6" s="547"/>
      <c r="H6" s="558" t="s">
        <v>779</v>
      </c>
      <c r="I6" s="558"/>
      <c r="J6" s="563" t="s">
        <v>3137</v>
      </c>
      <c r="K6" s="558" t="s">
        <v>165</v>
      </c>
      <c r="L6" s="559"/>
      <c r="M6" s="558"/>
      <c r="N6" s="649" t="s">
        <v>3304</v>
      </c>
      <c r="O6" s="649" t="s">
        <v>3305</v>
      </c>
      <c r="P6" s="658" t="s">
        <v>3303</v>
      </c>
      <c r="Q6" s="649" t="s">
        <v>2110</v>
      </c>
      <c r="R6" s="44" t="s">
        <v>3224</v>
      </c>
      <c r="S6" s="62" t="s">
        <v>2439</v>
      </c>
      <c r="T6" s="15" t="s">
        <v>288</v>
      </c>
      <c r="U6" s="15" t="s">
        <v>290</v>
      </c>
      <c r="V6" s="26" t="s">
        <v>291</v>
      </c>
      <c r="W6" s="26">
        <v>2</v>
      </c>
      <c r="X6" s="681" t="s">
        <v>1386</v>
      </c>
      <c r="Y6" s="26"/>
      <c r="Z6" s="26"/>
      <c r="AA6" s="26"/>
      <c r="AB6" s="26"/>
      <c r="AC6" s="26" t="s">
        <v>294</v>
      </c>
      <c r="AD6" s="26"/>
      <c r="AE6" s="26"/>
      <c r="AF6" s="26"/>
      <c r="AG6" s="26"/>
      <c r="AH6" s="26"/>
      <c r="AI6" s="26"/>
      <c r="AJ6" s="26"/>
      <c r="AK6" s="26" t="s">
        <v>296</v>
      </c>
      <c r="AL6" s="30"/>
      <c r="AM6" s="28"/>
      <c r="AN6" s="49">
        <v>40095</v>
      </c>
      <c r="AO6" s="49">
        <v>40095</v>
      </c>
      <c r="AP6" s="162">
        <v>4800000</v>
      </c>
      <c r="AQ6" s="682"/>
      <c r="AR6" s="682"/>
      <c r="AS6" s="17" t="str">
        <f>TEXT(AO6, "yyyy")</f>
        <v>2009</v>
      </c>
      <c r="AT6" s="682"/>
      <c r="AU6" s="17"/>
      <c r="AV6" s="682"/>
      <c r="AW6" s="682"/>
      <c r="AX6" s="682"/>
      <c r="AY6" s="682"/>
      <c r="AZ6" s="682"/>
      <c r="BA6" s="682"/>
      <c r="BB6" s="682"/>
      <c r="BC6" s="682"/>
      <c r="BD6" s="682"/>
      <c r="BE6" s="682"/>
      <c r="BF6" s="682"/>
    </row>
    <row r="7" spans="1:58" s="16" customFormat="1" ht="15" customHeight="1">
      <c r="A7" s="16">
        <v>2014</v>
      </c>
      <c r="B7" s="550">
        <v>227</v>
      </c>
      <c r="C7" s="547" t="s">
        <v>3035</v>
      </c>
      <c r="D7" s="547" t="s">
        <v>3306</v>
      </c>
      <c r="E7" s="547" t="s">
        <v>2149</v>
      </c>
      <c r="F7" s="547" t="s">
        <v>3237</v>
      </c>
      <c r="G7" s="547" t="s">
        <v>3237</v>
      </c>
      <c r="H7" s="547" t="s">
        <v>3268</v>
      </c>
      <c r="I7" s="547" t="s">
        <v>3268</v>
      </c>
      <c r="J7" s="563" t="s">
        <v>3041</v>
      </c>
      <c r="K7" s="546" t="s">
        <v>2123</v>
      </c>
      <c r="L7" s="545"/>
      <c r="M7" s="546"/>
      <c r="N7" s="547" t="s">
        <v>1401</v>
      </c>
      <c r="O7" s="547"/>
      <c r="P7" s="547" t="s">
        <v>3240</v>
      </c>
      <c r="Q7" s="547" t="s">
        <v>2970</v>
      </c>
      <c r="R7" s="15" t="s">
        <v>2441</v>
      </c>
      <c r="S7" s="15" t="s">
        <v>23</v>
      </c>
      <c r="T7" s="480" t="s">
        <v>2136</v>
      </c>
      <c r="U7" s="9" t="s">
        <v>433</v>
      </c>
      <c r="V7" s="26" t="s">
        <v>2144</v>
      </c>
      <c r="W7" s="9">
        <v>1</v>
      </c>
      <c r="X7" s="9" t="s">
        <v>2145</v>
      </c>
      <c r="Y7" s="9"/>
      <c r="Z7" s="9"/>
      <c r="AA7" s="9"/>
      <c r="AB7" s="9"/>
      <c r="AC7" s="9"/>
      <c r="AD7" s="9"/>
      <c r="AE7" s="9">
        <v>2</v>
      </c>
      <c r="AF7" s="9"/>
      <c r="AG7" s="9"/>
      <c r="AH7" s="9"/>
      <c r="AI7" s="9">
        <v>20</v>
      </c>
      <c r="AJ7" s="9"/>
      <c r="AK7" s="9" t="s">
        <v>2148</v>
      </c>
      <c r="AL7" s="9"/>
      <c r="AM7" s="9"/>
      <c r="AN7" s="485">
        <v>41305</v>
      </c>
      <c r="AO7" s="485">
        <v>41331</v>
      </c>
      <c r="AP7" s="493">
        <v>17000000</v>
      </c>
      <c r="AQ7" s="17"/>
      <c r="AR7" s="17"/>
      <c r="AS7" s="17">
        <v>2013</v>
      </c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</row>
    <row r="8" spans="1:58" s="694" customFormat="1" ht="15" customHeight="1">
      <c r="A8" s="694" t="s">
        <v>3918</v>
      </c>
      <c r="B8" s="764">
        <v>206</v>
      </c>
      <c r="C8" s="763" t="s">
        <v>1338</v>
      </c>
      <c r="D8" s="763" t="s">
        <v>2907</v>
      </c>
      <c r="E8" s="763" t="s">
        <v>3369</v>
      </c>
      <c r="F8" s="763" t="s">
        <v>1812</v>
      </c>
      <c r="G8" s="763" t="s">
        <v>1346</v>
      </c>
      <c r="H8" s="763" t="s">
        <v>1094</v>
      </c>
      <c r="I8" s="763" t="s">
        <v>2883</v>
      </c>
      <c r="J8" s="768" t="s">
        <v>3137</v>
      </c>
      <c r="K8" s="763"/>
      <c r="L8" s="763"/>
      <c r="M8" s="763"/>
      <c r="N8" s="763"/>
      <c r="O8" s="763"/>
      <c r="P8" s="763"/>
      <c r="Q8" s="763"/>
      <c r="R8" s="763"/>
      <c r="S8" s="763"/>
      <c r="T8" s="762"/>
      <c r="U8" s="763" t="s">
        <v>3038</v>
      </c>
      <c r="V8" s="763" t="s">
        <v>2631</v>
      </c>
      <c r="W8" s="763" t="s">
        <v>1397</v>
      </c>
      <c r="X8" s="763" t="s">
        <v>2970</v>
      </c>
      <c r="Y8" s="832" t="s">
        <v>3802</v>
      </c>
      <c r="Z8" s="731" t="s">
        <v>23</v>
      </c>
      <c r="AA8" s="764" t="s">
        <v>1350</v>
      </c>
      <c r="AB8" s="764" t="s">
        <v>345</v>
      </c>
      <c r="AC8" s="403" t="s">
        <v>1205</v>
      </c>
      <c r="AD8" s="764">
        <v>2</v>
      </c>
      <c r="AE8" s="764" t="s">
        <v>1403</v>
      </c>
      <c r="AF8" s="764"/>
      <c r="AG8" s="764"/>
      <c r="AH8" s="764"/>
      <c r="AI8" s="764"/>
      <c r="AJ8" s="764"/>
      <c r="AK8" s="764"/>
      <c r="AL8" s="764"/>
      <c r="AM8" s="764"/>
      <c r="AN8" s="764"/>
      <c r="AO8" s="764" t="s">
        <v>1441</v>
      </c>
      <c r="AP8" s="764"/>
      <c r="AQ8" s="764"/>
      <c r="AR8" s="764" t="s">
        <v>859</v>
      </c>
      <c r="AS8" s="764"/>
      <c r="AT8" s="764"/>
      <c r="AU8" s="759">
        <v>40961</v>
      </c>
      <c r="AV8" s="757">
        <v>40984</v>
      </c>
      <c r="AW8" s="760">
        <v>7970955</v>
      </c>
      <c r="AZ8" s="694" t="str">
        <f>TEXT(AV8, "yyyy")</f>
        <v>2012</v>
      </c>
      <c r="BB8" s="17"/>
      <c r="BC8" s="17"/>
    </row>
    <row r="9" spans="1:58" s="694" customFormat="1" ht="15" customHeight="1">
      <c r="A9" s="694" t="s">
        <v>3918</v>
      </c>
      <c r="B9" s="764">
        <v>208</v>
      </c>
      <c r="C9" s="763" t="s">
        <v>1340</v>
      </c>
      <c r="D9" s="763" t="s">
        <v>2882</v>
      </c>
      <c r="E9" s="763" t="s">
        <v>3369</v>
      </c>
      <c r="F9" s="763" t="s">
        <v>1814</v>
      </c>
      <c r="G9" s="763" t="s">
        <v>2468</v>
      </c>
      <c r="H9" s="763" t="s">
        <v>1094</v>
      </c>
      <c r="I9" s="763" t="s">
        <v>2883</v>
      </c>
      <c r="J9" s="768" t="s">
        <v>3137</v>
      </c>
      <c r="K9" s="763"/>
      <c r="L9" s="763"/>
      <c r="M9" s="763"/>
      <c r="N9" s="763"/>
      <c r="O9" s="763"/>
      <c r="P9" s="763"/>
      <c r="Q9" s="763"/>
      <c r="R9" s="763"/>
      <c r="S9" s="763"/>
      <c r="T9" s="762"/>
      <c r="U9" s="763" t="s">
        <v>3038</v>
      </c>
      <c r="V9" s="763" t="s">
        <v>2631</v>
      </c>
      <c r="W9" s="763" t="s">
        <v>1397</v>
      </c>
      <c r="X9" s="763" t="s">
        <v>2970</v>
      </c>
      <c r="Y9" s="832" t="s">
        <v>3802</v>
      </c>
      <c r="Z9" s="731" t="s">
        <v>23</v>
      </c>
      <c r="AA9" s="764" t="s">
        <v>1350</v>
      </c>
      <c r="AB9" s="764" t="s">
        <v>345</v>
      </c>
      <c r="AC9" s="403" t="s">
        <v>1205</v>
      </c>
      <c r="AD9" s="764">
        <v>2</v>
      </c>
      <c r="AE9" s="764" t="s">
        <v>1403</v>
      </c>
      <c r="AF9" s="764"/>
      <c r="AG9" s="764"/>
      <c r="AH9" s="764"/>
      <c r="AI9" s="764"/>
      <c r="AJ9" s="764"/>
      <c r="AK9" s="764"/>
      <c r="AL9" s="764"/>
      <c r="AM9" s="764"/>
      <c r="AN9" s="764"/>
      <c r="AO9" s="764" t="s">
        <v>1441</v>
      </c>
      <c r="AP9" s="764"/>
      <c r="AQ9" s="764"/>
      <c r="AR9" s="764" t="s">
        <v>859</v>
      </c>
      <c r="AS9" s="764"/>
      <c r="AT9" s="764"/>
      <c r="AU9" s="759">
        <v>40961</v>
      </c>
      <c r="AV9" s="757">
        <v>40984</v>
      </c>
      <c r="AW9" s="760">
        <v>7970955</v>
      </c>
      <c r="AZ9" s="694" t="str">
        <f>TEXT(AV9, "yyyy")</f>
        <v>2012</v>
      </c>
      <c r="BB9" s="17"/>
      <c r="BC9" s="17"/>
    </row>
  </sheetData>
  <phoneticPr fontId="8" type="noConversion"/>
  <conditionalFormatting sqref="X3:X5">
    <cfRule type="cellIs" dxfId="11" priority="11" stopIfTrue="1" operator="between">
      <formula>2432</formula>
      <formula>6272</formula>
    </cfRule>
    <cfRule type="cellIs" dxfId="10" priority="12" stopIfTrue="1" operator="between">
      <formula>2432</formula>
      <formula>6272</formula>
    </cfRule>
  </conditionalFormatting>
  <conditionalFormatting sqref="X2">
    <cfRule type="cellIs" dxfId="9" priority="9" stopIfTrue="1" operator="between">
      <formula>2432</formula>
      <formula>6272</formula>
    </cfRule>
    <cfRule type="cellIs" dxfId="8" priority="10" stopIfTrue="1" operator="between">
      <formula>2432</formula>
      <formula>6272</formula>
    </cfRule>
  </conditionalFormatting>
  <conditionalFormatting sqref="X6">
    <cfRule type="cellIs" dxfId="7" priority="7" stopIfTrue="1" operator="between">
      <formula>2432</formula>
      <formula>6272</formula>
    </cfRule>
    <cfRule type="cellIs" dxfId="6" priority="8" stopIfTrue="1" operator="between">
      <formula>2432</formula>
      <formula>6272</formula>
    </cfRule>
  </conditionalFormatting>
  <conditionalFormatting sqref="X7">
    <cfRule type="cellIs" dxfId="5" priority="5" stopIfTrue="1" operator="between">
      <formula>2432</formula>
      <formula>6272</formula>
    </cfRule>
    <cfRule type="cellIs" dxfId="4" priority="6" stopIfTrue="1" operator="between">
      <formula>2432</formula>
      <formula>6272</formula>
    </cfRule>
  </conditionalFormatting>
  <conditionalFormatting sqref="AE8">
    <cfRule type="cellIs" dxfId="3" priority="3" stopIfTrue="1" operator="between">
      <formula>2432</formula>
      <formula>6272</formula>
    </cfRule>
    <cfRule type="cellIs" dxfId="2" priority="4" stopIfTrue="1" operator="between">
      <formula>2432</formula>
      <formula>6272</formula>
    </cfRule>
  </conditionalFormatting>
  <conditionalFormatting sqref="AE9">
    <cfRule type="cellIs" dxfId="1" priority="1" stopIfTrue="1" operator="between">
      <formula>2432</formula>
      <formula>6272</formula>
    </cfRule>
    <cfRule type="cellIs" dxfId="0" priority="2" stopIfTrue="1" operator="between">
      <formula>2432</formula>
      <formula>6272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5</vt:i4>
      </vt:variant>
    </vt:vector>
  </HeadingPairs>
  <TitlesOfParts>
    <vt:vector size="12" baseType="lpstr">
      <vt:lpstr>분류</vt:lpstr>
      <vt:lpstr>서버</vt:lpstr>
      <vt:lpstr>스토리지</vt:lpstr>
      <vt:lpstr>백업</vt:lpstr>
      <vt:lpstr>스위치</vt:lpstr>
      <vt:lpstr>폐기완료</vt:lpstr>
      <vt:lpstr>관리이전</vt:lpstr>
      <vt:lpstr>백업!Print_Area</vt:lpstr>
      <vt:lpstr>서버!Print_Area</vt:lpstr>
      <vt:lpstr>스위치!Print_Area</vt:lpstr>
      <vt:lpstr>폐기완료!Print_Area</vt:lpstr>
      <vt:lpstr>백업!Print_Titles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chang-ho</dc:creator>
  <cp:lastModifiedBy>Registered User</cp:lastModifiedBy>
  <cp:lastPrinted>2014-01-20T09:58:33Z</cp:lastPrinted>
  <dcterms:created xsi:type="dcterms:W3CDTF">2008-09-23T04:12:20Z</dcterms:created>
  <dcterms:modified xsi:type="dcterms:W3CDTF">2015-03-04T08:05:01Z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