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Y:\Texture\ARL\Maud\"/>
    </mc:Choice>
  </mc:AlternateContent>
  <xr:revisionPtr revIDLastSave="0" documentId="8_{6DD5944E-F2A8-49FA-AC25-2DB974A3FEE9}" xr6:coauthVersionLast="34" xr6:coauthVersionMax="34" xr10:uidLastSave="{00000000-0000-0000-0000-000000000000}"/>
  <bookViews>
    <workbookView xWindow="0" yWindow="0" windowWidth="17490" windowHeight="6810" xr2:uid="{13C79E6E-EE26-43F5-9DF5-5C70FC0014C1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1" l="1"/>
  <c r="J24" i="1"/>
  <c r="I25" i="1"/>
  <c r="J25" i="1"/>
  <c r="J23" i="1"/>
  <c r="I23" i="1"/>
  <c r="H24" i="1"/>
  <c r="H25" i="1"/>
  <c r="H23" i="1"/>
  <c r="D25" i="1"/>
  <c r="D24" i="1"/>
  <c r="D23" i="1"/>
  <c r="M19" i="1"/>
  <c r="N19" i="1"/>
  <c r="J7" i="1"/>
  <c r="J8" i="1"/>
  <c r="V8" i="1" s="1"/>
  <c r="J9" i="1"/>
  <c r="J10" i="1"/>
  <c r="V10" i="1" s="1"/>
  <c r="J11" i="1"/>
  <c r="R11" i="1" s="1"/>
  <c r="J6" i="1"/>
  <c r="R6" i="1" s="1"/>
  <c r="I7" i="1"/>
  <c r="U7" i="1" s="1"/>
  <c r="I8" i="1"/>
  <c r="P8" i="1" s="1"/>
  <c r="I9" i="1"/>
  <c r="U9" i="1" s="1"/>
  <c r="I10" i="1"/>
  <c r="U10" i="1" s="1"/>
  <c r="I11" i="1"/>
  <c r="I6" i="1"/>
  <c r="U6" i="1" s="1"/>
  <c r="H7" i="1"/>
  <c r="M7" i="1" s="1"/>
  <c r="H8" i="1"/>
  <c r="T8" i="1" s="1"/>
  <c r="H9" i="1"/>
  <c r="M9" i="1" s="1"/>
  <c r="H10" i="1"/>
  <c r="T10" i="1" s="1"/>
  <c r="H11" i="1"/>
  <c r="T11" i="1" s="1"/>
  <c r="H6" i="1"/>
  <c r="T6" i="1" s="1"/>
  <c r="D7" i="1"/>
  <c r="D8" i="1"/>
  <c r="D9" i="1"/>
  <c r="D10" i="1"/>
  <c r="D11" i="1"/>
  <c r="D6" i="1"/>
  <c r="P7" i="1" l="1"/>
  <c r="N9" i="1"/>
  <c r="T9" i="1"/>
  <c r="P10" i="1"/>
  <c r="U8" i="1"/>
  <c r="V6" i="1"/>
  <c r="Q9" i="1"/>
  <c r="Q7" i="1"/>
  <c r="P9" i="1"/>
  <c r="N7" i="1"/>
  <c r="T7" i="1"/>
  <c r="T13" i="1" s="1"/>
  <c r="R7" i="1"/>
  <c r="V7" i="1"/>
  <c r="R9" i="1"/>
  <c r="V9" i="1"/>
  <c r="Q11" i="1"/>
  <c r="V11" i="1"/>
  <c r="R10" i="1"/>
  <c r="N10" i="1"/>
  <c r="R8" i="1"/>
  <c r="N8" i="1"/>
  <c r="Q10" i="1"/>
  <c r="O10" i="1"/>
  <c r="M10" i="1"/>
  <c r="O9" i="1"/>
  <c r="Q8" i="1"/>
  <c r="O8" i="1"/>
  <c r="M8" i="1"/>
  <c r="O7" i="1"/>
  <c r="P6" i="1"/>
  <c r="P11" i="1"/>
  <c r="U11" i="1"/>
  <c r="N11" i="1"/>
  <c r="O11" i="1"/>
  <c r="M11" i="1"/>
  <c r="Q6" i="1"/>
  <c r="N6" i="1"/>
  <c r="M6" i="1"/>
  <c r="O6" i="1"/>
  <c r="N13" i="1" l="1"/>
  <c r="U13" i="1"/>
  <c r="M13" i="1"/>
  <c r="P13" i="1"/>
  <c r="Q13" i="1"/>
  <c r="R13" i="1"/>
  <c r="V13" i="1"/>
  <c r="O13" i="1"/>
</calcChain>
</file>

<file path=xl/sharedStrings.xml><?xml version="1.0" encoding="utf-8"?>
<sst xmlns="http://schemas.openxmlformats.org/spreadsheetml/2006/main" count="33" uniqueCount="26">
  <si>
    <t>Peak</t>
  </si>
  <si>
    <t>d</t>
  </si>
  <si>
    <t>λ</t>
  </si>
  <si>
    <t>αδ</t>
  </si>
  <si>
    <t>γ</t>
  </si>
  <si>
    <t>δ</t>
  </si>
  <si>
    <t>α</t>
  </si>
  <si>
    <r>
      <t>2</t>
    </r>
    <r>
      <rPr>
        <sz val="11"/>
        <color theme="1"/>
        <rFont val="Calibri"/>
        <family val="2"/>
      </rPr>
      <t>θ</t>
    </r>
  </si>
  <si>
    <t>h</t>
  </si>
  <si>
    <t>k</t>
  </si>
  <si>
    <t>l</t>
  </si>
  <si>
    <t>αγ</t>
  </si>
  <si>
    <t>δγ</t>
  </si>
  <si>
    <r>
      <t>δ</t>
    </r>
    <r>
      <rPr>
        <vertAlign val="superscript"/>
        <sz val="11"/>
        <color theme="1"/>
        <rFont val="Calibri"/>
        <family val="2"/>
        <scheme val="minor"/>
      </rPr>
      <t>2</t>
    </r>
  </si>
  <si>
    <r>
      <t>γ</t>
    </r>
    <r>
      <rPr>
        <vertAlign val="superscript"/>
        <sz val="11"/>
        <color theme="1"/>
        <rFont val="Calibri"/>
        <family val="2"/>
        <scheme val="minor"/>
      </rPr>
      <t>2</t>
    </r>
  </si>
  <si>
    <r>
      <t>α</t>
    </r>
    <r>
      <rPr>
        <vertAlign val="superscript"/>
        <sz val="11"/>
        <color theme="1"/>
        <rFont val="Calibri"/>
        <family val="2"/>
      </rPr>
      <t>2</t>
    </r>
  </si>
  <si>
    <r>
      <t>αsin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</rPr>
      <t>θ</t>
    </r>
  </si>
  <si>
    <r>
      <rPr>
        <sz val="11"/>
        <color theme="1"/>
        <rFont val="Calibri"/>
        <family val="2"/>
      </rPr>
      <t>γ</t>
    </r>
    <r>
      <rPr>
        <sz val="11"/>
        <color theme="1"/>
        <rFont val="Calibri"/>
        <family val="2"/>
        <scheme val="minor"/>
      </rPr>
      <t>sin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</rPr>
      <t>θ</t>
    </r>
  </si>
  <si>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>sin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</rPr>
      <t>θ</t>
    </r>
  </si>
  <si>
    <t>A</t>
  </si>
  <si>
    <t>B</t>
  </si>
  <si>
    <t>C</t>
  </si>
  <si>
    <t>c</t>
  </si>
  <si>
    <t>a</t>
  </si>
  <si>
    <t>Disp</t>
  </si>
  <si>
    <t>Nelson-Riley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</si>
</sst>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7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Disp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864741907261592"/>
                  <c:y val="-0.39107429279673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Sheet1!$I$23:$I$25</c:f>
              <c:numCache>
                <c:formatCode>0.000</c:formatCode>
                <c:ptCount val="3"/>
                <c:pt idx="0">
                  <c:v>2.6158714722264578</c:v>
                </c:pt>
                <c:pt idx="1">
                  <c:v>1.6096362012229857</c:v>
                </c:pt>
                <c:pt idx="2">
                  <c:v>1.140474843815573</c:v>
                </c:pt>
              </c:numCache>
            </c:numRef>
          </c:xVal>
          <c:yVal>
            <c:numRef>
              <c:f>Sheet1!$H$23:$H$25</c:f>
              <c:numCache>
                <c:formatCode>General</c:formatCode>
                <c:ptCount val="3"/>
                <c:pt idx="0">
                  <c:v>3.2183775422573291</c:v>
                </c:pt>
                <c:pt idx="1">
                  <c:v>3.2174746882160505</c:v>
                </c:pt>
                <c:pt idx="2">
                  <c:v>3.2480017739763993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47-4ECC-AF75-3C67680FA18C}"/>
            </c:ext>
          </c:extLst>
        </c:ser>
        <c:ser>
          <c:idx val="1"/>
          <c:order val="1"/>
          <c:tx>
            <c:v>N-R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298337707786521E-2"/>
                  <c:y val="-0.386440653251676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Sheet1!$J$23:$J$25</c:f>
              <c:numCache>
                <c:formatCode>0.000</c:formatCode>
                <c:ptCount val="3"/>
                <c:pt idx="0">
                  <c:v>5.180067940775869</c:v>
                </c:pt>
                <c:pt idx="1">
                  <c:v>3.1532173517836641</c:v>
                </c:pt>
                <c:pt idx="2">
                  <c:v>2.2093060147495702</c:v>
                </c:pt>
              </c:numCache>
            </c:numRef>
          </c:xVal>
          <c:yVal>
            <c:numRef>
              <c:f>Sheet1!$H$23:$H$25</c:f>
              <c:numCache>
                <c:formatCode>General</c:formatCode>
                <c:ptCount val="3"/>
                <c:pt idx="0">
                  <c:v>3.2183775422573291</c:v>
                </c:pt>
                <c:pt idx="1">
                  <c:v>3.2174746882160505</c:v>
                </c:pt>
                <c:pt idx="2">
                  <c:v>3.2480017739763993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47-4ECC-AF75-3C67680FA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174344"/>
        <c:axId val="387796808"/>
      </c:scatterChart>
      <c:valAx>
        <c:axId val="38917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96808"/>
        <c:crosses val="autoZero"/>
        <c:crossBetween val="midCat"/>
      </c:valAx>
      <c:valAx>
        <c:axId val="387796808"/>
        <c:scaling>
          <c:orientation val="minMax"/>
          <c:max val="3.5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174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438150</xdr:colOff>
      <xdr:row>21</xdr:row>
      <xdr:rowOff>147637</xdr:rowOff>
    </xdr:from>
    <xdr:to>
      <xdr:col>18</xdr:col>
      <xdr:colOff>38100</xdr:colOff>
      <xdr:row>36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9975F4-6DDC-4AA1-85A2-8E480C0577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3361D-0A9C-4B27-BC47-EFCB3BA2D26E}">
  <dimension ref="B2:V28"/>
  <sheetViews>
    <sheetView tabSelected="1" workbookViewId="0">
      <selection activeCell="M19" sqref="M19"/>
    </sheetView>
  </sheetViews>
  <sheetFormatPr defaultRowHeight="15" x14ac:dyDescent="0.25"/>
  <cols>
    <col min="5" max="5" width="2.140625" bestFit="1" customWidth="1"/>
    <col min="6" max="7" width="2" bestFit="1" customWidth="1"/>
    <col min="9" max="9" width="9.7109375" customWidth="1"/>
    <col min="10" max="10" width="12.42578125" bestFit="1" customWidth="1"/>
    <col min="11" max="11" width="9.5703125" customWidth="1"/>
    <col min="13" max="15" width="9.28515625" bestFit="1" customWidth="1"/>
    <col min="16" max="16" width="9.5703125" bestFit="1" customWidth="1"/>
    <col min="17" max="17" width="9.28515625" bestFit="1" customWidth="1"/>
    <col min="18" max="18" width="9.140625" customWidth="1"/>
  </cols>
  <sheetData>
    <row r="2" spans="2:22" x14ac:dyDescent="0.25">
      <c r="C2" s="2" t="s">
        <v>2</v>
      </c>
    </row>
    <row r="3" spans="2:22" x14ac:dyDescent="0.25">
      <c r="C3" s="1">
        <v>1.5405979999999999</v>
      </c>
    </row>
    <row r="4" spans="2:22" x14ac:dyDescent="0.25">
      <c r="B4" s="1"/>
      <c r="C4" s="1"/>
      <c r="D4" s="1"/>
      <c r="E4" s="1"/>
      <c r="F4" s="1"/>
      <c r="G4" s="1"/>
      <c r="H4" s="1"/>
      <c r="I4" s="1"/>
      <c r="J4" s="1"/>
      <c r="K4" s="1"/>
    </row>
    <row r="5" spans="2:22" ht="17.25" x14ac:dyDescent="0.25">
      <c r="B5" s="1" t="s">
        <v>0</v>
      </c>
      <c r="C5" s="1" t="s">
        <v>7</v>
      </c>
      <c r="D5" s="1" t="s">
        <v>1</v>
      </c>
      <c r="E5" s="1" t="s">
        <v>8</v>
      </c>
      <c r="F5" s="1" t="s">
        <v>9</v>
      </c>
      <c r="G5" s="1" t="s">
        <v>10</v>
      </c>
      <c r="H5" s="2" t="s">
        <v>6</v>
      </c>
      <c r="I5" s="1" t="s">
        <v>4</v>
      </c>
      <c r="J5" s="1" t="s">
        <v>5</v>
      </c>
      <c r="K5" s="1"/>
      <c r="M5" s="2" t="s">
        <v>15</v>
      </c>
      <c r="N5" s="2" t="s">
        <v>11</v>
      </c>
      <c r="O5" s="2" t="s">
        <v>3</v>
      </c>
      <c r="P5" s="1" t="s">
        <v>14</v>
      </c>
      <c r="Q5" s="1" t="s">
        <v>12</v>
      </c>
      <c r="R5" s="1" t="s">
        <v>13</v>
      </c>
      <c r="S5" s="1"/>
      <c r="T5" s="1" t="s">
        <v>16</v>
      </c>
      <c r="U5" s="1" t="s">
        <v>17</v>
      </c>
      <c r="V5" s="1" t="s">
        <v>18</v>
      </c>
    </row>
    <row r="6" spans="2:22" x14ac:dyDescent="0.25">
      <c r="B6" s="1">
        <v>1</v>
      </c>
      <c r="C6" s="1">
        <v>35.435000000000002</v>
      </c>
      <c r="D6" s="3">
        <f>$C$3/(2*SIN(RADIANS(C6/2)))</f>
        <v>2.5311804122569344</v>
      </c>
      <c r="E6" s="1">
        <v>1</v>
      </c>
      <c r="F6" s="1">
        <v>0</v>
      </c>
      <c r="G6" s="1">
        <v>0</v>
      </c>
      <c r="H6" s="1">
        <f>E6^2+E6*F6+F6^2</f>
        <v>1</v>
      </c>
      <c r="I6" s="1">
        <f>G6^2</f>
        <v>0</v>
      </c>
      <c r="J6" s="3">
        <f>10*COS(RADIANS(C6/2))^2*SIN(RADIANS(C6/2))</f>
        <v>2.7613962677464108</v>
      </c>
      <c r="K6" s="3"/>
      <c r="M6" s="1">
        <f>H6^2</f>
        <v>1</v>
      </c>
      <c r="N6" s="1">
        <f>H6*I6</f>
        <v>0</v>
      </c>
      <c r="O6" s="3">
        <f>H6*J6</f>
        <v>2.7613962677464108</v>
      </c>
      <c r="P6" s="1">
        <f>I6^2</f>
        <v>0</v>
      </c>
      <c r="Q6" s="1">
        <f>J6*I6</f>
        <v>0</v>
      </c>
      <c r="R6" s="3">
        <f>J6^2</f>
        <v>7.6253093475238076</v>
      </c>
      <c r="T6" s="3">
        <f>H6*SIN(RADIANS(C6/2))^2</f>
        <v>9.2613109532906121E-2</v>
      </c>
      <c r="U6" s="4">
        <f>I6*SIN(RADIANS(C6/2))^2</f>
        <v>0</v>
      </c>
      <c r="V6" s="3">
        <f>J6*SIN(RADIANS(C6/2))^2</f>
        <v>0.25574149500855647</v>
      </c>
    </row>
    <row r="7" spans="2:22" x14ac:dyDescent="0.25">
      <c r="B7" s="1">
        <v>2</v>
      </c>
      <c r="C7" s="1">
        <v>38.506999999999998</v>
      </c>
      <c r="D7" s="3">
        <f t="shared" ref="D7:D11" si="0">$C$3/(2*SIN(RADIANS(C7/2)))</f>
        <v>2.3360210292967123</v>
      </c>
      <c r="E7" s="1">
        <v>0</v>
      </c>
      <c r="F7" s="1">
        <v>0</v>
      </c>
      <c r="G7" s="1">
        <v>2</v>
      </c>
      <c r="H7" s="1">
        <f t="shared" ref="H7:H11" si="1">E7^2+E7*F7+F7^2</f>
        <v>0</v>
      </c>
      <c r="I7" s="1">
        <f t="shared" ref="I7:I11" si="2">G7^2</f>
        <v>4</v>
      </c>
      <c r="J7" s="3">
        <f t="shared" ref="J7:J11" si="3">10*COS(RADIANS(C7/2))^2*SIN(RADIANS(C7/2))</f>
        <v>2.9389347830837464</v>
      </c>
      <c r="K7" s="3"/>
      <c r="M7" s="1">
        <f t="shared" ref="M7:M11" si="4">H7^2</f>
        <v>0</v>
      </c>
      <c r="N7" s="1">
        <f t="shared" ref="N7:N11" si="5">H7*I7</f>
        <v>0</v>
      </c>
      <c r="O7" s="3">
        <f t="shared" ref="O7:O11" si="6">H7*J7</f>
        <v>0</v>
      </c>
      <c r="P7" s="1">
        <f t="shared" ref="P7:P11" si="7">I7^2</f>
        <v>16</v>
      </c>
      <c r="Q7" s="3">
        <f t="shared" ref="Q7:Q11" si="8">J7*I7</f>
        <v>11.755739132334986</v>
      </c>
      <c r="R7" s="3">
        <f t="shared" ref="R7:R11" si="9">J7^2</f>
        <v>8.6373376592195079</v>
      </c>
      <c r="T7" s="4">
        <f>H7*SIN(RADIANS(C7/2))^2</f>
        <v>0</v>
      </c>
      <c r="U7" s="3">
        <f t="shared" ref="U7:U11" si="10">I7*SIN(RADIANS(C7/2))^2</f>
        <v>0.43493580699691797</v>
      </c>
      <c r="V7" s="3">
        <f t="shared" ref="V7:V11" si="11">J7*SIN(RADIANS(C7/2))^2</f>
        <v>0.31956199289796033</v>
      </c>
    </row>
    <row r="8" spans="2:22" x14ac:dyDescent="0.25">
      <c r="B8" s="1">
        <v>3</v>
      </c>
      <c r="C8" s="1">
        <v>40.470999999999997</v>
      </c>
      <c r="D8" s="3">
        <f t="shared" si="0"/>
        <v>2.2270725588623494</v>
      </c>
      <c r="E8" s="1">
        <v>1</v>
      </c>
      <c r="F8" s="1">
        <v>0</v>
      </c>
      <c r="G8" s="1">
        <v>1</v>
      </c>
      <c r="H8" s="1">
        <f t="shared" si="1"/>
        <v>1</v>
      </c>
      <c r="I8" s="1">
        <f t="shared" si="2"/>
        <v>1</v>
      </c>
      <c r="J8" s="3">
        <f t="shared" si="3"/>
        <v>3.0450110021028269</v>
      </c>
      <c r="K8" s="3"/>
      <c r="M8" s="1">
        <f t="shared" si="4"/>
        <v>1</v>
      </c>
      <c r="N8" s="1">
        <f t="shared" si="5"/>
        <v>1</v>
      </c>
      <c r="O8" s="3">
        <f t="shared" si="6"/>
        <v>3.0450110021028269</v>
      </c>
      <c r="P8" s="1">
        <f t="shared" si="7"/>
        <v>1</v>
      </c>
      <c r="Q8" s="3">
        <f t="shared" si="8"/>
        <v>3.0450110021028269</v>
      </c>
      <c r="R8" s="3">
        <f t="shared" si="9"/>
        <v>9.2720920029272627</v>
      </c>
      <c r="T8" s="3">
        <f>H8*SIN(RADIANS(C8/2))^2</f>
        <v>0.11963270830974081</v>
      </c>
      <c r="U8" s="3">
        <f t="shared" si="10"/>
        <v>0.11963270830974081</v>
      </c>
      <c r="V8" s="3">
        <f t="shared" si="11"/>
        <v>0.36428291301451904</v>
      </c>
    </row>
    <row r="9" spans="2:22" x14ac:dyDescent="0.25">
      <c r="B9" s="1">
        <v>4</v>
      </c>
      <c r="C9" s="1">
        <v>53.328000000000003</v>
      </c>
      <c r="D9" s="3">
        <f t="shared" si="0"/>
        <v>1.7165147070910185</v>
      </c>
      <c r="E9" s="1">
        <v>1</v>
      </c>
      <c r="F9" s="1">
        <v>0</v>
      </c>
      <c r="G9" s="1">
        <v>2</v>
      </c>
      <c r="H9" s="1">
        <f t="shared" si="1"/>
        <v>1</v>
      </c>
      <c r="I9" s="1">
        <f t="shared" si="2"/>
        <v>4</v>
      </c>
      <c r="J9" s="3">
        <f t="shared" si="3"/>
        <v>3.5838527142895371</v>
      </c>
      <c r="K9" s="3"/>
      <c r="M9" s="1">
        <f t="shared" si="4"/>
        <v>1</v>
      </c>
      <c r="N9" s="1">
        <f t="shared" si="5"/>
        <v>4</v>
      </c>
      <c r="O9" s="3">
        <f t="shared" si="6"/>
        <v>3.5838527142895371</v>
      </c>
      <c r="P9" s="1">
        <f t="shared" si="7"/>
        <v>16</v>
      </c>
      <c r="Q9" s="3">
        <f t="shared" si="8"/>
        <v>14.335410857158148</v>
      </c>
      <c r="R9" s="3">
        <f t="shared" si="9"/>
        <v>12.844000277720482</v>
      </c>
      <c r="T9" s="3">
        <f>H9*SIN(RADIANS(C9/2))^2</f>
        <v>0.20138337293361971</v>
      </c>
      <c r="U9" s="3">
        <f t="shared" si="10"/>
        <v>0.80553349173447886</v>
      </c>
      <c r="V9" s="3">
        <f t="shared" si="11"/>
        <v>0.72172834770093508</v>
      </c>
    </row>
    <row r="10" spans="2:22" x14ac:dyDescent="0.25">
      <c r="B10" s="1">
        <v>5</v>
      </c>
      <c r="C10" s="3">
        <v>63.61</v>
      </c>
      <c r="D10" s="3">
        <f t="shared" si="0"/>
        <v>1.4615848387353396</v>
      </c>
      <c r="E10" s="1">
        <v>1</v>
      </c>
      <c r="F10" s="1">
        <v>1</v>
      </c>
      <c r="G10" s="1">
        <v>0</v>
      </c>
      <c r="H10" s="1">
        <f t="shared" si="1"/>
        <v>3</v>
      </c>
      <c r="I10" s="1">
        <f t="shared" si="2"/>
        <v>0</v>
      </c>
      <c r="J10" s="3">
        <f t="shared" si="3"/>
        <v>3.8064181340154204</v>
      </c>
      <c r="K10" s="3"/>
      <c r="M10" s="1">
        <f t="shared" si="4"/>
        <v>9</v>
      </c>
      <c r="N10" s="1">
        <f t="shared" si="5"/>
        <v>0</v>
      </c>
      <c r="O10" s="3">
        <f t="shared" si="6"/>
        <v>11.419254402046262</v>
      </c>
      <c r="P10" s="1">
        <f t="shared" si="7"/>
        <v>0</v>
      </c>
      <c r="Q10" s="4">
        <f t="shared" si="8"/>
        <v>0</v>
      </c>
      <c r="R10" s="3">
        <f t="shared" si="9"/>
        <v>14.488819010961436</v>
      </c>
      <c r="T10" s="3">
        <f>H10*SIN(RADIANS(C10/2))^2</f>
        <v>0.83328173817016482</v>
      </c>
      <c r="U10" s="4">
        <f t="shared" si="10"/>
        <v>0</v>
      </c>
      <c r="V10" s="3">
        <f t="shared" si="11"/>
        <v>1.0572729063049349</v>
      </c>
    </row>
    <row r="11" spans="2:22" x14ac:dyDescent="0.25">
      <c r="B11" s="1">
        <v>6</v>
      </c>
      <c r="C11" s="1">
        <v>71.028999999999996</v>
      </c>
      <c r="D11" s="3">
        <f t="shared" si="0"/>
        <v>1.326023599251162</v>
      </c>
      <c r="E11" s="1">
        <v>1</v>
      </c>
      <c r="F11" s="1">
        <v>0</v>
      </c>
      <c r="G11" s="1">
        <v>3</v>
      </c>
      <c r="H11" s="1">
        <f t="shared" si="1"/>
        <v>1</v>
      </c>
      <c r="I11" s="1">
        <f t="shared" si="2"/>
        <v>9</v>
      </c>
      <c r="J11" s="3">
        <f t="shared" si="3"/>
        <v>3.8487819912112626</v>
      </c>
      <c r="K11" s="3"/>
      <c r="M11" s="1">
        <f t="shared" si="4"/>
        <v>1</v>
      </c>
      <c r="N11" s="1">
        <f t="shared" si="5"/>
        <v>9</v>
      </c>
      <c r="O11" s="3">
        <f t="shared" si="6"/>
        <v>3.8487819912112626</v>
      </c>
      <c r="P11" s="1">
        <f t="shared" si="7"/>
        <v>81</v>
      </c>
      <c r="Q11" s="3">
        <f t="shared" si="8"/>
        <v>34.639037920901366</v>
      </c>
      <c r="R11" s="3">
        <f t="shared" si="9"/>
        <v>14.813122815872132</v>
      </c>
      <c r="T11" s="3">
        <f>H11*SIN(RADIANS(C11/2))^2</f>
        <v>0.33745522859058447</v>
      </c>
      <c r="U11" s="3">
        <f t="shared" si="10"/>
        <v>3.0370970573152603</v>
      </c>
      <c r="V11" s="3">
        <f t="shared" si="11"/>
        <v>1.2987916066395215</v>
      </c>
    </row>
    <row r="13" spans="2:22" x14ac:dyDescent="0.25">
      <c r="M13" s="4">
        <f>SUM(M6:M11)</f>
        <v>13</v>
      </c>
      <c r="N13" s="4">
        <f>SUM(N6:N11)</f>
        <v>14</v>
      </c>
      <c r="O13" s="3">
        <f>SUM(O6:O11)</f>
        <v>24.658296377396297</v>
      </c>
      <c r="P13" s="4">
        <f>SUM(P6:P11)</f>
        <v>114</v>
      </c>
      <c r="Q13" s="3">
        <f>SUM(Q6:Q11)</f>
        <v>63.775198912497331</v>
      </c>
      <c r="R13" s="3">
        <f>SUM(R6:R11)</f>
        <v>67.680681114224626</v>
      </c>
      <c r="T13" s="3">
        <f>SUM(T6:T11)</f>
        <v>1.584366157537016</v>
      </c>
      <c r="U13" s="3">
        <f>SUM(U6:U11)</f>
        <v>4.3971990643563981</v>
      </c>
      <c r="V13" s="3">
        <f>SUM(V6:V11)</f>
        <v>4.0173792615664272</v>
      </c>
    </row>
    <row r="15" spans="2:22" x14ac:dyDescent="0.25">
      <c r="M15" s="1" t="s">
        <v>19</v>
      </c>
      <c r="N15" s="1" t="s">
        <v>20</v>
      </c>
      <c r="O15" s="1" t="s">
        <v>21</v>
      </c>
    </row>
    <row r="16" spans="2:22" x14ac:dyDescent="0.25">
      <c r="M16" s="1">
        <v>9.2600000000000002E-2</v>
      </c>
      <c r="N16" s="1">
        <v>2.7199999999999998E-2</v>
      </c>
      <c r="O16" s="5">
        <v>-5.8795999999999996E-6</v>
      </c>
    </row>
    <row r="18" spans="2:14" x14ac:dyDescent="0.25">
      <c r="M18" s="1" t="s">
        <v>23</v>
      </c>
      <c r="N18" s="1" t="s">
        <v>22</v>
      </c>
    </row>
    <row r="19" spans="2:14" x14ac:dyDescent="0.25">
      <c r="M19" s="1">
        <f>SQRT(C3^2/(3*M16))</f>
        <v>2.9229622670676445</v>
      </c>
      <c r="N19" s="1">
        <f>SQRT(C3^2/(4*N16))</f>
        <v>4.6706237357465561</v>
      </c>
    </row>
    <row r="22" spans="2:14" x14ac:dyDescent="0.25">
      <c r="B22" s="1" t="s">
        <v>0</v>
      </c>
      <c r="C22" s="1" t="s">
        <v>7</v>
      </c>
      <c r="D22" s="1" t="s">
        <v>1</v>
      </c>
      <c r="E22" s="1" t="s">
        <v>8</v>
      </c>
      <c r="F22" s="1" t="s">
        <v>9</v>
      </c>
      <c r="G22" s="1" t="s">
        <v>10</v>
      </c>
      <c r="H22" s="2" t="s">
        <v>23</v>
      </c>
      <c r="I22" s="1" t="s">
        <v>24</v>
      </c>
      <c r="J22" s="1" t="s">
        <v>25</v>
      </c>
    </row>
    <row r="23" spans="2:14" x14ac:dyDescent="0.25">
      <c r="B23" s="1">
        <v>1</v>
      </c>
      <c r="C23" s="1">
        <v>39.569000000000003</v>
      </c>
      <c r="D23" s="3">
        <f>$C$3/(2*SIN(RADIANS(C23/2)))</f>
        <v>2.2757365845486519</v>
      </c>
      <c r="E23" s="1">
        <v>1</v>
      </c>
      <c r="F23" s="1">
        <v>1</v>
      </c>
      <c r="G23" s="1">
        <v>0</v>
      </c>
      <c r="H23" s="1">
        <f>SQRT(D23^2*(E23^2+F23^2+G23^2))</f>
        <v>3.2183775422573291</v>
      </c>
      <c r="I23" s="3">
        <f>COS(RADIANS(C23/2))^2/SIN(RADIANS(C23/2))</f>
        <v>2.6158714722264578</v>
      </c>
      <c r="J23" s="3">
        <f>COS(RADIANS(C23/2))^2/SIN(RADIANS(C23/2))+COS(RADIANS(C23/2))^2/RADIANS(C23/2)</f>
        <v>5.180067940775869</v>
      </c>
    </row>
    <row r="24" spans="2:14" x14ac:dyDescent="0.25">
      <c r="B24" s="1">
        <v>2</v>
      </c>
      <c r="C24" s="1">
        <v>57.216999999999999</v>
      </c>
      <c r="D24" s="3">
        <f t="shared" ref="D24:D28" si="12">$C$3/(2*SIN(RADIANS(C24/2)))</f>
        <v>1.6087373441080253</v>
      </c>
      <c r="E24" s="1">
        <v>2</v>
      </c>
      <c r="F24" s="1">
        <v>0</v>
      </c>
      <c r="G24" s="1">
        <v>0</v>
      </c>
      <c r="H24" s="1">
        <f t="shared" ref="H24:H25" si="13">SQRT(D24^2*(E24^2+F24^2+G24^2))</f>
        <v>3.2174746882160505</v>
      </c>
      <c r="I24" s="3">
        <f t="shared" ref="I24:I25" si="14">COS(RADIANS(C24/2))^2/SIN(RADIANS(C24/2))</f>
        <v>1.6096362012229857</v>
      </c>
      <c r="J24" s="3">
        <f t="shared" ref="J24:J25" si="15">COS(RADIANS(C24/2))^2/SIN(RADIANS(C24/2))+COS(RADIANS(C24/2))^2/RADIANS(C24/2)</f>
        <v>3.1532173517836641</v>
      </c>
    </row>
    <row r="25" spans="2:14" x14ac:dyDescent="0.25">
      <c r="B25" s="1">
        <v>3</v>
      </c>
      <c r="C25" s="1">
        <v>71.031000000000006</v>
      </c>
      <c r="D25" s="3">
        <f t="shared" si="12"/>
        <v>1.3259911716494595</v>
      </c>
      <c r="E25" s="1">
        <v>2</v>
      </c>
      <c r="F25" s="1">
        <v>1</v>
      </c>
      <c r="G25" s="1">
        <v>1</v>
      </c>
      <c r="H25" s="1">
        <f t="shared" si="13"/>
        <v>3.2480017739763993</v>
      </c>
      <c r="I25" s="3">
        <f t="shared" si="14"/>
        <v>1.140474843815573</v>
      </c>
      <c r="J25" s="3">
        <f t="shared" si="15"/>
        <v>2.2093060147495702</v>
      </c>
    </row>
    <row r="26" spans="2:14" x14ac:dyDescent="0.25">
      <c r="B26" s="1"/>
      <c r="C26" s="1"/>
      <c r="D26" s="3"/>
      <c r="E26" s="1"/>
      <c r="F26" s="1"/>
      <c r="G26" s="1"/>
      <c r="H26" s="1"/>
      <c r="I26" s="3"/>
    </row>
    <row r="27" spans="2:14" x14ac:dyDescent="0.25">
      <c r="B27" s="1"/>
      <c r="C27" s="3"/>
      <c r="D27" s="3"/>
      <c r="E27" s="1"/>
      <c r="F27" s="1"/>
      <c r="G27" s="1"/>
      <c r="H27" s="1"/>
      <c r="I27" s="3"/>
    </row>
    <row r="28" spans="2:14" x14ac:dyDescent="0.25">
      <c r="B28" s="1"/>
      <c r="C28" s="1"/>
      <c r="D28" s="3"/>
      <c r="E28" s="1"/>
      <c r="F28" s="1"/>
      <c r="G28" s="1"/>
      <c r="H28" s="1"/>
      <c r="I28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Peterson</dc:creator>
  <cp:lastModifiedBy>Nate Peterson</cp:lastModifiedBy>
  <dcterms:created xsi:type="dcterms:W3CDTF">2018-07-09T15:16:18Z</dcterms:created>
  <dcterms:modified xsi:type="dcterms:W3CDTF">2018-07-10T18:20:48Z</dcterms:modified>
</cp:coreProperties>
</file>