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70"/>
  </bookViews>
  <sheets>
    <sheet name="Подробное описание сущностей" sheetId="2" r:id="rId1"/>
    <sheet name="Проверки" sheetId="3" r:id="rId2"/>
  </sheets>
  <calcPr calcId="162913"/>
</workbook>
</file>

<file path=xl/calcChain.xml><?xml version="1.0" encoding="utf-8"?>
<calcChain xmlns="http://schemas.openxmlformats.org/spreadsheetml/2006/main">
  <c r="E57" i="2" l="1"/>
  <c r="D56" i="2"/>
  <c r="J78" i="2"/>
  <c r="I78" i="2" s="1"/>
  <c r="J77" i="2"/>
  <c r="I77" i="2" s="1"/>
  <c r="E58" i="2"/>
  <c r="D58" i="2"/>
  <c r="H82" i="2"/>
  <c r="H81" i="2"/>
  <c r="H79" i="2"/>
  <c r="H78" i="2"/>
  <c r="H77" i="2"/>
  <c r="J76" i="2"/>
  <c r="H76" i="2"/>
  <c r="H64" i="2" l="1"/>
  <c r="H63" i="2"/>
  <c r="H56" i="2"/>
  <c r="H55" i="2"/>
  <c r="I72" i="2"/>
  <c r="I71" i="2"/>
  <c r="I70" i="2"/>
  <c r="I69" i="2"/>
  <c r="I68" i="2"/>
  <c r="H70" i="2"/>
  <c r="H73" i="2"/>
  <c r="H72" i="2"/>
  <c r="H69" i="2"/>
  <c r="H68" i="2"/>
  <c r="J67" i="2"/>
  <c r="H67" i="2"/>
  <c r="H57" i="2"/>
  <c r="H58" i="2"/>
  <c r="H61" i="2"/>
  <c r="H60" i="2"/>
  <c r="H59" i="2"/>
  <c r="H54" i="2"/>
  <c r="I35" i="2" l="1"/>
  <c r="I36" i="2"/>
  <c r="I34" i="2"/>
  <c r="K33" i="2"/>
  <c r="J33" i="2"/>
  <c r="H36" i="2"/>
  <c r="H37" i="2"/>
  <c r="H7" i="2" l="1"/>
  <c r="H4" i="2"/>
  <c r="H6" i="2"/>
  <c r="H3" i="2"/>
  <c r="H2" i="2"/>
  <c r="H17" i="2" l="1"/>
  <c r="H19" i="2"/>
  <c r="H48" i="2" l="1"/>
  <c r="H47" i="2"/>
  <c r="H46" i="2"/>
  <c r="H45" i="2"/>
  <c r="H44" i="2"/>
  <c r="H51" i="2"/>
  <c r="H35" i="2"/>
  <c r="H34" i="2"/>
  <c r="H18" i="2"/>
  <c r="H16" i="2"/>
  <c r="H15" i="2"/>
  <c r="H14" i="2"/>
  <c r="H13" i="2"/>
  <c r="H12" i="2"/>
  <c r="H11" i="2"/>
  <c r="H43" i="2" l="1"/>
  <c r="H33" i="2"/>
  <c r="H21" i="2"/>
  <c r="H40" i="2"/>
  <c r="H50" i="2"/>
  <c r="H39" i="2"/>
  <c r="H22" i="2"/>
</calcChain>
</file>

<file path=xl/sharedStrings.xml><?xml version="1.0" encoding="utf-8"?>
<sst xmlns="http://schemas.openxmlformats.org/spreadsheetml/2006/main" count="177" uniqueCount="91">
  <si>
    <t>Поле</t>
  </si>
  <si>
    <t>Тип данных</t>
  </si>
  <si>
    <t>Наименование</t>
  </si>
  <si>
    <t>id</t>
  </si>
  <si>
    <t>name</t>
  </si>
  <si>
    <t>Примечение</t>
  </si>
  <si>
    <t>Значения</t>
  </si>
  <si>
    <t>ИД</t>
  </si>
  <si>
    <t>boolean</t>
  </si>
  <si>
    <t>bigint</t>
  </si>
  <si>
    <t>smallint</t>
  </si>
  <si>
    <t>Имя в БД/cущноcти</t>
  </si>
  <si>
    <t>character varying</t>
  </si>
  <si>
    <t>Содержание</t>
  </si>
  <si>
    <t>справочник</t>
  </si>
  <si>
    <t>Пользователи</t>
  </si>
  <si>
    <t>Роли пользователей</t>
  </si>
  <si>
    <t>Имя</t>
  </si>
  <si>
    <t>Фамилия</t>
  </si>
  <si>
    <t>surname</t>
  </si>
  <si>
    <t>Отчество</t>
  </si>
  <si>
    <t>patronymic</t>
  </si>
  <si>
    <t>массов Идов в виде строки</t>
  </si>
  <si>
    <t>Хэш пароля</t>
  </si>
  <si>
    <t>passHash</t>
  </si>
  <si>
    <t>администратор</t>
  </si>
  <si>
    <t>Organisation</t>
  </si>
  <si>
    <t>UserRole</t>
  </si>
  <si>
    <t>UserData</t>
  </si>
  <si>
    <t>Юридический адрес</t>
  </si>
  <si>
    <t>legalAddress</t>
  </si>
  <si>
    <t>ОГРН</t>
  </si>
  <si>
    <t>ogrn</t>
  </si>
  <si>
    <t>Выполнение</t>
  </si>
  <si>
    <t>заполняемая</t>
  </si>
  <si>
    <t>Имя пользователя</t>
  </si>
  <si>
    <t>login</t>
  </si>
  <si>
    <t>не учитывать регистр</t>
  </si>
  <si>
    <t>пользователь может быть отключен в целом по системе</t>
  </si>
  <si>
    <t>прим 2</t>
  </si>
  <si>
    <t>прим 1</t>
  </si>
  <si>
    <t>Формат строки с правами</t>
  </si>
  <si>
    <t>пример строки с правами</t>
  </si>
  <si>
    <t>Права</t>
  </si>
  <si>
    <t>roleString</t>
  </si>
  <si>
    <t>см. формат строки с правами</t>
  </si>
  <si>
    <t>ручной ввод</t>
  </si>
  <si>
    <t>заполнение</t>
  </si>
  <si>
    <t>sequence</t>
  </si>
  <si>
    <t>seq_name</t>
  </si>
  <si>
    <t>character varying(50)</t>
  </si>
  <si>
    <t>seq_count</t>
  </si>
  <si>
    <t>numeric(38,0)</t>
  </si>
  <si>
    <t>Вид:Общая</t>
  </si>
  <si>
    <t>kind_global</t>
  </si>
  <si>
    <t>проверка</t>
  </si>
  <si>
    <t>true</t>
  </si>
  <si>
    <t>false</t>
  </si>
  <si>
    <t>прим 0</t>
  </si>
  <si>
    <t>пользователь может иметь несколько ролей (общих или местных)</t>
  </si>
  <si>
    <t>к каждой местной роли должны быть привязаны одно или несколько учреждений</t>
  </si>
  <si>
    <t>1:1625,1314,151;2;3:14,16;</t>
  </si>
  <si>
    <t>ид_роли1(местн):ид_учр1,ид_учр2,…ид_учрN;ид_роли2(местн):ид_учр1,ид_учр2,…ид_учрN;ид_роли(общ);…</t>
  </si>
  <si>
    <t>Действующий</t>
  </si>
  <si>
    <t>active</t>
  </si>
  <si>
    <t>Сущность</t>
  </si>
  <si>
    <t>Действие</t>
  </si>
  <si>
    <t>Время</t>
  </si>
  <si>
    <t>Logs</t>
  </si>
  <si>
    <t>Журнал действий</t>
  </si>
  <si>
    <t>ИД экземпляра</t>
  </si>
  <si>
    <t>idofinstance</t>
  </si>
  <si>
    <t>action</t>
  </si>
  <si>
    <t>timeofaction</t>
  </si>
  <si>
    <t>ИД пользователя</t>
  </si>
  <si>
    <t>idofuser</t>
  </si>
  <si>
    <t>timestamp</t>
  </si>
  <si>
    <t>Действия журналирования</t>
  </si>
  <si>
    <t>Action</t>
  </si>
  <si>
    <t>Добавление</t>
  </si>
  <si>
    <t>Изменение</t>
  </si>
  <si>
    <t>Удаление</t>
  </si>
  <si>
    <t>Отключение</t>
  </si>
  <si>
    <t>Включение</t>
  </si>
  <si>
    <t>Поля: предыдущие значения</t>
  </si>
  <si>
    <t>field_prewcontent</t>
  </si>
  <si>
    <t>Сущности журналирования</t>
  </si>
  <si>
    <t>Entity</t>
  </si>
  <si>
    <t>entity</t>
  </si>
  <si>
    <t>Учреждение</t>
  </si>
  <si>
    <t>INSERT INTO sequence (seq_name, seq_count) VALUES ('SEQ_GEN', 50);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</si>
</sst>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3" fillId="0" borderId="0" xfId="0" applyFont="1" applyFill="1"/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7F191"/>
      <color rgb="FF78B478"/>
      <color rgb="FF64C864"/>
      <color rgb="FF50A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C1" zoomScale="72" zoomScaleNormal="115" workbookViewId="0">
      <selection activeCell="H8" sqref="H8"/>
    </sheetView>
  </sheetViews>
  <sheetFormatPr defaultRowHeight="14.5" x14ac:dyDescent="0.35"/>
  <cols>
    <col min="1" max="1" width="10" style="5" customWidth="1"/>
    <col min="2" max="2" width="43.1796875" customWidth="1"/>
    <col min="3" max="3" width="27.1796875" customWidth="1"/>
    <col min="4" max="4" width="21.54296875" customWidth="1"/>
    <col min="5" max="5" width="17" customWidth="1"/>
    <col min="6" max="6" width="18" bestFit="1" customWidth="1"/>
    <col min="8" max="8" width="44" customWidth="1"/>
    <col min="9" max="9" width="75.6328125" style="6" customWidth="1"/>
    <col min="10" max="10" width="31.453125" customWidth="1"/>
  </cols>
  <sheetData>
    <row r="1" spans="2:10" x14ac:dyDescent="0.35">
      <c r="D1" t="s">
        <v>48</v>
      </c>
    </row>
    <row r="2" spans="2:10" x14ac:dyDescent="0.35">
      <c r="B2" s="1" t="s">
        <v>0</v>
      </c>
      <c r="C2" s="1" t="s">
        <v>11</v>
      </c>
      <c r="D2" s="1" t="s">
        <v>1</v>
      </c>
      <c r="E2" s="1" t="s">
        <v>13</v>
      </c>
      <c r="F2" s="1" t="s">
        <v>5</v>
      </c>
      <c r="H2" t="str">
        <f>CONCATENATE("CREATE TABLE ",D1," (")</f>
        <v>CREATE TABLE sequence (</v>
      </c>
    </row>
    <row r="3" spans="2:10" x14ac:dyDescent="0.35">
      <c r="C3" t="s">
        <v>49</v>
      </c>
      <c r="D3" t="s">
        <v>50</v>
      </c>
      <c r="H3" t="str">
        <f>CONCATENATE(C3," ",D3," NOT NULL,")</f>
        <v>seq_name character varying(50) NOT NULL,</v>
      </c>
    </row>
    <row r="4" spans="2:10" x14ac:dyDescent="0.35">
      <c r="C4" t="s">
        <v>51</v>
      </c>
      <c r="D4" t="s">
        <v>52</v>
      </c>
      <c r="H4" t="str">
        <f>CONCATENATE(C4," ",D4,");")</f>
        <v>seq_count numeric(38,0));</v>
      </c>
    </row>
    <row r="6" spans="2:10" x14ac:dyDescent="0.35">
      <c r="H6" t="str">
        <f>CONCATENATE("ALTER TABLE ONLY ",D1)</f>
        <v>ALTER TABLE ONLY sequence</v>
      </c>
    </row>
    <row r="7" spans="2:10" x14ac:dyDescent="0.35">
      <c r="H7" t="str">
        <f>CONCATENATE("ADD CONSTRAINT ",D1,"_pkey PRIMARY KEY (seq_name);")</f>
        <v>ADD CONSTRAINT sequence_pkey PRIMARY KEY (seq_name);</v>
      </c>
    </row>
    <row r="8" spans="2:10" x14ac:dyDescent="0.35">
      <c r="H8" t="s">
        <v>90</v>
      </c>
    </row>
    <row r="10" spans="2:10" x14ac:dyDescent="0.35">
      <c r="B10" t="s">
        <v>15</v>
      </c>
      <c r="C10" t="s">
        <v>34</v>
      </c>
      <c r="D10" t="s">
        <v>28</v>
      </c>
    </row>
    <row r="11" spans="2:10" x14ac:dyDescent="0.35">
      <c r="B11" s="1" t="s">
        <v>0</v>
      </c>
      <c r="C11" s="1" t="s">
        <v>11</v>
      </c>
      <c r="D11" s="1" t="s">
        <v>1</v>
      </c>
      <c r="E11" s="1" t="s">
        <v>13</v>
      </c>
      <c r="F11" s="1" t="s">
        <v>5</v>
      </c>
      <c r="H11" t="str">
        <f>CONCATENATE("CREATE TABLE ",D10," (")</f>
        <v>CREATE TABLE UserData (</v>
      </c>
    </row>
    <row r="12" spans="2:10" x14ac:dyDescent="0.35">
      <c r="B12" t="s">
        <v>7</v>
      </c>
      <c r="C12" t="s">
        <v>3</v>
      </c>
      <c r="D12" t="s">
        <v>9</v>
      </c>
      <c r="H12" t="str">
        <f>CONCATENATE(C12," ",D12," NOT NULL,")</f>
        <v>id bigint NOT NULL,</v>
      </c>
    </row>
    <row r="13" spans="2:10" x14ac:dyDescent="0.35">
      <c r="B13" t="s">
        <v>17</v>
      </c>
      <c r="C13" t="s">
        <v>4</v>
      </c>
      <c r="D13" t="s">
        <v>12</v>
      </c>
      <c r="H13" t="str">
        <f>CONCATENATE(C13," ",D13,",")</f>
        <v>name character varying,</v>
      </c>
    </row>
    <row r="14" spans="2:10" x14ac:dyDescent="0.35">
      <c r="B14" t="s">
        <v>18</v>
      </c>
      <c r="C14" t="s">
        <v>19</v>
      </c>
      <c r="D14" t="s">
        <v>12</v>
      </c>
      <c r="H14" t="str">
        <f t="shared" ref="H14:H18" si="0">CONCATENATE(C14," ",D14,",")</f>
        <v>surname character varying,</v>
      </c>
    </row>
    <row r="15" spans="2:10" x14ac:dyDescent="0.35">
      <c r="B15" t="s">
        <v>20</v>
      </c>
      <c r="C15" t="s">
        <v>21</v>
      </c>
      <c r="D15" t="s">
        <v>12</v>
      </c>
      <c r="H15" t="str">
        <f t="shared" si="0"/>
        <v>patronymic character varying,</v>
      </c>
    </row>
    <row r="16" spans="2:10" x14ac:dyDescent="0.35">
      <c r="B16" t="s">
        <v>35</v>
      </c>
      <c r="C16" t="s">
        <v>36</v>
      </c>
      <c r="D16" t="s">
        <v>12</v>
      </c>
      <c r="F16" t="s">
        <v>37</v>
      </c>
      <c r="G16" s="3"/>
      <c r="H16" t="str">
        <f t="shared" si="0"/>
        <v>login character varying,</v>
      </c>
      <c r="J16" s="3"/>
    </row>
    <row r="17" spans="2:10" x14ac:dyDescent="0.35">
      <c r="B17" t="s">
        <v>23</v>
      </c>
      <c r="C17" t="s">
        <v>24</v>
      </c>
      <c r="D17" t="s">
        <v>12</v>
      </c>
      <c r="H17" t="str">
        <f t="shared" si="0"/>
        <v>passHash character varying,</v>
      </c>
    </row>
    <row r="18" spans="2:10" x14ac:dyDescent="0.35">
      <c r="B18" s="2" t="s">
        <v>43</v>
      </c>
      <c r="C18" s="2" t="s">
        <v>44</v>
      </c>
      <c r="D18" t="s">
        <v>12</v>
      </c>
      <c r="E18" t="s">
        <v>45</v>
      </c>
      <c r="G18" s="3"/>
      <c r="H18" t="str">
        <f t="shared" si="0"/>
        <v>roleString character varying,</v>
      </c>
      <c r="J18" s="3"/>
    </row>
    <row r="19" spans="2:10" x14ac:dyDescent="0.35">
      <c r="B19" t="s">
        <v>63</v>
      </c>
      <c r="C19" t="s">
        <v>64</v>
      </c>
      <c r="D19" t="s">
        <v>8</v>
      </c>
      <c r="E19" t="s">
        <v>22</v>
      </c>
      <c r="H19" t="str">
        <f>CONCATENATE(C19," ",D19,");")</f>
        <v>active boolean);</v>
      </c>
    </row>
    <row r="21" spans="2:10" x14ac:dyDescent="0.35">
      <c r="H21" t="str">
        <f>CONCATENATE("ALTER TABLE ONLY ",D10)</f>
        <v>ALTER TABLE ONLY UserData</v>
      </c>
    </row>
    <row r="22" spans="2:10" x14ac:dyDescent="0.35">
      <c r="H22" t="str">
        <f>CONCATENATE("ADD CONSTRAINT ",D10,"_pkey PRIMARY KEY (id);")</f>
        <v>ADD CONSTRAINT UserData_pkey PRIMARY KEY (id);</v>
      </c>
    </row>
    <row r="23" spans="2:10" x14ac:dyDescent="0.35">
      <c r="B23" t="s">
        <v>58</v>
      </c>
      <c r="C23" t="s">
        <v>59</v>
      </c>
    </row>
    <row r="24" spans="2:10" x14ac:dyDescent="0.35">
      <c r="B24" t="s">
        <v>40</v>
      </c>
      <c r="C24" t="s">
        <v>60</v>
      </c>
    </row>
    <row r="26" spans="2:10" x14ac:dyDescent="0.35">
      <c r="B26" t="s">
        <v>39</v>
      </c>
      <c r="C26" t="s">
        <v>38</v>
      </c>
    </row>
    <row r="27" spans="2:10" x14ac:dyDescent="0.35">
      <c r="B27" t="s">
        <v>41</v>
      </c>
      <c r="C27" t="s">
        <v>62</v>
      </c>
    </row>
    <row r="28" spans="2:10" x14ac:dyDescent="0.35">
      <c r="B28" t="s">
        <v>42</v>
      </c>
      <c r="C28" t="s">
        <v>61</v>
      </c>
    </row>
    <row r="32" spans="2:10" x14ac:dyDescent="0.35">
      <c r="B32" t="s">
        <v>16</v>
      </c>
      <c r="C32" t="s">
        <v>14</v>
      </c>
      <c r="D32" t="s">
        <v>27</v>
      </c>
      <c r="J32" t="s">
        <v>6</v>
      </c>
    </row>
    <row r="33" spans="2:11" x14ac:dyDescent="0.35">
      <c r="B33" s="1" t="s">
        <v>0</v>
      </c>
      <c r="C33" s="1" t="s">
        <v>11</v>
      </c>
      <c r="D33" s="1" t="s">
        <v>1</v>
      </c>
      <c r="E33" s="1" t="s">
        <v>13</v>
      </c>
      <c r="F33" s="1" t="s">
        <v>5</v>
      </c>
      <c r="H33" t="str">
        <f>CONCATENATE("CREATE TABLE ",D32," (")</f>
        <v>CREATE TABLE UserRole (</v>
      </c>
      <c r="J33" s="1" t="str">
        <f>B35</f>
        <v>Наименование</v>
      </c>
      <c r="K33" s="1" t="str">
        <f>B37</f>
        <v>Вид:Общая</v>
      </c>
    </row>
    <row r="34" spans="2:11" x14ac:dyDescent="0.35">
      <c r="B34" t="s">
        <v>7</v>
      </c>
      <c r="C34" t="s">
        <v>3</v>
      </c>
      <c r="D34" t="s">
        <v>10</v>
      </c>
      <c r="H34" t="str">
        <f>CONCATENATE(C34," ",D34," NOT NULL,")</f>
        <v>id smallint NOT NULL,</v>
      </c>
      <c r="I34" s="6" t="str">
        <f>CONCATENATE("INSERT INTO ",$D$32," (",C$34,", ",C$35,", ",C$36,", ",C$37,") ","VALUES (",ROW(J34)-ROW(J$33),", '",J34,"', ","true",", ",K34,");")</f>
        <v>INSERT INTO UserRole (id, name, active, kind_global) VALUES (1, 'администратор', true, true);</v>
      </c>
      <c r="J34" t="s">
        <v>25</v>
      </c>
      <c r="K34" t="s">
        <v>56</v>
      </c>
    </row>
    <row r="35" spans="2:11" x14ac:dyDescent="0.35">
      <c r="B35" t="s">
        <v>2</v>
      </c>
      <c r="C35" t="s">
        <v>4</v>
      </c>
      <c r="D35" t="s">
        <v>12</v>
      </c>
      <c r="H35" t="str">
        <f>CONCATENATE(C35," ",D35,",")</f>
        <v>name character varying,</v>
      </c>
      <c r="I35" s="6" t="str">
        <f t="shared" ref="I35:I36" si="1">CONCATENATE("INSERT INTO ",$D$32," (",C$34,", ",C$35,", ",C$36,", ",C$37,") ","VALUES (",ROW(J35)-ROW(J$33),", '",J35,"', ","true",", ",K35,");")</f>
        <v>INSERT INTO UserRole (id, name, active, kind_global) VALUES (2, 'заполнение', true, false);</v>
      </c>
      <c r="J35" t="s">
        <v>47</v>
      </c>
      <c r="K35" t="s">
        <v>57</v>
      </c>
    </row>
    <row r="36" spans="2:11" x14ac:dyDescent="0.35">
      <c r="B36" t="s">
        <v>63</v>
      </c>
      <c r="C36" t="s">
        <v>64</v>
      </c>
      <c r="D36" t="s">
        <v>8</v>
      </c>
      <c r="H36" t="str">
        <f>CONCATENATE(C36," ",D36,",")</f>
        <v>active boolean,</v>
      </c>
      <c r="I36" s="6" t="str">
        <f t="shared" si="1"/>
        <v>INSERT INTO UserRole (id, name, active, kind_global) VALUES (3, 'проверка', true, true);</v>
      </c>
      <c r="J36" t="s">
        <v>55</v>
      </c>
      <c r="K36" t="s">
        <v>56</v>
      </c>
    </row>
    <row r="37" spans="2:11" x14ac:dyDescent="0.35">
      <c r="B37" t="s">
        <v>53</v>
      </c>
      <c r="C37" t="s">
        <v>54</v>
      </c>
      <c r="D37" t="s">
        <v>8</v>
      </c>
      <c r="H37" t="str">
        <f>CONCATENATE(C37," ",D37,");")</f>
        <v>kind_global boolean);</v>
      </c>
    </row>
    <row r="39" spans="2:11" x14ac:dyDescent="0.35">
      <c r="H39" t="str">
        <f>CONCATENATE("ALTER TABLE ONLY ",D32)</f>
        <v>ALTER TABLE ONLY UserRole</v>
      </c>
    </row>
    <row r="40" spans="2:11" x14ac:dyDescent="0.35">
      <c r="H40" t="str">
        <f>CONCATENATE("ADD CONSTRAINT ",D32,"_pkey PRIMARY KEY (id);")</f>
        <v>ADD CONSTRAINT UserRole_pkey PRIMARY KEY (id);</v>
      </c>
    </row>
    <row r="42" spans="2:11" x14ac:dyDescent="0.35">
      <c r="B42" t="s">
        <v>89</v>
      </c>
      <c r="C42" t="s">
        <v>34</v>
      </c>
      <c r="D42" t="s">
        <v>26</v>
      </c>
    </row>
    <row r="43" spans="2:11" x14ac:dyDescent="0.35">
      <c r="B43" s="1" t="s">
        <v>0</v>
      </c>
      <c r="C43" s="1" t="s">
        <v>11</v>
      </c>
      <c r="D43" s="1" t="s">
        <v>1</v>
      </c>
      <c r="E43" s="1" t="s">
        <v>13</v>
      </c>
      <c r="F43" s="1" t="s">
        <v>5</v>
      </c>
      <c r="H43" t="str">
        <f>CONCATENATE("CREATE TABLE ",D42," (")</f>
        <v>CREATE TABLE Organisation (</v>
      </c>
      <c r="J43" s="1" t="s">
        <v>6</v>
      </c>
    </row>
    <row r="44" spans="2:11" x14ac:dyDescent="0.35">
      <c r="B44" t="s">
        <v>7</v>
      </c>
      <c r="C44" t="s">
        <v>3</v>
      </c>
      <c r="D44" t="s">
        <v>9</v>
      </c>
      <c r="H44" t="str">
        <f>CONCATENATE(C44," ",D44," NOT NULL,")</f>
        <v>id bigint NOT NULL,</v>
      </c>
      <c r="J44" t="s">
        <v>46</v>
      </c>
    </row>
    <row r="45" spans="2:11" x14ac:dyDescent="0.35">
      <c r="B45" t="s">
        <v>2</v>
      </c>
      <c r="C45" t="s">
        <v>4</v>
      </c>
      <c r="D45" t="s">
        <v>12</v>
      </c>
      <c r="H45" t="str">
        <f>CONCATENATE(C45," ",D45,",")</f>
        <v>name character varying,</v>
      </c>
    </row>
    <row r="46" spans="2:11" x14ac:dyDescent="0.35">
      <c r="B46" t="s">
        <v>63</v>
      </c>
      <c r="C46" t="s">
        <v>64</v>
      </c>
      <c r="D46" t="s">
        <v>8</v>
      </c>
      <c r="H46" t="str">
        <f>CONCATENATE(C46," ",D46,",")</f>
        <v>active boolean,</v>
      </c>
    </row>
    <row r="47" spans="2:11" x14ac:dyDescent="0.35">
      <c r="B47" s="4" t="s">
        <v>31</v>
      </c>
      <c r="C47" s="2" t="s">
        <v>32</v>
      </c>
      <c r="D47" s="2" t="s">
        <v>9</v>
      </c>
      <c r="E47" s="2"/>
      <c r="H47" t="str">
        <f>CONCATENATE(C47," ",D47,",")</f>
        <v>ogrn bigint,</v>
      </c>
    </row>
    <row r="48" spans="2:11" x14ac:dyDescent="0.35">
      <c r="B48" s="4" t="s">
        <v>29</v>
      </c>
      <c r="C48" t="s">
        <v>30</v>
      </c>
      <c r="D48" t="s">
        <v>12</v>
      </c>
      <c r="H48" t="str">
        <f>CONCATENATE(C48," ",D48,");")</f>
        <v>legalAddress character varying);</v>
      </c>
    </row>
    <row r="50" spans="2:8" x14ac:dyDescent="0.35">
      <c r="H50" t="str">
        <f>CONCATENATE("ALTER TABLE ONLY ",D42)</f>
        <v>ALTER TABLE ONLY Organisation</v>
      </c>
    </row>
    <row r="51" spans="2:8" x14ac:dyDescent="0.35">
      <c r="H51" t="str">
        <f>CONCATENATE("ADD CONSTRAINT ",D42,"_pkey PRIMARY KEY (id);")</f>
        <v>ADD CONSTRAINT Organisation_pkey PRIMARY KEY (id);</v>
      </c>
    </row>
    <row r="53" spans="2:8" x14ac:dyDescent="0.35">
      <c r="B53" t="s">
        <v>69</v>
      </c>
      <c r="D53" t="s">
        <v>68</v>
      </c>
    </row>
    <row r="54" spans="2:8" x14ac:dyDescent="0.35">
      <c r="B54" s="1" t="s">
        <v>0</v>
      </c>
      <c r="C54" s="1" t="s">
        <v>11</v>
      </c>
      <c r="D54" s="1" t="s">
        <v>1</v>
      </c>
      <c r="E54" s="1" t="s">
        <v>13</v>
      </c>
      <c r="F54" s="1" t="s">
        <v>5</v>
      </c>
      <c r="H54" t="str">
        <f>CONCATENATE("CREATE TABLE ",D53," (")</f>
        <v>CREATE TABLE Logs (</v>
      </c>
    </row>
    <row r="55" spans="2:8" x14ac:dyDescent="0.35">
      <c r="B55" t="s">
        <v>7</v>
      </c>
      <c r="C55" t="s">
        <v>3</v>
      </c>
      <c r="D55" t="s">
        <v>9</v>
      </c>
      <c r="H55" t="str">
        <f>CONCATENATE(C55," ",D55," NOT NULL,")</f>
        <v>id bigint NOT NULL,</v>
      </c>
    </row>
    <row r="56" spans="2:8" x14ac:dyDescent="0.35">
      <c r="B56" t="s">
        <v>65</v>
      </c>
      <c r="C56" t="s">
        <v>88</v>
      </c>
      <c r="D56" t="str">
        <f>D77</f>
        <v>smallint</v>
      </c>
      <c r="H56" t="str">
        <f t="shared" ref="H56:H58" si="2">CONCATENATE(C56," ",D56,",")</f>
        <v>entity smallint,</v>
      </c>
    </row>
    <row r="57" spans="2:8" x14ac:dyDescent="0.35">
      <c r="B57" t="s">
        <v>70</v>
      </c>
      <c r="C57" t="s">
        <v>71</v>
      </c>
      <c r="D57" t="s">
        <v>9</v>
      </c>
      <c r="E57" t="str">
        <f>B75</f>
        <v>Сущности журналирования</v>
      </c>
      <c r="H57" t="str">
        <f t="shared" si="2"/>
        <v>idofinstance bigint,</v>
      </c>
    </row>
    <row r="58" spans="2:8" x14ac:dyDescent="0.35">
      <c r="B58" t="s">
        <v>66</v>
      </c>
      <c r="C58" t="s">
        <v>72</v>
      </c>
      <c r="D58" t="str">
        <f>D68</f>
        <v>smallint</v>
      </c>
      <c r="E58" t="str">
        <f>B66</f>
        <v>Действия журналирования</v>
      </c>
      <c r="H58" t="str">
        <f t="shared" si="2"/>
        <v>action smallint,</v>
      </c>
    </row>
    <row r="59" spans="2:8" x14ac:dyDescent="0.35">
      <c r="B59" t="s">
        <v>67</v>
      </c>
      <c r="C59" t="s">
        <v>73</v>
      </c>
      <c r="D59" t="s">
        <v>76</v>
      </c>
      <c r="H59" t="str">
        <f>CONCATENATE(C59," ",D59,",")</f>
        <v>timeofaction timestamp,</v>
      </c>
    </row>
    <row r="60" spans="2:8" x14ac:dyDescent="0.35">
      <c r="B60" s="4" t="s">
        <v>74</v>
      </c>
      <c r="C60" t="s">
        <v>75</v>
      </c>
      <c r="D60" t="s">
        <v>9</v>
      </c>
      <c r="H60" t="str">
        <f>CONCATENATE(C60," ",D60,",")</f>
        <v>idofuser bigint,</v>
      </c>
    </row>
    <row r="61" spans="2:8" x14ac:dyDescent="0.35">
      <c r="B61" t="s">
        <v>84</v>
      </c>
      <c r="C61" s="2" t="s">
        <v>85</v>
      </c>
      <c r="D61" s="2" t="s">
        <v>12</v>
      </c>
      <c r="E61" s="2"/>
      <c r="H61" t="str">
        <f>CONCATENATE(C61," ",D61,");")</f>
        <v>field_prewcontent character varying);</v>
      </c>
    </row>
    <row r="62" spans="2:8" x14ac:dyDescent="0.35">
      <c r="C62" s="2"/>
      <c r="D62" s="2"/>
      <c r="E62" s="2"/>
    </row>
    <row r="63" spans="2:8" x14ac:dyDescent="0.35">
      <c r="C63" s="2"/>
      <c r="D63" s="2"/>
      <c r="E63" s="2"/>
      <c r="H63" t="str">
        <f>CONCATENATE("ALTER TABLE ONLY ",D53)</f>
        <v>ALTER TABLE ONLY Logs</v>
      </c>
    </row>
    <row r="64" spans="2:8" x14ac:dyDescent="0.35">
      <c r="C64" s="2"/>
      <c r="D64" s="2"/>
      <c r="E64" s="2"/>
      <c r="H64" t="str">
        <f>CONCATENATE("ADD CONSTRAINT ",D53,"_pkey PRIMARY KEY (id);")</f>
        <v>ADD CONSTRAINT Logs_pkey PRIMARY KEY (id);</v>
      </c>
    </row>
    <row r="65" spans="2:10" x14ac:dyDescent="0.35">
      <c r="B65" s="4"/>
    </row>
    <row r="66" spans="2:10" x14ac:dyDescent="0.35">
      <c r="B66" t="s">
        <v>77</v>
      </c>
      <c r="C66" t="s">
        <v>14</v>
      </c>
      <c r="D66" t="s">
        <v>78</v>
      </c>
      <c r="J66" t="s">
        <v>6</v>
      </c>
    </row>
    <row r="67" spans="2:10" x14ac:dyDescent="0.35">
      <c r="B67" s="1" t="s">
        <v>0</v>
      </c>
      <c r="C67" s="1" t="s">
        <v>11</v>
      </c>
      <c r="D67" s="1" t="s">
        <v>1</v>
      </c>
      <c r="E67" s="1" t="s">
        <v>13</v>
      </c>
      <c r="F67" s="1" t="s">
        <v>5</v>
      </c>
      <c r="H67" t="str">
        <f>CONCATENATE("CREATE TABLE ",D66," (")</f>
        <v>CREATE TABLE Action (</v>
      </c>
      <c r="J67" s="1" t="str">
        <f>B69</f>
        <v>Наименование</v>
      </c>
    </row>
    <row r="68" spans="2:10" x14ac:dyDescent="0.35">
      <c r="B68" t="s">
        <v>7</v>
      </c>
      <c r="C68" t="s">
        <v>3</v>
      </c>
      <c r="D68" t="s">
        <v>10</v>
      </c>
      <c r="H68" t="str">
        <f>CONCATENATE(C68," ",D68," NOT NULL,")</f>
        <v>id smallint NOT NULL,</v>
      </c>
      <c r="I68" s="6" t="str">
        <f>CONCATENATE("INSERT INTO ",$D$66," (",C$68,", ",C$69,", ",C$70,") ","VALUES (",ROW(J68)-ROW(J$67),", '",J68,"', ","true",");")</f>
        <v>INSERT INTO Action (id, name, active) VALUES (1, 'Добавление', true);</v>
      </c>
      <c r="J68" t="s">
        <v>79</v>
      </c>
    </row>
    <row r="69" spans="2:10" x14ac:dyDescent="0.35">
      <c r="B69" t="s">
        <v>2</v>
      </c>
      <c r="C69" t="s">
        <v>4</v>
      </c>
      <c r="D69" t="s">
        <v>12</v>
      </c>
      <c r="H69" t="str">
        <f>CONCATENATE(C69," ",D69,",")</f>
        <v>name character varying,</v>
      </c>
      <c r="I69" s="6" t="str">
        <f t="shared" ref="I69:I72" si="3">CONCATENATE("INSERT INTO ",$D$66," (",C$68,", ",C$69,", ",C$70,") ","VALUES (",ROW(J69)-ROW(J$67),", '",J69,"', ","true",");")</f>
        <v>INSERT INTO Action (id, name, active) VALUES (2, 'Изменение', true);</v>
      </c>
      <c r="J69" t="s">
        <v>80</v>
      </c>
    </row>
    <row r="70" spans="2:10" x14ac:dyDescent="0.35">
      <c r="B70" t="s">
        <v>63</v>
      </c>
      <c r="C70" t="s">
        <v>64</v>
      </c>
      <c r="D70" t="s">
        <v>8</v>
      </c>
      <c r="H70" t="str">
        <f>CONCATENATE(C70," ",D70,");")</f>
        <v>active boolean);</v>
      </c>
      <c r="I70" s="6" t="str">
        <f t="shared" si="3"/>
        <v>INSERT INTO Action (id, name, active) VALUES (3, 'Удаление', true);</v>
      </c>
      <c r="J70" t="s">
        <v>81</v>
      </c>
    </row>
    <row r="71" spans="2:10" x14ac:dyDescent="0.35">
      <c r="I71" s="6" t="str">
        <f t="shared" si="3"/>
        <v>INSERT INTO Action (id, name, active) VALUES (4, 'Отключение', true);</v>
      </c>
      <c r="J71" t="s">
        <v>82</v>
      </c>
    </row>
    <row r="72" spans="2:10" x14ac:dyDescent="0.35">
      <c r="H72" t="str">
        <f>CONCATENATE("ALTER TABLE ONLY ",D66)</f>
        <v>ALTER TABLE ONLY Action</v>
      </c>
      <c r="I72" s="6" t="str">
        <f t="shared" si="3"/>
        <v>INSERT INTO Action (id, name, active) VALUES (5, 'Включение', true);</v>
      </c>
      <c r="J72" t="s">
        <v>83</v>
      </c>
    </row>
    <row r="73" spans="2:10" x14ac:dyDescent="0.35">
      <c r="H73" t="str">
        <f>CONCATENATE("ADD CONSTRAINT ",D66,"_pkey PRIMARY KEY (id);")</f>
        <v>ADD CONSTRAINT Action_pkey PRIMARY KEY (id);</v>
      </c>
    </row>
    <row r="75" spans="2:10" x14ac:dyDescent="0.35">
      <c r="B75" t="s">
        <v>86</v>
      </c>
      <c r="C75" t="s">
        <v>14</v>
      </c>
      <c r="D75" t="s">
        <v>87</v>
      </c>
      <c r="J75" t="s">
        <v>6</v>
      </c>
    </row>
    <row r="76" spans="2:10" x14ac:dyDescent="0.35">
      <c r="B76" s="1" t="s">
        <v>0</v>
      </c>
      <c r="C76" s="1" t="s">
        <v>11</v>
      </c>
      <c r="D76" s="1" t="s">
        <v>1</v>
      </c>
      <c r="E76" s="1" t="s">
        <v>13</v>
      </c>
      <c r="F76" s="1" t="s">
        <v>5</v>
      </c>
      <c r="H76" t="str">
        <f>CONCATENATE("CREATE TABLE ",D75," (")</f>
        <v>CREATE TABLE Entity (</v>
      </c>
      <c r="J76" s="1" t="str">
        <f>B78</f>
        <v>Наименование</v>
      </c>
    </row>
    <row r="77" spans="2:10" x14ac:dyDescent="0.35">
      <c r="B77" t="s">
        <v>7</v>
      </c>
      <c r="C77" t="s">
        <v>3</v>
      </c>
      <c r="D77" t="s">
        <v>10</v>
      </c>
      <c r="H77" t="str">
        <f>CONCATENATE(C77," ",D77," NOT NULL,")</f>
        <v>id smallint NOT NULL,</v>
      </c>
      <c r="I77" s="6" t="str">
        <f>CONCATENATE("INSERT INTO ",$D$75," (",C$68,", ",C$69,", ",C$70,") ","VALUES (",ROW(J77)-ROW(J$76),", '",J77,"', ","true",");")</f>
        <v>INSERT INTO Entity (id, name, active) VALUES (1, 'Пользователи', true);</v>
      </c>
      <c r="J77" t="str">
        <f>B10</f>
        <v>Пользователи</v>
      </c>
    </row>
    <row r="78" spans="2:10" x14ac:dyDescent="0.35">
      <c r="B78" t="s">
        <v>2</v>
      </c>
      <c r="C78" t="s">
        <v>4</v>
      </c>
      <c r="D78" t="s">
        <v>12</v>
      </c>
      <c r="H78" t="str">
        <f>CONCATENATE(C78," ",D78,",")</f>
        <v>name character varying,</v>
      </c>
      <c r="I78" s="6" t="str">
        <f t="shared" ref="I78" si="4">CONCATENATE("INSERT INTO ",$D$75," (",C$68,", ",C$69,", ",C$70,") ","VALUES (",ROW(J78)-ROW(J$76),", '",J78,"', ","true",");")</f>
        <v>INSERT INTO Entity (id, name, active) VALUES (2, 'Учреждение', true);</v>
      </c>
      <c r="J78" t="str">
        <f>B42</f>
        <v>Учреждение</v>
      </c>
    </row>
    <row r="79" spans="2:10" x14ac:dyDescent="0.35">
      <c r="B79" t="s">
        <v>63</v>
      </c>
      <c r="C79" t="s">
        <v>64</v>
      </c>
      <c r="D79" t="s">
        <v>8</v>
      </c>
      <c r="H79" t="str">
        <f>CONCATENATE(C79," ",D79,");")</f>
        <v>active boolean);</v>
      </c>
    </row>
    <row r="81" spans="8:8" x14ac:dyDescent="0.35">
      <c r="H81" t="str">
        <f>CONCATENATE("ALTER TABLE ONLY ",D75)</f>
        <v>ALTER TABLE ONLY Entity</v>
      </c>
    </row>
    <row r="82" spans="8:8" x14ac:dyDescent="0.35">
      <c r="H82" t="str">
        <f>CONCATENATE("ADD CONSTRAINT ",D75,"_pkey PRIMARY KEY (id);")</f>
        <v>ADD CONSTRAINT Entity_pkey PRIMARY KEY (id);</v>
      </c>
    </row>
  </sheetData>
  <conditionalFormatting sqref="H42:H51 H84:H1048576 H18:H30 H5:H8 H53:H61 H65">
    <cfRule type="containsText" dxfId="44" priority="1067" operator="containsText" text="с">
      <formula>NOT(ISERROR(SEARCH("с",H5)))</formula>
    </cfRule>
  </conditionalFormatting>
  <conditionalFormatting sqref="H10:H16">
    <cfRule type="containsText" dxfId="43" priority="859" operator="containsText" text="с">
      <formula>NOT(ISERROR(SEARCH("с",H10)))</formula>
    </cfRule>
  </conditionalFormatting>
  <conditionalFormatting sqref="D1:D52 D66:D74 D84:D1048576">
    <cfRule type="cellIs" dxfId="42" priority="732" operator="equal">
      <formula>"double precision"</formula>
    </cfRule>
    <cfRule type="cellIs" dxfId="41" priority="733" operator="equal">
      <formula>"character varying"</formula>
    </cfRule>
    <cfRule type="cellIs" dxfId="40" priority="734" operator="equal">
      <formula>"timestamp"</formula>
    </cfRule>
    <cfRule type="cellIs" dxfId="39" priority="735" operator="equal">
      <formula>"date"</formula>
    </cfRule>
    <cfRule type="cellIs" dxfId="38" priority="736" operator="equal">
      <formula>"int"</formula>
    </cfRule>
    <cfRule type="cellIs" dxfId="37" priority="737" operator="equal">
      <formula>"smallint"</formula>
    </cfRule>
    <cfRule type="cellIs" dxfId="36" priority="738" operator="equal">
      <formula>"bigint"</formula>
    </cfRule>
    <cfRule type="cellIs" dxfId="35" priority="739" operator="equal">
      <formula>"boolean"</formula>
    </cfRule>
  </conditionalFormatting>
  <conditionalFormatting sqref="C1:C52 C66:C74 C84:C1048576">
    <cfRule type="cellIs" dxfId="34" priority="242" operator="equal">
      <formula>"справочник"</formula>
    </cfRule>
    <cfRule type="cellIs" dxfId="33" priority="243" operator="equal">
      <formula>"заполняемая"</formula>
    </cfRule>
  </conditionalFormatting>
  <conditionalFormatting sqref="H17">
    <cfRule type="containsText" dxfId="32" priority="56" operator="containsText" text="с">
      <formula>NOT(ISERROR(SEARCH("с",H17)))</formula>
    </cfRule>
  </conditionalFormatting>
  <conditionalFormatting sqref="H1:H3">
    <cfRule type="containsText" dxfId="31" priority="54" operator="containsText" text="с">
      <formula>NOT(ISERROR(SEARCH("с",H1)))</formula>
    </cfRule>
  </conditionalFormatting>
  <conditionalFormatting sqref="H4">
    <cfRule type="containsText" dxfId="30" priority="42" operator="containsText" text="с">
      <formula>NOT(ISERROR(SEARCH("с",H4)))</formula>
    </cfRule>
  </conditionalFormatting>
  <conditionalFormatting sqref="D53:D54 D56:D65">
    <cfRule type="cellIs" dxfId="29" priority="33" operator="equal">
      <formula>"double precision"</formula>
    </cfRule>
    <cfRule type="cellIs" dxfId="28" priority="34" operator="equal">
      <formula>"character varying"</formula>
    </cfRule>
    <cfRule type="cellIs" dxfId="27" priority="35" operator="equal">
      <formula>"timestamp"</formula>
    </cfRule>
    <cfRule type="cellIs" dxfId="26" priority="36" operator="equal">
      <formula>"date"</formula>
    </cfRule>
    <cfRule type="cellIs" dxfId="25" priority="37" operator="equal">
      <formula>"int"</formula>
    </cfRule>
    <cfRule type="cellIs" dxfId="24" priority="38" operator="equal">
      <formula>"smallint"</formula>
    </cfRule>
    <cfRule type="cellIs" dxfId="23" priority="39" operator="equal">
      <formula>"bigint"</formula>
    </cfRule>
    <cfRule type="cellIs" dxfId="22" priority="40" operator="equal">
      <formula>"boolean"</formula>
    </cfRule>
  </conditionalFormatting>
  <conditionalFormatting sqref="C53:C54 C56:C65">
    <cfRule type="cellIs" dxfId="21" priority="31" operator="equal">
      <formula>"справочник"</formula>
    </cfRule>
    <cfRule type="cellIs" dxfId="20" priority="32" operator="equal">
      <formula>"заполняемая"</formula>
    </cfRule>
  </conditionalFormatting>
  <conditionalFormatting sqref="C55">
    <cfRule type="cellIs" dxfId="19" priority="11" operator="equal">
      <formula>"справочник"</formula>
    </cfRule>
    <cfRule type="cellIs" dxfId="18" priority="12" operator="equal">
      <formula>"заполняемая"</formula>
    </cfRule>
  </conditionalFormatting>
  <conditionalFormatting sqref="D55">
    <cfRule type="cellIs" dxfId="17" priority="13" operator="equal">
      <formula>"double precision"</formula>
    </cfRule>
    <cfRule type="cellIs" dxfId="16" priority="14" operator="equal">
      <formula>"character varying"</formula>
    </cfRule>
    <cfRule type="cellIs" dxfId="15" priority="15" operator="equal">
      <formula>"timestamp"</formula>
    </cfRule>
    <cfRule type="cellIs" dxfId="14" priority="16" operator="equal">
      <formula>"date"</formula>
    </cfRule>
    <cfRule type="cellIs" dxfId="13" priority="17" operator="equal">
      <formula>"int"</formula>
    </cfRule>
    <cfRule type="cellIs" dxfId="12" priority="18" operator="equal">
      <formula>"smallint"</formula>
    </cfRule>
    <cfRule type="cellIs" dxfId="11" priority="19" operator="equal">
      <formula>"bigint"</formula>
    </cfRule>
    <cfRule type="cellIs" dxfId="10" priority="20" operator="equal">
      <formula>"boolean"</formula>
    </cfRule>
  </conditionalFormatting>
  <conditionalFormatting sqref="D75:D83">
    <cfRule type="cellIs" dxfId="9" priority="3" operator="equal">
      <formula>"double precision"</formula>
    </cfRule>
    <cfRule type="cellIs" dxfId="8" priority="4" operator="equal">
      <formula>"character varying"</formula>
    </cfRule>
    <cfRule type="cellIs" dxfId="7" priority="5" operator="equal">
      <formula>"timestamp"</formula>
    </cfRule>
    <cfRule type="cellIs" dxfId="6" priority="6" operator="equal">
      <formula>"date"</formula>
    </cfRule>
    <cfRule type="cellIs" dxfId="5" priority="7" operator="equal">
      <formula>"int"</formula>
    </cfRule>
    <cfRule type="cellIs" dxfId="4" priority="8" operator="equal">
      <formula>"smallint"</formula>
    </cfRule>
    <cfRule type="cellIs" dxfId="3" priority="9" operator="equal">
      <formula>"bigint"</formula>
    </cfRule>
    <cfRule type="cellIs" dxfId="2" priority="10" operator="equal">
      <formula>"boolean"</formula>
    </cfRule>
  </conditionalFormatting>
  <conditionalFormatting sqref="C75:C83">
    <cfRule type="cellIs" dxfId="1" priority="1" operator="equal">
      <formula>"справочник"</formula>
    </cfRule>
    <cfRule type="cellIs" dxfId="0" priority="2" operator="equal">
      <formula>"заполняемая"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B4"/>
    </sheetView>
  </sheetViews>
  <sheetFormatPr defaultRowHeight="14.5" x14ac:dyDescent="0.35"/>
  <cols>
    <col min="1" max="1" width="11.81640625" bestFit="1" customWidth="1"/>
    <col min="2" max="2" width="88.1796875" bestFit="1" customWidth="1"/>
  </cols>
  <sheetData>
    <row r="1" spans="1:2" x14ac:dyDescent="0.35">
      <c r="A1" s="1" t="s">
        <v>33</v>
      </c>
      <c r="B1" s="1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Подробное описание сущностей</vt:lpstr>
      <vt:lpstr>Проверки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2015-10-05T11:10:34Z</dcterms:modified>
</cp:coreProperties>
</file>