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" sheetId="1" r:id="rId4"/>
  </sheets>
  <definedNames/>
  <calcPr/>
  <extLst>
    <ext uri="GoogleSheetsCustomDataVersion1">
      <go:sheetsCustomData xmlns:go="http://customooxmlschemas.google.com/" r:id="rId5" roundtripDataSignature="AMtx7miRwvfJXsxdXEaCP0CISuGsiREFVg=="/>
    </ext>
  </extLst>
</workbook>
</file>

<file path=xl/sharedStrings.xml><?xml version="1.0" encoding="utf-8"?>
<sst xmlns="http://schemas.openxmlformats.org/spreadsheetml/2006/main" count="84" uniqueCount="49">
  <si>
    <t>propellor</t>
  </si>
  <si>
    <t>inner sphere</t>
  </si>
  <si>
    <t>outer sphere</t>
  </si>
  <si>
    <t>food</t>
  </si>
  <si>
    <t>drone</t>
  </si>
  <si>
    <t>mass</t>
  </si>
  <si>
    <t>efficiency  of 1</t>
  </si>
  <si>
    <t>mAh</t>
  </si>
  <si>
    <t>inner shell</t>
  </si>
  <si>
    <t>small sphere</t>
  </si>
  <si>
    <t>small balls</t>
  </si>
  <si>
    <t>large sphere</t>
  </si>
  <si>
    <t>shell</t>
  </si>
  <si>
    <t>bettery</t>
  </si>
  <si>
    <t>lock</t>
  </si>
  <si>
    <t>hinge</t>
  </si>
  <si>
    <t>egg</t>
  </si>
  <si>
    <t>inner diameter</t>
  </si>
  <si>
    <t>thinkness</t>
  </si>
  <si>
    <t>outer diameter</t>
  </si>
  <si>
    <t>diameter</t>
  </si>
  <si>
    <t>median diameter</t>
  </si>
  <si>
    <t>gap</t>
  </si>
  <si>
    <t>height</t>
  </si>
  <si>
    <t>volume</t>
  </si>
  <si>
    <t>cost</t>
  </si>
  <si>
    <t>wall volume</t>
  </si>
  <si>
    <t>total volume</t>
  </si>
  <si>
    <t>polypropylene</t>
  </si>
  <si>
    <t>$1.3/kg</t>
  </si>
  <si>
    <t>solid volume</t>
  </si>
  <si>
    <t>total mass</t>
  </si>
  <si>
    <t xml:space="preserve">six NO.1 Propellor and motor combinations					</t>
  </si>
  <si>
    <t xml:space="preserve"> two 15000 mAh batteries</t>
  </si>
  <si>
    <t xml:space="preserve">thrust </t>
  </si>
  <si>
    <t>capacity</t>
  </si>
  <si>
    <t>https://www.sleepfoundation.org/mattress-information/foam-density</t>
  </si>
  <si>
    <t>total cost</t>
  </si>
  <si>
    <t>https://www.alibaba.com/showroom/polystyrene-foam-price.html</t>
  </si>
  <si>
    <t xml:space="preserve">wild steel
</t>
  </si>
  <si>
    <t>Carbon-fiber-reinforced polymers</t>
  </si>
  <si>
    <t>900kg/m3</t>
  </si>
  <si>
    <t>7850kg/m3</t>
  </si>
  <si>
    <t>$0.55/kg</t>
  </si>
  <si>
    <t>1150kg/m3</t>
  </si>
  <si>
    <t>$15/kg</t>
  </si>
  <si>
    <t>https://www.statista.com/statistics/1171084/price-polypropylene-forecast-globally/</t>
  </si>
  <si>
    <t>https://www.alibaba.com/showroom/price-of-mild-steel-per-kg.html</t>
  </si>
  <si>
    <t>https://smicomposites.com/carbon-fiber-cost-factors-that-influence-the-most/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</si>
</sst>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#,##0.000"/>
    <numFmt numFmtId="165" formatCode="#,##0.0000000000"/>
    <numFmt numFmtId="166" formatCode="#,##0.00000000"/>
    <numFmt numFmtId="167" formatCode="#,##0.00000"/>
    <numFmt numFmtId="168" formatCode="#,##0.000000000"/>
    <numFmt numFmtId="169" formatCode="#,##0.0000000"/>
    <numFmt numFmtId="170" formatCode="#,##0.000000"/>
  </numFmts>
  <fonts count="6">
    <font>
      <sz val="11.0"/>
      <color theme="1"/>
      <name val="Calibri"/>
    </font>
    <font>
      <color theme="1"/>
      <name val="Calibri"/>
    </font>
    <font>
      <sz val="10.0"/>
      <color rgb="FF0F2741"/>
      <name val="Calibri"/>
    </font>
    <font>
      <u/>
      <color rgb="FF0000FF"/>
    </font>
    <font>
      <u/>
      <color rgb="FF0000FF"/>
    </font>
    <font>
      <sz val="14.0"/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0" fillId="0" fontId="1" numFmtId="11" xfId="0" applyAlignment="1" applyFont="1" applyNumberFormat="1">
      <alignment horizontal="center" readingOrder="0"/>
    </xf>
    <xf borderId="0" fillId="0" fontId="1" numFmtId="11" xfId="0" applyAlignment="1" applyFont="1" applyNumberFormat="1">
      <alignment readingOrder="0"/>
    </xf>
    <xf borderId="0" fillId="0" fontId="1" numFmtId="4" xfId="0" applyAlignment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0" fillId="2" fontId="0" numFmtId="166" xfId="0" applyFill="1" applyFont="1" applyNumberFormat="1"/>
    <xf borderId="0" fillId="0" fontId="1" numFmtId="167" xfId="0" applyAlignment="1" applyFont="1" applyNumberFormat="1">
      <alignment horizontal="center"/>
    </xf>
    <xf borderId="0" fillId="0" fontId="1" numFmtId="168" xfId="0" applyAlignment="1" applyFont="1" applyNumberFormat="1">
      <alignment horizontal="center"/>
    </xf>
    <xf borderId="0" fillId="0" fontId="1" numFmtId="169" xfId="0" applyAlignment="1" applyFont="1" applyNumberFormat="1">
      <alignment horizontal="center"/>
    </xf>
    <xf borderId="0" fillId="0" fontId="1" numFmtId="170" xfId="0" applyAlignment="1" applyFont="1" applyNumberFormat="1">
      <alignment horizontal="center"/>
    </xf>
    <xf borderId="0" fillId="0" fontId="2" numFmtId="11" xfId="0" applyAlignment="1" applyFont="1" applyNumberFormat="1">
      <alignment horizontal="center"/>
    </xf>
    <xf borderId="0" fillId="3" fontId="1" numFmtId="11" xfId="0" applyAlignment="1" applyFill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3" fontId="1" numFmtId="11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4" xfId="0" applyAlignment="1" applyFont="1" applyNumberFormat="1">
      <alignment horizontal="center" readingOrder="0"/>
    </xf>
    <xf borderId="0" fillId="0" fontId="4" numFmtId="11" xfId="0" applyAlignment="1" applyFont="1" applyNumberFormat="1">
      <alignment horizontal="center" readingOrder="0"/>
    </xf>
    <xf borderId="0" fillId="0" fontId="5" numFmtId="11" xfId="0" applyAlignment="1" applyFont="1" applyNumberFormat="1">
      <alignment horizontal="center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leepfoundation.org/mattress-information/foam-density" TargetMode="External"/><Relationship Id="rId2" Type="http://schemas.openxmlformats.org/officeDocument/2006/relationships/hyperlink" Target="https://www.alibaba.com/showroom/polystyrene-foam-price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43"/>
    <col customWidth="1" min="3" max="4" width="17.14"/>
    <col customWidth="1" min="5" max="5" width="14.71"/>
    <col customWidth="1" min="6" max="6" width="11.71"/>
    <col customWidth="1" min="7" max="7" width="13.0"/>
    <col customWidth="1" min="8" max="9" width="16.0"/>
    <col customWidth="1" min="10" max="10" width="21.43"/>
    <col customWidth="1" min="11" max="12" width="8.71"/>
    <col customWidth="1" min="13" max="13" width="13.57"/>
    <col customWidth="1" min="14" max="14" width="8.71"/>
    <col customWidth="1" min="15" max="15" width="12.86"/>
    <col customWidth="1" min="16" max="17" width="8.71"/>
    <col customWidth="1" min="18" max="18" width="13.14"/>
    <col customWidth="1" min="19" max="19" width="8.71"/>
    <col customWidth="1" min="20" max="20" width="17.43"/>
    <col customWidth="1" min="21" max="21" width="12.57"/>
    <col customWidth="1" min="22" max="22" width="14.71"/>
    <col customWidth="1" min="23" max="37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4.25" customHeight="1">
      <c r="A2" s="2">
        <f>0.038*4</f>
        <v>0.152</v>
      </c>
      <c r="B2" s="2">
        <f>0.874^2*PI()*0.003*900</f>
        <v>6.479425521</v>
      </c>
      <c r="C2" s="2">
        <f>0.88^2*PI()*0.003*900</f>
        <v>6.568693248</v>
      </c>
      <c r="D2" s="2"/>
      <c r="E2" s="2">
        <v>0.91</v>
      </c>
      <c r="F2" s="2">
        <v>0.8</v>
      </c>
      <c r="G2" s="2">
        <f>A2+B2+C2+E2+F2</f>
        <v>14.91011877</v>
      </c>
      <c r="H2" s="1"/>
      <c r="I2" s="2">
        <v>2.3</v>
      </c>
      <c r="J2" s="2">
        <f>1/3*12/0.8*5500</f>
        <v>27500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4.25" customHeight="1">
      <c r="A4" s="3" t="s">
        <v>8</v>
      </c>
      <c r="B4" s="1"/>
      <c r="C4" s="1"/>
      <c r="D4" s="1"/>
      <c r="E4" s="3" t="s">
        <v>9</v>
      </c>
      <c r="H4" s="1"/>
      <c r="I4" s="1"/>
      <c r="J4" s="3" t="s">
        <v>10</v>
      </c>
      <c r="K4" s="1"/>
      <c r="L4" s="1"/>
      <c r="M4" s="3" t="s">
        <v>11</v>
      </c>
      <c r="P4" s="1"/>
      <c r="Q4" s="1"/>
      <c r="R4" s="3" t="s">
        <v>12</v>
      </c>
      <c r="AB4" s="1"/>
      <c r="AC4" s="1" t="s">
        <v>13</v>
      </c>
      <c r="AD4" s="1"/>
      <c r="AE4" s="1" t="s">
        <v>0</v>
      </c>
      <c r="AF4" s="1"/>
      <c r="AG4" s="3" t="s">
        <v>14</v>
      </c>
      <c r="AH4" s="3"/>
      <c r="AI4" s="3" t="s">
        <v>15</v>
      </c>
      <c r="AJ4" s="3"/>
      <c r="AK4" s="3" t="s">
        <v>16</v>
      </c>
    </row>
    <row r="5" ht="14.25" customHeight="1">
      <c r="A5" s="4" t="s">
        <v>17</v>
      </c>
      <c r="B5" s="4" t="s">
        <v>18</v>
      </c>
      <c r="C5" s="3" t="s">
        <v>19</v>
      </c>
      <c r="D5" s="3"/>
      <c r="E5" s="1" t="s">
        <v>17</v>
      </c>
      <c r="F5" s="1" t="s">
        <v>18</v>
      </c>
      <c r="G5" s="1" t="s">
        <v>19</v>
      </c>
      <c r="H5" s="1"/>
      <c r="I5" s="1"/>
      <c r="J5" s="1" t="s">
        <v>20</v>
      </c>
      <c r="K5" s="1"/>
      <c r="L5" s="1"/>
      <c r="M5" s="1" t="s">
        <v>17</v>
      </c>
      <c r="N5" s="1" t="s">
        <v>18</v>
      </c>
      <c r="O5" s="1" t="s">
        <v>19</v>
      </c>
      <c r="P5" s="1"/>
      <c r="Q5" s="1"/>
      <c r="R5" s="2" t="s">
        <v>17</v>
      </c>
      <c r="S5" s="2" t="s">
        <v>18</v>
      </c>
      <c r="T5" s="2" t="s">
        <v>21</v>
      </c>
      <c r="U5" s="2" t="s">
        <v>22</v>
      </c>
      <c r="V5" s="2" t="s">
        <v>21</v>
      </c>
      <c r="W5" s="2" t="s">
        <v>18</v>
      </c>
      <c r="X5" s="2" t="s">
        <v>19</v>
      </c>
      <c r="Y5" s="2"/>
      <c r="Z5" s="2" t="s">
        <v>23</v>
      </c>
      <c r="AA5" s="2" t="s">
        <v>18</v>
      </c>
      <c r="AB5" s="2"/>
      <c r="AC5" s="2" t="s">
        <v>5</v>
      </c>
      <c r="AD5" s="2"/>
      <c r="AE5" s="2" t="s">
        <v>5</v>
      </c>
      <c r="AF5" s="2"/>
      <c r="AG5" s="5" t="s">
        <v>24</v>
      </c>
      <c r="AH5" s="5"/>
      <c r="AI5" s="5" t="s">
        <v>24</v>
      </c>
      <c r="AJ5" s="5"/>
      <c r="AK5" s="5" t="s">
        <v>24</v>
      </c>
    </row>
    <row r="6" ht="14.25" customHeight="1">
      <c r="A6" s="6">
        <f>C6-2*B6</f>
        <v>0.849</v>
      </c>
      <c r="B6" s="6">
        <v>0.001</v>
      </c>
      <c r="C6" s="7">
        <f>425.5*2/1000</f>
        <v>0.851</v>
      </c>
      <c r="D6" s="1"/>
      <c r="E6" s="7">
        <v>0.866</v>
      </c>
      <c r="F6" s="8">
        <v>0.003</v>
      </c>
      <c r="G6" s="7">
        <f>E6+F6*2</f>
        <v>0.872</v>
      </c>
      <c r="H6" s="2"/>
      <c r="I6" s="1"/>
      <c r="J6" s="2">
        <v>0.01</v>
      </c>
      <c r="K6" s="1"/>
      <c r="L6" s="1"/>
      <c r="M6" s="7">
        <f>G6+J6</f>
        <v>0.882</v>
      </c>
      <c r="N6" s="8">
        <v>0.003</v>
      </c>
      <c r="O6" s="7">
        <f>M6+N6*2</f>
        <v>0.888</v>
      </c>
      <c r="P6" s="1"/>
      <c r="Q6" s="1"/>
      <c r="R6" s="7">
        <v>0.948</v>
      </c>
      <c r="S6" s="7">
        <v>0.004</v>
      </c>
      <c r="T6" s="7">
        <f>R6+S6</f>
        <v>0.952</v>
      </c>
      <c r="U6" s="9">
        <f>(V6-T6)/2</f>
        <v>0.094</v>
      </c>
      <c r="V6" s="2">
        <v>1.14</v>
      </c>
      <c r="W6" s="7">
        <v>0.004</v>
      </c>
      <c r="X6" s="7">
        <v>1.148</v>
      </c>
      <c r="Y6" s="2"/>
      <c r="Z6" s="2">
        <v>0.08</v>
      </c>
      <c r="AA6" s="7">
        <v>0.004</v>
      </c>
      <c r="AB6" s="2"/>
      <c r="AC6" s="2">
        <v>0.63</v>
      </c>
      <c r="AD6" s="2"/>
      <c r="AE6" s="2">
        <f>0.0382*6</f>
        <v>0.2292</v>
      </c>
      <c r="AF6" s="2"/>
      <c r="AG6" s="1">
        <f>0.02*0.02*0.01+0.045*0.025*0.005-0.01*0.02*0.005</f>
        <v>0.000008625</v>
      </c>
      <c r="AH6" s="1"/>
      <c r="AI6" s="1">
        <f>0.02*0.02*0.002*2+PI()*0.004^2*0.002</f>
        <v>0.000001700530965</v>
      </c>
      <c r="AJ6" s="1"/>
      <c r="AK6" s="3">
        <f>4/3*(0.33/2)^3*PI()*3/2</f>
        <v>0.0282248538</v>
      </c>
    </row>
    <row r="7" ht="14.25" customHeight="1">
      <c r="A7" s="3" t="s">
        <v>24</v>
      </c>
      <c r="B7" s="3" t="s">
        <v>5</v>
      </c>
      <c r="C7" s="3" t="s">
        <v>25</v>
      </c>
      <c r="D7" s="1"/>
      <c r="E7" s="2" t="s">
        <v>26</v>
      </c>
      <c r="F7" s="2"/>
      <c r="G7" s="2" t="s">
        <v>27</v>
      </c>
      <c r="H7" s="2" t="s">
        <v>5</v>
      </c>
      <c r="I7" s="1"/>
      <c r="J7" s="1" t="s">
        <v>24</v>
      </c>
      <c r="K7" s="1" t="s">
        <v>5</v>
      </c>
      <c r="L7" s="1"/>
      <c r="M7" s="2" t="s">
        <v>24</v>
      </c>
      <c r="N7" s="2"/>
      <c r="O7" s="2" t="s">
        <v>5</v>
      </c>
      <c r="P7" s="1"/>
      <c r="Q7" s="1"/>
      <c r="R7" s="2" t="s">
        <v>24</v>
      </c>
      <c r="S7" s="2" t="s">
        <v>5</v>
      </c>
      <c r="T7" s="2"/>
      <c r="U7" s="2"/>
      <c r="V7" s="2"/>
      <c r="W7" s="2"/>
      <c r="X7" s="2"/>
      <c r="Y7" s="2"/>
      <c r="Z7" s="2"/>
      <c r="AA7" s="2"/>
      <c r="AB7" s="2"/>
      <c r="AC7" s="5"/>
      <c r="AD7" s="2"/>
      <c r="AE7" s="2"/>
      <c r="AF7" s="2"/>
      <c r="AG7" s="5" t="s">
        <v>25</v>
      </c>
      <c r="AH7" s="2"/>
      <c r="AI7" s="2"/>
      <c r="AJ7" s="2"/>
      <c r="AK7" s="5" t="s">
        <v>5</v>
      </c>
    </row>
    <row r="8" ht="14.25" customHeight="1">
      <c r="A8" s="10">
        <f>1/3*PI()*(1.5*A6+0.25-A6/2)*(A6/2-0.25)^2/(4/3*PI()*(A6/2)^3)*4*PI()*(A6/2)^2*B6</f>
        <v>0.0002476627741</v>
      </c>
      <c r="B8" s="11">
        <f>A8*900</f>
        <v>0.2228964967</v>
      </c>
      <c r="C8" s="2">
        <f>B8*1.3</f>
        <v>0.2897654456</v>
      </c>
      <c r="D8" s="1"/>
      <c r="E8" s="12">
        <f>4/3*PI()*((G6/2)^3-(E6/2)^3)</f>
        <v>0.007117253024</v>
      </c>
      <c r="F8" s="2"/>
      <c r="G8" s="12">
        <f>PI()*2*0.25*0.002*0.25+E8</f>
        <v>0.007902651187</v>
      </c>
      <c r="H8" s="2">
        <f>G8*900</f>
        <v>7.112386069</v>
      </c>
      <c r="I8" s="1"/>
      <c r="J8" s="1">
        <f>4/3*PI()*J6^3/8</f>
        <v>0.0000005235987756</v>
      </c>
      <c r="K8" s="2">
        <f>J8*7850*42</f>
        <v>0.1726305163</v>
      </c>
      <c r="L8" s="1"/>
      <c r="M8" s="13">
        <f>4/3*PI()*(O6^3-M6^3)/8</f>
        <v>0.007381749993</v>
      </c>
      <c r="N8" s="2"/>
      <c r="O8" s="2">
        <f>M8*900</f>
        <v>6.643574993</v>
      </c>
      <c r="P8" s="1"/>
      <c r="Q8" s="1"/>
      <c r="R8" s="14">
        <f>-((R6-X6)*Z6/2-(T6-V6)/2*(Z6-2*AA6))*PI()*((R6+X6)/4)^2</f>
        <v>0.001062730524</v>
      </c>
      <c r="S8" s="2">
        <f>R8*1150</f>
        <v>1.222140102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7">
        <f>AK6*1.6*16</f>
        <v>0.7225562572</v>
      </c>
    </row>
    <row r="9" ht="14.25" customHeight="1">
      <c r="A9" s="15"/>
      <c r="B9" s="16" t="s">
        <v>28</v>
      </c>
      <c r="C9" s="1"/>
      <c r="D9" s="1"/>
      <c r="E9" s="2"/>
      <c r="F9" s="2"/>
      <c r="G9" s="2"/>
      <c r="H9" s="2" t="s">
        <v>25</v>
      </c>
      <c r="I9" s="1"/>
      <c r="J9" s="1"/>
      <c r="K9" s="2" t="s">
        <v>25</v>
      </c>
      <c r="L9" s="1"/>
      <c r="M9" s="2"/>
      <c r="N9" s="2"/>
      <c r="O9" s="2" t="s">
        <v>25</v>
      </c>
      <c r="P9" s="1"/>
      <c r="Q9" s="1"/>
      <c r="R9" s="2"/>
      <c r="S9" s="2" t="s">
        <v>25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7" t="s">
        <v>25</v>
      </c>
    </row>
    <row r="10" ht="14.25" customHeight="1">
      <c r="A10" s="1"/>
      <c r="B10" s="18" t="s">
        <v>29</v>
      </c>
      <c r="C10" s="1"/>
      <c r="D10" s="1"/>
      <c r="E10" s="2"/>
      <c r="F10" s="2"/>
      <c r="G10" s="2"/>
      <c r="H10" s="2">
        <f>H8*1.3</f>
        <v>9.246101889</v>
      </c>
      <c r="I10" s="1"/>
      <c r="J10" s="1"/>
      <c r="K10" s="2">
        <f>K8*0.55</f>
        <v>0.09494678397</v>
      </c>
      <c r="L10" s="1"/>
      <c r="M10" s="2"/>
      <c r="N10" s="2"/>
      <c r="O10" s="2">
        <f>O8*1.3</f>
        <v>8.636647491</v>
      </c>
      <c r="P10" s="1"/>
      <c r="Q10" s="1"/>
      <c r="R10" s="2"/>
      <c r="S10" s="2">
        <f>S8*15</f>
        <v>18.33210153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f>AK8*1.5</f>
        <v>1.083834386</v>
      </c>
    </row>
    <row r="11" ht="14.25" customHeight="1">
      <c r="A11" s="1"/>
      <c r="B11" s="1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ht="14.25" customHeight="1">
      <c r="A12" s="1"/>
      <c r="B12" s="16" t="s">
        <v>30</v>
      </c>
      <c r="C12" s="1"/>
      <c r="D12" s="1"/>
      <c r="E12" s="1"/>
      <c r="F12" s="2" t="s">
        <v>31</v>
      </c>
      <c r="G12" s="1"/>
      <c r="H12" s="1"/>
      <c r="I12" s="3" t="s">
        <v>32</v>
      </c>
      <c r="J12" s="1"/>
      <c r="K12" s="19" t="s">
        <v>33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ht="14.25" customHeight="1">
      <c r="A13" s="1"/>
      <c r="B13" s="16">
        <f>1/3*PI()*(1.5*E6+0.25-E6/2)*(E6/2-0.25)^2</f>
        <v>0.03913767225</v>
      </c>
      <c r="C13" s="1"/>
      <c r="D13" s="1"/>
      <c r="E13" s="1"/>
      <c r="F13" s="2">
        <f>H8+K8+O8+S8+AC6+AE6+B8+AK8</f>
        <v>16.95538443</v>
      </c>
      <c r="G13" s="1"/>
      <c r="H13" s="1"/>
      <c r="I13" s="3" t="s">
        <v>34</v>
      </c>
      <c r="J13" s="1"/>
      <c r="K13" s="3" t="s">
        <v>35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20" t="s">
        <v>36</v>
      </c>
    </row>
    <row r="14" ht="14.25" customHeight="1">
      <c r="A14" s="1"/>
      <c r="B14" s="1"/>
      <c r="C14" s="1"/>
      <c r="D14" s="1"/>
      <c r="E14" s="1"/>
      <c r="F14" s="2" t="s">
        <v>37</v>
      </c>
      <c r="G14" s="1"/>
      <c r="H14" s="1"/>
      <c r="I14" s="5">
        <v>18.0</v>
      </c>
      <c r="J14" s="1"/>
      <c r="K14" s="5">
        <v>30000.0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1" t="s">
        <v>38</v>
      </c>
    </row>
    <row r="15" ht="14.25" customHeight="1">
      <c r="A15" s="1"/>
      <c r="B15" s="1"/>
      <c r="C15" s="1"/>
      <c r="D15" s="1"/>
      <c r="E15" s="1"/>
      <c r="F15" s="2">
        <f>H10+K10+O10+S10+C8+AK10</f>
        <v>37.68339753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ht="12.75" customHeight="1">
      <c r="A20" s="1"/>
      <c r="B20" s="1" t="s">
        <v>28</v>
      </c>
      <c r="C20" s="1"/>
      <c r="D20" s="1"/>
      <c r="E20" s="1"/>
      <c r="F20" s="3" t="s">
        <v>39</v>
      </c>
      <c r="G20" s="1"/>
      <c r="H20" s="22"/>
      <c r="I20" s="1" t="s">
        <v>40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ht="14.25" customHeight="1">
      <c r="A21" s="1"/>
      <c r="B21" s="1" t="s">
        <v>29</v>
      </c>
      <c r="C21" s="1" t="s">
        <v>41</v>
      </c>
      <c r="D21" s="1"/>
      <c r="E21" s="1"/>
      <c r="F21" s="1" t="s">
        <v>42</v>
      </c>
      <c r="G21" s="1" t="s">
        <v>43</v>
      </c>
      <c r="H21" s="1"/>
      <c r="I21" s="1" t="s">
        <v>44</v>
      </c>
      <c r="J21" s="1" t="s">
        <v>45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4.25" customHeight="1">
      <c r="A22" s="1"/>
      <c r="B22" s="1" t="s">
        <v>46</v>
      </c>
      <c r="C22" s="1"/>
      <c r="D22" s="1"/>
      <c r="E22" s="1"/>
      <c r="F22" s="1"/>
      <c r="G22" s="1" t="s">
        <v>47</v>
      </c>
      <c r="H22" s="1"/>
      <c r="I22" s="1"/>
      <c r="J22" s="1" t="s">
        <v>48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14.2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3">
    <mergeCell ref="E4:G4"/>
    <mergeCell ref="M4:O4"/>
    <mergeCell ref="R4:AA4"/>
  </mergeCells>
  <hyperlinks>
    <hyperlink r:id="rId1" ref="AK13"/>
    <hyperlink r:id="rId2" ref="AK14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You Cheng</dc:creator>
</cp:coreProperties>
</file>