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elseriksen/applied_finance/"/>
    </mc:Choice>
  </mc:AlternateContent>
  <xr:revisionPtr revIDLastSave="0" documentId="13_ncr:1_{B65C2179-0F48-EC45-9D7C-EDB663E69E62}" xr6:coauthVersionLast="46" xr6:coauthVersionMax="46" xr10:uidLastSave="{00000000-0000-0000-0000-000000000000}"/>
  <bookViews>
    <workbookView xWindow="5320" yWindow="11520" windowWidth="57340" windowHeight="25920" xr2:uid="{3603C0B1-5018-0E4C-90D0-366290A0F11F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3" i="1"/>
  <c r="E2" i="1"/>
  <c r="F2" i="1" s="1"/>
  <c r="J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H2" i="1" l="1"/>
  <c r="R2" i="1" l="1"/>
  <c r="I2" i="1" l="1"/>
  <c r="L2" i="1" s="1"/>
  <c r="M2" i="1" l="1"/>
  <c r="AA2" i="1"/>
  <c r="Q2" i="1" l="1"/>
  <c r="S2" i="1" s="1"/>
  <c r="N2" i="1"/>
  <c r="O2" i="1" l="1"/>
  <c r="N3" i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P2" i="1"/>
  <c r="F3" i="1" l="1"/>
  <c r="J3" i="1" s="1"/>
  <c r="D3" i="1"/>
  <c r="H3" i="1" l="1"/>
  <c r="I3" i="1" s="1"/>
  <c r="L3" i="1" s="1"/>
  <c r="M3" i="1"/>
  <c r="P3" i="1" l="1"/>
  <c r="O3" i="1"/>
  <c r="F4" i="1" s="1"/>
  <c r="R3" i="1"/>
  <c r="M4" i="1" l="1"/>
  <c r="J4" i="1"/>
  <c r="D4" i="1"/>
  <c r="Q3" i="1"/>
  <c r="S3" i="1" s="1"/>
  <c r="H4" i="1"/>
  <c r="R4" i="1" l="1"/>
  <c r="I4" i="1"/>
  <c r="L4" i="1" s="1"/>
  <c r="O4" i="1"/>
  <c r="F5" i="1" s="1"/>
  <c r="J5" i="1" s="1"/>
  <c r="P4" i="1"/>
  <c r="M5" i="1" l="1"/>
  <c r="D5" i="1"/>
  <c r="Q4" i="1"/>
  <c r="S4" i="1" s="1"/>
  <c r="H5" i="1"/>
  <c r="R5" i="1" l="1"/>
  <c r="I5" i="1"/>
  <c r="L5" i="1" s="1"/>
  <c r="O5" i="1"/>
  <c r="F6" i="1" s="1"/>
  <c r="J6" i="1" s="1"/>
  <c r="P5" i="1"/>
  <c r="M6" i="1" l="1"/>
  <c r="D6" i="1"/>
  <c r="Q5" i="1"/>
  <c r="S5" i="1" s="1"/>
  <c r="O6" i="1" l="1"/>
  <c r="F7" i="1" s="1"/>
  <c r="J7" i="1" s="1"/>
  <c r="H6" i="1"/>
  <c r="R6" i="1" s="1"/>
  <c r="I6" i="1" l="1"/>
  <c r="L6" i="1" s="1"/>
  <c r="P6" i="1"/>
  <c r="M7" i="1" s="1"/>
  <c r="D7" i="1"/>
  <c r="H7" i="1"/>
  <c r="Q6" i="1"/>
  <c r="S6" i="1" s="1"/>
  <c r="I7" i="1" l="1"/>
  <c r="O7" i="1"/>
  <c r="F8" i="1" s="1"/>
  <c r="J8" i="1" s="1"/>
  <c r="L7" i="1"/>
  <c r="P7" i="1"/>
  <c r="M8" i="1" l="1"/>
  <c r="R7" i="1"/>
  <c r="D8" i="1"/>
  <c r="Q7" i="1"/>
  <c r="S7" i="1" s="1"/>
  <c r="H8" i="1"/>
  <c r="R8" i="1" l="1"/>
  <c r="I8" i="1"/>
  <c r="L8" i="1" s="1"/>
  <c r="P8" i="1"/>
  <c r="O8" i="1"/>
  <c r="F9" i="1" s="1"/>
  <c r="J9" i="1" s="1"/>
  <c r="M9" i="1" l="1"/>
  <c r="D9" i="1"/>
  <c r="H9" i="1"/>
  <c r="Q8" i="1"/>
  <c r="S8" i="1" s="1"/>
  <c r="I9" i="1" l="1"/>
  <c r="L9" i="1" s="1"/>
  <c r="O9" i="1"/>
  <c r="F10" i="1" s="1"/>
  <c r="J10" i="1" s="1"/>
  <c r="R9" i="1" l="1"/>
  <c r="P9" i="1"/>
  <c r="M10" i="1" s="1"/>
  <c r="D10" i="1"/>
  <c r="Q9" i="1"/>
  <c r="S9" i="1" s="1"/>
  <c r="H10" i="1"/>
  <c r="R10" i="1" l="1"/>
  <c r="I10" i="1"/>
  <c r="L10" i="1" s="1"/>
  <c r="P10" i="1"/>
  <c r="O10" i="1"/>
  <c r="F11" i="1" s="1"/>
  <c r="J11" i="1" s="1"/>
  <c r="M11" i="1" l="1"/>
  <c r="D11" i="1"/>
  <c r="Q10" i="1"/>
  <c r="S10" i="1" s="1"/>
  <c r="H11" i="1"/>
  <c r="R11" i="1" l="1"/>
  <c r="I11" i="1"/>
  <c r="L11" i="1" s="1"/>
  <c r="P11" i="1"/>
  <c r="O11" i="1"/>
  <c r="F12" i="1" s="1"/>
  <c r="J12" i="1" s="1"/>
  <c r="M12" i="1" l="1"/>
  <c r="D12" i="1"/>
  <c r="Q11" i="1"/>
  <c r="S11" i="1" s="1"/>
  <c r="H12" i="1"/>
  <c r="R12" i="1" l="1"/>
  <c r="I12" i="1"/>
  <c r="L12" i="1" s="1"/>
  <c r="P12" i="1"/>
  <c r="O12" i="1"/>
  <c r="F13" i="1" s="1"/>
  <c r="J13" i="1" s="1"/>
  <c r="M13" i="1" l="1"/>
  <c r="D13" i="1"/>
  <c r="H13" i="1"/>
  <c r="Q12" i="1"/>
  <c r="S12" i="1" s="1"/>
  <c r="R13" i="1" l="1"/>
  <c r="I13" i="1"/>
  <c r="L13" i="1" s="1"/>
  <c r="P13" i="1"/>
  <c r="O13" i="1"/>
  <c r="F14" i="1" s="1"/>
  <c r="J14" i="1" s="1"/>
  <c r="M14" i="1" l="1"/>
  <c r="D14" i="1"/>
  <c r="Q13" i="1"/>
  <c r="S13" i="1" s="1"/>
  <c r="H14" i="1"/>
  <c r="R14" i="1" l="1"/>
  <c r="I14" i="1"/>
  <c r="L14" i="1" s="1"/>
  <c r="P14" i="1"/>
  <c r="O14" i="1"/>
  <c r="F15" i="1" s="1"/>
  <c r="J15" i="1" s="1"/>
  <c r="M15" i="1" l="1"/>
  <c r="D15" i="1"/>
  <c r="Q14" i="1"/>
  <c r="S14" i="1" s="1"/>
  <c r="H15" i="1"/>
  <c r="R15" i="1" l="1"/>
  <c r="I15" i="1"/>
  <c r="L15" i="1" s="1"/>
  <c r="P15" i="1"/>
  <c r="O15" i="1"/>
  <c r="F16" i="1" s="1"/>
  <c r="J16" i="1" s="1"/>
  <c r="M16" i="1" l="1"/>
  <c r="D16" i="1"/>
  <c r="Q15" i="1"/>
  <c r="S15" i="1" s="1"/>
  <c r="H16" i="1"/>
  <c r="R16" i="1" l="1"/>
  <c r="I16" i="1"/>
  <c r="L16" i="1" s="1"/>
  <c r="P16" i="1"/>
  <c r="O16" i="1"/>
  <c r="F17" i="1" s="1"/>
  <c r="J17" i="1" s="1"/>
  <c r="M17" i="1" l="1"/>
  <c r="D17" i="1"/>
  <c r="H17" i="1"/>
  <c r="Q16" i="1"/>
  <c r="S16" i="1" s="1"/>
  <c r="R17" i="1" l="1"/>
  <c r="I17" i="1"/>
  <c r="L17" i="1" s="1"/>
  <c r="P17" i="1"/>
  <c r="O17" i="1" l="1"/>
  <c r="Q17" i="1"/>
  <c r="S17" i="1" s="1"/>
  <c r="F18" i="1" l="1"/>
  <c r="J18" i="1" s="1"/>
  <c r="D18" i="1"/>
  <c r="M18" i="1" l="1"/>
  <c r="Q18" i="1" s="1"/>
  <c r="S18" i="1" s="1"/>
  <c r="H18" i="1"/>
  <c r="R18" i="1" l="1"/>
  <c r="I18" i="1"/>
  <c r="L18" i="1" s="1"/>
  <c r="O18" i="1"/>
  <c r="F19" i="1" s="1"/>
  <c r="J19" i="1" s="1"/>
  <c r="P18" i="1"/>
  <c r="M19" i="1" l="1"/>
  <c r="D19" i="1"/>
  <c r="H19" i="1" l="1"/>
  <c r="R19" i="1" l="1"/>
  <c r="I19" i="1"/>
  <c r="L19" i="1" s="1"/>
  <c r="O19" i="1"/>
  <c r="P19" i="1"/>
  <c r="Q19" i="1"/>
  <c r="S19" i="1" s="1"/>
  <c r="F20" i="1" l="1"/>
  <c r="J20" i="1" s="1"/>
  <c r="M20" i="1"/>
  <c r="H20" i="1" l="1"/>
  <c r="R20" i="1" l="1"/>
  <c r="I20" i="1"/>
  <c r="L20" i="1" s="1"/>
  <c r="D20" i="1"/>
  <c r="Q20" i="1" s="1"/>
  <c r="S20" i="1" s="1"/>
  <c r="O20" i="1"/>
  <c r="F21" i="1" s="1"/>
  <c r="J21" i="1" s="1"/>
  <c r="P20" i="1"/>
  <c r="M21" i="1" l="1"/>
  <c r="H21" i="1" l="1"/>
  <c r="R21" i="1" l="1"/>
  <c r="I21" i="1"/>
  <c r="L21" i="1" s="1"/>
  <c r="D21" i="1"/>
  <c r="Q21" i="1" s="1"/>
  <c r="S21" i="1" s="1"/>
  <c r="P21" i="1"/>
  <c r="O21" i="1"/>
  <c r="F22" i="1" l="1"/>
  <c r="J22" i="1" s="1"/>
  <c r="M22" i="1"/>
  <c r="H22" i="1" l="1"/>
  <c r="R22" i="1" s="1"/>
  <c r="D22" i="1"/>
  <c r="Q22" i="1" s="1"/>
  <c r="S22" i="1" s="1"/>
  <c r="P22" i="1"/>
  <c r="O22" i="1"/>
  <c r="F23" i="1" s="1"/>
  <c r="J23" i="1" s="1"/>
  <c r="I22" i="1" l="1"/>
  <c r="L22" i="1"/>
  <c r="M23" i="1"/>
  <c r="H23" i="1" l="1"/>
  <c r="R23" i="1" l="1"/>
  <c r="P23" i="1"/>
  <c r="O23" i="1"/>
  <c r="D23" i="1"/>
  <c r="I23" i="1"/>
  <c r="L23" i="1" s="1"/>
  <c r="F24" i="1" l="1"/>
  <c r="J24" i="1" s="1"/>
  <c r="Q23" i="1"/>
  <c r="S23" i="1" s="1"/>
  <c r="H24" i="1" l="1"/>
  <c r="R24" i="1" s="1"/>
  <c r="M24" i="1"/>
  <c r="P24" i="1" l="1"/>
  <c r="D24" i="1" s="1"/>
  <c r="Q24" i="1" s="1"/>
  <c r="S24" i="1" s="1"/>
  <c r="I24" i="1"/>
  <c r="L24" i="1" s="1"/>
  <c r="O24" i="1"/>
  <c r="F25" i="1" l="1"/>
  <c r="J25" i="1" s="1"/>
  <c r="H25" i="1" l="1"/>
  <c r="R25" i="1" s="1"/>
  <c r="M25" i="1"/>
  <c r="I25" i="1"/>
  <c r="L25" i="1" s="1"/>
  <c r="P25" i="1" l="1"/>
  <c r="D25" i="1" s="1"/>
  <c r="Q25" i="1" s="1"/>
  <c r="S25" i="1" s="1"/>
  <c r="O25" i="1"/>
  <c r="F26" i="1" s="1"/>
  <c r="J26" i="1" s="1"/>
  <c r="M26" i="1" l="1"/>
  <c r="H26" i="1"/>
  <c r="R26" i="1" s="1"/>
  <c r="O26" i="1"/>
  <c r="I26" i="1" l="1"/>
  <c r="L26" i="1" s="1"/>
  <c r="P26" i="1"/>
  <c r="D26" i="1" s="1"/>
  <c r="Q26" i="1" s="1"/>
  <c r="S26" i="1" s="1"/>
  <c r="F27" i="1" l="1"/>
  <c r="J27" i="1" l="1"/>
  <c r="H27" i="1"/>
  <c r="M27" i="1"/>
  <c r="R27" i="1" l="1"/>
  <c r="I27" i="1"/>
  <c r="L27" i="1" s="1"/>
  <c r="P27" i="1"/>
  <c r="D27" i="1" s="1"/>
  <c r="Q27" i="1" s="1"/>
  <c r="S27" i="1" s="1"/>
  <c r="O27" i="1"/>
  <c r="F28" i="1" s="1"/>
  <c r="J28" i="1" s="1"/>
  <c r="H28" i="1" l="1"/>
  <c r="M28" i="1"/>
  <c r="R28" i="1"/>
  <c r="I28" i="1"/>
  <c r="L28" i="1" s="1"/>
  <c r="P28" i="1" l="1"/>
  <c r="D28" i="1" s="1"/>
  <c r="Q28" i="1" s="1"/>
  <c r="S28" i="1" s="1"/>
  <c r="O28" i="1"/>
  <c r="F29" i="1" s="1"/>
  <c r="H29" i="1" s="1"/>
  <c r="I29" i="1" s="1"/>
  <c r="J29" i="1" l="1"/>
  <c r="M29" i="1"/>
  <c r="L29" i="1"/>
  <c r="R29" i="1"/>
  <c r="P29" i="1" l="1"/>
  <c r="D29" i="1" s="1"/>
  <c r="Q29" i="1" s="1"/>
  <c r="S29" i="1" s="1"/>
  <c r="O29" i="1"/>
  <c r="F30" i="1" s="1"/>
  <c r="J30" i="1" s="1"/>
  <c r="H30" i="1" l="1"/>
  <c r="I30" i="1" s="1"/>
  <c r="M30" i="1"/>
  <c r="P30" i="1" s="1"/>
  <c r="D30" i="1" s="1"/>
  <c r="Q30" i="1" s="1"/>
  <c r="S30" i="1" s="1"/>
  <c r="L30" i="1"/>
  <c r="R30" i="1"/>
  <c r="O30" i="1" l="1"/>
  <c r="F31" i="1" s="1"/>
  <c r="M31" i="1" s="1"/>
  <c r="O31" i="1" s="1"/>
  <c r="H31" i="1" l="1"/>
  <c r="I31" i="1" s="1"/>
  <c r="J31" i="1"/>
  <c r="R31" i="1" s="1"/>
  <c r="D31" i="1"/>
  <c r="Q31" i="1" s="1"/>
  <c r="S31" i="1" s="1"/>
  <c r="P31" i="1"/>
  <c r="F32" i="1" s="1"/>
  <c r="J32" i="1" s="1"/>
  <c r="L31" i="1"/>
  <c r="M32" i="1" l="1"/>
  <c r="O32" i="1" s="1"/>
  <c r="H32" i="1"/>
  <c r="R32" i="1" s="1"/>
  <c r="I32" i="1"/>
  <c r="L32" i="1" s="1"/>
  <c r="F33" i="1" l="1"/>
  <c r="J33" i="1" s="1"/>
  <c r="P32" i="1"/>
  <c r="D32" i="1"/>
  <c r="Q32" i="1" s="1"/>
  <c r="S32" i="1" s="1"/>
  <c r="M33" i="1" l="1"/>
  <c r="O33" i="1" s="1"/>
  <c r="H33" i="1"/>
  <c r="P33" i="1"/>
  <c r="F34" i="1" l="1"/>
  <c r="J34" i="1" s="1"/>
  <c r="R33" i="1"/>
  <c r="I33" i="1"/>
  <c r="L33" i="1" s="1"/>
  <c r="D33" i="1"/>
  <c r="Q33" i="1" s="1"/>
  <c r="S33" i="1" s="1"/>
  <c r="H34" i="1" l="1"/>
  <c r="I34" i="1" s="1"/>
  <c r="L34" i="1" s="1"/>
  <c r="M34" i="1"/>
  <c r="O34" i="1" l="1"/>
  <c r="R34" i="1"/>
  <c r="P34" i="1"/>
  <c r="D34" i="1" s="1"/>
  <c r="Q34" i="1" s="1"/>
  <c r="S34" i="1" s="1"/>
  <c r="F35" i="1" l="1"/>
  <c r="J35" i="1" s="1"/>
  <c r="M35" i="1"/>
  <c r="H35" i="1" l="1"/>
  <c r="I35" i="1" s="1"/>
  <c r="P35" i="1"/>
  <c r="O35" i="1"/>
  <c r="F36" i="1" l="1"/>
  <c r="J36" i="1" s="1"/>
  <c r="R35" i="1"/>
  <c r="L35" i="1"/>
  <c r="D35" i="1"/>
  <c r="Q35" i="1" s="1"/>
  <c r="S35" i="1" s="1"/>
  <c r="M36" i="1" l="1"/>
  <c r="H36" i="1"/>
  <c r="R36" i="1" l="1"/>
  <c r="I36" i="1"/>
  <c r="L36" i="1" s="1"/>
  <c r="O36" i="1"/>
  <c r="P36" i="1"/>
  <c r="F37" i="1" l="1"/>
  <c r="J37" i="1" s="1"/>
  <c r="D36" i="1"/>
  <c r="Q36" i="1" s="1"/>
  <c r="S36" i="1" s="1"/>
  <c r="M37" i="1"/>
  <c r="H37" i="1" l="1"/>
  <c r="R37" i="1" l="1"/>
  <c r="I37" i="1"/>
  <c r="L37" i="1" s="1"/>
  <c r="P37" i="1"/>
  <c r="O37" i="1"/>
  <c r="F38" i="1" s="1"/>
  <c r="J38" i="1" s="1"/>
  <c r="H38" i="1" l="1"/>
  <c r="D37" i="1"/>
  <c r="Q37" i="1" s="1"/>
  <c r="S37" i="1" s="1"/>
  <c r="M38" i="1" l="1"/>
  <c r="I38" i="1"/>
  <c r="O38" i="1" l="1"/>
  <c r="R38" i="1"/>
  <c r="L38" i="1"/>
  <c r="P38" i="1"/>
  <c r="D38" i="1" s="1"/>
  <c r="Q38" i="1" s="1"/>
  <c r="S38" i="1" s="1"/>
  <c r="F39" i="1" l="1"/>
  <c r="J39" i="1" s="1"/>
  <c r="H39" i="1"/>
  <c r="M39" i="1" l="1"/>
  <c r="O39" i="1" s="1"/>
  <c r="F40" i="1" s="1"/>
  <c r="J40" i="1" s="1"/>
  <c r="R39" i="1"/>
  <c r="I39" i="1"/>
  <c r="L39" i="1" s="1"/>
  <c r="P39" i="1" l="1"/>
  <c r="D39" i="1" s="1"/>
  <c r="Q39" i="1" s="1"/>
  <c r="S39" i="1" s="1"/>
  <c r="H40" i="1"/>
  <c r="I40" i="1" l="1"/>
  <c r="L40" i="1"/>
  <c r="M40" i="1"/>
  <c r="P40" i="1" l="1"/>
  <c r="D40" i="1" s="1"/>
  <c r="Q40" i="1" s="1"/>
  <c r="S40" i="1" s="1"/>
  <c r="R40" i="1"/>
  <c r="O40" i="1"/>
  <c r="F41" i="1" l="1"/>
  <c r="J41" i="1" s="1"/>
  <c r="H41" i="1" l="1"/>
  <c r="M41" i="1"/>
  <c r="O41" i="1" s="1"/>
  <c r="F42" i="1" s="1"/>
  <c r="J42" i="1" s="1"/>
  <c r="R41" i="1"/>
  <c r="I41" i="1"/>
  <c r="L41" i="1" s="1"/>
  <c r="P41" i="1" l="1"/>
  <c r="D41" i="1" s="1"/>
  <c r="Q41" i="1" s="1"/>
  <c r="S41" i="1" s="1"/>
  <c r="M42" i="1"/>
  <c r="H42" i="1"/>
  <c r="O42" i="1" l="1"/>
  <c r="F43" i="1" s="1"/>
  <c r="J43" i="1" s="1"/>
  <c r="P42" i="1"/>
  <c r="D42" i="1" s="1"/>
  <c r="Q42" i="1" s="1"/>
  <c r="S42" i="1" s="1"/>
  <c r="R42" i="1"/>
  <c r="I42" i="1"/>
  <c r="L42" i="1" s="1"/>
  <c r="M43" i="1" l="1"/>
  <c r="H43" i="1"/>
  <c r="R43" i="1" l="1"/>
  <c r="I43" i="1"/>
  <c r="L43" i="1" s="1"/>
  <c r="P43" i="1"/>
  <c r="O43" i="1"/>
  <c r="F44" i="1" s="1"/>
  <c r="J44" i="1" s="1"/>
  <c r="D43" i="1" l="1"/>
  <c r="Q43" i="1" s="1"/>
  <c r="S43" i="1" s="1"/>
  <c r="M44" i="1"/>
  <c r="H44" i="1" l="1"/>
  <c r="R44" i="1" l="1"/>
  <c r="I44" i="1"/>
  <c r="L44" i="1" s="1"/>
  <c r="P44" i="1"/>
  <c r="O44" i="1"/>
  <c r="F45" i="1" s="1"/>
  <c r="J45" i="1" s="1"/>
  <c r="D44" i="1" l="1"/>
  <c r="Q44" i="1" s="1"/>
  <c r="S44" i="1" s="1"/>
  <c r="M45" i="1"/>
  <c r="H45" i="1" l="1"/>
  <c r="R45" i="1" l="1"/>
  <c r="I45" i="1"/>
  <c r="L45" i="1" s="1"/>
  <c r="P45" i="1"/>
  <c r="O45" i="1"/>
  <c r="F46" i="1" s="1"/>
  <c r="J46" i="1" s="1"/>
  <c r="H46" i="1" l="1"/>
  <c r="I46" i="1" s="1"/>
  <c r="D45" i="1"/>
  <c r="Q45" i="1" s="1"/>
  <c r="S45" i="1" s="1"/>
  <c r="L46" i="1" l="1"/>
  <c r="M46" i="1"/>
  <c r="P46" i="1" l="1"/>
  <c r="D46" i="1" s="1"/>
  <c r="Q46" i="1" s="1"/>
  <c r="S46" i="1" s="1"/>
  <c r="R46" i="1"/>
  <c r="O46" i="1"/>
  <c r="F47" i="1" l="1"/>
  <c r="J47" i="1" s="1"/>
  <c r="M47" i="1" l="1"/>
  <c r="O47" i="1"/>
  <c r="P47" i="1"/>
  <c r="H47" i="1"/>
  <c r="R47" i="1" s="1"/>
  <c r="I47" i="1" l="1"/>
  <c r="D47" i="1"/>
  <c r="Q47" i="1" s="1"/>
  <c r="S47" i="1" s="1"/>
  <c r="L47" i="1"/>
  <c r="F48" i="1"/>
  <c r="M48" i="1" l="1"/>
  <c r="J48" i="1"/>
  <c r="H48" i="1"/>
  <c r="P48" i="1"/>
  <c r="O48" i="1"/>
  <c r="F49" i="1" l="1"/>
  <c r="J49" i="1"/>
  <c r="R48" i="1"/>
  <c r="I48" i="1"/>
  <c r="L48" i="1" s="1"/>
  <c r="D48" i="1"/>
  <c r="Q48" i="1" s="1"/>
  <c r="S48" i="1" s="1"/>
  <c r="M49" i="1"/>
  <c r="H49" i="1" l="1"/>
  <c r="R49" i="1" l="1"/>
  <c r="I49" i="1"/>
  <c r="L49" i="1" s="1"/>
  <c r="P49" i="1"/>
  <c r="O49" i="1"/>
  <c r="F50" i="1" s="1"/>
  <c r="J50" i="1" s="1"/>
  <c r="D49" i="1" l="1"/>
  <c r="Q49" i="1" s="1"/>
  <c r="S49" i="1" s="1"/>
  <c r="M50" i="1"/>
  <c r="H50" i="1" l="1"/>
  <c r="R50" i="1" l="1"/>
  <c r="I50" i="1"/>
  <c r="L50" i="1" s="1"/>
  <c r="O50" i="1"/>
  <c r="P50" i="1"/>
  <c r="F51" i="1" l="1"/>
  <c r="J51" i="1" s="1"/>
  <c r="D50" i="1"/>
  <c r="Q50" i="1" s="1"/>
  <c r="S50" i="1" s="1"/>
  <c r="M51" i="1"/>
  <c r="H51" i="1" l="1"/>
  <c r="R51" i="1" l="1"/>
  <c r="I51" i="1"/>
  <c r="L51" i="1" s="1"/>
  <c r="O51" i="1"/>
  <c r="F52" i="1" s="1"/>
  <c r="J52" i="1" s="1"/>
  <c r="P51" i="1"/>
  <c r="D51" i="1" l="1"/>
  <c r="Q51" i="1" s="1"/>
  <c r="S51" i="1" s="1"/>
  <c r="M52" i="1"/>
  <c r="H52" i="1" l="1"/>
  <c r="R52" i="1" l="1"/>
  <c r="I52" i="1"/>
  <c r="L52" i="1" s="1"/>
  <c r="O52" i="1"/>
  <c r="P52" i="1"/>
  <c r="D52" i="1" s="1"/>
  <c r="Q52" i="1" s="1"/>
  <c r="S52" i="1" s="1"/>
</calcChain>
</file>

<file path=xl/sharedStrings.xml><?xml version="1.0" encoding="utf-8"?>
<sst xmlns="http://schemas.openxmlformats.org/spreadsheetml/2006/main" count="25" uniqueCount="24">
  <si>
    <t>new debt</t>
  </si>
  <si>
    <t>interest</t>
  </si>
  <si>
    <t>r_f</t>
  </si>
  <si>
    <t>løn</t>
  </si>
  <si>
    <t>årlig lønstignin</t>
  </si>
  <si>
    <t>market returns</t>
  </si>
  <si>
    <t>portfolio_value</t>
  </si>
  <si>
    <t>target</t>
  </si>
  <si>
    <t>Alder</t>
  </si>
  <si>
    <t>pi</t>
  </si>
  <si>
    <t>opsparingskvotient</t>
  </si>
  <si>
    <t>total_invested</t>
  </si>
  <si>
    <t>rentefradrag</t>
  </si>
  <si>
    <t>cash</t>
  </si>
  <si>
    <t>stock_contribution</t>
  </si>
  <si>
    <t>port&gt;target</t>
  </si>
  <si>
    <t>value&gt;target</t>
  </si>
  <si>
    <t>total_value</t>
  </si>
  <si>
    <t>target stigning</t>
  </si>
  <si>
    <t>gearing</t>
  </si>
  <si>
    <t>stock%</t>
  </si>
  <si>
    <t>gearing cap</t>
  </si>
  <si>
    <t>rolling_nominal_debt</t>
  </si>
  <si>
    <t>yearly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</si>
</sst>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kr.&quot;_-;\-* #,##0.00\ &quot;kr.&quot;_-;_-* &quot;-&quot;??\ &quot;kr.&quot;_-;_-@_-"/>
    <numFmt numFmtId="43" formatCode="_-* #,##0.00_-;\-* #,##0.00_-;_-* &quot;-&quot;??_-;_-@_-"/>
    <numFmt numFmtId="164" formatCode="_-* #,##0\ &quot;kr.&quot;_-;\-* #,##0\ &quot;kr.&quot;_-;_-* &quot;-&quot;??\ &quot;kr.&quot;_-;_-@_-"/>
    <numFmt numFmtId="165" formatCode="0.0%"/>
    <numFmt numFmtId="166" formatCode="_-* #,##0.00\ [$kr.-406]_-;\-* #,##0.00\ [$kr.-406]_-;_-* &quot;-&quot;??\ [$kr.-406]_-;_-@_-"/>
    <numFmt numFmtId="167" formatCode="_-* #,##0\ [$kr.-406]_-;\-* #,##0\ [$kr.-406]_-;_-* &quot;-&quot;??\ [$kr.-406]_-;_-@_-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44" fontId="0" fillId="0" borderId="0" xfId="0" applyNumberFormat="1"/>
    <xf numFmtId="9" fontId="0" fillId="0" borderId="0" xfId="2" applyFont="1"/>
    <xf numFmtId="165" fontId="0" fillId="0" borderId="0" xfId="2" applyNumberFormat="1" applyFont="1"/>
    <xf numFmtId="166" fontId="0" fillId="0" borderId="0" xfId="0" applyNumberFormat="1"/>
    <xf numFmtId="167" fontId="0" fillId="0" borderId="0" xfId="0" applyNumberFormat="1"/>
    <xf numFmtId="9" fontId="0" fillId="0" borderId="0" xfId="0" applyNumberFormat="1"/>
    <xf numFmtId="43" fontId="0" fillId="0" borderId="0" xfId="3" applyFont="1"/>
  </cellXfs>
  <cellStyles count="4">
    <cellStyle name="Komma" xfId="3" builtinId="3"/>
    <cellStyle name="Normal" xfId="0" builtinId="0"/>
    <cellStyle name="Procent" xfId="2" builtinId="5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'Ark1'!$C$1</c:f>
              <c:strCache>
                <c:ptCount val="1"/>
                <c:pt idx="0">
                  <c:v>løn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'Ark1'!$A$2:$A$52</c:f>
              <c:numCache>
                <c:formatCode>General</c:formatCod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numCache>
            </c:numRef>
          </c:xVal>
          <c:yVal>
            <c:numRef>
              <c:f>'Ark1'!$C$2:$C$52</c:f>
              <c:numCache>
                <c:formatCode>_-* #,##0\ "kr."_-;\-* #,##0\ "kr."_-;_-* "-"??\ "kr."_-;_-@_-</c:formatCode>
                <c:ptCount val="51"/>
                <c:pt idx="0">
                  <c:v>100000</c:v>
                </c:pt>
                <c:pt idx="1">
                  <c:v>105000</c:v>
                </c:pt>
                <c:pt idx="2">
                  <c:v>110250</c:v>
                </c:pt>
                <c:pt idx="3">
                  <c:v>115763</c:v>
                </c:pt>
                <c:pt idx="4">
                  <c:v>121551</c:v>
                </c:pt>
                <c:pt idx="5">
                  <c:v>127628</c:v>
                </c:pt>
                <c:pt idx="6">
                  <c:v>134010</c:v>
                </c:pt>
                <c:pt idx="7">
                  <c:v>140710</c:v>
                </c:pt>
                <c:pt idx="8">
                  <c:v>147746</c:v>
                </c:pt>
                <c:pt idx="9">
                  <c:v>155133</c:v>
                </c:pt>
                <c:pt idx="10">
                  <c:v>162889</c:v>
                </c:pt>
                <c:pt idx="11">
                  <c:v>171034</c:v>
                </c:pt>
                <c:pt idx="12">
                  <c:v>179586</c:v>
                </c:pt>
                <c:pt idx="13">
                  <c:v>188565</c:v>
                </c:pt>
                <c:pt idx="14">
                  <c:v>197993</c:v>
                </c:pt>
                <c:pt idx="15">
                  <c:v>207893</c:v>
                </c:pt>
                <c:pt idx="16">
                  <c:v>218287</c:v>
                </c:pt>
                <c:pt idx="17">
                  <c:v>229202</c:v>
                </c:pt>
                <c:pt idx="18">
                  <c:v>240662</c:v>
                </c:pt>
                <c:pt idx="19">
                  <c:v>252695</c:v>
                </c:pt>
                <c:pt idx="20">
                  <c:v>265330</c:v>
                </c:pt>
                <c:pt idx="21">
                  <c:v>278596</c:v>
                </c:pt>
                <c:pt idx="22">
                  <c:v>292526</c:v>
                </c:pt>
                <c:pt idx="23">
                  <c:v>307152</c:v>
                </c:pt>
                <c:pt idx="24">
                  <c:v>322510</c:v>
                </c:pt>
                <c:pt idx="25">
                  <c:v>338635</c:v>
                </c:pt>
                <c:pt idx="26">
                  <c:v>355567</c:v>
                </c:pt>
                <c:pt idx="27">
                  <c:v>373346</c:v>
                </c:pt>
                <c:pt idx="28">
                  <c:v>392013</c:v>
                </c:pt>
                <c:pt idx="29">
                  <c:v>411614</c:v>
                </c:pt>
                <c:pt idx="30">
                  <c:v>432194</c:v>
                </c:pt>
                <c:pt idx="31">
                  <c:v>453804</c:v>
                </c:pt>
                <c:pt idx="32">
                  <c:v>476494</c:v>
                </c:pt>
                <c:pt idx="33">
                  <c:v>500319</c:v>
                </c:pt>
                <c:pt idx="34">
                  <c:v>525335</c:v>
                </c:pt>
                <c:pt idx="35">
                  <c:v>551602</c:v>
                </c:pt>
                <c:pt idx="36">
                  <c:v>579182</c:v>
                </c:pt>
                <c:pt idx="37">
                  <c:v>608141</c:v>
                </c:pt>
                <c:pt idx="38">
                  <c:v>638548</c:v>
                </c:pt>
                <c:pt idx="39">
                  <c:v>632162</c:v>
                </c:pt>
                <c:pt idx="40">
                  <c:v>625841</c:v>
                </c:pt>
                <c:pt idx="41">
                  <c:v>619582</c:v>
                </c:pt>
                <c:pt idx="42">
                  <c:v>613386</c:v>
                </c:pt>
                <c:pt idx="43">
                  <c:v>607253</c:v>
                </c:pt>
                <c:pt idx="44">
                  <c:v>601180</c:v>
                </c:pt>
                <c:pt idx="45">
                  <c:v>595168</c:v>
                </c:pt>
                <c:pt idx="46">
                  <c:v>589217</c:v>
                </c:pt>
                <c:pt idx="47">
                  <c:v>583324</c:v>
                </c:pt>
                <c:pt idx="48">
                  <c:v>577491</c:v>
                </c:pt>
                <c:pt idx="49">
                  <c:v>571716</c:v>
                </c:pt>
                <c:pt idx="50">
                  <c:v>565999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A0-F144-8EAA-D9C05ED62FE2}"/>
            </c:ext>
          </c:extLst>
        </c:ser>
        <c:ser>
          <c:idx val="2"/>
          <c:order val="1"/>
          <c:tx>
            <c:strRef>
              <c:f>'Ark1'!$D$1</c:f>
              <c:strCache>
                <c:ptCount val="1"/>
                <c:pt idx="0">
                  <c:v>cash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'Ark1'!$A$2:$A$52</c:f>
              <c:numCache>
                <c:formatCode>General</c:formatCod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numCache>
            </c:numRef>
          </c:xVal>
          <c:yVal>
            <c:numRef>
              <c:f>'Ark1'!$D$2:$D$52</c:f>
              <c:numCache>
                <c:formatCode>_-* #,##0.00\ [$kr.-406]_-;\-* #,##0.00\ [$kr.-406]_-;_-* "-"??\ [$kr.-406]_-;_-@_-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27859.600000000002</c:v>
                </c:pt>
                <c:pt idx="22">
                  <c:v>28416.792000000001</c:v>
                </c:pt>
                <c:pt idx="23">
                  <c:v>382336.01482054207</c:v>
                </c:pt>
                <c:pt idx="24">
                  <c:v>541905.21986993228</c:v>
                </c:pt>
                <c:pt idx="25">
                  <c:v>718071.01634585822</c:v>
                </c:pt>
                <c:pt idx="26">
                  <c:v>924071.12956814654</c:v>
                </c:pt>
                <c:pt idx="27">
                  <c:v>979887.15215950948</c:v>
                </c:pt>
                <c:pt idx="28">
                  <c:v>999484.8952026997</c:v>
                </c:pt>
                <c:pt idx="29">
                  <c:v>1019474.5931067537</c:v>
                </c:pt>
                <c:pt idx="30">
                  <c:v>1122378.1629950278</c:v>
                </c:pt>
                <c:pt idx="31">
                  <c:v>1238415.8083384223</c:v>
                </c:pt>
                <c:pt idx="32">
                  <c:v>1399552.30730937</c:v>
                </c:pt>
                <c:pt idx="33">
                  <c:v>1477575.2534555574</c:v>
                </c:pt>
                <c:pt idx="34">
                  <c:v>1507126.7585246686</c:v>
                </c:pt>
                <c:pt idx="35">
                  <c:v>1592429.493695162</c:v>
                </c:pt>
                <c:pt idx="36">
                  <c:v>1624278.0835690652</c:v>
                </c:pt>
                <c:pt idx="37">
                  <c:v>1717577.7452404466</c:v>
                </c:pt>
                <c:pt idx="38">
                  <c:v>1751929.3001452556</c:v>
                </c:pt>
                <c:pt idx="39">
                  <c:v>1850184.0861481607</c:v>
                </c:pt>
                <c:pt idx="40">
                  <c:v>1887187.767871124</c:v>
                </c:pt>
                <c:pt idx="41">
                  <c:v>2417994.6019759132</c:v>
                </c:pt>
                <c:pt idx="42">
                  <c:v>2696019.6410144591</c:v>
                </c:pt>
                <c:pt idx="43">
                  <c:v>3268904.1490275539</c:v>
                </c:pt>
                <c:pt idx="44">
                  <c:v>3720820.9592293547</c:v>
                </c:pt>
                <c:pt idx="45">
                  <c:v>3991478.6010816279</c:v>
                </c:pt>
                <c:pt idx="46">
                  <c:v>4584781.8122769175</c:v>
                </c:pt>
                <c:pt idx="47">
                  <c:v>4991476.2172363522</c:v>
                </c:pt>
                <c:pt idx="48">
                  <c:v>5308070.717324459</c:v>
                </c:pt>
                <c:pt idx="49">
                  <c:v>5715496.5931739034</c:v>
                </c:pt>
                <c:pt idx="50">
                  <c:v>6140418.9403518224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A0-F144-8EAA-D9C05ED62FE2}"/>
            </c:ext>
          </c:extLst>
        </c:ser>
        <c:ser>
          <c:idx val="3"/>
          <c:order val="2"/>
          <c:tx>
            <c:strRef>
              <c:f>'Ark1'!$E$1</c:f>
              <c:strCache>
                <c:ptCount val="1"/>
                <c:pt idx="0">
                  <c:v>stock_contribution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'Ark1'!$A$2:$A$52</c:f>
              <c:numCache>
                <c:formatCode>General</c:formatCod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numCache>
            </c:numRef>
          </c:xVal>
          <c:yVal>
            <c:numRef>
              <c:f>'Ark1'!$E$2:$E$52</c:f>
              <c:numCache>
                <c:formatCode>_-* #,##0\ "kr."_-;\-* #,##0\ "kr."_-;_-* "-"??\ "kr."_-;_-@_-</c:formatCode>
                <c:ptCount val="51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11576.300000000001</c:v>
                </c:pt>
                <c:pt idx="4">
                  <c:v>12155.1</c:v>
                </c:pt>
                <c:pt idx="5">
                  <c:v>12762.800000000001</c:v>
                </c:pt>
                <c:pt idx="6">
                  <c:v>13401</c:v>
                </c:pt>
                <c:pt idx="7">
                  <c:v>14071</c:v>
                </c:pt>
                <c:pt idx="8">
                  <c:v>14774.6</c:v>
                </c:pt>
                <c:pt idx="9">
                  <c:v>15513.300000000001</c:v>
                </c:pt>
                <c:pt idx="10">
                  <c:v>16288.900000000001</c:v>
                </c:pt>
                <c:pt idx="11">
                  <c:v>17103.400000000001</c:v>
                </c:pt>
                <c:pt idx="12">
                  <c:v>17958.600000000002</c:v>
                </c:pt>
                <c:pt idx="13">
                  <c:v>18856.5</c:v>
                </c:pt>
                <c:pt idx="14">
                  <c:v>19799.300000000003</c:v>
                </c:pt>
                <c:pt idx="15">
                  <c:v>20789.300000000003</c:v>
                </c:pt>
                <c:pt idx="16">
                  <c:v>21828.7</c:v>
                </c:pt>
                <c:pt idx="17">
                  <c:v>22920.2</c:v>
                </c:pt>
                <c:pt idx="18">
                  <c:v>24066.2</c:v>
                </c:pt>
                <c:pt idx="19">
                  <c:v>25269.5</c:v>
                </c:pt>
                <c:pt idx="20">
                  <c:v>26533</c:v>
                </c:pt>
                <c:pt idx="21">
                  <c:v>27859.600000000002</c:v>
                </c:pt>
                <c:pt idx="22">
                  <c:v>29252.600000000002</c:v>
                </c:pt>
                <c:pt idx="23">
                  <c:v>30715.200000000001</c:v>
                </c:pt>
                <c:pt idx="24">
                  <c:v>32251</c:v>
                </c:pt>
                <c:pt idx="25">
                  <c:v>33863.5</c:v>
                </c:pt>
                <c:pt idx="26">
                  <c:v>35556.700000000004</c:v>
                </c:pt>
                <c:pt idx="27">
                  <c:v>37334.6</c:v>
                </c:pt>
                <c:pt idx="28">
                  <c:v>39201.300000000003</c:v>
                </c:pt>
                <c:pt idx="29">
                  <c:v>41161.4</c:v>
                </c:pt>
                <c:pt idx="30">
                  <c:v>43219.4</c:v>
                </c:pt>
                <c:pt idx="31">
                  <c:v>45380.4</c:v>
                </c:pt>
                <c:pt idx="32">
                  <c:v>47649.4</c:v>
                </c:pt>
                <c:pt idx="33">
                  <c:v>50031.9</c:v>
                </c:pt>
                <c:pt idx="34">
                  <c:v>52533.5</c:v>
                </c:pt>
                <c:pt idx="35">
                  <c:v>55160.200000000004</c:v>
                </c:pt>
                <c:pt idx="36">
                  <c:v>57918.200000000004</c:v>
                </c:pt>
                <c:pt idx="37">
                  <c:v>60814.100000000006</c:v>
                </c:pt>
                <c:pt idx="38">
                  <c:v>63854.8</c:v>
                </c:pt>
                <c:pt idx="39">
                  <c:v>63216.200000000004</c:v>
                </c:pt>
                <c:pt idx="40">
                  <c:v>62584.100000000006</c:v>
                </c:pt>
                <c:pt idx="41">
                  <c:v>61958.200000000004</c:v>
                </c:pt>
                <c:pt idx="42">
                  <c:v>61338.600000000006</c:v>
                </c:pt>
                <c:pt idx="43">
                  <c:v>60725.3</c:v>
                </c:pt>
                <c:pt idx="44">
                  <c:v>60118</c:v>
                </c:pt>
                <c:pt idx="45">
                  <c:v>59516.800000000003</c:v>
                </c:pt>
                <c:pt idx="46">
                  <c:v>58921.700000000004</c:v>
                </c:pt>
                <c:pt idx="47">
                  <c:v>58332.4</c:v>
                </c:pt>
                <c:pt idx="48">
                  <c:v>57749.100000000006</c:v>
                </c:pt>
                <c:pt idx="49">
                  <c:v>57171.600000000006</c:v>
                </c:pt>
                <c:pt idx="50">
                  <c:v>56599.9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A0-F144-8EAA-D9C05ED62FE2}"/>
            </c:ext>
          </c:extLst>
        </c:ser>
        <c:ser>
          <c:idx val="4"/>
          <c:order val="3"/>
          <c:tx>
            <c:strRef>
              <c:f>'Ark1'!$F$1</c:f>
              <c:strCache>
                <c:ptCount val="1"/>
                <c:pt idx="0">
                  <c:v>new debt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'Ark1'!$A$2:$A$52</c:f>
              <c:numCache>
                <c:formatCode>General</c:formatCod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numCache>
            </c:numRef>
          </c:xVal>
          <c:yVal>
            <c:numRef>
              <c:f>'Ark1'!$F$2:$F$52</c:f>
              <c:numCache>
                <c:formatCode>_-* #,##0\ "kr."_-;\-* #,##0\ "kr."_-;_-* "-"??\ "kr."_-;_-@_-</c:formatCode>
                <c:ptCount val="51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11576.300000000001</c:v>
                </c:pt>
                <c:pt idx="4">
                  <c:v>12155.1</c:v>
                </c:pt>
                <c:pt idx="5">
                  <c:v>12762.800000000001</c:v>
                </c:pt>
                <c:pt idx="6">
                  <c:v>13401</c:v>
                </c:pt>
                <c:pt idx="7">
                  <c:v>14071</c:v>
                </c:pt>
                <c:pt idx="8">
                  <c:v>14774.6</c:v>
                </c:pt>
                <c:pt idx="9">
                  <c:v>15513.300000000001</c:v>
                </c:pt>
                <c:pt idx="10">
                  <c:v>16288.900000000001</c:v>
                </c:pt>
                <c:pt idx="11">
                  <c:v>17103.400000000001</c:v>
                </c:pt>
                <c:pt idx="12">
                  <c:v>17958.600000000002</c:v>
                </c:pt>
                <c:pt idx="13">
                  <c:v>18856.5</c:v>
                </c:pt>
                <c:pt idx="14">
                  <c:v>19799.300000000003</c:v>
                </c:pt>
                <c:pt idx="15">
                  <c:v>20789.300000000003</c:v>
                </c:pt>
                <c:pt idx="16">
                  <c:v>21828.7</c:v>
                </c:pt>
                <c:pt idx="17">
                  <c:v>22920.2</c:v>
                </c:pt>
                <c:pt idx="18">
                  <c:v>24066.2</c:v>
                </c:pt>
                <c:pt idx="19">
                  <c:v>25269.5</c:v>
                </c:pt>
                <c:pt idx="20">
                  <c:v>-137278.4417778661</c:v>
                </c:pt>
                <c:pt idx="21">
                  <c:v>-258396.78162886054</c:v>
                </c:pt>
                <c:pt idx="22">
                  <c:v>29252.600000000002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39201.300000000003</c:v>
                </c:pt>
                <c:pt idx="29">
                  <c:v>41161.4</c:v>
                </c:pt>
                <c:pt idx="30">
                  <c:v>-165021.85873334002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52533.5</c:v>
                </c:pt>
                <c:pt idx="35">
                  <c:v>0</c:v>
                </c:pt>
                <c:pt idx="36">
                  <c:v>57918.200000000004</c:v>
                </c:pt>
                <c:pt idx="37">
                  <c:v>0</c:v>
                </c:pt>
                <c:pt idx="38">
                  <c:v>63854.8</c:v>
                </c:pt>
                <c:pt idx="39">
                  <c:v>-248396.72652316681</c:v>
                </c:pt>
                <c:pt idx="40">
                  <c:v>62584.100000000006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A0-F144-8EAA-D9C05ED62FE2}"/>
            </c:ext>
          </c:extLst>
        </c:ser>
        <c:ser>
          <c:idx val="5"/>
          <c:order val="4"/>
          <c:tx>
            <c:strRef>
              <c:f>'Ark1'!$H$1</c:f>
              <c:strCache>
                <c:ptCount val="1"/>
                <c:pt idx="0">
                  <c:v>rolling_nominal_debt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'Ark1'!$A$2:$A$52</c:f>
              <c:numCache>
                <c:formatCode>General</c:formatCod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numCache>
            </c:numRef>
          </c:xVal>
          <c:yVal>
            <c:numRef>
              <c:f>'Ark1'!$H$2:$H$52</c:f>
              <c:numCache>
                <c:formatCode>_-* #,##0\ "kr."_-;\-* #,##0\ "kr."_-;_-* "-"??\ "kr."_-;_-@_-</c:formatCode>
                <c:ptCount val="51"/>
                <c:pt idx="0">
                  <c:v>10000</c:v>
                </c:pt>
                <c:pt idx="1">
                  <c:v>20500</c:v>
                </c:pt>
                <c:pt idx="2">
                  <c:v>31525</c:v>
                </c:pt>
                <c:pt idx="3">
                  <c:v>43101.3</c:v>
                </c:pt>
                <c:pt idx="4">
                  <c:v>55256.4</c:v>
                </c:pt>
                <c:pt idx="5">
                  <c:v>68019.199999999997</c:v>
                </c:pt>
                <c:pt idx="6">
                  <c:v>81420.2</c:v>
                </c:pt>
                <c:pt idx="7">
                  <c:v>95491.199999999997</c:v>
                </c:pt>
                <c:pt idx="8">
                  <c:v>110265.8</c:v>
                </c:pt>
                <c:pt idx="9">
                  <c:v>125779.1</c:v>
                </c:pt>
                <c:pt idx="10">
                  <c:v>142068</c:v>
                </c:pt>
                <c:pt idx="11">
                  <c:v>159171.4</c:v>
                </c:pt>
                <c:pt idx="12">
                  <c:v>177130</c:v>
                </c:pt>
                <c:pt idx="13">
                  <c:v>195986.5</c:v>
                </c:pt>
                <c:pt idx="14">
                  <c:v>215785.8</c:v>
                </c:pt>
                <c:pt idx="15">
                  <c:v>236575.09999999998</c:v>
                </c:pt>
                <c:pt idx="16">
                  <c:v>258403.8</c:v>
                </c:pt>
                <c:pt idx="17">
                  <c:v>281324</c:v>
                </c:pt>
                <c:pt idx="18">
                  <c:v>305390.2</c:v>
                </c:pt>
                <c:pt idx="19">
                  <c:v>330659.7</c:v>
                </c:pt>
                <c:pt idx="20">
                  <c:v>193381.25822213391</c:v>
                </c:pt>
                <c:pt idx="21">
                  <c:v>-65015.523406726628</c:v>
                </c:pt>
                <c:pt idx="22">
                  <c:v>-35762.923406726622</c:v>
                </c:pt>
                <c:pt idx="23">
                  <c:v>-35762.923406726622</c:v>
                </c:pt>
                <c:pt idx="24">
                  <c:v>-35762.923406726622</c:v>
                </c:pt>
                <c:pt idx="25">
                  <c:v>-35762.923406726622</c:v>
                </c:pt>
                <c:pt idx="26">
                  <c:v>-35762.923406726622</c:v>
                </c:pt>
                <c:pt idx="27">
                  <c:v>-35762.923406726622</c:v>
                </c:pt>
                <c:pt idx="28">
                  <c:v>3438.3765932733804</c:v>
                </c:pt>
                <c:pt idx="29">
                  <c:v>44599.776593273382</c:v>
                </c:pt>
                <c:pt idx="30">
                  <c:v>-120422.08214006663</c:v>
                </c:pt>
                <c:pt idx="31">
                  <c:v>-120422.08214006663</c:v>
                </c:pt>
                <c:pt idx="32">
                  <c:v>-120422.08214006663</c:v>
                </c:pt>
                <c:pt idx="33">
                  <c:v>-120422.08214006663</c:v>
                </c:pt>
                <c:pt idx="34">
                  <c:v>-67888.582140066632</c:v>
                </c:pt>
                <c:pt idx="35">
                  <c:v>-67888.582140066632</c:v>
                </c:pt>
                <c:pt idx="36">
                  <c:v>-9970.3821400666275</c:v>
                </c:pt>
                <c:pt idx="37">
                  <c:v>-9970.3821400666275</c:v>
                </c:pt>
                <c:pt idx="38">
                  <c:v>53884.417859933375</c:v>
                </c:pt>
                <c:pt idx="39">
                  <c:v>-194512.30866323345</c:v>
                </c:pt>
                <c:pt idx="40">
                  <c:v>-131928.20866323344</c:v>
                </c:pt>
                <c:pt idx="41">
                  <c:v>-131928.20866323344</c:v>
                </c:pt>
                <c:pt idx="42">
                  <c:v>-131928.20866323344</c:v>
                </c:pt>
                <c:pt idx="43">
                  <c:v>-131928.20866323344</c:v>
                </c:pt>
                <c:pt idx="44">
                  <c:v>-131928.20866323344</c:v>
                </c:pt>
                <c:pt idx="45">
                  <c:v>-131928.20866323344</c:v>
                </c:pt>
                <c:pt idx="46">
                  <c:v>-131928.20866323344</c:v>
                </c:pt>
                <c:pt idx="47">
                  <c:v>-131928.20866323344</c:v>
                </c:pt>
                <c:pt idx="48">
                  <c:v>-131928.20866323344</c:v>
                </c:pt>
                <c:pt idx="49">
                  <c:v>-131928.20866323344</c:v>
                </c:pt>
                <c:pt idx="50">
                  <c:v>-131928.20866323344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A0-F144-8EAA-D9C05ED62FE2}"/>
            </c:ext>
          </c:extLst>
        </c:ser>
        <c:ser>
          <c:idx val="7"/>
          <c:order val="5"/>
          <c:tx>
            <c:strRef>
              <c:f>'Ark1'!$J$1</c:f>
              <c:strCache>
                <c:ptCount val="1"/>
                <c:pt idx="0">
                  <c:v>total_invested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'Ark1'!$A$2:$A$52</c:f>
              <c:numCache>
                <c:formatCode>General</c:formatCod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numCache>
            </c:numRef>
          </c:xVal>
          <c:yVal>
            <c:numRef>
              <c:f>'Ark1'!$J$2:$J$52</c:f>
              <c:numCache>
                <c:formatCode>_-* #,##0\ "kr."_-;\-* #,##0\ "kr."_-;_-* "-"??\ "kr."_-;_-@_-</c:formatCode>
                <c:ptCount val="51"/>
                <c:pt idx="0">
                  <c:v>20000</c:v>
                </c:pt>
                <c:pt idx="1">
                  <c:v>43600.017454048764</c:v>
                </c:pt>
                <c:pt idx="2">
                  <c:v>65650.017454048764</c:v>
                </c:pt>
                <c:pt idx="3">
                  <c:v>88802.61745404877</c:v>
                </c:pt>
                <c:pt idx="4">
                  <c:v>113112.81745404877</c:v>
                </c:pt>
                <c:pt idx="5">
                  <c:v>138638.41745404876</c:v>
                </c:pt>
                <c:pt idx="6">
                  <c:v>165440.41745404876</c:v>
                </c:pt>
                <c:pt idx="7">
                  <c:v>193582.41745404876</c:v>
                </c:pt>
                <c:pt idx="8">
                  <c:v>223131.61745404877</c:v>
                </c:pt>
                <c:pt idx="9">
                  <c:v>254158.21745404878</c:v>
                </c:pt>
                <c:pt idx="10">
                  <c:v>286736.01745404879</c:v>
                </c:pt>
                <c:pt idx="11">
                  <c:v>320942.81745404878</c:v>
                </c:pt>
                <c:pt idx="12">
                  <c:v>356860.01745404879</c:v>
                </c:pt>
                <c:pt idx="13">
                  <c:v>394573.01745404879</c:v>
                </c:pt>
                <c:pt idx="14">
                  <c:v>434171.61745404883</c:v>
                </c:pt>
                <c:pt idx="15">
                  <c:v>475750.2174540488</c:v>
                </c:pt>
                <c:pt idx="16">
                  <c:v>519407.61745404883</c:v>
                </c:pt>
                <c:pt idx="17">
                  <c:v>565248.01745404885</c:v>
                </c:pt>
                <c:pt idx="18">
                  <c:v>613380.41745404887</c:v>
                </c:pt>
                <c:pt idx="19">
                  <c:v>663919.41745404887</c:v>
                </c:pt>
                <c:pt idx="20">
                  <c:v>553173.97567618277</c:v>
                </c:pt>
                <c:pt idx="21">
                  <c:v>322636.79404732224</c:v>
                </c:pt>
                <c:pt idx="22">
                  <c:v>381141.99404732225</c:v>
                </c:pt>
                <c:pt idx="23">
                  <c:v>411857.19404732226</c:v>
                </c:pt>
                <c:pt idx="24">
                  <c:v>444108.19404732226</c:v>
                </c:pt>
                <c:pt idx="25">
                  <c:v>477971.69404732226</c:v>
                </c:pt>
                <c:pt idx="26">
                  <c:v>513528.39404732228</c:v>
                </c:pt>
                <c:pt idx="27">
                  <c:v>550862.99404732231</c:v>
                </c:pt>
                <c:pt idx="28">
                  <c:v>629265.59404732229</c:v>
                </c:pt>
                <c:pt idx="29">
                  <c:v>711588.39404732233</c:v>
                </c:pt>
                <c:pt idx="30">
                  <c:v>589785.93531398231</c:v>
                </c:pt>
                <c:pt idx="31">
                  <c:v>635166.33531398233</c:v>
                </c:pt>
                <c:pt idx="32">
                  <c:v>682815.73531398235</c:v>
                </c:pt>
                <c:pt idx="33">
                  <c:v>732847.63531398238</c:v>
                </c:pt>
                <c:pt idx="34">
                  <c:v>837914.63531398238</c:v>
                </c:pt>
                <c:pt idx="35">
                  <c:v>893074.83531398233</c:v>
                </c:pt>
                <c:pt idx="36">
                  <c:v>1008911.2353139824</c:v>
                </c:pt>
                <c:pt idx="37">
                  <c:v>1069725.3353139823</c:v>
                </c:pt>
                <c:pt idx="38">
                  <c:v>1197434.9353139824</c:v>
                </c:pt>
                <c:pt idx="39">
                  <c:v>1012254.4087908156</c:v>
                </c:pt>
                <c:pt idx="40">
                  <c:v>1137422.6087908156</c:v>
                </c:pt>
                <c:pt idx="41">
                  <c:v>1199380.8087908155</c:v>
                </c:pt>
                <c:pt idx="42">
                  <c:v>1260719.4087908156</c:v>
                </c:pt>
                <c:pt idx="43">
                  <c:v>1321444.7087908157</c:v>
                </c:pt>
                <c:pt idx="44">
                  <c:v>1381562.7087908157</c:v>
                </c:pt>
                <c:pt idx="45">
                  <c:v>1441079.5087908157</c:v>
                </c:pt>
                <c:pt idx="46">
                  <c:v>1500001.2087908157</c:v>
                </c:pt>
                <c:pt idx="47">
                  <c:v>1558333.6087908156</c:v>
                </c:pt>
                <c:pt idx="48">
                  <c:v>1616082.7087908157</c:v>
                </c:pt>
                <c:pt idx="49">
                  <c:v>1673254.3087908158</c:v>
                </c:pt>
                <c:pt idx="50">
                  <c:v>1729854.2087908157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3A0-F144-8EAA-D9C05ED62FE2}"/>
            </c:ext>
          </c:extLst>
        </c:ser>
        <c:ser>
          <c:idx val="10"/>
          <c:order val="6"/>
          <c:tx>
            <c:strRef>
              <c:f>'Ark1'!$M$1</c:f>
              <c:strCache>
                <c:ptCount val="1"/>
                <c:pt idx="0">
                  <c:v>portfolio_value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'Ark1'!$A$2:$A$52</c:f>
              <c:numCache>
                <c:formatCode>General</c:formatCod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numCache>
            </c:numRef>
          </c:xVal>
          <c:yVal>
            <c:numRef>
              <c:f>'Ark1'!$M$2:$M$52</c:f>
              <c:numCache>
                <c:formatCode>_("kr."* #,##0.00_);_("kr."* \(#,##0.00\);_("kr."* "-"??_);_(@_)</c:formatCode>
                <c:ptCount val="51"/>
                <c:pt idx="0">
                  <c:v>22600.017454048764</c:v>
                </c:pt>
                <c:pt idx="1">
                  <c:v>44753.77187317748</c:v>
                </c:pt>
                <c:pt idx="2">
                  <c:v>68603.541705169133</c:v>
                </c:pt>
                <c:pt idx="3">
                  <c:v>110370.934968238</c:v>
                </c:pt>
                <c:pt idx="4">
                  <c:v>177346.44582738818</c:v>
                </c:pt>
                <c:pt idx="5">
                  <c:v>195371.19540622176</c:v>
                </c:pt>
                <c:pt idx="6">
                  <c:v>261463.83399826175</c:v>
                </c:pt>
                <c:pt idx="7">
                  <c:v>327461.58371422376</c:v>
                </c:pt>
                <c:pt idx="8">
                  <c:v>373073.20631381299</c:v>
                </c:pt>
                <c:pt idx="9">
                  <c:v>405535.74321101641</c:v>
                </c:pt>
                <c:pt idx="10">
                  <c:v>401357.39699271636</c:v>
                </c:pt>
                <c:pt idx="11">
                  <c:v>447905.99681497749</c:v>
                </c:pt>
                <c:pt idx="12">
                  <c:v>511693.68473505939</c:v>
                </c:pt>
                <c:pt idx="13">
                  <c:v>604134.11897519731</c:v>
                </c:pt>
                <c:pt idx="14">
                  <c:v>831848.50318001769</c:v>
                </c:pt>
                <c:pt idx="15">
                  <c:v>972514.25198397529</c:v>
                </c:pt>
                <c:pt idx="16">
                  <c:v>1021806.4027192933</c:v>
                </c:pt>
                <c:pt idx="17">
                  <c:v>1191283.0486618693</c:v>
                </c:pt>
                <c:pt idx="18">
                  <c:v>1316417.1012561314</c:v>
                </c:pt>
                <c:pt idx="19">
                  <c:v>1784009.6017778662</c:v>
                </c:pt>
                <c:pt idx="20">
                  <c:v>1903801.3416288607</c:v>
                </c:pt>
                <c:pt idx="21">
                  <c:v>1599564.2152669844</c:v>
                </c:pt>
                <c:pt idx="22">
                  <c:v>2128238.7225339739</c:v>
                </c:pt>
                <c:pt idx="23">
                  <c:v>1995899.8469805422</c:v>
                </c:pt>
                <c:pt idx="24">
                  <c:v>1792935.6447529795</c:v>
                </c:pt>
                <c:pt idx="25">
                  <c:v>1804728.3520785274</c:v>
                </c:pt>
                <c:pt idx="26">
                  <c:v>1829346.1528953712</c:v>
                </c:pt>
                <c:pt idx="27">
                  <c:v>1553331.5538333545</c:v>
                </c:pt>
                <c:pt idx="28">
                  <c:v>1568321.7838682479</c:v>
                </c:pt>
                <c:pt idx="29">
                  <c:v>1795066.6187333402</c:v>
                </c:pt>
                <c:pt idx="30">
                  <c:v>1712558.8380261392</c:v>
                </c:pt>
                <c:pt idx="31">
                  <c:v>1721473.8420834942</c:v>
                </c:pt>
                <c:pt idx="32">
                  <c:v>1761982.9428041794</c:v>
                </c:pt>
                <c:pt idx="33">
                  <c:v>1598864.3512487686</c:v>
                </c:pt>
                <c:pt idx="34">
                  <c:v>1863033.5319866887</c:v>
                </c:pt>
                <c:pt idx="35">
                  <c:v>1656161.7572620746</c:v>
                </c:pt>
                <c:pt idx="36">
                  <c:v>1833314.3191960279</c:v>
                </c:pt>
                <c:pt idx="37">
                  <c:v>1585212.9068445894</c:v>
                </c:pt>
                <c:pt idx="38">
                  <c:v>1858444.686523167</c:v>
                </c:pt>
                <c:pt idx="39">
                  <c:v>1660981.0506239939</c:v>
                </c:pt>
                <c:pt idx="40">
                  <c:v>1890979.8750199797</c:v>
                </c:pt>
                <c:pt idx="41">
                  <c:v>2104369.038747367</c:v>
                </c:pt>
                <c:pt idx="42">
                  <c:v>1841590.7069990276</c:v>
                </c:pt>
                <c:pt idx="43">
                  <c:v>2131502.9751928058</c:v>
                </c:pt>
                <c:pt idx="44">
                  <c:v>1999684.8872212495</c:v>
                </c:pt>
                <c:pt idx="45">
                  <c:v>1809988.5826676863</c:v>
                </c:pt>
                <c:pt idx="46">
                  <c:v>2127816.0991736576</c:v>
                </c:pt>
                <c:pt idx="47">
                  <c:v>1929930.5287138964</c:v>
                </c:pt>
                <c:pt idx="48">
                  <c:v>1832280.03574338</c:v>
                </c:pt>
                <c:pt idx="49">
                  <c:v>1917357.0215029554</c:v>
                </c:pt>
                <c:pt idx="50">
                  <c:v>1927276.6753144411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3A0-F144-8EAA-D9C05ED62FE2}"/>
            </c:ext>
          </c:extLst>
        </c:ser>
        <c:ser>
          <c:idx val="11"/>
          <c:order val="7"/>
          <c:tx>
            <c:strRef>
              <c:f>'Ark1'!$N$1</c:f>
              <c:strCache>
                <c:ptCount val="1"/>
                <c:pt idx="0">
                  <c:v>target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'Ark1'!$A$2:$A$52</c:f>
              <c:numCache>
                <c:formatCode>General</c:formatCod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numCache>
            </c:numRef>
          </c:xVal>
          <c:yVal>
            <c:numRef>
              <c:f>'Ark1'!$N$2:$N$52</c:f>
              <c:numCache>
                <c:formatCode>_-* #,##0\ [$kr.-406]_-;\-* #,##0\ [$kr.-406]_-;_-* "-"??\ [$kr.-406]_-;_-@_-</c:formatCode>
                <c:ptCount val="51"/>
                <c:pt idx="0">
                  <c:v>1673264.1600000001</c:v>
                </c:pt>
                <c:pt idx="1">
                  <c:v>1673264.1600000001</c:v>
                </c:pt>
                <c:pt idx="2">
                  <c:v>1673264.1600000001</c:v>
                </c:pt>
                <c:pt idx="3">
                  <c:v>1673264.1600000001</c:v>
                </c:pt>
                <c:pt idx="4">
                  <c:v>1673264.1600000001</c:v>
                </c:pt>
                <c:pt idx="5">
                  <c:v>1673264.1600000001</c:v>
                </c:pt>
                <c:pt idx="6">
                  <c:v>1673264.1600000001</c:v>
                </c:pt>
                <c:pt idx="7">
                  <c:v>1673264.1600000001</c:v>
                </c:pt>
                <c:pt idx="8">
                  <c:v>1673264.1600000001</c:v>
                </c:pt>
                <c:pt idx="9">
                  <c:v>1673264.1600000001</c:v>
                </c:pt>
                <c:pt idx="10">
                  <c:v>1673264.1600000001</c:v>
                </c:pt>
                <c:pt idx="11">
                  <c:v>1673264.1600000001</c:v>
                </c:pt>
                <c:pt idx="12">
                  <c:v>1673264.1600000001</c:v>
                </c:pt>
                <c:pt idx="13">
                  <c:v>1673264.1600000001</c:v>
                </c:pt>
                <c:pt idx="14">
                  <c:v>1673264.1600000001</c:v>
                </c:pt>
                <c:pt idx="15">
                  <c:v>1673264.1600000001</c:v>
                </c:pt>
                <c:pt idx="16">
                  <c:v>1673264.1600000001</c:v>
                </c:pt>
                <c:pt idx="17">
                  <c:v>1673264.1600000001</c:v>
                </c:pt>
                <c:pt idx="18">
                  <c:v>1673264.1600000001</c:v>
                </c:pt>
                <c:pt idx="19">
                  <c:v>1673264.1600000001</c:v>
                </c:pt>
                <c:pt idx="20">
                  <c:v>1673264.1600000001</c:v>
                </c:pt>
                <c:pt idx="21">
                  <c:v>1673264.1600000001</c:v>
                </c:pt>
                <c:pt idx="22">
                  <c:v>1673264.1600000001</c:v>
                </c:pt>
                <c:pt idx="23">
                  <c:v>1673264.1600000001</c:v>
                </c:pt>
                <c:pt idx="24">
                  <c:v>1673264.1600000001</c:v>
                </c:pt>
                <c:pt idx="25">
                  <c:v>1673264.1600000001</c:v>
                </c:pt>
                <c:pt idx="26">
                  <c:v>1673264.1600000001</c:v>
                </c:pt>
                <c:pt idx="27">
                  <c:v>1673264.1600000001</c:v>
                </c:pt>
                <c:pt idx="28">
                  <c:v>1673264.1600000001</c:v>
                </c:pt>
                <c:pt idx="29">
                  <c:v>1673264.1600000001</c:v>
                </c:pt>
                <c:pt idx="30">
                  <c:v>1673264.1600000001</c:v>
                </c:pt>
                <c:pt idx="31">
                  <c:v>1673264.1600000001</c:v>
                </c:pt>
                <c:pt idx="32">
                  <c:v>1673264.1600000001</c:v>
                </c:pt>
                <c:pt idx="33">
                  <c:v>1673264.1600000001</c:v>
                </c:pt>
                <c:pt idx="34">
                  <c:v>1673264.1600000001</c:v>
                </c:pt>
                <c:pt idx="35">
                  <c:v>1673264.1600000001</c:v>
                </c:pt>
                <c:pt idx="36">
                  <c:v>1673264.1600000001</c:v>
                </c:pt>
                <c:pt idx="37">
                  <c:v>1673264.1600000001</c:v>
                </c:pt>
                <c:pt idx="38">
                  <c:v>1673264.1600000001</c:v>
                </c:pt>
                <c:pt idx="39">
                  <c:v>1673264.1600000001</c:v>
                </c:pt>
                <c:pt idx="40">
                  <c:v>1673264.1600000001</c:v>
                </c:pt>
                <c:pt idx="41">
                  <c:v>1673264.1600000001</c:v>
                </c:pt>
                <c:pt idx="42">
                  <c:v>1673264.1600000001</c:v>
                </c:pt>
                <c:pt idx="43">
                  <c:v>1673264.1600000001</c:v>
                </c:pt>
                <c:pt idx="44">
                  <c:v>1673264.1600000001</c:v>
                </c:pt>
                <c:pt idx="45">
                  <c:v>1673264.1600000001</c:v>
                </c:pt>
                <c:pt idx="46">
                  <c:v>1673264.1600000001</c:v>
                </c:pt>
                <c:pt idx="47">
                  <c:v>1673264.1600000001</c:v>
                </c:pt>
                <c:pt idx="48">
                  <c:v>1673264.1600000001</c:v>
                </c:pt>
                <c:pt idx="49">
                  <c:v>1673264.1600000001</c:v>
                </c:pt>
                <c:pt idx="50">
                  <c:v>1673264.1600000001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3A0-F144-8EAA-D9C05ED62FE2}"/>
            </c:ext>
          </c:extLst>
        </c:ser>
        <c:ser>
          <c:idx val="14"/>
          <c:order val="8"/>
          <c:tx>
            <c:strRef>
              <c:f>'Ark1'!$Q$1</c:f>
              <c:strCache>
                <c:ptCount val="1"/>
                <c:pt idx="0">
                  <c:v>total_value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'Ark1'!$A$2:$A$52</c:f>
              <c:numCache>
                <c:formatCode>General</c:formatCod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numCache>
            </c:numRef>
          </c:xVal>
          <c:yVal>
            <c:numRef>
              <c:f>'Ark1'!$Q$2:$Q$52</c:f>
              <c:numCache>
                <c:formatCode>_("kr."* #,##0.00_);_("kr."* \(#,##0.00\);_("kr."* "-"??_);_(@_)</c:formatCode>
                <c:ptCount val="51"/>
                <c:pt idx="0">
                  <c:v>22600.017454048764</c:v>
                </c:pt>
                <c:pt idx="1">
                  <c:v>44753.77187317748</c:v>
                </c:pt>
                <c:pt idx="2">
                  <c:v>68603.541705169133</c:v>
                </c:pt>
                <c:pt idx="3">
                  <c:v>110370.934968238</c:v>
                </c:pt>
                <c:pt idx="4">
                  <c:v>177346.44582738818</c:v>
                </c:pt>
                <c:pt idx="5">
                  <c:v>195371.19540622176</c:v>
                </c:pt>
                <c:pt idx="6">
                  <c:v>261463.83399826175</c:v>
                </c:pt>
                <c:pt idx="7">
                  <c:v>327461.58371422376</c:v>
                </c:pt>
                <c:pt idx="8">
                  <c:v>373073.20631381299</c:v>
                </c:pt>
                <c:pt idx="9">
                  <c:v>405535.74321101641</c:v>
                </c:pt>
                <c:pt idx="10">
                  <c:v>401357.39699271636</c:v>
                </c:pt>
                <c:pt idx="11">
                  <c:v>447905.99681497749</c:v>
                </c:pt>
                <c:pt idx="12">
                  <c:v>511693.68473505939</c:v>
                </c:pt>
                <c:pt idx="13">
                  <c:v>604134.11897519731</c:v>
                </c:pt>
                <c:pt idx="14">
                  <c:v>831848.50318001769</c:v>
                </c:pt>
                <c:pt idx="15">
                  <c:v>972514.25198397529</c:v>
                </c:pt>
                <c:pt idx="16">
                  <c:v>1021806.4027192933</c:v>
                </c:pt>
                <c:pt idx="17">
                  <c:v>1191283.0486618693</c:v>
                </c:pt>
                <c:pt idx="18">
                  <c:v>1316417.1012561314</c:v>
                </c:pt>
                <c:pt idx="19">
                  <c:v>1784009.6017778662</c:v>
                </c:pt>
                <c:pt idx="20">
                  <c:v>1903801.3416288607</c:v>
                </c:pt>
                <c:pt idx="21">
                  <c:v>1627423.8152669845</c:v>
                </c:pt>
                <c:pt idx="22">
                  <c:v>2156655.5145339738</c:v>
                </c:pt>
                <c:pt idx="23">
                  <c:v>2378235.8618010841</c:v>
                </c:pt>
                <c:pt idx="24">
                  <c:v>2334840.8646229119</c:v>
                </c:pt>
                <c:pt idx="25">
                  <c:v>2522799.3684243858</c:v>
                </c:pt>
                <c:pt idx="26">
                  <c:v>2753417.282463518</c:v>
                </c:pt>
                <c:pt idx="27">
                  <c:v>2533218.705992864</c:v>
                </c:pt>
                <c:pt idx="28">
                  <c:v>2567806.6790709477</c:v>
                </c:pt>
                <c:pt idx="29">
                  <c:v>2814541.2118400941</c:v>
                </c:pt>
                <c:pt idx="30">
                  <c:v>2834937.0010211673</c:v>
                </c:pt>
                <c:pt idx="31">
                  <c:v>2959889.6504219165</c:v>
                </c:pt>
                <c:pt idx="32">
                  <c:v>3161535.2501135496</c:v>
                </c:pt>
                <c:pt idx="33">
                  <c:v>3076439.604704326</c:v>
                </c:pt>
                <c:pt idx="34">
                  <c:v>3370160.2905113576</c:v>
                </c:pt>
                <c:pt idx="35">
                  <c:v>3248591.2509572366</c:v>
                </c:pt>
                <c:pt idx="36">
                  <c:v>3457592.4027650934</c:v>
                </c:pt>
                <c:pt idx="37">
                  <c:v>3302790.652085036</c:v>
                </c:pt>
                <c:pt idx="38">
                  <c:v>3610373.9866684228</c:v>
                </c:pt>
                <c:pt idx="39">
                  <c:v>3511165.1367721548</c:v>
                </c:pt>
                <c:pt idx="40">
                  <c:v>3778167.6428911034</c:v>
                </c:pt>
                <c:pt idx="41">
                  <c:v>4522363.6407232806</c:v>
                </c:pt>
                <c:pt idx="42">
                  <c:v>4537610.3480134867</c:v>
                </c:pt>
                <c:pt idx="43">
                  <c:v>5400407.1242203601</c:v>
                </c:pt>
                <c:pt idx="44">
                  <c:v>5720505.8464506045</c:v>
                </c:pt>
                <c:pt idx="45">
                  <c:v>5801467.1837493144</c:v>
                </c:pt>
                <c:pt idx="46">
                  <c:v>6712597.9114505751</c:v>
                </c:pt>
                <c:pt idx="47">
                  <c:v>6921406.7459502481</c:v>
                </c:pt>
                <c:pt idx="48">
                  <c:v>7140350.753067839</c:v>
                </c:pt>
                <c:pt idx="49">
                  <c:v>7632853.6146768592</c:v>
                </c:pt>
                <c:pt idx="50">
                  <c:v>8067695.6156662637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3A0-F144-8EAA-D9C05ED62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620815"/>
        <c:axId val="1929745775"/>
      </c:scatterChart>
      <c:valAx>
        <c:axId val="1929620815"/>
        <c:scaling>
          <c:orientation val="minMax"/>
          <c:max val="7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29745775"/>
        <c:crosses val="autoZero"/>
        <c:crossBetween val="midCat"/>
      </c:valAx>
      <c:valAx>
        <c:axId val="19297457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&quot;kr.&quot;_-;\-* #,##0\ &quot;kr.&quot;_-;_-* &quot;-&quot;??\ &quot;kr.&quot;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29620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1295400</xdr:colOff>
      <xdr:row>58</xdr:row>
      <xdr:rowOff>101600</xdr:rowOff>
    </xdr:from>
    <xdr:to>
      <xdr:col>18</xdr:col>
      <xdr:colOff>12700</xdr:colOff>
      <xdr:row>99</xdr:row>
      <xdr:rowOff>165100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C126DDE8-AC02-E542-AFAC-248289D14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357C3-D038-8443-A57D-26C369032AA5}">
  <dimension ref="A1:AB188"/>
  <sheetViews>
    <sheetView tabSelected="1" workbookViewId="0">
      <pane ySplit="1" topLeftCell="A28" activePane="bottomLeft" state="frozen"/>
      <selection pane="bottomLeft" activeCell="E42" sqref="E42"/>
    </sheetView>
  </sheetViews>
  <sheetFormatPr baseColWidth="10" defaultRowHeight="16" x14ac:dyDescent="0.2"/>
  <cols>
    <col min="3" max="4" width="15.5" bestFit="1" customWidth="1"/>
    <col min="5" max="6" width="17.6640625" bestFit="1" customWidth="1"/>
    <col min="7" max="7" width="17.6640625" customWidth="1"/>
    <col min="8" max="8" width="18.83203125" bestFit="1" customWidth="1"/>
    <col min="9" max="9" width="11.5" bestFit="1" customWidth="1"/>
    <col min="10" max="10" width="17.6640625" bestFit="1" customWidth="1"/>
    <col min="11" max="11" width="13.33203125" bestFit="1" customWidth="1"/>
    <col min="12" max="12" width="19.1640625" bestFit="1" customWidth="1"/>
    <col min="13" max="13" width="21.1640625" bestFit="1" customWidth="1"/>
    <col min="14" max="14" width="16.1640625" customWidth="1"/>
    <col min="15" max="15" width="15.5" bestFit="1" customWidth="1"/>
    <col min="16" max="16" width="13" bestFit="1" customWidth="1"/>
    <col min="17" max="17" width="16.33203125" customWidth="1"/>
    <col min="22" max="22" width="22.6640625" bestFit="1" customWidth="1"/>
    <col min="24" max="24" width="13" bestFit="1" customWidth="1"/>
  </cols>
  <sheetData>
    <row r="1" spans="1:28" x14ac:dyDescent="0.2">
      <c r="A1" t="s">
        <v>8</v>
      </c>
      <c r="B1" t="s">
        <v>2</v>
      </c>
      <c r="C1" t="s">
        <v>3</v>
      </c>
      <c r="D1" t="s">
        <v>13</v>
      </c>
      <c r="E1" t="s">
        <v>14</v>
      </c>
      <c r="F1" t="s">
        <v>0</v>
      </c>
      <c r="G1" t="s">
        <v>21</v>
      </c>
      <c r="H1" t="s">
        <v>22</v>
      </c>
      <c r="I1" t="s">
        <v>1</v>
      </c>
      <c r="J1" t="s">
        <v>11</v>
      </c>
      <c r="K1" t="s">
        <v>5</v>
      </c>
      <c r="L1" t="s">
        <v>23</v>
      </c>
      <c r="M1" t="s">
        <v>6</v>
      </c>
      <c r="N1" t="s">
        <v>7</v>
      </c>
      <c r="O1" t="s">
        <v>15</v>
      </c>
      <c r="P1" t="s">
        <v>16</v>
      </c>
      <c r="Q1" t="s">
        <v>17</v>
      </c>
      <c r="R1" t="s">
        <v>19</v>
      </c>
      <c r="S1" t="s">
        <v>20</v>
      </c>
      <c r="Z1" t="s">
        <v>9</v>
      </c>
      <c r="AA1" t="s">
        <v>7</v>
      </c>
      <c r="AB1" t="s">
        <v>4</v>
      </c>
    </row>
    <row r="2" spans="1:28" x14ac:dyDescent="0.2">
      <c r="A2">
        <v>20</v>
      </c>
      <c r="B2">
        <v>0.02</v>
      </c>
      <c r="C2" s="1">
        <v>100000</v>
      </c>
      <c r="D2" s="6">
        <v>0</v>
      </c>
      <c r="E2" s="1">
        <f>C2*$Z$5</f>
        <v>10000</v>
      </c>
      <c r="F2" s="1">
        <f>E2</f>
        <v>10000</v>
      </c>
      <c r="G2" s="9">
        <v>1</v>
      </c>
      <c r="H2" s="1">
        <f>F2</f>
        <v>10000</v>
      </c>
      <c r="I2" s="1">
        <f>H2*(B2*(1-$AA$5))</f>
        <v>134</v>
      </c>
      <c r="J2" s="2">
        <f>F2+E2</f>
        <v>20000</v>
      </c>
      <c r="K2" s="5">
        <f ca="1">_xlfn.NORM.INV(RAND(),0.07,0.1)</f>
        <v>0.1367008727024383</v>
      </c>
      <c r="L2" s="3">
        <f ca="1">K2*J2-I2</f>
        <v>2600.017454048766</v>
      </c>
      <c r="M2" s="3">
        <f ca="1">L2+J2</f>
        <v>22600.017454048764</v>
      </c>
      <c r="N2" s="7">
        <f>$AA$2</f>
        <v>1673264.1600000001</v>
      </c>
      <c r="O2" t="b">
        <f ca="1">M2&gt;=N2</f>
        <v>0</v>
      </c>
      <c r="P2" s="7">
        <f ca="1">MAX(0,M2-N2)</f>
        <v>0</v>
      </c>
      <c r="Q2" s="3">
        <f ca="1">M2+D2</f>
        <v>22600.017454048764</v>
      </c>
      <c r="R2" s="4">
        <f>H2/(J2-H2)</f>
        <v>1</v>
      </c>
      <c r="S2" s="4">
        <f ca="1">M2/Q2</f>
        <v>1</v>
      </c>
      <c r="Z2" s="8">
        <v>0.9</v>
      </c>
      <c r="AA2" s="7">
        <f>SUM(E2:E52)*Z2</f>
        <v>1673264.1600000001</v>
      </c>
      <c r="AB2">
        <v>1.03</v>
      </c>
    </row>
    <row r="3" spans="1:28" x14ac:dyDescent="0.2">
      <c r="A3">
        <f>A2+1</f>
        <v>21</v>
      </c>
      <c r="B3">
        <v>0.02</v>
      </c>
      <c r="C3" s="1">
        <v>105000</v>
      </c>
      <c r="D3" s="6">
        <f ca="1">D2*(1+B3)+IF(O2, IF(H3&gt;=0,0,C3*$Z$5+P3), 0)</f>
        <v>0</v>
      </c>
      <c r="E3" s="1">
        <f>C3*$Z$5</f>
        <v>10500</v>
      </c>
      <c r="F3" s="1">
        <f ca="1">IF(O2,IF(H2&gt;0,-E3-P2,0),E3*G3)</f>
        <v>10500</v>
      </c>
      <c r="G3" s="9">
        <v>1</v>
      </c>
      <c r="H3" s="1">
        <f ca="1">F3+H2</f>
        <v>20500</v>
      </c>
      <c r="I3" s="1">
        <f ca="1">H3*(B3*(1-$AA$5))</f>
        <v>274.7</v>
      </c>
      <c r="J3" s="2">
        <f ca="1">M2+SUM(E3:F3)</f>
        <v>43600.017454048764</v>
      </c>
      <c r="K3" s="5">
        <f t="shared" ref="K3:K52" ca="1" si="0">_xlfn.NORM.INV(RAND(),0.07,0.1)</f>
        <v>2.6462246726040646E-2</v>
      </c>
      <c r="L3" s="3">
        <f ca="1">K3*J3-I3</f>
        <v>879.05441912871697</v>
      </c>
      <c r="M3" s="3">
        <f ca="1">(M2+SUM(E3:F3)-P2)*(1+K3)</f>
        <v>44753.77187317748</v>
      </c>
      <c r="N3" s="7">
        <f>N2*$AB$5</f>
        <v>1673264.1600000001</v>
      </c>
      <c r="O3" t="b">
        <f t="shared" ref="O3:O52" ca="1" si="1">M3&gt;=N3</f>
        <v>0</v>
      </c>
      <c r="P3" s="7">
        <f t="shared" ref="P3:P52" ca="1" si="2">MAX(0,M3-N3)</f>
        <v>0</v>
      </c>
      <c r="Q3" s="3">
        <f ca="1">M3+D3</f>
        <v>44753.77187317748</v>
      </c>
      <c r="R3" s="4">
        <f ca="1">H3/(J3-H3)</f>
        <v>0.8874452169042385</v>
      </c>
      <c r="S3" s="4">
        <f t="shared" ref="S3:S52" ca="1" si="3">M3/Q3</f>
        <v>1</v>
      </c>
    </row>
    <row r="4" spans="1:28" x14ac:dyDescent="0.2">
      <c r="A4">
        <f t="shared" ref="A4:A52" si="4">A3+1</f>
        <v>22</v>
      </c>
      <c r="B4">
        <v>0.02</v>
      </c>
      <c r="C4" s="1">
        <v>110250</v>
      </c>
      <c r="D4" s="6">
        <f ca="1">D3*(1+B4)+IF(O3, IF(H4&gt;=0,0,C4*$Z$5+P4), 0)</f>
        <v>0</v>
      </c>
      <c r="E4" s="1">
        <f>C4*$Z$5</f>
        <v>11025</v>
      </c>
      <c r="F4" s="1">
        <f ca="1">IF(O3,IF(H3&gt;0,-E4-P3,0),E4*G4)</f>
        <v>11025</v>
      </c>
      <c r="G4" s="9">
        <v>1</v>
      </c>
      <c r="H4" s="1">
        <f t="shared" ref="H4:H27" ca="1" si="5">F4+H3</f>
        <v>31525</v>
      </c>
      <c r="I4" s="1">
        <f ca="1">H4*(B4*(1-$AA$5))</f>
        <v>422.43499999999995</v>
      </c>
      <c r="J4" s="2">
        <f ca="1">J3+SUM(E4:F4)</f>
        <v>65650.017454048764</v>
      </c>
      <c r="K4" s="5">
        <f t="shared" ca="1" si="0"/>
        <v>2.6941140919533597E-2</v>
      </c>
      <c r="L4" s="3">
        <f ca="1">K4*J4-I4</f>
        <v>1346.251371599368</v>
      </c>
      <c r="M4" s="3">
        <f ca="1">(M3+SUM(E4:F4)-P3)*(1+K4)</f>
        <v>68603.541705169133</v>
      </c>
      <c r="N4" s="7">
        <f>N3*$AB$5</f>
        <v>1673264.1600000001</v>
      </c>
      <c r="O4" t="b">
        <f t="shared" ca="1" si="1"/>
        <v>0</v>
      </c>
      <c r="P4" s="7">
        <f t="shared" ca="1" si="2"/>
        <v>0</v>
      </c>
      <c r="Q4" s="3">
        <f ca="1">M4+D4</f>
        <v>68603.541705169133</v>
      </c>
      <c r="R4" s="4">
        <f ca="1">H4/(J4-H4)</f>
        <v>0.92380905130525337</v>
      </c>
      <c r="S4" s="4">
        <f t="shared" ca="1" si="3"/>
        <v>1</v>
      </c>
      <c r="Z4" t="s">
        <v>10</v>
      </c>
      <c r="AA4" t="s">
        <v>12</v>
      </c>
      <c r="AB4" t="s">
        <v>18</v>
      </c>
    </row>
    <row r="5" spans="1:28" x14ac:dyDescent="0.2">
      <c r="A5">
        <f t="shared" si="4"/>
        <v>23</v>
      </c>
      <c r="B5">
        <v>0.02</v>
      </c>
      <c r="C5" s="1">
        <v>115763</v>
      </c>
      <c r="D5" s="6">
        <f ca="1">D4*(1+B5)+IF(O4, IF(H5&gt;=0,0,C5*$Z$5+P5), 0)</f>
        <v>0</v>
      </c>
      <c r="E5" s="1">
        <f>C5*$Z$5</f>
        <v>11576.300000000001</v>
      </c>
      <c r="F5" s="1">
        <f ca="1">IF(O4,IF(H4&gt;0,-E5-P4,0),E5*G5)</f>
        <v>11576.300000000001</v>
      </c>
      <c r="G5" s="9">
        <v>1</v>
      </c>
      <c r="H5" s="1">
        <f t="shared" ca="1" si="5"/>
        <v>43101.3</v>
      </c>
      <c r="I5" s="1">
        <f ca="1">H5*(B5*(1-$AA$5))</f>
        <v>577.55741999999998</v>
      </c>
      <c r="J5" s="2">
        <f t="shared" ref="J5:J52" ca="1" si="6">J4+SUM(E5:F5)</f>
        <v>88802.61745404877</v>
      </c>
      <c r="K5" s="5">
        <f t="shared" ca="1" si="0"/>
        <v>0.20287244992146591</v>
      </c>
      <c r="L5" s="3">
        <f ca="1">K5*J5-I5</f>
        <v>17438.047142341602</v>
      </c>
      <c r="M5" s="3">
        <f ca="1">(M4+SUM(E5:F5)-P4)*(1+K5)</f>
        <v>110370.934968238</v>
      </c>
      <c r="N5" s="7">
        <f>N4*$AB$5</f>
        <v>1673264.1600000001</v>
      </c>
      <c r="O5" t="b">
        <f t="shared" ca="1" si="1"/>
        <v>0</v>
      </c>
      <c r="P5" s="7">
        <f t="shared" ca="1" si="2"/>
        <v>0</v>
      </c>
      <c r="Q5" s="3">
        <f ca="1">M5+D5</f>
        <v>110370.934968238</v>
      </c>
      <c r="R5" s="4">
        <f ca="1">H5/(J5-H5)</f>
        <v>0.94310847916664553</v>
      </c>
      <c r="S5" s="4">
        <f t="shared" ca="1" si="3"/>
        <v>1</v>
      </c>
      <c r="Z5" s="8">
        <v>0.1</v>
      </c>
      <c r="AA5" s="8">
        <v>0.33</v>
      </c>
      <c r="AB5">
        <v>1</v>
      </c>
    </row>
    <row r="6" spans="1:28" x14ac:dyDescent="0.2">
      <c r="A6">
        <f t="shared" si="4"/>
        <v>24</v>
      </c>
      <c r="B6">
        <v>0.02</v>
      </c>
      <c r="C6" s="1">
        <v>121551</v>
      </c>
      <c r="D6" s="6">
        <f ca="1">D5*(1+B6)+IF(O5, IF(H6&gt;=0,0,C6*$Z$5+P6), 0)</f>
        <v>0</v>
      </c>
      <c r="E6" s="1">
        <f>C6*$Z$5</f>
        <v>12155.1</v>
      </c>
      <c r="F6" s="1">
        <f ca="1">IF(O5,IF(H5&gt;0,-E6-P5,0),E6*G6)</f>
        <v>12155.1</v>
      </c>
      <c r="G6" s="9">
        <v>1</v>
      </c>
      <c r="H6" s="1">
        <f t="shared" ca="1" si="5"/>
        <v>55256.4</v>
      </c>
      <c r="I6" s="1">
        <f ca="1">H6*(B6*(1-$AA$5))</f>
        <v>740.43575999999996</v>
      </c>
      <c r="J6" s="2">
        <f t="shared" ca="1" si="6"/>
        <v>113112.81745404877</v>
      </c>
      <c r="K6" s="5">
        <f t="shared" ca="1" si="0"/>
        <v>0.31678758030374454</v>
      </c>
      <c r="L6" s="3">
        <f ca="1">K6*J6-I6</f>
        <v>35092.29998260727</v>
      </c>
      <c r="M6" s="3">
        <f ca="1">(M5+SUM(E6:F6)-P5)*(1+K6)</f>
        <v>177346.44582738818</v>
      </c>
      <c r="N6" s="7">
        <f>N5*$AB$5</f>
        <v>1673264.1600000001</v>
      </c>
      <c r="O6" t="b">
        <f t="shared" ca="1" si="1"/>
        <v>0</v>
      </c>
      <c r="P6" s="7">
        <f t="shared" ca="1" si="2"/>
        <v>0</v>
      </c>
      <c r="Q6" s="3">
        <f ca="1">M6+D6</f>
        <v>177346.44582738818</v>
      </c>
      <c r="R6" s="4">
        <f ca="1">H6/(J6-H6)</f>
        <v>0.95506086328083184</v>
      </c>
      <c r="S6" s="4">
        <f t="shared" ca="1" si="3"/>
        <v>1</v>
      </c>
    </row>
    <row r="7" spans="1:28" x14ac:dyDescent="0.2">
      <c r="A7">
        <f t="shared" si="4"/>
        <v>25</v>
      </c>
      <c r="B7">
        <v>0.02</v>
      </c>
      <c r="C7" s="1">
        <v>127628</v>
      </c>
      <c r="D7" s="6">
        <f ca="1">D6*(1+B7)+IF(O6, IF(H7&gt;=0,0,C7*$Z$5+P7), 0)</f>
        <v>0</v>
      </c>
      <c r="E7" s="1">
        <f>C7*$Z$5</f>
        <v>12762.800000000001</v>
      </c>
      <c r="F7" s="1">
        <f ca="1">IF(O6,IF(H6&gt;0,-E7-P6,0),E7*G7)</f>
        <v>12762.800000000001</v>
      </c>
      <c r="G7" s="9">
        <v>1</v>
      </c>
      <c r="H7" s="1">
        <f t="shared" ca="1" si="5"/>
        <v>68019.199999999997</v>
      </c>
      <c r="I7" s="1">
        <f ca="1">H7*(B7*(1-$AA$5))</f>
        <v>911.45727999999986</v>
      </c>
      <c r="J7" s="2">
        <f t="shared" ca="1" si="6"/>
        <v>138638.41745404876</v>
      </c>
      <c r="K7" s="5">
        <f t="shared" ca="1" si="0"/>
        <v>-3.6973306946135223E-2</v>
      </c>
      <c r="L7" s="3">
        <f ca="1">K7*J7-I7</f>
        <v>-6037.378043054975</v>
      </c>
      <c r="M7" s="3">
        <f ca="1">(M6+SUM(E7:F7)-P6)*(1+K7)</f>
        <v>195371.19540622176</v>
      </c>
      <c r="N7" s="7">
        <f>N6*$AB$5</f>
        <v>1673264.1600000001</v>
      </c>
      <c r="O7" t="b">
        <f t="shared" ca="1" si="1"/>
        <v>0</v>
      </c>
      <c r="P7" s="7">
        <f t="shared" ca="1" si="2"/>
        <v>0</v>
      </c>
      <c r="Q7" s="3">
        <f ca="1">M7+D7</f>
        <v>195371.19540622176</v>
      </c>
      <c r="R7" s="4">
        <f ca="1">H7/(J7-H7)</f>
        <v>0.96318257907997107</v>
      </c>
      <c r="S7" s="4">
        <f t="shared" ca="1" si="3"/>
        <v>1</v>
      </c>
    </row>
    <row r="8" spans="1:28" x14ac:dyDescent="0.2">
      <c r="A8">
        <f t="shared" si="4"/>
        <v>26</v>
      </c>
      <c r="B8">
        <v>0.02</v>
      </c>
      <c r="C8" s="1">
        <v>134010</v>
      </c>
      <c r="D8" s="6">
        <f ca="1">D7*(1+B8)+IF(O7, IF(H8&gt;=0,0,C8*$Z$5+P8), 0)</f>
        <v>0</v>
      </c>
      <c r="E8" s="1">
        <f>C8*$Z$5</f>
        <v>13401</v>
      </c>
      <c r="F8" s="1">
        <f ca="1">IF(O7,IF(H7&gt;0,-E8-P7,0),E8*G8)</f>
        <v>13401</v>
      </c>
      <c r="G8" s="9">
        <v>1</v>
      </c>
      <c r="H8" s="1">
        <f t="shared" ca="1" si="5"/>
        <v>81420.2</v>
      </c>
      <c r="I8" s="1">
        <f ca="1">H8*(B8*(1-$AA$5))</f>
        <v>1091.0306799999998</v>
      </c>
      <c r="J8" s="2">
        <f t="shared" ca="1" si="6"/>
        <v>165440.41745404876</v>
      </c>
      <c r="K8" s="5">
        <f t="shared" ca="1" si="0"/>
        <v>0.17684688974383656</v>
      </c>
      <c r="L8" s="3">
        <f ca="1">K8*J8-I8</f>
        <v>28166.592584670452</v>
      </c>
      <c r="M8" s="3">
        <f ca="1">(M7+SUM(E8:F8)-P7)*(1+K8)</f>
        <v>261463.83399826175</v>
      </c>
      <c r="N8" s="7">
        <f>N7*$AB$5</f>
        <v>1673264.1600000001</v>
      </c>
      <c r="O8" t="b">
        <f t="shared" ca="1" si="1"/>
        <v>0</v>
      </c>
      <c r="P8" s="7">
        <f t="shared" ca="1" si="2"/>
        <v>0</v>
      </c>
      <c r="Q8" s="3">
        <f ca="1">M8+D8</f>
        <v>261463.83399826175</v>
      </c>
      <c r="R8" s="4">
        <f ca="1">H8/(J8-H8)</f>
        <v>0.9690548592608591</v>
      </c>
      <c r="S8" s="4">
        <f t="shared" ca="1" si="3"/>
        <v>1</v>
      </c>
    </row>
    <row r="9" spans="1:28" x14ac:dyDescent="0.2">
      <c r="A9">
        <f t="shared" si="4"/>
        <v>27</v>
      </c>
      <c r="B9">
        <v>0.02</v>
      </c>
      <c r="C9" s="1">
        <v>140710</v>
      </c>
      <c r="D9" s="6">
        <f ca="1">D8*(1+B9)+IF(O8, IF(H9&gt;=0,0,C9*$Z$5+P9), 0)</f>
        <v>0</v>
      </c>
      <c r="E9" s="1">
        <f>C9*$Z$5</f>
        <v>14071</v>
      </c>
      <c r="F9" s="1">
        <f ca="1">IF(O8,IF(H8&gt;0,-E9-P8,0),E9*G9)</f>
        <v>14071</v>
      </c>
      <c r="G9" s="9">
        <v>1</v>
      </c>
      <c r="H9" s="1">
        <f t="shared" ca="1" si="5"/>
        <v>95491.199999999997</v>
      </c>
      <c r="I9" s="1">
        <f ca="1">H9*(B9*(1-$AA$5))</f>
        <v>1279.5820799999999</v>
      </c>
      <c r="J9" s="2">
        <f t="shared" ca="1" si="6"/>
        <v>193582.41745404876</v>
      </c>
      <c r="K9" s="5">
        <f t="shared" ca="1" si="0"/>
        <v>0.13071473455258248</v>
      </c>
      <c r="L9" s="3">
        <f ca="1">K9*J9-I9</f>
        <v>24024.492231553191</v>
      </c>
      <c r="M9" s="3">
        <f ca="1">(M8+SUM(E9:F9)-P8)*(1+K9)</f>
        <v>327461.58371422376</v>
      </c>
      <c r="N9" s="7">
        <f>N8*$AB$5</f>
        <v>1673264.1600000001</v>
      </c>
      <c r="O9" t="b">
        <f t="shared" ca="1" si="1"/>
        <v>0</v>
      </c>
      <c r="P9" s="7">
        <f t="shared" ca="1" si="2"/>
        <v>0</v>
      </c>
      <c r="Q9" s="3">
        <f ca="1">M9+D9</f>
        <v>327461.58371422376</v>
      </c>
      <c r="R9" s="4">
        <f ca="1">H9/(J9-H9)</f>
        <v>0.97349388129200498</v>
      </c>
      <c r="S9" s="4">
        <f t="shared" ca="1" si="3"/>
        <v>1</v>
      </c>
    </row>
    <row r="10" spans="1:28" x14ac:dyDescent="0.2">
      <c r="A10">
        <f t="shared" si="4"/>
        <v>28</v>
      </c>
      <c r="B10">
        <v>0.02</v>
      </c>
      <c r="C10" s="1">
        <v>147746</v>
      </c>
      <c r="D10" s="6">
        <f ca="1">D9*(1+B10)+IF(O9, IF(H10&gt;=0,0,C10*$Z$5+P10), 0)</f>
        <v>0</v>
      </c>
      <c r="E10" s="1">
        <f>C10*$Z$5</f>
        <v>14774.6</v>
      </c>
      <c r="F10" s="1">
        <f ca="1">IF(O9,IF(H9&gt;0,-E10-P9,0),E10*G10)</f>
        <v>14774.6</v>
      </c>
      <c r="G10" s="9">
        <v>1</v>
      </c>
      <c r="H10" s="1">
        <f t="shared" ca="1" si="5"/>
        <v>110265.8</v>
      </c>
      <c r="I10" s="1">
        <f ca="1">H10*(B10*(1-$AA$5))</f>
        <v>1477.5617199999999</v>
      </c>
      <c r="J10" s="2">
        <f t="shared" ca="1" si="6"/>
        <v>223131.61745404877</v>
      </c>
      <c r="K10" s="5">
        <f t="shared" ca="1" si="0"/>
        <v>4.4991421358428006E-2</v>
      </c>
      <c r="L10" s="3">
        <f ca="1">K10*J10-I10</f>
        <v>8561.4468992626771</v>
      </c>
      <c r="M10" s="3">
        <f ca="1">(M9+SUM(E10:F10)-P9)*(1+K10)</f>
        <v>373073.20631381299</v>
      </c>
      <c r="N10" s="7">
        <f>N9*$AB$5</f>
        <v>1673264.1600000001</v>
      </c>
      <c r="O10" t="b">
        <f t="shared" ca="1" si="1"/>
        <v>0</v>
      </c>
      <c r="P10" s="7">
        <f t="shared" ca="1" si="2"/>
        <v>0</v>
      </c>
      <c r="Q10" s="3">
        <f ca="1">M10+D10</f>
        <v>373073.20631381299</v>
      </c>
      <c r="R10" s="4">
        <f ca="1">H10/(J10-H10)</f>
        <v>0.97696364131587221</v>
      </c>
      <c r="S10" s="4">
        <f t="shared" ca="1" si="3"/>
        <v>1</v>
      </c>
    </row>
    <row r="11" spans="1:28" x14ac:dyDescent="0.2">
      <c r="A11">
        <f t="shared" si="4"/>
        <v>29</v>
      </c>
      <c r="B11">
        <v>0.02</v>
      </c>
      <c r="C11" s="1">
        <v>155133</v>
      </c>
      <c r="D11" s="6">
        <f ca="1">D10*(1+B11)+IF(O10, IF(H11&gt;=0,0,C11*$Z$5+P11), 0)</f>
        <v>0</v>
      </c>
      <c r="E11" s="1">
        <f>C11*$Z$5</f>
        <v>15513.300000000001</v>
      </c>
      <c r="F11" s="1">
        <f ca="1">IF(O10,IF(H10&gt;0,-E11-P10,0),E11*G11)</f>
        <v>15513.300000000001</v>
      </c>
      <c r="G11" s="9">
        <v>1</v>
      </c>
      <c r="H11" s="1">
        <f t="shared" ca="1" si="5"/>
        <v>125779.1</v>
      </c>
      <c r="I11" s="1">
        <f ca="1">H11*(B11*(1-$AA$5))</f>
        <v>1685.43994</v>
      </c>
      <c r="J11" s="2">
        <f t="shared" ca="1" si="6"/>
        <v>254158.21745404878</v>
      </c>
      <c r="K11" s="5">
        <f t="shared" ca="1" si="0"/>
        <v>3.5534213943382575E-3</v>
      </c>
      <c r="L11" s="3">
        <f ca="1">K11*J11-I11</f>
        <v>-782.30869255190794</v>
      </c>
      <c r="M11" s="3">
        <f ca="1">(M10+SUM(E11:F11)-P10)*(1+K11)</f>
        <v>405535.74321101641</v>
      </c>
      <c r="N11" s="7">
        <f>N10*$AB$5</f>
        <v>1673264.1600000001</v>
      </c>
      <c r="O11" t="b">
        <f t="shared" ca="1" si="1"/>
        <v>0</v>
      </c>
      <c r="P11" s="7">
        <f t="shared" ca="1" si="2"/>
        <v>0</v>
      </c>
      <c r="Q11" s="3">
        <f ca="1">M11+D11</f>
        <v>405535.74321101641</v>
      </c>
      <c r="R11" s="4">
        <f ca="1">H11/(J11-H11)</f>
        <v>0.97974734905792293</v>
      </c>
      <c r="S11" s="4">
        <f t="shared" ca="1" si="3"/>
        <v>1</v>
      </c>
    </row>
    <row r="12" spans="1:28" x14ac:dyDescent="0.2">
      <c r="A12">
        <f t="shared" si="4"/>
        <v>30</v>
      </c>
      <c r="B12">
        <v>0.02</v>
      </c>
      <c r="C12" s="1">
        <v>162889</v>
      </c>
      <c r="D12" s="6">
        <f ca="1">D11*(1+B12)+IF(O11, IF(H12&gt;=0,0,C12*$Z$5+P12), 0)</f>
        <v>0</v>
      </c>
      <c r="E12" s="1">
        <f>C12*$Z$5</f>
        <v>16288.900000000001</v>
      </c>
      <c r="F12" s="1">
        <f ca="1">IF(O11,IF(H11&gt;0,-E12-P11,0),E12*G12)</f>
        <v>16288.900000000001</v>
      </c>
      <c r="G12" s="9">
        <v>1</v>
      </c>
      <c r="H12" s="1">
        <f t="shared" ca="1" si="5"/>
        <v>142068</v>
      </c>
      <c r="I12" s="1">
        <f ca="1">H12*(B12*(1-$AA$5))</f>
        <v>1903.7111999999997</v>
      </c>
      <c r="J12" s="2">
        <f t="shared" ca="1" si="6"/>
        <v>286736.01745404879</v>
      </c>
      <c r="K12" s="5">
        <f t="shared" ca="1" si="0"/>
        <v>-8.3896393498606225E-2</v>
      </c>
      <c r="L12" s="3">
        <f ca="1">K12*J12-I12</f>
        <v>-25959.828950548101</v>
      </c>
      <c r="M12" s="3">
        <f ca="1">(M11+SUM(E12:F12)-P11)*(1+K12)</f>
        <v>401357.39699271636</v>
      </c>
      <c r="N12" s="7">
        <f>N11*$AB$5</f>
        <v>1673264.1600000001</v>
      </c>
      <c r="O12" t="b">
        <f t="shared" ca="1" si="1"/>
        <v>0</v>
      </c>
      <c r="P12" s="7">
        <f t="shared" ca="1" si="2"/>
        <v>0</v>
      </c>
      <c r="Q12" s="3">
        <f ca="1">M12+D12</f>
        <v>401357.39699271636</v>
      </c>
      <c r="R12" s="4">
        <f ca="1">H12/(J12-H12)</f>
        <v>0.98202769693118497</v>
      </c>
      <c r="S12" s="4">
        <f t="shared" ca="1" si="3"/>
        <v>1</v>
      </c>
    </row>
    <row r="13" spans="1:28" x14ac:dyDescent="0.2">
      <c r="A13">
        <f t="shared" si="4"/>
        <v>31</v>
      </c>
      <c r="B13">
        <v>0.02</v>
      </c>
      <c r="C13" s="1">
        <v>171034</v>
      </c>
      <c r="D13" s="6">
        <f ca="1">D12*(1+B13)+IF(O12, IF(H13&gt;=0,0,C13*$Z$5+P13), 0)</f>
        <v>0</v>
      </c>
      <c r="E13" s="1">
        <f>C13*$Z$5</f>
        <v>17103.400000000001</v>
      </c>
      <c r="F13" s="1">
        <f ca="1">IF(O12,IF(H12&gt;0,-E13-P12,0),E13*G13)</f>
        <v>17103.400000000001</v>
      </c>
      <c r="G13" s="9">
        <v>1</v>
      </c>
      <c r="H13" s="1">
        <f t="shared" ca="1" si="5"/>
        <v>159171.4</v>
      </c>
      <c r="I13" s="1">
        <f ca="1">H13*(B13*(1-$AA$5))</f>
        <v>2132.8967599999996</v>
      </c>
      <c r="J13" s="2">
        <f t="shared" ca="1" si="6"/>
        <v>320942.81745404878</v>
      </c>
      <c r="K13" s="5">
        <f t="shared" ca="1" si="0"/>
        <v>2.833520272665449E-2</v>
      </c>
      <c r="L13" s="3">
        <f ca="1">K13*J13-I13</f>
        <v>6961.0830362241377</v>
      </c>
      <c r="M13" s="3">
        <f ca="1">(M12+SUM(E13:F13)-P12)*(1+K13)</f>
        <v>447905.99681497749</v>
      </c>
      <c r="N13" s="7">
        <f>N12*$AB$5</f>
        <v>1673264.1600000001</v>
      </c>
      <c r="O13" t="b">
        <f t="shared" ca="1" si="1"/>
        <v>0</v>
      </c>
      <c r="P13" s="7">
        <f t="shared" ca="1" si="2"/>
        <v>0</v>
      </c>
      <c r="Q13" s="3">
        <f ca="1">M13+D13</f>
        <v>447905.99681497749</v>
      </c>
      <c r="R13" s="4">
        <f ca="1">H13/(J13-H13)</f>
        <v>0.98392783165921549</v>
      </c>
      <c r="S13" s="4">
        <f t="shared" ca="1" si="3"/>
        <v>1</v>
      </c>
    </row>
    <row r="14" spans="1:28" x14ac:dyDescent="0.2">
      <c r="A14">
        <f t="shared" si="4"/>
        <v>32</v>
      </c>
      <c r="B14">
        <v>0.02</v>
      </c>
      <c r="C14" s="1">
        <v>179586</v>
      </c>
      <c r="D14" s="6">
        <f ca="1">D13*(1+B14)+IF(O13, IF(H14&gt;=0,0,C14*$Z$5+P14), 0)</f>
        <v>0</v>
      </c>
      <c r="E14" s="1">
        <f>C14*$Z$5</f>
        <v>17958.600000000002</v>
      </c>
      <c r="F14" s="1">
        <f ca="1">IF(O13,IF(H13&gt;0,-E14-P13,0),E14*G14)</f>
        <v>17958.600000000002</v>
      </c>
      <c r="G14" s="9">
        <v>1</v>
      </c>
      <c r="H14" s="1">
        <f t="shared" ca="1" si="5"/>
        <v>177130</v>
      </c>
      <c r="I14" s="1">
        <f ca="1">H14*(B14*(1-$AA$5))</f>
        <v>2373.5419999999999</v>
      </c>
      <c r="J14" s="2">
        <f t="shared" ca="1" si="6"/>
        <v>356860.01745404879</v>
      </c>
      <c r="K14" s="5">
        <f t="shared" ca="1" si="0"/>
        <v>5.760469548288337E-2</v>
      </c>
      <c r="L14" s="3">
        <f ca="1">K14*J14-I14</f>
        <v>18183.270635456924</v>
      </c>
      <c r="M14" s="3">
        <f ca="1">(M13+SUM(E14:F14)-P13)*(1+K14)</f>
        <v>511693.68473505939</v>
      </c>
      <c r="N14" s="7">
        <f>N13*$AB$5</f>
        <v>1673264.1600000001</v>
      </c>
      <c r="O14" t="b">
        <f t="shared" ca="1" si="1"/>
        <v>0</v>
      </c>
      <c r="P14" s="7">
        <f t="shared" ca="1" si="2"/>
        <v>0</v>
      </c>
      <c r="Q14" s="3">
        <f ca="1">M14+D14</f>
        <v>511693.68473505939</v>
      </c>
      <c r="R14" s="4">
        <f ca="1">H14/(J14-H14)</f>
        <v>0.98553376063231324</v>
      </c>
      <c r="S14" s="4">
        <f t="shared" ca="1" si="3"/>
        <v>1</v>
      </c>
    </row>
    <row r="15" spans="1:28" x14ac:dyDescent="0.2">
      <c r="A15">
        <f t="shared" si="4"/>
        <v>33</v>
      </c>
      <c r="B15">
        <v>0.02</v>
      </c>
      <c r="C15" s="1">
        <v>188565</v>
      </c>
      <c r="D15" s="6">
        <f ca="1">D14*(1+B15)+IF(O14, IF(H15&gt;=0,0,C15*$Z$5+P15), 0)</f>
        <v>0</v>
      </c>
      <c r="E15" s="1">
        <f>C15*$Z$5</f>
        <v>18856.5</v>
      </c>
      <c r="F15" s="1">
        <f ca="1">IF(O14,IF(H14&gt;0,-E15-P14,0),E15*G15)</f>
        <v>18856.5</v>
      </c>
      <c r="G15" s="9">
        <v>1</v>
      </c>
      <c r="H15" s="1">
        <f t="shared" ca="1" si="5"/>
        <v>195986.5</v>
      </c>
      <c r="I15" s="1">
        <f ca="1">H15*(B15*(1-$AA$5))</f>
        <v>2626.2190999999998</v>
      </c>
      <c r="J15" s="2">
        <f t="shared" ca="1" si="6"/>
        <v>394573.01745404879</v>
      </c>
      <c r="K15" s="5">
        <f t="shared" ca="1" si="0"/>
        <v>9.9611882710399072E-2</v>
      </c>
      <c r="L15" s="3">
        <f ca="1">K15*J15-I15</f>
        <v>36677.94203532095</v>
      </c>
      <c r="M15" s="3">
        <f ca="1">(M14+SUM(E15:F15)-P14)*(1+K15)</f>
        <v>604134.11897519731</v>
      </c>
      <c r="N15" s="7">
        <f>N14*$AB$5</f>
        <v>1673264.1600000001</v>
      </c>
      <c r="O15" t="b">
        <f t="shared" ca="1" si="1"/>
        <v>0</v>
      </c>
      <c r="P15" s="7">
        <f t="shared" ca="1" si="2"/>
        <v>0</v>
      </c>
      <c r="Q15" s="3">
        <f ca="1">M15+D15</f>
        <v>604134.11897519731</v>
      </c>
      <c r="R15" s="4">
        <f ca="1">H15/(J15-H15)</f>
        <v>0.98690738179317528</v>
      </c>
      <c r="S15" s="4">
        <f t="shared" ca="1" si="3"/>
        <v>1</v>
      </c>
    </row>
    <row r="16" spans="1:28" x14ac:dyDescent="0.2">
      <c r="A16">
        <f t="shared" si="4"/>
        <v>34</v>
      </c>
      <c r="B16">
        <v>0.02</v>
      </c>
      <c r="C16" s="1">
        <v>197993</v>
      </c>
      <c r="D16" s="6">
        <f ca="1">D15*(1+B16)+IF(O15, IF(H16&gt;=0,0,C16*$Z$5+P16), 0)</f>
        <v>0</v>
      </c>
      <c r="E16" s="1">
        <f>C16*$Z$5</f>
        <v>19799.300000000003</v>
      </c>
      <c r="F16" s="1">
        <f ca="1">IF(O15,IF(H15&gt;0,-E16-P15,0),E16*G16)</f>
        <v>19799.300000000003</v>
      </c>
      <c r="G16" s="9">
        <v>1</v>
      </c>
      <c r="H16" s="1">
        <f t="shared" ca="1" si="5"/>
        <v>215785.8</v>
      </c>
      <c r="I16" s="1">
        <f ca="1">H16*(B16*(1-$AA$5))</f>
        <v>2891.5297199999995</v>
      </c>
      <c r="J16" s="2">
        <f t="shared" ca="1" si="6"/>
        <v>434171.61745404883</v>
      </c>
      <c r="K16" s="5">
        <f t="shared" ca="1" si="0"/>
        <v>0.29222653853030012</v>
      </c>
      <c r="L16" s="3">
        <f ca="1">K16*J16-I16</f>
        <v>123984.93917669832</v>
      </c>
      <c r="M16" s="3">
        <f ca="1">(M15+SUM(E16:F16)-P15)*(1+K16)</f>
        <v>831848.50318001769</v>
      </c>
      <c r="N16" s="7">
        <f>N15*$AB$5</f>
        <v>1673264.1600000001</v>
      </c>
      <c r="O16" t="b">
        <f t="shared" ca="1" si="1"/>
        <v>0</v>
      </c>
      <c r="P16" s="7">
        <f t="shared" ca="1" si="2"/>
        <v>0</v>
      </c>
      <c r="Q16" s="3">
        <f ca="1">M16+D16</f>
        <v>831848.50318001769</v>
      </c>
      <c r="R16" s="4">
        <f ca="1">H16/(J16-H16)</f>
        <v>0.9880943850458791</v>
      </c>
      <c r="S16" s="4">
        <f t="shared" ca="1" si="3"/>
        <v>1</v>
      </c>
    </row>
    <row r="17" spans="1:19" x14ac:dyDescent="0.2">
      <c r="A17">
        <f t="shared" si="4"/>
        <v>35</v>
      </c>
      <c r="B17">
        <v>0.02</v>
      </c>
      <c r="C17" s="1">
        <v>207893</v>
      </c>
      <c r="D17" s="6">
        <f ca="1">D16*(1+B17)+IF(O16, IF(H17&gt;=0,0,C17*$Z$5+P17), 0)</f>
        <v>0</v>
      </c>
      <c r="E17" s="1">
        <f>C17*$Z$5</f>
        <v>20789.300000000003</v>
      </c>
      <c r="F17" s="1">
        <f ca="1">IF(O16,IF(H16&gt;0,-E17-P16,0),E17*G17)</f>
        <v>20789.300000000003</v>
      </c>
      <c r="G17" s="9">
        <v>1</v>
      </c>
      <c r="H17" s="1">
        <f t="shared" ca="1" si="5"/>
        <v>236575.09999999998</v>
      </c>
      <c r="I17" s="1">
        <f ca="1">H17*(B17*(1-$AA$5))</f>
        <v>3170.1063399999994</v>
      </c>
      <c r="J17" s="2">
        <f t="shared" ca="1" si="6"/>
        <v>475750.2174540488</v>
      </c>
      <c r="K17" s="5">
        <f t="shared" ca="1" si="0"/>
        <v>0.1134463865881836</v>
      </c>
      <c r="L17" s="3">
        <f ca="1">K17*J17-I17</f>
        <v>50802.036748704435</v>
      </c>
      <c r="M17" s="3">
        <f ca="1">(M16+SUM(E17:F17)-P16)*(1+K17)</f>
        <v>972514.25198397529</v>
      </c>
      <c r="N17" s="7">
        <f>N16*$AB$5</f>
        <v>1673264.1600000001</v>
      </c>
      <c r="O17" t="b">
        <f t="shared" ca="1" si="1"/>
        <v>0</v>
      </c>
      <c r="P17" s="7">
        <f t="shared" ca="1" si="2"/>
        <v>0</v>
      </c>
      <c r="Q17" s="3">
        <f ca="1">M17+D17</f>
        <v>972514.25198397529</v>
      </c>
      <c r="R17" s="4">
        <f ca="1">H17/(J17-H17)</f>
        <v>0.98912923099306771</v>
      </c>
      <c r="S17" s="4">
        <f t="shared" ca="1" si="3"/>
        <v>1</v>
      </c>
    </row>
    <row r="18" spans="1:19" x14ac:dyDescent="0.2">
      <c r="A18">
        <f t="shared" si="4"/>
        <v>36</v>
      </c>
      <c r="B18">
        <v>0.02</v>
      </c>
      <c r="C18" s="1">
        <v>218287</v>
      </c>
      <c r="D18" s="6">
        <f ca="1">D17*(1+B18)+IF(O17, IF(H18&gt;=0,0,C18*$Z$5+P18), 0)</f>
        <v>0</v>
      </c>
      <c r="E18" s="1">
        <f>C18*$Z$5</f>
        <v>21828.7</v>
      </c>
      <c r="F18" s="1">
        <f ca="1">IF(O17,IF(H17&gt;0,-E18-P17,0),E18*G18)</f>
        <v>21828.7</v>
      </c>
      <c r="G18" s="9">
        <v>1</v>
      </c>
      <c r="H18" s="1">
        <f t="shared" ca="1" si="5"/>
        <v>258403.8</v>
      </c>
      <c r="I18" s="1">
        <f ca="1">H18*(B18*(1-$AA$5))</f>
        <v>3462.6109199999996</v>
      </c>
      <c r="J18" s="2">
        <f t="shared" ca="1" si="6"/>
        <v>519407.61745404883</v>
      </c>
      <c r="K18" s="5">
        <f t="shared" ca="1" si="0"/>
        <v>5.5450776690302295E-3</v>
      </c>
      <c r="L18" s="3">
        <f ca="1">K18*J18-I18</f>
        <v>-582.45533933135721</v>
      </c>
      <c r="M18" s="3">
        <f ca="1">(M17+SUM(E18:F18)-P17)*(1+K18)</f>
        <v>1021806.4027192933</v>
      </c>
      <c r="N18" s="7">
        <f>N17*$AB$5</f>
        <v>1673264.1600000001</v>
      </c>
      <c r="O18" t="b">
        <f t="shared" ca="1" si="1"/>
        <v>0</v>
      </c>
      <c r="P18" s="7">
        <f t="shared" ca="1" si="2"/>
        <v>0</v>
      </c>
      <c r="Q18" s="3">
        <f ca="1">M18+D18</f>
        <v>1021806.4027192933</v>
      </c>
      <c r="R18" s="4">
        <f ca="1">H18/(J18-H18)</f>
        <v>0.99003839300355601</v>
      </c>
      <c r="S18" s="4">
        <f t="shared" ca="1" si="3"/>
        <v>1</v>
      </c>
    </row>
    <row r="19" spans="1:19" x14ac:dyDescent="0.2">
      <c r="A19">
        <f t="shared" si="4"/>
        <v>37</v>
      </c>
      <c r="B19">
        <v>0.02</v>
      </c>
      <c r="C19" s="1">
        <v>229202</v>
      </c>
      <c r="D19" s="6">
        <f ca="1">D18*(1+B19)+IF(O18, IF(H19&gt;=0,0,C19*$Z$5+P19), 0)</f>
        <v>0</v>
      </c>
      <c r="E19" s="1">
        <f>C19*$Z$5</f>
        <v>22920.2</v>
      </c>
      <c r="F19" s="1">
        <f ca="1">IF(O18,IF(H18&gt;0,-E19-P18,0),E19*G19)</f>
        <v>22920.2</v>
      </c>
      <c r="G19" s="9">
        <v>1</v>
      </c>
      <c r="H19" s="1">
        <f t="shared" ca="1" si="5"/>
        <v>281324</v>
      </c>
      <c r="I19" s="1">
        <f ca="1">H19*(B19*(1-$AA$5))</f>
        <v>3769.7415999999998</v>
      </c>
      <c r="J19" s="2">
        <f t="shared" ca="1" si="6"/>
        <v>565248.01745404885</v>
      </c>
      <c r="K19" s="5">
        <f t="shared" ca="1" si="0"/>
        <v>0.11580257218742653</v>
      </c>
      <c r="L19" s="3">
        <f ca="1">K19*J19-I19</f>
        <v>61687.432745022219</v>
      </c>
      <c r="M19" s="3">
        <f ca="1">(M18+SUM(E19:F19)-P18)*(1+K19)</f>
        <v>1191283.0486618693</v>
      </c>
      <c r="N19" s="7">
        <f>N18*$AB$5</f>
        <v>1673264.1600000001</v>
      </c>
      <c r="O19" t="b">
        <f t="shared" ca="1" si="1"/>
        <v>0</v>
      </c>
      <c r="P19" s="7">
        <f t="shared" ca="1" si="2"/>
        <v>0</v>
      </c>
      <c r="Q19" s="3">
        <f ca="1">M19+D19</f>
        <v>1191283.0486618693</v>
      </c>
      <c r="R19" s="4">
        <f ca="1">H19/(J19-H19)</f>
        <v>0.99084255894459639</v>
      </c>
      <c r="S19" s="4">
        <f t="shared" ca="1" si="3"/>
        <v>1</v>
      </c>
    </row>
    <row r="20" spans="1:19" x14ac:dyDescent="0.2">
      <c r="A20">
        <f t="shared" si="4"/>
        <v>38</v>
      </c>
      <c r="B20">
        <v>0.02</v>
      </c>
      <c r="C20" s="1">
        <v>240662</v>
      </c>
      <c r="D20" s="6">
        <f ca="1">D19*(1+B20)+IF(O19, IF(H20&gt;=0,0,C20*$Z$5+P20), 0)</f>
        <v>0</v>
      </c>
      <c r="E20" s="1">
        <f>C20*$Z$5</f>
        <v>24066.2</v>
      </c>
      <c r="F20" s="1">
        <f ca="1">IF(O19,IF(H19&gt;0,-E20-P19,0),E20*G20)</f>
        <v>24066.2</v>
      </c>
      <c r="G20" s="9">
        <v>1</v>
      </c>
      <c r="H20" s="1">
        <f t="shared" ca="1" si="5"/>
        <v>305390.2</v>
      </c>
      <c r="I20" s="1">
        <f ca="1">H20*(B20*(1-$AA$5))</f>
        <v>4092.2286799999997</v>
      </c>
      <c r="J20" s="2">
        <f t="shared" ca="1" si="6"/>
        <v>613380.41745404887</v>
      </c>
      <c r="K20" s="5">
        <f t="shared" ca="1" si="0"/>
        <v>6.2127394553131363E-2</v>
      </c>
      <c r="L20" s="3">
        <f ca="1">K20*J20-I20</f>
        <v>34015.498526332114</v>
      </c>
      <c r="M20" s="3">
        <f ca="1">(M19+SUM(E20:F20)-P19)*(1+K20)</f>
        <v>1316417.1012561314</v>
      </c>
      <c r="N20" s="7">
        <f>N19*$AB$5</f>
        <v>1673264.1600000001</v>
      </c>
      <c r="O20" t="b">
        <f t="shared" ca="1" si="1"/>
        <v>0</v>
      </c>
      <c r="P20" s="7">
        <f t="shared" ca="1" si="2"/>
        <v>0</v>
      </c>
      <c r="Q20" s="3">
        <f ca="1">M20+D20</f>
        <v>1316417.1012561314</v>
      </c>
      <c r="R20" s="4">
        <f ca="1">H20/(J20-H20)</f>
        <v>0.99155811676246908</v>
      </c>
      <c r="S20" s="4">
        <f t="shared" ca="1" si="3"/>
        <v>1</v>
      </c>
    </row>
    <row r="21" spans="1:19" x14ac:dyDescent="0.2">
      <c r="A21">
        <f t="shared" si="4"/>
        <v>39</v>
      </c>
      <c r="B21">
        <v>0.02</v>
      </c>
      <c r="C21" s="1">
        <v>252695</v>
      </c>
      <c r="D21" s="6">
        <f ca="1">D20*(1+B21)+IF(O20, IF(H21&gt;=0,0,C21*$Z$5+P21), 0)</f>
        <v>0</v>
      </c>
      <c r="E21" s="1">
        <f>C21*$Z$5</f>
        <v>25269.5</v>
      </c>
      <c r="F21" s="1">
        <f ca="1">IF(O20,IF(H20&gt;0,-E21-P20,0),E21*G21)</f>
        <v>25269.5</v>
      </c>
      <c r="G21" s="9">
        <v>1</v>
      </c>
      <c r="H21" s="1">
        <f t="shared" ca="1" si="5"/>
        <v>330659.7</v>
      </c>
      <c r="I21" s="1">
        <f ca="1">H21*(B21*(1-$AA$5))</f>
        <v>4430.8399799999997</v>
      </c>
      <c r="J21" s="2">
        <f t="shared" ca="1" si="6"/>
        <v>663919.41745404887</v>
      </c>
      <c r="K21" s="5">
        <f t="shared" ca="1" si="0"/>
        <v>0.30509648418006508</v>
      </c>
      <c r="L21" s="3">
        <f ca="1">K21*J21-I21</f>
        <v>198128.64006410725</v>
      </c>
      <c r="M21" s="3">
        <f ca="1">(M20+SUM(E21:F21)-P20)*(1+K21)</f>
        <v>1784009.6017778662</v>
      </c>
      <c r="N21" s="7">
        <f>N20*$AB$5</f>
        <v>1673264.1600000001</v>
      </c>
      <c r="O21" t="b">
        <f t="shared" ca="1" si="1"/>
        <v>1</v>
      </c>
      <c r="P21" s="7">
        <f t="shared" ca="1" si="2"/>
        <v>110745.4417778661</v>
      </c>
      <c r="Q21" s="3">
        <f ca="1">M21+D21</f>
        <v>1784009.6017778662</v>
      </c>
      <c r="R21" s="4">
        <f ca="1">H21/(J21-H21)</f>
        <v>0.99219822463419283</v>
      </c>
      <c r="S21" s="4">
        <f t="shared" ca="1" si="3"/>
        <v>1</v>
      </c>
    </row>
    <row r="22" spans="1:19" x14ac:dyDescent="0.2">
      <c r="A22">
        <f t="shared" si="4"/>
        <v>40</v>
      </c>
      <c r="B22">
        <v>0.02</v>
      </c>
      <c r="C22" s="1">
        <v>265330</v>
      </c>
      <c r="D22" s="6">
        <f ca="1">D21*(1+B22)+IF(O21, IF(H22&gt;=0,0,C22*$Z$5+P22), 0)</f>
        <v>0</v>
      </c>
      <c r="E22" s="1">
        <f>C22*$Z$5</f>
        <v>26533</v>
      </c>
      <c r="F22" s="1">
        <f ca="1">IF(O21,IF(H21&gt;0,-E22-P21,0),E22*G22)</f>
        <v>-137278.4417778661</v>
      </c>
      <c r="G22" s="9">
        <v>1</v>
      </c>
      <c r="H22" s="1">
        <f t="shared" ca="1" si="5"/>
        <v>193381.25822213391</v>
      </c>
      <c r="I22" s="1">
        <f ca="1">H22*(B22*(1-$AA$5))</f>
        <v>2591.308860176594</v>
      </c>
      <c r="J22" s="2">
        <f t="shared" ca="1" si="6"/>
        <v>553173.97567618277</v>
      </c>
      <c r="K22" s="5">
        <f t="shared" ca="1" si="0"/>
        <v>0.21841826240331064</v>
      </c>
      <c r="L22" s="3">
        <f ca="1">K22*J22-I22</f>
        <v>118231.98971374647</v>
      </c>
      <c r="M22" s="3">
        <f ca="1">(M21+SUM(E22:F22)-P21)*(1+K22)</f>
        <v>1903801.3416288607</v>
      </c>
      <c r="N22" s="7">
        <f>N21*$AB$5</f>
        <v>1673264.1600000001</v>
      </c>
      <c r="O22" t="b">
        <f t="shared" ca="1" si="1"/>
        <v>1</v>
      </c>
      <c r="P22" s="7">
        <f t="shared" ca="1" si="2"/>
        <v>230537.18162886053</v>
      </c>
      <c r="Q22" s="3">
        <f ca="1">M22+D22</f>
        <v>1903801.3416288607</v>
      </c>
      <c r="R22" s="4">
        <f ca="1">H22/(J22-H22)</f>
        <v>0.53747963435872415</v>
      </c>
      <c r="S22" s="4">
        <f t="shared" ca="1" si="3"/>
        <v>1</v>
      </c>
    </row>
    <row r="23" spans="1:19" x14ac:dyDescent="0.2">
      <c r="A23">
        <f t="shared" si="4"/>
        <v>41</v>
      </c>
      <c r="B23">
        <v>0.02</v>
      </c>
      <c r="C23" s="1">
        <v>278596</v>
      </c>
      <c r="D23" s="6">
        <f ca="1">D22*(1+B23)+IF(O22, IF(H23&gt;=0,0,C23*$Z$5+P23), 0)</f>
        <v>27859.600000000002</v>
      </c>
      <c r="E23" s="1">
        <f>C23*$Z$5</f>
        <v>27859.600000000002</v>
      </c>
      <c r="F23" s="1">
        <f ca="1">IF(O22,IF(H22&gt;0,-E23-P22,0),E23*G23)</f>
        <v>-258396.78162886054</v>
      </c>
      <c r="G23" s="9">
        <v>1</v>
      </c>
      <c r="H23" s="1">
        <f t="shared" ca="1" si="5"/>
        <v>-65015.523406726628</v>
      </c>
      <c r="I23" s="1">
        <f ca="1">H23*(B23*(1-$AA$5))</f>
        <v>-871.20801365013676</v>
      </c>
      <c r="J23" s="2">
        <f t="shared" ca="1" si="6"/>
        <v>322636.79404732224</v>
      </c>
      <c r="K23" s="5">
        <f t="shared" ca="1" si="0"/>
        <v>0.10870888203180085</v>
      </c>
      <c r="L23" s="3">
        <f ca="1">K23*J23-I23</f>
        <v>35944.69319685892</v>
      </c>
      <c r="M23" s="3">
        <f ca="1">(M22+SUM(E23:F23)-P22)*(1+K23)</f>
        <v>1599564.2152669844</v>
      </c>
      <c r="N23" s="7">
        <f>N22*$AB$5</f>
        <v>1673264.1600000001</v>
      </c>
      <c r="O23" t="b">
        <f t="shared" ca="1" si="1"/>
        <v>0</v>
      </c>
      <c r="P23" s="7">
        <f t="shared" ca="1" si="2"/>
        <v>0</v>
      </c>
      <c r="Q23" s="3">
        <f ca="1">M23+D23</f>
        <v>1627423.8152669845</v>
      </c>
      <c r="R23" s="4">
        <f ca="1">H23/(J23-H23)</f>
        <v>-0.1677160705080355</v>
      </c>
      <c r="S23" s="4">
        <f t="shared" ca="1" si="3"/>
        <v>0.98288116485782795</v>
      </c>
    </row>
    <row r="24" spans="1:19" x14ac:dyDescent="0.2">
      <c r="A24">
        <f t="shared" si="4"/>
        <v>42</v>
      </c>
      <c r="B24">
        <v>0.02</v>
      </c>
      <c r="C24" s="1">
        <v>292526</v>
      </c>
      <c r="D24" s="6">
        <f ca="1">D23*(1+B24)+IF(O23, IF(H24&gt;=0,0,C24*$Z$5+P24), 0)</f>
        <v>28416.792000000001</v>
      </c>
      <c r="E24" s="1">
        <f>C24*$Z$5</f>
        <v>29252.600000000002</v>
      </c>
      <c r="F24" s="1">
        <f ca="1">IF(O23,IF(H23&gt;0,-E24-P23,0),E24*G24)</f>
        <v>29252.600000000002</v>
      </c>
      <c r="G24" s="9">
        <v>1</v>
      </c>
      <c r="H24" s="1">
        <f t="shared" ca="1" si="5"/>
        <v>-35762.923406726622</v>
      </c>
      <c r="I24" s="1">
        <f ca="1">H24*(B24*(1-$AA$5))</f>
        <v>-479.22317365013669</v>
      </c>
      <c r="J24" s="2">
        <f t="shared" ca="1" si="6"/>
        <v>381141.99404732225</v>
      </c>
      <c r="K24" s="5">
        <f t="shared" ca="1" si="0"/>
        <v>0.28356430854933912</v>
      </c>
      <c r="L24" s="3">
        <f ca="1">K24*J24-I24</f>
        <v>108557.4891747954</v>
      </c>
      <c r="M24" s="3">
        <f ca="1">(M23+SUM(E24:F24)-P23)*(1+K24)</f>
        <v>2128238.7225339739</v>
      </c>
      <c r="N24" s="7">
        <f>N23*$AB$5</f>
        <v>1673264.1600000001</v>
      </c>
      <c r="O24" t="b">
        <f t="shared" ca="1" si="1"/>
        <v>1</v>
      </c>
      <c r="P24" s="7">
        <f t="shared" ca="1" si="2"/>
        <v>454974.56253397372</v>
      </c>
      <c r="Q24" s="3">
        <f ca="1">M24+D24</f>
        <v>2156655.5145339738</v>
      </c>
      <c r="R24" s="4">
        <f ca="1">H24/(J24-H24)</f>
        <v>-8.5781965885946651E-2</v>
      </c>
      <c r="S24" s="4">
        <f t="shared" ca="1" si="3"/>
        <v>0.98682367591463005</v>
      </c>
    </row>
    <row r="25" spans="1:19" x14ac:dyDescent="0.2">
      <c r="A25">
        <f t="shared" si="4"/>
        <v>43</v>
      </c>
      <c r="B25">
        <v>0.02</v>
      </c>
      <c r="C25" s="1">
        <v>307152</v>
      </c>
      <c r="D25" s="6">
        <f ca="1">D24*(1+B25)+IF(O24, IF(H25&gt;=0,0,C25*$Z$5+P25), 0)</f>
        <v>382336.01482054207</v>
      </c>
      <c r="E25" s="1">
        <f>C25*$Z$5</f>
        <v>30715.200000000001</v>
      </c>
      <c r="F25" s="1">
        <f ca="1">IF(O24,IF(H24&gt;0,-E25-P24,0),E25*G25)</f>
        <v>0</v>
      </c>
      <c r="G25" s="9">
        <v>1</v>
      </c>
      <c r="H25" s="1">
        <f t="shared" ca="1" si="5"/>
        <v>-35762.923406726622</v>
      </c>
      <c r="I25" s="1">
        <f ca="1">H25*(B25*(1-$AA$5))</f>
        <v>-479.22317365013669</v>
      </c>
      <c r="J25" s="2">
        <f t="shared" ca="1" si="6"/>
        <v>411857.19404732226</v>
      </c>
      <c r="K25" s="5">
        <f t="shared" ca="1" si="0"/>
        <v>0.17131691488360631</v>
      </c>
      <c r="L25" s="3">
        <f ca="1">K25*J25-I25</f>
        <v>71037.327030456174</v>
      </c>
      <c r="M25" s="3">
        <f ca="1">(M24+SUM(E25:F25)-P24)*(1+K25)</f>
        <v>1995899.8469805422</v>
      </c>
      <c r="N25" s="7">
        <f>N24*$AB$5</f>
        <v>1673264.1600000001</v>
      </c>
      <c r="O25" t="b">
        <f t="shared" ca="1" si="1"/>
        <v>1</v>
      </c>
      <c r="P25" s="7">
        <f t="shared" ca="1" si="2"/>
        <v>322635.68698054203</v>
      </c>
      <c r="Q25" s="3">
        <f ca="1">M25+D25</f>
        <v>2378235.8618010841</v>
      </c>
      <c r="R25" s="4">
        <f ca="1">H25/(J25-H25)</f>
        <v>-7.989570176188053E-2</v>
      </c>
      <c r="S25" s="4">
        <f t="shared" ca="1" si="3"/>
        <v>0.83923545138580513</v>
      </c>
    </row>
    <row r="26" spans="1:19" x14ac:dyDescent="0.2">
      <c r="A26">
        <f t="shared" si="4"/>
        <v>44</v>
      </c>
      <c r="B26">
        <v>0.02</v>
      </c>
      <c r="C26" s="1">
        <v>322510</v>
      </c>
      <c r="D26" s="6">
        <f ca="1">D25*(1+B26)+IF(O25, IF(H26&gt;=0,0,C26*$Z$5+P26), 0)</f>
        <v>541905.21986993228</v>
      </c>
      <c r="E26" s="1">
        <f>C26*$Z$5</f>
        <v>32251</v>
      </c>
      <c r="F26" s="1">
        <f ca="1">IF(O25,IF(H25&gt;0,-E26-P25,0),E26*G26)</f>
        <v>0</v>
      </c>
      <c r="G26" s="9">
        <v>1</v>
      </c>
      <c r="H26" s="1">
        <f t="shared" ca="1" si="5"/>
        <v>-35762.923406726622</v>
      </c>
      <c r="I26" s="1">
        <f ca="1">H26*(B26*(1-$AA$5))</f>
        <v>-479.22317365013669</v>
      </c>
      <c r="J26" s="2">
        <f t="shared" ca="1" si="6"/>
        <v>444108.19404732226</v>
      </c>
      <c r="K26" s="5">
        <f t="shared" ca="1" si="0"/>
        <v>5.1257524297221232E-2</v>
      </c>
      <c r="L26" s="3">
        <f ca="1">K26*J26-I26</f>
        <v>23243.109720625802</v>
      </c>
      <c r="M26" s="3">
        <f ca="1">(M25+SUM(E26:F26)-P25)*(1+K26)</f>
        <v>1792935.6447529795</v>
      </c>
      <c r="N26" s="7">
        <f>N25*$AB$5</f>
        <v>1673264.1600000001</v>
      </c>
      <c r="O26" t="b">
        <f t="shared" ca="1" si="1"/>
        <v>1</v>
      </c>
      <c r="P26" s="7">
        <f t="shared" ca="1" si="2"/>
        <v>119671.48475297936</v>
      </c>
      <c r="Q26" s="3">
        <f ca="1">M26+D26</f>
        <v>2334840.8646229119</v>
      </c>
      <c r="R26" s="4">
        <f ca="1">H26/(J26-H26)</f>
        <v>-7.4526101084112825E-2</v>
      </c>
      <c r="S26" s="4">
        <f t="shared" ca="1" si="3"/>
        <v>0.76790485892174376</v>
      </c>
    </row>
    <row r="27" spans="1:19" x14ac:dyDescent="0.2">
      <c r="A27">
        <f t="shared" si="4"/>
        <v>45</v>
      </c>
      <c r="B27">
        <v>0.02</v>
      </c>
      <c r="C27" s="1">
        <v>338635</v>
      </c>
      <c r="D27" s="6">
        <f ca="1">D26*(1+B27)+IF(O26, IF(H27&gt;=0,0,C27*$Z$5+P27), 0)</f>
        <v>718071.01634585822</v>
      </c>
      <c r="E27" s="1">
        <f>C27*$Z$5</f>
        <v>33863.5</v>
      </c>
      <c r="F27" s="1">
        <f ca="1">IF(O26,IF(H26&gt;0,-E27-P26,0),E27*G27)</f>
        <v>0</v>
      </c>
      <c r="G27" s="9">
        <v>1</v>
      </c>
      <c r="H27" s="1">
        <f t="shared" ca="1" si="5"/>
        <v>-35762.923406726622</v>
      </c>
      <c r="I27" s="1">
        <f ca="1">H27*(B27*(1-$AA$5))</f>
        <v>-479.22317365013669</v>
      </c>
      <c r="J27" s="2">
        <f t="shared" ca="1" si="6"/>
        <v>477971.69404732226</v>
      </c>
      <c r="K27" s="5">
        <f t="shared" ca="1" si="0"/>
        <v>5.7172462473326295E-2</v>
      </c>
      <c r="L27" s="3">
        <f ca="1">K27*J27-I27</f>
        <v>27806.041914882866</v>
      </c>
      <c r="M27" s="3">
        <f ca="1">(M26+SUM(E27:F27)-P26)*(1+K27)</f>
        <v>1804728.3520785274</v>
      </c>
      <c r="N27" s="7">
        <f>N26*$AB$5</f>
        <v>1673264.1600000001</v>
      </c>
      <c r="O27" t="b">
        <f t="shared" ca="1" si="1"/>
        <v>1</v>
      </c>
      <c r="P27" s="7">
        <f t="shared" ca="1" si="2"/>
        <v>131464.1920785273</v>
      </c>
      <c r="Q27" s="3">
        <f ca="1">M27+D27</f>
        <v>2522799.3684243858</v>
      </c>
      <c r="R27" s="4">
        <f ca="1">H27/(J27-H27)</f>
        <v>-6.9613614095073995E-2</v>
      </c>
      <c r="S27" s="4">
        <f t="shared" ca="1" si="3"/>
        <v>0.71536737113013882</v>
      </c>
    </row>
    <row r="28" spans="1:19" x14ac:dyDescent="0.2">
      <c r="A28">
        <f t="shared" si="4"/>
        <v>46</v>
      </c>
      <c r="B28">
        <v>0.02</v>
      </c>
      <c r="C28" s="1">
        <v>355567</v>
      </c>
      <c r="D28" s="6">
        <f ca="1">D27*(1+B28)+IF(O27, IF(H28&gt;=0,0,C28*$Z$5+P28), 0)</f>
        <v>924071.12956814654</v>
      </c>
      <c r="E28" s="1">
        <f>C28*$Z$5</f>
        <v>35556.700000000004</v>
      </c>
      <c r="F28" s="1">
        <f ca="1">IF(O27,IF(H27&gt;0,-E28-P27,0),E28*G28)</f>
        <v>0</v>
      </c>
      <c r="G28" s="9">
        <v>1</v>
      </c>
      <c r="H28" s="1">
        <f t="shared" ref="H28:H52" ca="1" si="7">F28+H27</f>
        <v>-35762.923406726622</v>
      </c>
      <c r="I28" s="1">
        <f ca="1">H28*(B28*(1-$AA$5))</f>
        <v>-479.22317365013669</v>
      </c>
      <c r="J28" s="2">
        <f t="shared" ca="1" si="6"/>
        <v>513528.39404732228</v>
      </c>
      <c r="K28" s="5">
        <f t="shared" ca="1" si="0"/>
        <v>7.0531262648193135E-2</v>
      </c>
      <c r="L28" s="3">
        <f ca="1">K28*J28-I28</f>
        <v>36699.02921150664</v>
      </c>
      <c r="M28" s="3">
        <f ca="1">(M27+SUM(E28:F28)-P27)*(1+K28)</f>
        <v>1829346.1528953712</v>
      </c>
      <c r="N28" s="7">
        <f>N27*$AB$5</f>
        <v>1673264.1600000001</v>
      </c>
      <c r="O28" t="b">
        <f t="shared" ca="1" si="1"/>
        <v>1</v>
      </c>
      <c r="P28" s="7">
        <f t="shared" ca="1" si="2"/>
        <v>156081.99289537105</v>
      </c>
      <c r="Q28" s="3">
        <f ca="1">M28+D28</f>
        <v>2753417.282463518</v>
      </c>
      <c r="R28" s="4">
        <f ca="1">H28/(J28-H28)</f>
        <v>-6.5107388866961977E-2</v>
      </c>
      <c r="S28" s="4">
        <f t="shared" ca="1" si="3"/>
        <v>0.6643911783900156</v>
      </c>
    </row>
    <row r="29" spans="1:19" x14ac:dyDescent="0.2">
      <c r="A29">
        <f t="shared" si="4"/>
        <v>47</v>
      </c>
      <c r="B29">
        <v>0.02</v>
      </c>
      <c r="C29" s="1">
        <v>373346</v>
      </c>
      <c r="D29" s="6">
        <f ca="1">D28*(1+B29)+IF(O28, IF(H29&gt;=0,0,C29*$Z$5+P29), 0)</f>
        <v>979887.15215950948</v>
      </c>
      <c r="E29" s="1">
        <f>C29*$Z$5</f>
        <v>37334.6</v>
      </c>
      <c r="F29" s="1">
        <f ca="1">IF(O28,IF(H28&gt;0,-E29-P28,0),E29*G29)</f>
        <v>0</v>
      </c>
      <c r="G29" s="9">
        <v>1</v>
      </c>
      <c r="H29" s="1">
        <f t="shared" ca="1" si="7"/>
        <v>-35762.923406726622</v>
      </c>
      <c r="I29" s="1">
        <f ca="1">H29*(B29*(1-$AA$5))</f>
        <v>-479.22317365013669</v>
      </c>
      <c r="J29" s="2">
        <f t="shared" ca="1" si="6"/>
        <v>550862.99404732231</v>
      </c>
      <c r="K29" s="5">
        <f t="shared" ca="1" si="0"/>
        <v>-9.1936934507450274E-2</v>
      </c>
      <c r="L29" s="3">
        <f ca="1">K29*J29-I29</f>
        <v>-50165.431832656504</v>
      </c>
      <c r="M29" s="3">
        <f ca="1">(M28+SUM(E29:F29)-P28)*(1+K29)</f>
        <v>1553331.5538333545</v>
      </c>
      <c r="N29" s="7">
        <f>N28*$AB$5</f>
        <v>1673264.1600000001</v>
      </c>
      <c r="O29" t="b">
        <f t="shared" ca="1" si="1"/>
        <v>0</v>
      </c>
      <c r="P29" s="7">
        <f t="shared" ca="1" si="2"/>
        <v>0</v>
      </c>
      <c r="Q29" s="3">
        <f ca="1">M29+D29</f>
        <v>2533218.705992864</v>
      </c>
      <c r="R29" s="4">
        <f ca="1">H29/(J29-H29)</f>
        <v>-6.0963763009205897E-2</v>
      </c>
      <c r="S29" s="4">
        <f t="shared" ca="1" si="3"/>
        <v>0.61318493747050762</v>
      </c>
    </row>
    <row r="30" spans="1:19" x14ac:dyDescent="0.2">
      <c r="A30">
        <f t="shared" si="4"/>
        <v>48</v>
      </c>
      <c r="B30">
        <v>0.02</v>
      </c>
      <c r="C30" s="1">
        <v>392013</v>
      </c>
      <c r="D30" s="6">
        <f ca="1">D29*(1+B30)+IF(O29, IF(H30&gt;=0,0,C30*$Z$5+P30), 0)</f>
        <v>999484.8952026997</v>
      </c>
      <c r="E30" s="1">
        <f>C30*$Z$5</f>
        <v>39201.300000000003</v>
      </c>
      <c r="F30" s="1">
        <f ca="1">IF(O29,IF(H29&gt;0,-E30-P29,0),E30*G30)</f>
        <v>39201.300000000003</v>
      </c>
      <c r="G30" s="9">
        <v>1</v>
      </c>
      <c r="H30" s="1">
        <f t="shared" ca="1" si="7"/>
        <v>3438.3765932733804</v>
      </c>
      <c r="I30" s="1">
        <f ca="1">H30*(B30*(1-$AA$5))</f>
        <v>46.074246349863294</v>
      </c>
      <c r="J30" s="2">
        <f t="shared" ca="1" si="6"/>
        <v>629265.59404732229</v>
      </c>
      <c r="K30" s="5">
        <f t="shared" ca="1" si="0"/>
        <v>-3.8861949304753562E-2</v>
      </c>
      <c r="L30" s="3">
        <f ca="1">K30*J30-I30</f>
        <v>-24500.561861442537</v>
      </c>
      <c r="M30" s="3">
        <f ca="1">(M29+SUM(E30:F30)-P29)*(1+K30)</f>
        <v>1568321.7838682479</v>
      </c>
      <c r="N30" s="7">
        <f>N29*$AB$5</f>
        <v>1673264.1600000001</v>
      </c>
      <c r="O30" t="b">
        <f t="shared" ca="1" si="1"/>
        <v>0</v>
      </c>
      <c r="P30" s="7">
        <f t="shared" ca="1" si="2"/>
        <v>0</v>
      </c>
      <c r="Q30" s="3">
        <f ca="1">M30+D30</f>
        <v>2567806.6790709477</v>
      </c>
      <c r="R30" s="4">
        <f ca="1">H30/(J30-H30)</f>
        <v>5.4941308038042331E-3</v>
      </c>
      <c r="S30" s="4">
        <f t="shared" ca="1" si="3"/>
        <v>0.61076318425796716</v>
      </c>
    </row>
    <row r="31" spans="1:19" x14ac:dyDescent="0.2">
      <c r="A31">
        <f t="shared" si="4"/>
        <v>49</v>
      </c>
      <c r="B31">
        <v>0.02</v>
      </c>
      <c r="C31" s="1">
        <v>411614</v>
      </c>
      <c r="D31" s="6">
        <f ca="1">D30*(1+B31)+IF(O30, IF(H31&gt;=0,0,C31*$Z$5+P31), 0)</f>
        <v>1019474.5931067537</v>
      </c>
      <c r="E31" s="1">
        <f>C31*$Z$5</f>
        <v>41161.4</v>
      </c>
      <c r="F31" s="1">
        <f ca="1">IF(O30,IF(H30&gt;0,-E31-P30,0),E31*G31)</f>
        <v>41161.4</v>
      </c>
      <c r="G31" s="9">
        <v>1</v>
      </c>
      <c r="H31" s="1">
        <f t="shared" ca="1" si="7"/>
        <v>44599.776593273382</v>
      </c>
      <c r="I31" s="1">
        <f ca="1">H31*(B31*(1-$AA$5))</f>
        <v>597.63700634986321</v>
      </c>
      <c r="J31" s="2">
        <f t="shared" ca="1" si="6"/>
        <v>711588.39404732233</v>
      </c>
      <c r="K31" s="5">
        <f t="shared" ca="1" si="0"/>
        <v>8.7494325717679594E-2</v>
      </c>
      <c r="L31" s="3">
        <f ca="1">K31*J31-I31</f>
        <v>61662.309719347097</v>
      </c>
      <c r="M31" s="3">
        <f ca="1">(M30+SUM(E31:F31)-P30)*(1+K31)</f>
        <v>1795066.6187333402</v>
      </c>
      <c r="N31" s="7">
        <f>N30*$AB$5</f>
        <v>1673264.1600000001</v>
      </c>
      <c r="O31" t="b">
        <f t="shared" ca="1" si="1"/>
        <v>1</v>
      </c>
      <c r="P31" s="7">
        <f t="shared" ca="1" si="2"/>
        <v>121802.45873334003</v>
      </c>
      <c r="Q31" s="3">
        <f ca="1">M31+D31</f>
        <v>2814541.2118400941</v>
      </c>
      <c r="R31" s="4">
        <f ca="1">H31/(J31-H31)</f>
        <v>6.6867372884884368E-2</v>
      </c>
      <c r="S31" s="4">
        <f t="shared" ca="1" si="3"/>
        <v>0.63778302878704674</v>
      </c>
    </row>
    <row r="32" spans="1:19" x14ac:dyDescent="0.2">
      <c r="A32">
        <f t="shared" si="4"/>
        <v>50</v>
      </c>
      <c r="B32">
        <v>0.02</v>
      </c>
      <c r="C32" s="1">
        <v>432194</v>
      </c>
      <c r="D32" s="6">
        <f ca="1">D31*(1+B32)+IF(O31, IF(H32&gt;=0,0,C32*$Z$5+P32), 0)</f>
        <v>1122378.1629950278</v>
      </c>
      <c r="E32" s="1">
        <f>C32*$Z$5</f>
        <v>43219.4</v>
      </c>
      <c r="F32" s="1">
        <f ca="1">IF(O31,IF(H31&gt;0,-E32-P31,0),E32*G32)</f>
        <v>-165021.85873334002</v>
      </c>
      <c r="G32" s="9">
        <v>1</v>
      </c>
      <c r="H32" s="1">
        <f t="shared" ca="1" si="7"/>
        <v>-120422.08214006663</v>
      </c>
      <c r="I32" s="1">
        <f ca="1">H32*(B32*(1-$AA$5))</f>
        <v>-1613.6559006768928</v>
      </c>
      <c r="J32" s="2">
        <f t="shared" ca="1" si="6"/>
        <v>589785.93531398231</v>
      </c>
      <c r="K32" s="5">
        <f t="shared" ca="1" si="0"/>
        <v>0.10383571610433867</v>
      </c>
      <c r="L32" s="3">
        <f ca="1">K32*J32-I32</f>
        <v>62854.500842271416</v>
      </c>
      <c r="M32" s="3">
        <f ca="1">(M31+SUM(E32:F32)-P31)*(1+K32)</f>
        <v>1712558.8380261392</v>
      </c>
      <c r="N32" s="7">
        <f>N31*$AB$5</f>
        <v>1673264.1600000001</v>
      </c>
      <c r="O32" t="b">
        <f t="shared" ca="1" si="1"/>
        <v>1</v>
      </c>
      <c r="P32" s="7">
        <f t="shared" ca="1" si="2"/>
        <v>39294.678026139038</v>
      </c>
      <c r="Q32" s="3">
        <f ca="1">M32+D32</f>
        <v>2834937.0010211673</v>
      </c>
      <c r="R32" s="4">
        <f ca="1">H32/(J32-H32)</f>
        <v>-0.16955888863625512</v>
      </c>
      <c r="S32" s="4">
        <f t="shared" ca="1" si="3"/>
        <v>0.60409061556191956</v>
      </c>
    </row>
    <row r="33" spans="1:19" x14ac:dyDescent="0.2">
      <c r="A33">
        <f t="shared" si="4"/>
        <v>51</v>
      </c>
      <c r="B33">
        <v>0.02</v>
      </c>
      <c r="C33" s="1">
        <v>453804</v>
      </c>
      <c r="D33" s="6">
        <f ca="1">D32*(1+B33)+IF(O32, IF(H33&gt;=0,0,C33*$Z$5+P33), 0)</f>
        <v>1238415.8083384223</v>
      </c>
      <c r="E33" s="1">
        <f>C33*$Z$5</f>
        <v>45380.4</v>
      </c>
      <c r="F33" s="1">
        <f ca="1">IF(O32,IF(H32&gt;0,-E33-P32,0),E33*G33)</f>
        <v>0</v>
      </c>
      <c r="G33" s="9">
        <v>1</v>
      </c>
      <c r="H33" s="1">
        <f t="shared" ca="1" si="7"/>
        <v>-120422.08214006663</v>
      </c>
      <c r="I33" s="1">
        <f ca="1">H33*(B33*(1-$AA$5))</f>
        <v>-1613.6559006768928</v>
      </c>
      <c r="J33" s="2">
        <f t="shared" ca="1" si="6"/>
        <v>635166.33531398233</v>
      </c>
      <c r="K33" s="5">
        <f t="shared" ca="1" si="0"/>
        <v>1.6462287487146315E-3</v>
      </c>
      <c r="L33" s="3">
        <f ca="1">K33*J33-I33</f>
        <v>2659.2849820864881</v>
      </c>
      <c r="M33" s="3">
        <f ca="1">(M32+SUM(E33:F33)-P32)*(1+K33)</f>
        <v>1721473.8420834942</v>
      </c>
      <c r="N33" s="7">
        <f>N32*$AB$5</f>
        <v>1673264.1600000001</v>
      </c>
      <c r="O33" t="b">
        <f t="shared" ca="1" si="1"/>
        <v>1</v>
      </c>
      <c r="P33" s="7">
        <f t="shared" ca="1" si="2"/>
        <v>48209.68208349403</v>
      </c>
      <c r="Q33" s="3">
        <f ca="1">M33+D33</f>
        <v>2959889.6504219165</v>
      </c>
      <c r="R33" s="4">
        <f ca="1">H33/(J33-H33)</f>
        <v>-0.15937523572135764</v>
      </c>
      <c r="S33" s="4">
        <f t="shared" ca="1" si="3"/>
        <v>0.58160068293022593</v>
      </c>
    </row>
    <row r="34" spans="1:19" x14ac:dyDescent="0.2">
      <c r="A34">
        <f t="shared" si="4"/>
        <v>52</v>
      </c>
      <c r="B34">
        <v>0.02</v>
      </c>
      <c r="C34" s="1">
        <v>476494</v>
      </c>
      <c r="D34" s="6">
        <f ca="1">D33*(1+B34)+IF(O33, IF(H34&gt;=0,0,C34*$Z$5+P34), 0)</f>
        <v>1399552.30730937</v>
      </c>
      <c r="E34" s="1">
        <f>C34*$Z$5</f>
        <v>47649.4</v>
      </c>
      <c r="F34" s="1">
        <f ca="1">IF(O33,IF(H33&gt;0,-E34-P33,0),E34*G34)</f>
        <v>0</v>
      </c>
      <c r="G34" s="9">
        <v>1</v>
      </c>
      <c r="H34" s="1">
        <f t="shared" ca="1" si="7"/>
        <v>-120422.08214006663</v>
      </c>
      <c r="I34" s="1">
        <f ca="1">H34*(B34*(1-$AA$5))</f>
        <v>-1613.6559006768928</v>
      </c>
      <c r="J34" s="2">
        <f t="shared" ca="1" si="6"/>
        <v>682815.73531398235</v>
      </c>
      <c r="K34" s="5">
        <f t="shared" ca="1" si="0"/>
        <v>2.3864872564650544E-2</v>
      </c>
      <c r="L34" s="3">
        <f ca="1">K34*J34-I34</f>
        <v>17908.966409083238</v>
      </c>
      <c r="M34" s="3">
        <f ca="1">(M33+SUM(E34:F34)-P33)*(1+K34)</f>
        <v>1761982.9428041794</v>
      </c>
      <c r="N34" s="7">
        <f>N33*$AB$5</f>
        <v>1673264.1600000001</v>
      </c>
      <c r="O34" t="b">
        <f t="shared" ca="1" si="1"/>
        <v>1</v>
      </c>
      <c r="P34" s="7">
        <f t="shared" ca="1" si="2"/>
        <v>88718.782804179238</v>
      </c>
      <c r="Q34" s="3">
        <f ca="1">M34+D34</f>
        <v>3161535.2501135496</v>
      </c>
      <c r="R34" s="4">
        <f ca="1">H34/(J34-H34)</f>
        <v>-0.14992083231558709</v>
      </c>
      <c r="S34" s="4">
        <f t="shared" ca="1" si="3"/>
        <v>0.55731877186594581</v>
      </c>
    </row>
    <row r="35" spans="1:19" x14ac:dyDescent="0.2">
      <c r="A35">
        <f t="shared" si="4"/>
        <v>53</v>
      </c>
      <c r="B35">
        <v>0.02</v>
      </c>
      <c r="C35" s="1">
        <v>500319</v>
      </c>
      <c r="D35" s="6">
        <f ca="1">D34*(1+B35)+IF(O34, IF(H35&gt;=0,0,C35*$Z$5+P35), 0)</f>
        <v>1477575.2534555574</v>
      </c>
      <c r="E35" s="1">
        <f>C35*$Z$5</f>
        <v>50031.9</v>
      </c>
      <c r="F35" s="1">
        <f ca="1">IF(O34,IF(H34&gt;0,-E35-P34,0),E35*G35)</f>
        <v>0</v>
      </c>
      <c r="G35" s="9">
        <v>1</v>
      </c>
      <c r="H35" s="1">
        <f t="shared" ca="1" si="7"/>
        <v>-120422.08214006663</v>
      </c>
      <c r="I35" s="1">
        <f ca="1">H35*(B35*(1-$AA$5))</f>
        <v>-1613.6559006768928</v>
      </c>
      <c r="J35" s="2">
        <f t="shared" ca="1" si="6"/>
        <v>732847.63531398238</v>
      </c>
      <c r="K35" s="5">
        <f t="shared" ca="1" si="0"/>
        <v>-7.2205648025001262E-2</v>
      </c>
      <c r="L35" s="3">
        <f ca="1">K35*J35-I35</f>
        <v>-51302.082510758999</v>
      </c>
      <c r="M35" s="3">
        <f ca="1">(M34+SUM(E35:F35)-P34)*(1+K35)</f>
        <v>1598864.3512487686</v>
      </c>
      <c r="N35" s="7">
        <f>N34*$AB$5</f>
        <v>1673264.1600000001</v>
      </c>
      <c r="O35" t="b">
        <f t="shared" ca="1" si="1"/>
        <v>0</v>
      </c>
      <c r="P35" s="7">
        <f t="shared" ca="1" si="2"/>
        <v>0</v>
      </c>
      <c r="Q35" s="3">
        <f ca="1">M35+D35</f>
        <v>3076439.604704326</v>
      </c>
      <c r="R35" s="4">
        <f ca="1">H35/(J35-H35)</f>
        <v>-0.14113014874051438</v>
      </c>
      <c r="S35" s="4">
        <f t="shared" ca="1" si="3"/>
        <v>0.51971257579829333</v>
      </c>
    </row>
    <row r="36" spans="1:19" x14ac:dyDescent="0.2">
      <c r="A36">
        <f t="shared" si="4"/>
        <v>54</v>
      </c>
      <c r="B36">
        <v>0.02</v>
      </c>
      <c r="C36" s="1">
        <v>525335</v>
      </c>
      <c r="D36" s="6">
        <f ca="1">D35*(1+B36)+IF(O35, IF(H36&gt;=0,0,C36*$Z$5+P36), 0)</f>
        <v>1507126.7585246686</v>
      </c>
      <c r="E36" s="1">
        <f>C36*$Z$5</f>
        <v>52533.5</v>
      </c>
      <c r="F36" s="1">
        <f ca="1">IF(O35,IF(H35&gt;0,-E36-P35,0),E36*G36)</f>
        <v>52533.5</v>
      </c>
      <c r="G36" s="9">
        <v>1</v>
      </c>
      <c r="H36" s="1">
        <f t="shared" ca="1" si="7"/>
        <v>-67888.582140066632</v>
      </c>
      <c r="I36" s="1">
        <f ca="1">H36*(B36*(1-$AA$5))</f>
        <v>-909.70700067689279</v>
      </c>
      <c r="J36" s="2">
        <f t="shared" ca="1" si="6"/>
        <v>837914.63531398238</v>
      </c>
      <c r="K36" s="5">
        <f t="shared" ca="1" si="0"/>
        <v>9.3373586102114978E-2</v>
      </c>
      <c r="L36" s="3">
        <f ca="1">K36*J36-I36</f>
        <v>79148.801347389293</v>
      </c>
      <c r="M36" s="3">
        <f ca="1">(M35+SUM(E36:F36)-P35)*(1+K36)</f>
        <v>1863033.5319866887</v>
      </c>
      <c r="N36" s="7">
        <f>N35*$AB$5</f>
        <v>1673264.1600000001</v>
      </c>
      <c r="O36" t="b">
        <f t="shared" ca="1" si="1"/>
        <v>1</v>
      </c>
      <c r="P36" s="7">
        <f t="shared" ca="1" si="2"/>
        <v>189769.37198668858</v>
      </c>
      <c r="Q36" s="3">
        <f ca="1">M36+D36</f>
        <v>3370160.2905113576</v>
      </c>
      <c r="R36" s="4">
        <f ca="1">H36/(J36-H36)</f>
        <v>-7.4948488625246668E-2</v>
      </c>
      <c r="S36" s="4">
        <f t="shared" ca="1" si="3"/>
        <v>0.5528026477648661</v>
      </c>
    </row>
    <row r="37" spans="1:19" x14ac:dyDescent="0.2">
      <c r="A37">
        <f t="shared" si="4"/>
        <v>55</v>
      </c>
      <c r="B37">
        <v>0.02</v>
      </c>
      <c r="C37" s="1">
        <v>551602</v>
      </c>
      <c r="D37" s="6">
        <f ca="1">D36*(1+B37)+IF(O36, IF(H37&gt;=0,0,C37*$Z$5+P37), 0)</f>
        <v>1592429.493695162</v>
      </c>
      <c r="E37" s="1">
        <f>C37*$Z$5</f>
        <v>55160.200000000004</v>
      </c>
      <c r="F37" s="1">
        <f ca="1">IF(O36,IF(H36&gt;0,-E37-P36,0),E37*G37)</f>
        <v>0</v>
      </c>
      <c r="G37" s="9">
        <v>1</v>
      </c>
      <c r="H37" s="1">
        <f t="shared" ca="1" si="7"/>
        <v>-67888.582140066632</v>
      </c>
      <c r="I37" s="1">
        <f ca="1">H37*(B37*(1-$AA$5))</f>
        <v>-909.70700067689279</v>
      </c>
      <c r="J37" s="2">
        <f t="shared" ca="1" si="6"/>
        <v>893074.83531398233</v>
      </c>
      <c r="K37" s="5">
        <f t="shared" ca="1" si="0"/>
        <v>-4.180836859874254E-2</v>
      </c>
      <c r="L37" s="3">
        <f ca="1">K37*J37-I37</f>
        <v>-36428.294900391375</v>
      </c>
      <c r="M37" s="3">
        <f ca="1">(M36+SUM(E37:F37)-P36)*(1+K37)</f>
        <v>1656161.7572620746</v>
      </c>
      <c r="N37" s="7">
        <f>N36*$AB$5</f>
        <v>1673264.1600000001</v>
      </c>
      <c r="O37" t="b">
        <f t="shared" ca="1" si="1"/>
        <v>0</v>
      </c>
      <c r="P37" s="7">
        <f t="shared" ca="1" si="2"/>
        <v>0</v>
      </c>
      <c r="Q37" s="3">
        <f ca="1">M37+D37</f>
        <v>3248591.2509572366</v>
      </c>
      <c r="R37" s="4">
        <f ca="1">H37/(J37-H37)</f>
        <v>-7.0646375197017219E-2</v>
      </c>
      <c r="S37" s="4">
        <f t="shared" ca="1" si="3"/>
        <v>0.509809215540449</v>
      </c>
    </row>
    <row r="38" spans="1:19" x14ac:dyDescent="0.2">
      <c r="A38">
        <f t="shared" si="4"/>
        <v>56</v>
      </c>
      <c r="B38">
        <v>0.02</v>
      </c>
      <c r="C38" s="1">
        <v>579182</v>
      </c>
      <c r="D38" s="6">
        <f ca="1">D37*(1+B38)+IF(O37, IF(H38&gt;=0,0,C38*$Z$5+P38), 0)</f>
        <v>1624278.0835690652</v>
      </c>
      <c r="E38" s="1">
        <f>C38*$Z$5</f>
        <v>57918.200000000004</v>
      </c>
      <c r="F38" s="1">
        <f ca="1">IF(O37,IF(H37&gt;0,-E38-P37,0),E38*G38)</f>
        <v>57918.200000000004</v>
      </c>
      <c r="G38" s="9">
        <v>1</v>
      </c>
      <c r="H38" s="1">
        <f t="shared" ca="1" si="7"/>
        <v>-9970.3821400666275</v>
      </c>
      <c r="I38" s="1">
        <f ca="1">H38*(B38*(1-$AA$5))</f>
        <v>-133.60312067689279</v>
      </c>
      <c r="J38" s="2">
        <f t="shared" ca="1" si="6"/>
        <v>1008911.2353139824</v>
      </c>
      <c r="K38" s="5">
        <f t="shared" ca="1" si="0"/>
        <v>3.4602836172636445E-2</v>
      </c>
      <c r="L38" s="3">
        <f ca="1">K38*J38-I38</f>
        <v>35044.793308978878</v>
      </c>
      <c r="M38" s="3">
        <f ca="1">(M37+SUM(E38:F38)-P37)*(1+K38)</f>
        <v>1833314.3191960279</v>
      </c>
      <c r="N38" s="7">
        <f>N37*$AB$5</f>
        <v>1673264.1600000001</v>
      </c>
      <c r="O38" t="b">
        <f t="shared" ca="1" si="1"/>
        <v>1</v>
      </c>
      <c r="P38" s="7">
        <f t="shared" ca="1" si="2"/>
        <v>160050.15919602779</v>
      </c>
      <c r="Q38" s="3">
        <f ca="1">M38+D38</f>
        <v>3457592.4027650934</v>
      </c>
      <c r="R38" s="4">
        <f ca="1">H38/(J38-H38)</f>
        <v>-9.7856139214488151E-3</v>
      </c>
      <c r="S38" s="4">
        <f t="shared" ca="1" si="3"/>
        <v>0.53022858267790507</v>
      </c>
    </row>
    <row r="39" spans="1:19" x14ac:dyDescent="0.2">
      <c r="A39">
        <f t="shared" si="4"/>
        <v>57</v>
      </c>
      <c r="B39">
        <v>0.02</v>
      </c>
      <c r="C39" s="1">
        <v>608141</v>
      </c>
      <c r="D39" s="6">
        <f ca="1">D38*(1+B39)+IF(O38, IF(H39&gt;=0,0,C39*$Z$5+P39), 0)</f>
        <v>1717577.7452404466</v>
      </c>
      <c r="E39" s="1">
        <f>C39*$Z$5</f>
        <v>60814.100000000006</v>
      </c>
      <c r="F39" s="1">
        <f ca="1">IF(O38,IF(H38&gt;0,-E39-P38,0),E39*G39)</f>
        <v>0</v>
      </c>
      <c r="G39" s="9">
        <v>1</v>
      </c>
      <c r="H39" s="1">
        <f t="shared" ca="1" si="7"/>
        <v>-9970.3821400666275</v>
      </c>
      <c r="I39" s="1">
        <f ca="1">H39*(B39*(1-$AA$5))</f>
        <v>-133.60312067689279</v>
      </c>
      <c r="J39" s="2">
        <f t="shared" ca="1" si="6"/>
        <v>1069725.3353139823</v>
      </c>
      <c r="K39" s="5">
        <f t="shared" ca="1" si="0"/>
        <v>-8.5846963536357762E-2</v>
      </c>
      <c r="L39" s="3">
        <f ca="1">K39*J39-I39</f>
        <v>-91699.068733940629</v>
      </c>
      <c r="M39" s="3">
        <f ca="1">(M38+SUM(E39:F39)-P38)*(1+K39)</f>
        <v>1585212.9068445894</v>
      </c>
      <c r="N39" s="7">
        <f>N38*$AB$5</f>
        <v>1673264.1600000001</v>
      </c>
      <c r="O39" t="b">
        <f t="shared" ca="1" si="1"/>
        <v>0</v>
      </c>
      <c r="P39" s="7">
        <f t="shared" ca="1" si="2"/>
        <v>0</v>
      </c>
      <c r="Q39" s="3">
        <f ca="1">M39+D39</f>
        <v>3302790.652085036</v>
      </c>
      <c r="R39" s="4">
        <f ca="1">H39/(J39-H39)</f>
        <v>-9.2344370537812744E-3</v>
      </c>
      <c r="S39" s="4">
        <f t="shared" ca="1" si="3"/>
        <v>0.47996166691456876</v>
      </c>
    </row>
    <row r="40" spans="1:19" x14ac:dyDescent="0.2">
      <c r="A40">
        <f t="shared" si="4"/>
        <v>58</v>
      </c>
      <c r="B40">
        <v>0.02</v>
      </c>
      <c r="C40" s="1">
        <v>638548</v>
      </c>
      <c r="D40" s="6">
        <f ca="1">D39*(1+B40)+IF(O39, IF(H40&gt;=0,0,C40*$Z$5+P40), 0)</f>
        <v>1751929.3001452556</v>
      </c>
      <c r="E40" s="1">
        <f>C40*$Z$5</f>
        <v>63854.8</v>
      </c>
      <c r="F40" s="1">
        <f ca="1">IF(O39,IF(H39&gt;0,-E40-P39,0),E40*G40)</f>
        <v>63854.8</v>
      </c>
      <c r="G40" s="9">
        <v>1</v>
      </c>
      <c r="H40" s="1">
        <f t="shared" ca="1" si="7"/>
        <v>53884.417859933375</v>
      </c>
      <c r="I40" s="1">
        <f ca="1">H40*(B40*(1-$AA$5))</f>
        <v>722.0511993231072</v>
      </c>
      <c r="J40" s="2">
        <f t="shared" ca="1" si="6"/>
        <v>1197434.9353139824</v>
      </c>
      <c r="K40" s="5">
        <f t="shared" ca="1" si="0"/>
        <v>8.4955495124322239E-2</v>
      </c>
      <c r="L40" s="3">
        <f ca="1">K40*J40-I40</f>
        <v>101006.62660943705</v>
      </c>
      <c r="M40" s="3">
        <f ca="1">(M39+SUM(E40:F40)-P39)*(1+K40)</f>
        <v>1858444.686523167</v>
      </c>
      <c r="N40" s="7">
        <f>N39*$AB$5</f>
        <v>1673264.1600000001</v>
      </c>
      <c r="O40" t="b">
        <f t="shared" ca="1" si="1"/>
        <v>1</v>
      </c>
      <c r="P40" s="7">
        <f t="shared" ca="1" si="2"/>
        <v>185180.5265231668</v>
      </c>
      <c r="Q40" s="3">
        <f ca="1">M40+D40</f>
        <v>3610373.9866684228</v>
      </c>
      <c r="R40" s="4">
        <f ca="1">H40/(J40-H40)</f>
        <v>4.7120277624375782E-2</v>
      </c>
      <c r="S40" s="4">
        <f t="shared" ca="1" si="3"/>
        <v>0.51475129540197595</v>
      </c>
    </row>
    <row r="41" spans="1:19" x14ac:dyDescent="0.2">
      <c r="A41">
        <f t="shared" si="4"/>
        <v>59</v>
      </c>
      <c r="B41">
        <v>0.02</v>
      </c>
      <c r="C41" s="1">
        <v>632162</v>
      </c>
      <c r="D41" s="6">
        <f ca="1">D40*(1+B41)+IF(O40, IF(H41&gt;=0,0,C41*$Z$5+P41), 0)</f>
        <v>1850184.0861481607</v>
      </c>
      <c r="E41" s="1">
        <f>C41*$Z$5</f>
        <v>63216.200000000004</v>
      </c>
      <c r="F41" s="1">
        <f ca="1">IF(O40,IF(H40&gt;0,-E41-P40,0),E41*G41)</f>
        <v>-248396.72652316681</v>
      </c>
      <c r="G41" s="9">
        <v>1</v>
      </c>
      <c r="H41" s="1">
        <f t="shared" ca="1" si="7"/>
        <v>-194512.30866323345</v>
      </c>
      <c r="I41" s="1">
        <f ca="1">H41*(B41*(1-$AA$5))</f>
        <v>-2606.4649360873277</v>
      </c>
      <c r="J41" s="2">
        <f t="shared" ca="1" si="6"/>
        <v>1012254.4087908156</v>
      </c>
      <c r="K41" s="5">
        <f t="shared" ca="1" si="0"/>
        <v>0.11618797039195602</v>
      </c>
      <c r="L41" s="3">
        <f ca="1">K41*J41-I41</f>
        <v>120218.25021380157</v>
      </c>
      <c r="M41" s="3">
        <f ca="1">(M40+SUM(E41:F41)-P40)*(1+K41)</f>
        <v>1660981.0506239939</v>
      </c>
      <c r="N41" s="7">
        <f>N40*$AB$5</f>
        <v>1673264.1600000001</v>
      </c>
      <c r="O41" t="b">
        <f t="shared" ca="1" si="1"/>
        <v>0</v>
      </c>
      <c r="P41" s="7">
        <f t="shared" ca="1" si="2"/>
        <v>0</v>
      </c>
      <c r="Q41" s="3">
        <f ca="1">M41+D41</f>
        <v>3511165.1367721548</v>
      </c>
      <c r="R41" s="4">
        <f ca="1">H41/(J41-H41)</f>
        <v>-0.16118468122289761</v>
      </c>
      <c r="S41" s="4">
        <f t="shared" ca="1" si="3"/>
        <v>0.47305694432559459</v>
      </c>
    </row>
    <row r="42" spans="1:19" x14ac:dyDescent="0.2">
      <c r="A42">
        <f t="shared" si="4"/>
        <v>60</v>
      </c>
      <c r="B42">
        <v>0.02</v>
      </c>
      <c r="C42" s="1">
        <v>625841</v>
      </c>
      <c r="D42" s="6">
        <f ca="1">D41*(1+B42)+IF(O41, IF(H42&gt;=0,0,C42*$Z$5+P42), 0)</f>
        <v>1887187.767871124</v>
      </c>
      <c r="E42" s="1">
        <f>C42*$Z$5</f>
        <v>62584.100000000006</v>
      </c>
      <c r="F42" s="1">
        <f ca="1">IF(O41,IF(H41&gt;0,-E42-P41,0),E42*G42)</f>
        <v>62584.100000000006</v>
      </c>
      <c r="G42" s="9">
        <v>1</v>
      </c>
      <c r="H42" s="1">
        <f t="shared" ca="1" si="7"/>
        <v>-131928.20866323344</v>
      </c>
      <c r="I42" s="1">
        <f ca="1">H42*(B42*(1-$AA$5))</f>
        <v>-1767.8379960873278</v>
      </c>
      <c r="J42" s="2">
        <f t="shared" ca="1" si="6"/>
        <v>1137422.6087908156</v>
      </c>
      <c r="K42" s="5">
        <f t="shared" ca="1" si="0"/>
        <v>5.8690853723093461E-2</v>
      </c>
      <c r="L42" s="3">
        <f ca="1">K42*J42-I42</f>
        <v>68524.141949968442</v>
      </c>
      <c r="M42" s="3">
        <f ca="1">(M41+SUM(E42:F42)-P41)*(1+K42)</f>
        <v>1890979.8750199797</v>
      </c>
      <c r="N42" s="7">
        <f>N41*$AB$5</f>
        <v>1673264.1600000001</v>
      </c>
      <c r="O42" t="b">
        <f t="shared" ca="1" si="1"/>
        <v>1</v>
      </c>
      <c r="P42" s="7">
        <f t="shared" ca="1" si="2"/>
        <v>217715.71501997951</v>
      </c>
      <c r="Q42" s="3">
        <f ca="1">M42+D42</f>
        <v>3778167.6428911034</v>
      </c>
      <c r="R42" s="4">
        <f ca="1">H42/(J42-H42)</f>
        <v>-0.1039336067296536</v>
      </c>
      <c r="S42" s="4">
        <f t="shared" ca="1" si="3"/>
        <v>0.50050184474423609</v>
      </c>
    </row>
    <row r="43" spans="1:19" x14ac:dyDescent="0.2">
      <c r="A43">
        <f t="shared" si="4"/>
        <v>61</v>
      </c>
      <c r="B43">
        <v>0.02</v>
      </c>
      <c r="C43" s="1">
        <v>619582</v>
      </c>
      <c r="D43" s="6">
        <f ca="1">D42*(1+B43)+IF(O42, IF(H43&gt;=0,0,C43*$Z$5+P43), 0)</f>
        <v>2417994.6019759132</v>
      </c>
      <c r="E43" s="1">
        <f>C43*$Z$5</f>
        <v>61958.200000000004</v>
      </c>
      <c r="F43" s="1">
        <f ca="1">IF(O42,IF(H42&gt;0,-E43-P42,0),E43*G43)</f>
        <v>0</v>
      </c>
      <c r="G43" s="9">
        <v>1</v>
      </c>
      <c r="H43" s="1">
        <f t="shared" ca="1" si="7"/>
        <v>-131928.20866323344</v>
      </c>
      <c r="I43" s="1">
        <f ca="1">H43*(B43*(1-$AA$5))</f>
        <v>-1767.8379960873278</v>
      </c>
      <c r="J43" s="2">
        <f t="shared" ca="1" si="6"/>
        <v>1199380.8087908155</v>
      </c>
      <c r="K43" s="5">
        <f t="shared" ca="1" si="0"/>
        <v>0.21273739162015345</v>
      </c>
      <c r="L43" s="3">
        <f ca="1">K43*J43-I43</f>
        <v>256920.98281751544</v>
      </c>
      <c r="M43" s="3">
        <f ca="1">(M42+SUM(E43:F43)-P42)*(1+K43)</f>
        <v>2104369.038747367</v>
      </c>
      <c r="N43" s="7">
        <f>N42*$AB$5</f>
        <v>1673264.1600000001</v>
      </c>
      <c r="O43" t="b">
        <f t="shared" ca="1" si="1"/>
        <v>1</v>
      </c>
      <c r="P43" s="7">
        <f t="shared" ca="1" si="2"/>
        <v>431104.87874736683</v>
      </c>
      <c r="Q43" s="3">
        <f ca="1">M43+D43</f>
        <v>4522363.6407232806</v>
      </c>
      <c r="R43" s="4">
        <f ca="1">H43/(J43-H43)</f>
        <v>-9.9096608626244073E-2</v>
      </c>
      <c r="S43" s="4">
        <f t="shared" ca="1" si="3"/>
        <v>0.46532503927764785</v>
      </c>
    </row>
    <row r="44" spans="1:19" x14ac:dyDescent="0.2">
      <c r="A44">
        <f t="shared" si="4"/>
        <v>62</v>
      </c>
      <c r="B44">
        <v>0.02</v>
      </c>
      <c r="C44" s="1">
        <v>613386</v>
      </c>
      <c r="D44" s="6">
        <f ca="1">D43*(1+B44)+IF(O43, IF(H44&gt;=0,0,C44*$Z$5+P44), 0)</f>
        <v>2696019.6410144591</v>
      </c>
      <c r="E44" s="1">
        <f>C44*$Z$5</f>
        <v>61338.600000000006</v>
      </c>
      <c r="F44" s="1">
        <f ca="1">IF(O43,IF(H43&gt;0,-E44-P43,0),E44*G44)</f>
        <v>0</v>
      </c>
      <c r="G44" s="9">
        <v>1</v>
      </c>
      <c r="H44" s="1">
        <f t="shared" ca="1" si="7"/>
        <v>-131928.20866323344</v>
      </c>
      <c r="I44" s="1">
        <f ca="1">H44*(B44*(1-$AA$5))</f>
        <v>-1767.8379960873278</v>
      </c>
      <c r="J44" s="2">
        <f t="shared" ca="1" si="6"/>
        <v>1260719.4087908156</v>
      </c>
      <c r="K44" s="5">
        <f t="shared" ca="1" si="0"/>
        <v>6.167864450937878E-2</v>
      </c>
      <c r="L44" s="3">
        <f ca="1">K44*J44-I44</f>
        <v>79527.302236970223</v>
      </c>
      <c r="M44" s="3">
        <f ca="1">(M43+SUM(E44:F44)-P43)*(1+K44)</f>
        <v>1841590.7069990276</v>
      </c>
      <c r="N44" s="7">
        <f>N43*$AB$5</f>
        <v>1673264.1600000001</v>
      </c>
      <c r="O44" t="b">
        <f t="shared" ca="1" si="1"/>
        <v>1</v>
      </c>
      <c r="P44" s="7">
        <f t="shared" ca="1" si="2"/>
        <v>168326.54699902749</v>
      </c>
      <c r="Q44" s="3">
        <f ca="1">M44+D44</f>
        <v>4537610.3480134867</v>
      </c>
      <c r="R44" s="4">
        <f ca="1">H44/(J44-H44)</f>
        <v>-9.4731938653954906E-2</v>
      </c>
      <c r="S44" s="4">
        <f t="shared" ca="1" si="3"/>
        <v>0.40585034098515194</v>
      </c>
    </row>
    <row r="45" spans="1:19" x14ac:dyDescent="0.2">
      <c r="A45">
        <f t="shared" si="4"/>
        <v>63</v>
      </c>
      <c r="B45">
        <v>0.02</v>
      </c>
      <c r="C45" s="1">
        <v>607253</v>
      </c>
      <c r="D45" s="6">
        <f ca="1">D44*(1+B45)+IF(O44, IF(H45&gt;=0,0,C45*$Z$5+P45), 0)</f>
        <v>3268904.1490275539</v>
      </c>
      <c r="E45" s="1">
        <f>C45*$Z$5</f>
        <v>60725.3</v>
      </c>
      <c r="F45" s="1">
        <f ca="1">IF(O44,IF(H44&gt;0,-E45-P44,0),E45*G45)</f>
        <v>0</v>
      </c>
      <c r="G45" s="9">
        <v>1</v>
      </c>
      <c r="H45" s="1">
        <f t="shared" ca="1" si="7"/>
        <v>-131928.20866323344</v>
      </c>
      <c r="I45" s="1">
        <f ca="1">H45*(B45*(1-$AA$5))</f>
        <v>-1767.8379960873278</v>
      </c>
      <c r="J45" s="2">
        <f t="shared" ca="1" si="6"/>
        <v>1321444.7087908157</v>
      </c>
      <c r="K45" s="5">
        <f t="shared" ca="1" si="0"/>
        <v>0.22924794202198057</v>
      </c>
      <c r="L45" s="3">
        <f ca="1">K45*J45-I45</f>
        <v>304706.31798221724</v>
      </c>
      <c r="M45" s="3">
        <f ca="1">(M44+SUM(E45:F45)-P44)*(1+K45)</f>
        <v>2131502.9751928058</v>
      </c>
      <c r="N45" s="7">
        <f>N44*$AB$5</f>
        <v>1673264.1600000001</v>
      </c>
      <c r="O45" t="b">
        <f t="shared" ca="1" si="1"/>
        <v>1</v>
      </c>
      <c r="P45" s="7">
        <f t="shared" ca="1" si="2"/>
        <v>458238.8151928056</v>
      </c>
      <c r="Q45" s="3">
        <f ca="1">M45+D45</f>
        <v>5400407.1242203601</v>
      </c>
      <c r="R45" s="4">
        <f ca="1">H45/(J45-H45)</f>
        <v>-9.0773817978072088E-2</v>
      </c>
      <c r="S45" s="4">
        <f t="shared" ca="1" si="3"/>
        <v>0.394693015945631</v>
      </c>
    </row>
    <row r="46" spans="1:19" x14ac:dyDescent="0.2">
      <c r="A46">
        <f t="shared" si="4"/>
        <v>64</v>
      </c>
      <c r="B46">
        <v>0.02</v>
      </c>
      <c r="C46" s="1">
        <v>601180</v>
      </c>
      <c r="D46" s="6">
        <f ca="1">D45*(1+B46)+IF(O45, IF(H46&gt;=0,0,C46*$Z$5+P46), 0)</f>
        <v>3720820.9592293547</v>
      </c>
      <c r="E46" s="1">
        <f>C46*$Z$5</f>
        <v>60118</v>
      </c>
      <c r="F46" s="1">
        <f ca="1">IF(O45,IF(H45&gt;0,-E46-P45,0),E46*G46)</f>
        <v>0</v>
      </c>
      <c r="G46" s="9">
        <v>1</v>
      </c>
      <c r="H46" s="1">
        <f t="shared" ca="1" si="7"/>
        <v>-131928.20866323344</v>
      </c>
      <c r="I46" s="1">
        <f ca="1">H46*(B46*(1-$AA$5))</f>
        <v>-1767.8379960873278</v>
      </c>
      <c r="J46" s="2">
        <f t="shared" ca="1" si="6"/>
        <v>1381562.7087908157</v>
      </c>
      <c r="K46" s="5">
        <f t="shared" ca="1" si="0"/>
        <v>0.1536318610901414</v>
      </c>
      <c r="L46" s="3">
        <f ca="1">K46*J46-I46</f>
        <v>214019.8881603574</v>
      </c>
      <c r="M46" s="3">
        <f ca="1">(M45+SUM(E46:F46)-P45)*(1+K46)</f>
        <v>1999684.8872212495</v>
      </c>
      <c r="N46" s="7">
        <f>N45*$AB$5</f>
        <v>1673264.1600000001</v>
      </c>
      <c r="O46" t="b">
        <f t="shared" ca="1" si="1"/>
        <v>1</v>
      </c>
      <c r="P46" s="7">
        <f t="shared" ca="1" si="2"/>
        <v>326420.72722124937</v>
      </c>
      <c r="Q46" s="3">
        <f ca="1">M46+D46</f>
        <v>5720505.8464506045</v>
      </c>
      <c r="R46" s="4">
        <f ca="1">H46/(J46-H46)</f>
        <v>-8.7168153532866444E-2</v>
      </c>
      <c r="S46" s="4">
        <f t="shared" ca="1" si="3"/>
        <v>0.34956434638765232</v>
      </c>
    </row>
    <row r="47" spans="1:19" x14ac:dyDescent="0.2">
      <c r="A47">
        <f t="shared" si="4"/>
        <v>65</v>
      </c>
      <c r="B47">
        <v>0.02</v>
      </c>
      <c r="C47" s="1">
        <v>595168</v>
      </c>
      <c r="D47" s="6">
        <f ca="1">D46*(1+B47)+IF(O46, IF(H47&gt;=0,0,C47*$Z$5+P47), 0)</f>
        <v>3991478.6010816279</v>
      </c>
      <c r="E47" s="1">
        <f>C47*$Z$5</f>
        <v>59516.800000000003</v>
      </c>
      <c r="F47" s="1">
        <f ca="1">IF(O46,IF(H46&gt;0,-E47-P46,0),E47*G47)</f>
        <v>0</v>
      </c>
      <c r="G47" s="9">
        <v>1</v>
      </c>
      <c r="H47" s="1">
        <f t="shared" ca="1" si="7"/>
        <v>-131928.20866323344</v>
      </c>
      <c r="I47" s="1">
        <f ca="1">H47*(B47*(1-$AA$5))</f>
        <v>-1767.8379960873278</v>
      </c>
      <c r="J47" s="2">
        <f t="shared" ca="1" si="6"/>
        <v>1441079.5087908157</v>
      </c>
      <c r="K47" s="5">
        <f t="shared" ca="1" si="0"/>
        <v>4.4557058537673576E-2</v>
      </c>
      <c r="L47" s="3">
        <f ca="1">K47*J47-I47</f>
        <v>65978.102026721579</v>
      </c>
      <c r="M47" s="3">
        <f ca="1">(M46+SUM(E47:F47)-P46)*(1+K47)</f>
        <v>1809988.5826676863</v>
      </c>
      <c r="N47" s="7">
        <f>N46*$AB$5</f>
        <v>1673264.1600000001</v>
      </c>
      <c r="O47" t="b">
        <f t="shared" ca="1" si="1"/>
        <v>1</v>
      </c>
      <c r="P47" s="7">
        <f t="shared" ca="1" si="2"/>
        <v>136724.42266768613</v>
      </c>
      <c r="Q47" s="3">
        <f ca="1">M47+D47</f>
        <v>5801467.1837493144</v>
      </c>
      <c r="R47" s="4">
        <f ca="1">H47/(J47-H47)</f>
        <v>-8.3870032676484518E-2</v>
      </c>
      <c r="S47" s="4">
        <f t="shared" ca="1" si="3"/>
        <v>0.31198807566087877</v>
      </c>
    </row>
    <row r="48" spans="1:19" x14ac:dyDescent="0.2">
      <c r="A48">
        <f t="shared" si="4"/>
        <v>66</v>
      </c>
      <c r="B48">
        <v>0.02</v>
      </c>
      <c r="C48" s="1">
        <v>589217</v>
      </c>
      <c r="D48" s="6">
        <f ca="1">D47*(1+B48)+IF(O47, IF(H48&gt;=0,0,C48*$Z$5+P48), 0)</f>
        <v>4584781.8122769175</v>
      </c>
      <c r="E48" s="1">
        <f>C48*$Z$5</f>
        <v>58921.700000000004</v>
      </c>
      <c r="F48" s="1">
        <f ca="1">IF(O47,IF(H47&gt;0,-E48-P47,0),E48*G48)</f>
        <v>0</v>
      </c>
      <c r="G48" s="9">
        <v>1</v>
      </c>
      <c r="H48" s="1">
        <f t="shared" ca="1" si="7"/>
        <v>-131928.20866323344</v>
      </c>
      <c r="I48" s="1">
        <f ca="1">H48*(B48*(1-$AA$5))</f>
        <v>-1767.8379960873278</v>
      </c>
      <c r="J48" s="2">
        <f t="shared" ca="1" si="6"/>
        <v>1500001.2087908157</v>
      </c>
      <c r="K48" s="5">
        <f t="shared" ca="1" si="0"/>
        <v>0.22839941619986298</v>
      </c>
      <c r="L48" s="3">
        <f ca="1">K48*J48-I48</f>
        <v>344367.23838299839</v>
      </c>
      <c r="M48" s="3">
        <f ca="1">(M47+SUM(E48:F48)-P47)*(1+K48)</f>
        <v>2127816.0991736576</v>
      </c>
      <c r="N48" s="7">
        <f>N47*$AB$5</f>
        <v>1673264.1600000001</v>
      </c>
      <c r="O48" t="b">
        <f t="shared" ca="1" si="1"/>
        <v>1</v>
      </c>
      <c r="P48" s="7">
        <f t="shared" ca="1" si="2"/>
        <v>454551.93917365745</v>
      </c>
      <c r="Q48" s="3">
        <f ca="1">M48+D48</f>
        <v>6712597.9114505751</v>
      </c>
      <c r="R48" s="4">
        <f ca="1">H48/(J48-H48)</f>
        <v>-8.0841859489887036E-2</v>
      </c>
      <c r="S48" s="4">
        <f t="shared" ca="1" si="3"/>
        <v>0.3169884636682852</v>
      </c>
    </row>
    <row r="49" spans="1:19" x14ac:dyDescent="0.2">
      <c r="A49">
        <f t="shared" si="4"/>
        <v>67</v>
      </c>
      <c r="B49">
        <v>0.02</v>
      </c>
      <c r="C49" s="1">
        <v>583324</v>
      </c>
      <c r="D49" s="6">
        <f ca="1">D48*(1+B49)+IF(O48, IF(H49&gt;=0,0,C49*$Z$5+P49), 0)</f>
        <v>4991476.2172363522</v>
      </c>
      <c r="E49" s="1">
        <f>C49*$Z$5</f>
        <v>58332.4</v>
      </c>
      <c r="F49" s="1">
        <f ca="1">IF(O48,IF(H48&gt;0,-E49-P48,0),E49*G49)</f>
        <v>0</v>
      </c>
      <c r="G49" s="9">
        <v>1</v>
      </c>
      <c r="H49" s="1">
        <f t="shared" ca="1" si="7"/>
        <v>-131928.20866323344</v>
      </c>
      <c r="I49" s="1">
        <f ca="1">H49*(B49*(1-$AA$5))</f>
        <v>-1767.8379960873278</v>
      </c>
      <c r="J49" s="2">
        <f t="shared" ca="1" si="6"/>
        <v>1558333.6087908156</v>
      </c>
      <c r="K49" s="5">
        <f t="shared" ca="1" si="0"/>
        <v>0.11453820901209003</v>
      </c>
      <c r="L49" s="3">
        <f ca="1">K49*J49-I49</f>
        <v>180256.57859033431</v>
      </c>
      <c r="M49" s="3">
        <f ca="1">(M48+SUM(E49:F49)-P48)*(1+K49)</f>
        <v>1929930.5287138964</v>
      </c>
      <c r="N49" s="7">
        <f>N48*$AB$5</f>
        <v>1673264.1600000001</v>
      </c>
      <c r="O49" t="b">
        <f t="shared" ca="1" si="1"/>
        <v>1</v>
      </c>
      <c r="P49" s="7">
        <f t="shared" ca="1" si="2"/>
        <v>256666.36871389626</v>
      </c>
      <c r="Q49" s="3">
        <f ca="1">M49+D49</f>
        <v>6921406.7459502481</v>
      </c>
      <c r="R49" s="4">
        <f ca="1">H49/(J49-H49)</f>
        <v>-7.8051936866177243E-2</v>
      </c>
      <c r="S49" s="4">
        <f t="shared" ca="1" si="3"/>
        <v>0.2788350113715119</v>
      </c>
    </row>
    <row r="50" spans="1:19" x14ac:dyDescent="0.2">
      <c r="A50">
        <f t="shared" si="4"/>
        <v>68</v>
      </c>
      <c r="B50">
        <v>0.02</v>
      </c>
      <c r="C50" s="1">
        <v>577491</v>
      </c>
      <c r="D50" s="6">
        <f ca="1">D49*(1+B50)+IF(O49, IF(H50&gt;=0,0,C50*$Z$5+P50), 0)</f>
        <v>5308070.717324459</v>
      </c>
      <c r="E50" s="1">
        <f>C50*$Z$5</f>
        <v>57749.100000000006</v>
      </c>
      <c r="F50" s="1">
        <f ca="1">IF(O49,IF(H49&gt;0,-E50-P49,0),E50*G50)</f>
        <v>0</v>
      </c>
      <c r="G50" s="9">
        <v>1</v>
      </c>
      <c r="H50" s="1">
        <f t="shared" ca="1" si="7"/>
        <v>-131928.20866323344</v>
      </c>
      <c r="I50" s="1">
        <f ca="1">H50*(B50*(1-$AA$5))</f>
        <v>-1767.8379960873278</v>
      </c>
      <c r="J50" s="2">
        <f t="shared" ca="1" si="6"/>
        <v>1616082.7087908157</v>
      </c>
      <c r="K50" s="5">
        <f t="shared" ca="1" si="0"/>
        <v>5.8501444260097596E-2</v>
      </c>
      <c r="L50" s="3">
        <f ca="1">K50*J50-I50</f>
        <v>96311.010504120772</v>
      </c>
      <c r="M50" s="3">
        <f ca="1">(M49+SUM(E50:F50)-P49)*(1+K50)</f>
        <v>1832280.03574338</v>
      </c>
      <c r="N50" s="7">
        <f>N49*$AB$5</f>
        <v>1673264.1600000001</v>
      </c>
      <c r="O50" t="b">
        <f t="shared" ca="1" si="1"/>
        <v>1</v>
      </c>
      <c r="P50" s="7">
        <f t="shared" ca="1" si="2"/>
        <v>159015.87574337982</v>
      </c>
      <c r="Q50" s="3">
        <f ca="1">M50+D50</f>
        <v>7140350.753067839</v>
      </c>
      <c r="R50" s="4">
        <f ca="1">H50/(J50-H50)</f>
        <v>-7.5473332200570495E-2</v>
      </c>
      <c r="S50" s="4">
        <f t="shared" ca="1" si="3"/>
        <v>0.25660924779586552</v>
      </c>
    </row>
    <row r="51" spans="1:19" x14ac:dyDescent="0.2">
      <c r="A51">
        <f t="shared" si="4"/>
        <v>69</v>
      </c>
      <c r="B51">
        <v>0.02</v>
      </c>
      <c r="C51" s="1">
        <v>571716</v>
      </c>
      <c r="D51" s="6">
        <f ca="1">D50*(1+B51)+IF(O50, IF(H51&gt;=0,0,C51*$Z$5+P51), 0)</f>
        <v>5715496.5931739034</v>
      </c>
      <c r="E51" s="1">
        <f>C51*$Z$5</f>
        <v>57171.600000000006</v>
      </c>
      <c r="F51" s="1">
        <f ca="1">IF(O50,IF(H50&gt;0,-E51-P50,0),E51*G51)</f>
        <v>0</v>
      </c>
      <c r="G51" s="9">
        <v>1</v>
      </c>
      <c r="H51" s="1">
        <f t="shared" ca="1" si="7"/>
        <v>-131928.20866323344</v>
      </c>
      <c r="I51" s="1">
        <f ca="1">H51*(B51*(1-$AA$5))</f>
        <v>-1767.8379960873278</v>
      </c>
      <c r="J51" s="2">
        <f t="shared" ca="1" si="6"/>
        <v>1673254.3087908158</v>
      </c>
      <c r="K51" s="5">
        <f t="shared" ca="1" si="0"/>
        <v>0.10801976347446442</v>
      </c>
      <c r="L51" s="3">
        <f ca="1">K51*J51-I51</f>
        <v>182512.37266429971</v>
      </c>
      <c r="M51" s="3">
        <f ca="1">(M50+SUM(E51:F51)-P50)*(1+K51)</f>
        <v>1917357.0215029554</v>
      </c>
      <c r="N51" s="7">
        <f>N50*$AB$5</f>
        <v>1673264.1600000001</v>
      </c>
      <c r="O51" t="b">
        <f t="shared" ca="1" si="1"/>
        <v>1</v>
      </c>
      <c r="P51" s="7">
        <f t="shared" ca="1" si="2"/>
        <v>244092.8615029552</v>
      </c>
      <c r="Q51" s="3">
        <f ca="1">M51+D51</f>
        <v>7632853.6146768592</v>
      </c>
      <c r="R51" s="4">
        <f ca="1">H51/(J51-H51)</f>
        <v>-7.3083030323880624E-2</v>
      </c>
      <c r="S51" s="4">
        <f t="shared" ca="1" si="3"/>
        <v>0.25119792914882566</v>
      </c>
    </row>
    <row r="52" spans="1:19" x14ac:dyDescent="0.2">
      <c r="A52">
        <f t="shared" si="4"/>
        <v>70</v>
      </c>
      <c r="B52">
        <v>0.02</v>
      </c>
      <c r="C52" s="1">
        <v>565999</v>
      </c>
      <c r="D52" s="6">
        <f ca="1">D51*(1+B52)+IF(O51, IF(H52&gt;=0,0,C52*$Z$5+P52), 0)</f>
        <v>6140418.9403518224</v>
      </c>
      <c r="E52" s="1">
        <f>C52*$Z$5</f>
        <v>56599.9</v>
      </c>
      <c r="F52" s="1">
        <f ca="1">IF(O51,IF(H51&gt;0,-E52-P51,0),E52*G52)</f>
        <v>0</v>
      </c>
      <c r="G52" s="9">
        <v>1</v>
      </c>
      <c r="H52" s="1">
        <f t="shared" ca="1" si="7"/>
        <v>-131928.20866323344</v>
      </c>
      <c r="I52" s="1">
        <f ca="1">H52*(B52*(1-$AA$5))</f>
        <v>-1767.8379960873278</v>
      </c>
      <c r="J52" s="2">
        <f t="shared" ca="1" si="6"/>
        <v>1729854.2087908157</v>
      </c>
      <c r="K52" s="5">
        <f t="shared" ca="1" si="0"/>
        <v>0.11412030568138461</v>
      </c>
      <c r="L52" s="3">
        <f ca="1">K52*J52-I52</f>
        <v>199179.32908752494</v>
      </c>
      <c r="M52" s="3">
        <f ca="1">(M51+SUM(E52:F52)-P51)*(1+K52)</f>
        <v>1927276.6753144411</v>
      </c>
      <c r="N52" s="7">
        <f>N51*$AB$5</f>
        <v>1673264.1600000001</v>
      </c>
      <c r="O52" t="b">
        <f t="shared" ca="1" si="1"/>
        <v>1</v>
      </c>
      <c r="P52" s="7">
        <f t="shared" ca="1" si="2"/>
        <v>254012.51531444094</v>
      </c>
      <c r="Q52" s="3">
        <f ca="1">M52+D52</f>
        <v>8067695.6156662637</v>
      </c>
      <c r="R52" s="4">
        <f ca="1">H52/(J52-H52)</f>
        <v>-7.0861238900108786E-2</v>
      </c>
      <c r="S52" s="4">
        <f t="shared" ca="1" si="3"/>
        <v>0.23888812458069894</v>
      </c>
    </row>
    <row r="53" spans="1:19" x14ac:dyDescent="0.2">
      <c r="C53" s="1"/>
      <c r="E53" s="1"/>
      <c r="F53" s="1"/>
      <c r="G53" s="1"/>
      <c r="H53" s="1"/>
      <c r="I53" s="1"/>
      <c r="J53" s="2"/>
      <c r="K53" s="5"/>
      <c r="L53" s="3"/>
      <c r="M53" s="3"/>
    </row>
    <row r="54" spans="1:19" x14ac:dyDescent="0.2">
      <c r="C54" s="1"/>
      <c r="E54" s="1"/>
      <c r="F54" s="1"/>
      <c r="G54" s="1"/>
      <c r="H54" s="1"/>
      <c r="I54" s="1"/>
      <c r="J54" s="2"/>
      <c r="K54" s="5"/>
      <c r="L54" s="3"/>
      <c r="M54" s="3"/>
    </row>
    <row r="55" spans="1:19" x14ac:dyDescent="0.2">
      <c r="C55" s="1"/>
      <c r="E55" s="1"/>
      <c r="F55" s="1"/>
      <c r="G55" s="1"/>
      <c r="H55" s="1"/>
      <c r="I55" s="1"/>
      <c r="J55" s="2"/>
      <c r="K55" s="5"/>
      <c r="L55" s="3"/>
      <c r="M55" s="3"/>
    </row>
    <row r="56" spans="1:19" x14ac:dyDescent="0.2">
      <c r="C56" s="1"/>
      <c r="E56" s="1"/>
      <c r="F56" s="1"/>
      <c r="G56" s="1"/>
      <c r="H56" s="1"/>
      <c r="I56" s="1"/>
      <c r="J56" s="2"/>
      <c r="K56" s="5"/>
      <c r="L56" s="3"/>
      <c r="M56" s="3"/>
    </row>
    <row r="57" spans="1:19" x14ac:dyDescent="0.2">
      <c r="C57" s="1"/>
      <c r="E57" s="1"/>
      <c r="F57" s="1"/>
      <c r="G57" s="1"/>
      <c r="H57" s="1"/>
      <c r="I57" s="1"/>
      <c r="J57" s="2"/>
      <c r="K57" s="5"/>
      <c r="L57" s="3"/>
      <c r="M57" s="3"/>
    </row>
    <row r="58" spans="1:19" x14ac:dyDescent="0.2">
      <c r="C58" s="1"/>
      <c r="E58" s="1"/>
      <c r="F58" s="1"/>
      <c r="G58" s="1"/>
      <c r="H58" s="1"/>
      <c r="I58" s="1"/>
      <c r="J58" s="2"/>
      <c r="K58" s="5"/>
      <c r="L58" s="3"/>
      <c r="M58" s="3"/>
    </row>
    <row r="59" spans="1:19" x14ac:dyDescent="0.2">
      <c r="C59" s="1"/>
      <c r="E59" s="1"/>
      <c r="F59" s="1"/>
      <c r="G59" s="1"/>
      <c r="H59" s="1"/>
      <c r="I59" s="1"/>
      <c r="J59" s="2"/>
      <c r="K59" s="5"/>
      <c r="L59" s="3"/>
      <c r="M59" s="3"/>
    </row>
    <row r="60" spans="1:19" x14ac:dyDescent="0.2">
      <c r="C60" s="1"/>
      <c r="E60" s="1"/>
      <c r="F60" s="1"/>
      <c r="G60" s="1"/>
      <c r="H60" s="1"/>
      <c r="I60" s="1"/>
      <c r="J60" s="2"/>
      <c r="K60" s="5"/>
      <c r="L60" s="3"/>
      <c r="M60" s="3"/>
    </row>
    <row r="61" spans="1:19" x14ac:dyDescent="0.2">
      <c r="C61" s="1"/>
      <c r="E61" s="1"/>
      <c r="F61" s="1"/>
      <c r="G61" s="1"/>
      <c r="H61" s="1"/>
      <c r="I61" s="1"/>
      <c r="J61" s="2"/>
      <c r="K61" s="5"/>
      <c r="L61" s="3"/>
      <c r="M61" s="3"/>
    </row>
    <row r="62" spans="1:19" x14ac:dyDescent="0.2">
      <c r="C62" s="1"/>
      <c r="E62" s="1"/>
      <c r="F62" s="1"/>
      <c r="G62" s="1"/>
      <c r="H62" s="1"/>
      <c r="I62" s="1"/>
      <c r="J62" s="2"/>
      <c r="K62" s="5"/>
      <c r="L62" s="3"/>
      <c r="M62" s="3"/>
    </row>
    <row r="63" spans="1:19" x14ac:dyDescent="0.2">
      <c r="C63" s="1"/>
      <c r="E63" s="1"/>
      <c r="F63" s="1"/>
      <c r="G63" s="1"/>
      <c r="H63" s="1"/>
      <c r="I63" s="1"/>
      <c r="J63" s="2"/>
      <c r="K63" s="5"/>
      <c r="L63" s="3"/>
      <c r="M63" s="3"/>
    </row>
    <row r="64" spans="1:19" x14ac:dyDescent="0.2">
      <c r="C64" s="1"/>
      <c r="E64" s="1"/>
      <c r="F64" s="1"/>
      <c r="G64" s="1"/>
      <c r="H64" s="1"/>
      <c r="I64" s="1"/>
      <c r="J64" s="2"/>
      <c r="K64" s="5"/>
      <c r="L64" s="3"/>
      <c r="M64" s="3"/>
    </row>
    <row r="65" spans="3:13" x14ac:dyDescent="0.2">
      <c r="C65" s="1"/>
      <c r="E65" s="1"/>
      <c r="F65" s="1"/>
      <c r="G65" s="1"/>
      <c r="H65" s="1"/>
      <c r="I65" s="1"/>
      <c r="J65" s="2"/>
      <c r="K65" s="5"/>
      <c r="L65" s="3"/>
      <c r="M65" s="3"/>
    </row>
    <row r="66" spans="3:13" x14ac:dyDescent="0.2">
      <c r="C66" s="1"/>
      <c r="E66" s="1"/>
      <c r="F66" s="1"/>
      <c r="G66" s="1"/>
      <c r="H66" s="1"/>
      <c r="I66" s="1"/>
      <c r="J66" s="2"/>
      <c r="K66" s="5"/>
      <c r="L66" s="3"/>
      <c r="M66" s="3"/>
    </row>
    <row r="67" spans="3:13" x14ac:dyDescent="0.2">
      <c r="C67" s="1"/>
      <c r="E67" s="1"/>
      <c r="F67" s="1"/>
      <c r="G67" s="1"/>
      <c r="H67" s="1"/>
      <c r="I67" s="1"/>
      <c r="J67" s="2"/>
      <c r="K67" s="5"/>
      <c r="L67" s="3"/>
      <c r="M67" s="3"/>
    </row>
    <row r="68" spans="3:13" x14ac:dyDescent="0.2">
      <c r="C68" s="1"/>
      <c r="E68" s="1"/>
      <c r="F68" s="1"/>
      <c r="G68" s="1"/>
      <c r="H68" s="1"/>
      <c r="I68" s="1"/>
      <c r="J68" s="2"/>
      <c r="K68" s="5"/>
      <c r="L68" s="3"/>
      <c r="M68" s="3"/>
    </row>
    <row r="69" spans="3:13" x14ac:dyDescent="0.2">
      <c r="C69" s="1"/>
      <c r="E69" s="1"/>
      <c r="F69" s="1"/>
      <c r="G69" s="1"/>
      <c r="H69" s="1"/>
      <c r="I69" s="1"/>
      <c r="J69" s="2"/>
      <c r="K69" s="5"/>
      <c r="L69" s="3"/>
      <c r="M69" s="3"/>
    </row>
    <row r="70" spans="3:13" x14ac:dyDescent="0.2">
      <c r="C70" s="1"/>
      <c r="E70" s="1"/>
      <c r="F70" s="1"/>
      <c r="G70" s="1"/>
      <c r="H70" s="1"/>
      <c r="I70" s="1"/>
      <c r="J70" s="2"/>
      <c r="K70" s="5"/>
      <c r="L70" s="3"/>
      <c r="M70" s="3"/>
    </row>
    <row r="71" spans="3:13" x14ac:dyDescent="0.2">
      <c r="C71" s="1"/>
      <c r="E71" s="1"/>
      <c r="F71" s="1"/>
      <c r="G71" s="1"/>
      <c r="H71" s="1"/>
      <c r="I71" s="1"/>
      <c r="J71" s="2"/>
      <c r="K71" s="5"/>
      <c r="L71" s="3"/>
      <c r="M71" s="3"/>
    </row>
    <row r="72" spans="3:13" x14ac:dyDescent="0.2">
      <c r="C72" s="1"/>
      <c r="E72" s="1"/>
      <c r="F72" s="1"/>
      <c r="G72" s="1"/>
      <c r="H72" s="1"/>
      <c r="I72" s="1"/>
      <c r="J72" s="2"/>
      <c r="K72" s="5"/>
      <c r="L72" s="3"/>
      <c r="M72" s="3"/>
    </row>
    <row r="73" spans="3:13" x14ac:dyDescent="0.2">
      <c r="C73" s="1"/>
      <c r="E73" s="1"/>
      <c r="F73" s="1"/>
      <c r="G73" s="1"/>
      <c r="H73" s="1"/>
      <c r="I73" s="1"/>
      <c r="J73" s="2"/>
      <c r="K73" s="5"/>
      <c r="L73" s="3"/>
      <c r="M73" s="3"/>
    </row>
    <row r="74" spans="3:13" x14ac:dyDescent="0.2">
      <c r="C74" s="1"/>
      <c r="E74" s="1"/>
      <c r="F74" s="1"/>
      <c r="G74" s="1"/>
      <c r="H74" s="1"/>
      <c r="I74" s="1"/>
      <c r="J74" s="2"/>
      <c r="K74" s="5"/>
      <c r="L74" s="3"/>
      <c r="M74" s="3"/>
    </row>
    <row r="75" spans="3:13" x14ac:dyDescent="0.2">
      <c r="C75" s="1"/>
      <c r="E75" s="1"/>
      <c r="F75" s="1"/>
      <c r="G75" s="1"/>
      <c r="H75" s="1"/>
      <c r="I75" s="1"/>
      <c r="J75" s="2"/>
      <c r="K75" s="5"/>
      <c r="L75" s="3"/>
      <c r="M75" s="3"/>
    </row>
    <row r="76" spans="3:13" x14ac:dyDescent="0.2">
      <c r="C76" s="1"/>
      <c r="E76" s="1"/>
      <c r="F76" s="1"/>
      <c r="G76" s="1"/>
      <c r="H76" s="1"/>
      <c r="I76" s="1"/>
      <c r="J76" s="2"/>
      <c r="K76" s="5"/>
      <c r="L76" s="3"/>
      <c r="M76" s="3"/>
    </row>
    <row r="77" spans="3:13" x14ac:dyDescent="0.2">
      <c r="C77" s="1"/>
      <c r="E77" s="1"/>
      <c r="F77" s="1"/>
      <c r="G77" s="1"/>
      <c r="H77" s="1"/>
      <c r="I77" s="1"/>
      <c r="J77" s="2"/>
      <c r="K77" s="5"/>
      <c r="L77" s="3"/>
      <c r="M77" s="3"/>
    </row>
    <row r="78" spans="3:13" x14ac:dyDescent="0.2">
      <c r="C78" s="1"/>
      <c r="E78" s="1"/>
      <c r="F78" s="1"/>
      <c r="G78" s="1"/>
      <c r="H78" s="1"/>
      <c r="I78" s="1"/>
      <c r="J78" s="2"/>
      <c r="K78" s="5"/>
      <c r="L78" s="3"/>
      <c r="M78" s="3"/>
    </row>
    <row r="79" spans="3:13" x14ac:dyDescent="0.2">
      <c r="C79" s="1"/>
      <c r="E79" s="1"/>
      <c r="F79" s="1"/>
      <c r="G79" s="1"/>
      <c r="H79" s="1"/>
      <c r="I79" s="1"/>
      <c r="J79" s="2"/>
      <c r="K79" s="5"/>
      <c r="L79" s="3"/>
      <c r="M79" s="3"/>
    </row>
    <row r="80" spans="3:13" x14ac:dyDescent="0.2">
      <c r="C80" s="1"/>
      <c r="E80" s="1"/>
      <c r="F80" s="1"/>
      <c r="G80" s="1"/>
      <c r="H80" s="1"/>
      <c r="I80" s="1"/>
      <c r="J80" s="2"/>
      <c r="K80" s="5"/>
      <c r="L80" s="3"/>
      <c r="M80" s="3"/>
    </row>
    <row r="81" spans="3:13" x14ac:dyDescent="0.2">
      <c r="C81" s="1"/>
      <c r="E81" s="1"/>
      <c r="F81" s="1"/>
      <c r="G81" s="1"/>
      <c r="H81" s="1"/>
      <c r="I81" s="1"/>
      <c r="J81" s="2"/>
      <c r="K81" s="5"/>
      <c r="L81" s="3"/>
      <c r="M81" s="3"/>
    </row>
    <row r="82" spans="3:13" x14ac:dyDescent="0.2">
      <c r="C82" s="1"/>
      <c r="E82" s="1"/>
      <c r="F82" s="1"/>
      <c r="G82" s="1"/>
      <c r="H82" s="1"/>
      <c r="I82" s="1"/>
      <c r="J82" s="2"/>
      <c r="K82" s="5"/>
      <c r="L82" s="3"/>
      <c r="M82" s="3"/>
    </row>
    <row r="83" spans="3:13" x14ac:dyDescent="0.2">
      <c r="C83" s="1"/>
      <c r="E83" s="1"/>
      <c r="F83" s="1"/>
      <c r="G83" s="1"/>
      <c r="H83" s="1"/>
      <c r="I83" s="1"/>
      <c r="J83" s="2"/>
      <c r="K83" s="5"/>
      <c r="L83" s="3"/>
      <c r="M83" s="3"/>
    </row>
    <row r="84" spans="3:13" x14ac:dyDescent="0.2">
      <c r="C84" s="1"/>
      <c r="E84" s="1"/>
      <c r="F84" s="1"/>
      <c r="G84" s="1"/>
      <c r="H84" s="1"/>
      <c r="I84" s="1"/>
      <c r="J84" s="2"/>
      <c r="K84" s="5"/>
      <c r="L84" s="3"/>
      <c r="M84" s="3"/>
    </row>
    <row r="85" spans="3:13" x14ac:dyDescent="0.2">
      <c r="C85" s="1"/>
      <c r="E85" s="1"/>
      <c r="F85" s="1"/>
      <c r="G85" s="1"/>
      <c r="H85" s="1"/>
      <c r="I85" s="1"/>
      <c r="J85" s="2"/>
      <c r="K85" s="5"/>
      <c r="L85" s="3"/>
      <c r="M85" s="3"/>
    </row>
    <row r="86" spans="3:13" x14ac:dyDescent="0.2">
      <c r="C86" s="1"/>
      <c r="E86" s="1"/>
      <c r="F86" s="1"/>
      <c r="G86" s="1"/>
      <c r="H86" s="1"/>
      <c r="I86" s="1"/>
      <c r="J86" s="2"/>
      <c r="K86" s="5"/>
      <c r="L86" s="3"/>
      <c r="M86" s="3"/>
    </row>
    <row r="87" spans="3:13" x14ac:dyDescent="0.2">
      <c r="C87" s="1"/>
      <c r="E87" s="1"/>
      <c r="F87" s="1"/>
      <c r="G87" s="1"/>
      <c r="H87" s="1"/>
      <c r="I87" s="1"/>
      <c r="J87" s="2"/>
      <c r="K87" s="5"/>
      <c r="L87" s="3"/>
      <c r="M87" s="3"/>
    </row>
    <row r="88" spans="3:13" x14ac:dyDescent="0.2">
      <c r="C88" s="1"/>
      <c r="E88" s="1"/>
      <c r="F88" s="1"/>
      <c r="G88" s="1"/>
      <c r="H88" s="1"/>
      <c r="I88" s="1"/>
      <c r="J88" s="2"/>
      <c r="K88" s="5"/>
      <c r="L88" s="3"/>
      <c r="M88" s="3"/>
    </row>
    <row r="89" spans="3:13" x14ac:dyDescent="0.2">
      <c r="C89" s="1"/>
      <c r="E89" s="1"/>
      <c r="F89" s="1"/>
      <c r="G89" s="1"/>
      <c r="H89" s="1"/>
      <c r="I89" s="1"/>
      <c r="J89" s="2"/>
      <c r="K89" s="5"/>
      <c r="L89" s="3"/>
      <c r="M89" s="3"/>
    </row>
    <row r="90" spans="3:13" x14ac:dyDescent="0.2">
      <c r="C90" s="1"/>
      <c r="E90" s="1"/>
      <c r="F90" s="1"/>
      <c r="G90" s="1"/>
      <c r="H90" s="1"/>
      <c r="I90" s="1"/>
      <c r="J90" s="2"/>
      <c r="K90" s="5"/>
      <c r="L90" s="3"/>
      <c r="M90" s="3"/>
    </row>
    <row r="91" spans="3:13" x14ac:dyDescent="0.2">
      <c r="C91" s="1"/>
      <c r="E91" s="1"/>
      <c r="F91" s="1"/>
      <c r="G91" s="1"/>
      <c r="H91" s="1"/>
      <c r="I91" s="1"/>
      <c r="J91" s="2"/>
      <c r="K91" s="5"/>
      <c r="L91" s="3"/>
      <c r="M91" s="3"/>
    </row>
    <row r="92" spans="3:13" x14ac:dyDescent="0.2">
      <c r="C92" s="1"/>
      <c r="E92" s="1"/>
      <c r="F92" s="1"/>
      <c r="G92" s="1"/>
      <c r="H92" s="1"/>
      <c r="I92" s="1"/>
      <c r="J92" s="2"/>
      <c r="K92" s="5"/>
      <c r="L92" s="3"/>
      <c r="M92" s="3"/>
    </row>
    <row r="93" spans="3:13" x14ac:dyDescent="0.2">
      <c r="C93" s="1"/>
      <c r="E93" s="1"/>
      <c r="F93" s="1"/>
      <c r="G93" s="1"/>
      <c r="H93" s="1"/>
      <c r="I93" s="1"/>
      <c r="J93" s="2"/>
      <c r="K93" s="5"/>
      <c r="L93" s="3"/>
      <c r="M93" s="3"/>
    </row>
    <row r="94" spans="3:13" x14ac:dyDescent="0.2">
      <c r="C94" s="1"/>
      <c r="E94" s="1"/>
      <c r="F94" s="1"/>
      <c r="G94" s="1"/>
      <c r="H94" s="1"/>
      <c r="I94" s="1"/>
      <c r="J94" s="2"/>
      <c r="K94" s="5"/>
      <c r="L94" s="3"/>
      <c r="M94" s="3"/>
    </row>
    <row r="95" spans="3:13" x14ac:dyDescent="0.2">
      <c r="C95" s="1"/>
      <c r="E95" s="1"/>
      <c r="F95" s="1"/>
      <c r="G95" s="1"/>
      <c r="H95" s="1"/>
      <c r="I95" s="1"/>
      <c r="J95" s="2"/>
      <c r="K95" s="5"/>
      <c r="L95" s="3"/>
      <c r="M95" s="3"/>
    </row>
    <row r="96" spans="3:13" x14ac:dyDescent="0.2">
      <c r="C96" s="1"/>
      <c r="E96" s="1"/>
      <c r="F96" s="1"/>
      <c r="G96" s="1"/>
      <c r="H96" s="1"/>
      <c r="I96" s="1"/>
      <c r="J96" s="2"/>
      <c r="K96" s="5"/>
      <c r="L96" s="3"/>
      <c r="M96" s="3"/>
    </row>
    <row r="97" spans="3:13" x14ac:dyDescent="0.2">
      <c r="C97" s="1"/>
      <c r="E97" s="1"/>
      <c r="F97" s="1"/>
      <c r="G97" s="1"/>
      <c r="H97" s="1"/>
      <c r="I97" s="1"/>
      <c r="J97" s="2"/>
      <c r="K97" s="5"/>
      <c r="L97" s="3"/>
      <c r="M97" s="3"/>
    </row>
    <row r="98" spans="3:13" x14ac:dyDescent="0.2">
      <c r="C98" s="1"/>
      <c r="E98" s="1"/>
      <c r="F98" s="1"/>
      <c r="G98" s="1"/>
      <c r="H98" s="1"/>
      <c r="I98" s="1"/>
      <c r="J98" s="2"/>
      <c r="K98" s="5"/>
      <c r="L98" s="3"/>
      <c r="M98" s="3"/>
    </row>
    <row r="99" spans="3:13" x14ac:dyDescent="0.2">
      <c r="C99" s="1"/>
      <c r="E99" s="1"/>
      <c r="F99" s="1"/>
      <c r="G99" s="1"/>
      <c r="H99" s="1"/>
      <c r="I99" s="1"/>
      <c r="J99" s="2"/>
      <c r="K99" s="5"/>
      <c r="L99" s="3"/>
      <c r="M99" s="3"/>
    </row>
    <row r="100" spans="3:13" x14ac:dyDescent="0.2">
      <c r="C100" s="1"/>
      <c r="E100" s="1"/>
      <c r="F100" s="1"/>
      <c r="G100" s="1"/>
      <c r="H100" s="1"/>
      <c r="I100" s="1"/>
      <c r="J100" s="2"/>
      <c r="K100" s="5"/>
      <c r="L100" s="3"/>
      <c r="M100" s="3"/>
    </row>
    <row r="101" spans="3:13" x14ac:dyDescent="0.2">
      <c r="C101" s="1"/>
      <c r="E101" s="1"/>
      <c r="F101" s="1"/>
      <c r="G101" s="1"/>
      <c r="H101" s="1"/>
      <c r="I101" s="1"/>
      <c r="J101" s="2"/>
      <c r="K101" s="5"/>
      <c r="L101" s="3"/>
      <c r="M101" s="3"/>
    </row>
    <row r="102" spans="3:13" x14ac:dyDescent="0.2">
      <c r="C102" s="1"/>
      <c r="E102" s="1"/>
      <c r="F102" s="1"/>
      <c r="G102" s="1"/>
      <c r="H102" s="1"/>
      <c r="I102" s="1"/>
      <c r="J102" s="2"/>
      <c r="K102" s="5"/>
      <c r="L102" s="3"/>
      <c r="M102" s="3"/>
    </row>
    <row r="103" spans="3:13" x14ac:dyDescent="0.2">
      <c r="C103" s="1"/>
      <c r="E103" s="1"/>
      <c r="F103" s="1"/>
      <c r="G103" s="1"/>
      <c r="H103" s="1"/>
      <c r="I103" s="1"/>
      <c r="J103" s="2"/>
      <c r="K103" s="5"/>
      <c r="L103" s="3"/>
      <c r="M103" s="3"/>
    </row>
    <row r="104" spans="3:13" x14ac:dyDescent="0.2">
      <c r="C104" s="1"/>
      <c r="E104" s="1"/>
      <c r="F104" s="1"/>
      <c r="G104" s="1"/>
      <c r="H104" s="1"/>
      <c r="I104" s="1"/>
      <c r="J104" s="2"/>
      <c r="K104" s="5"/>
      <c r="L104" s="3"/>
      <c r="M104" s="3"/>
    </row>
    <row r="105" spans="3:13" x14ac:dyDescent="0.2">
      <c r="C105" s="1"/>
      <c r="E105" s="1"/>
      <c r="F105" s="1"/>
      <c r="G105" s="1"/>
      <c r="H105" s="1"/>
      <c r="I105" s="1"/>
      <c r="J105" s="2"/>
      <c r="K105" s="5"/>
      <c r="L105" s="3"/>
      <c r="M105" s="3"/>
    </row>
    <row r="106" spans="3:13" x14ac:dyDescent="0.2">
      <c r="C106" s="1"/>
      <c r="E106" s="1"/>
      <c r="F106" s="1"/>
      <c r="G106" s="1"/>
      <c r="H106" s="1"/>
      <c r="I106" s="1"/>
      <c r="J106" s="2"/>
      <c r="K106" s="5"/>
      <c r="L106" s="3"/>
      <c r="M106" s="3"/>
    </row>
    <row r="107" spans="3:13" x14ac:dyDescent="0.2">
      <c r="C107" s="1"/>
      <c r="E107" s="1"/>
      <c r="F107" s="1"/>
      <c r="G107" s="1"/>
      <c r="H107" s="1"/>
      <c r="I107" s="1"/>
      <c r="J107" s="2"/>
      <c r="K107" s="5"/>
      <c r="L107" s="3"/>
      <c r="M107" s="3"/>
    </row>
    <row r="108" spans="3:13" x14ac:dyDescent="0.2">
      <c r="C108" s="1"/>
      <c r="E108" s="1"/>
      <c r="F108" s="1"/>
      <c r="G108" s="1"/>
      <c r="H108" s="1"/>
      <c r="I108" s="1"/>
      <c r="J108" s="2"/>
      <c r="K108" s="5"/>
      <c r="L108" s="3"/>
      <c r="M108" s="3"/>
    </row>
    <row r="109" spans="3:13" x14ac:dyDescent="0.2">
      <c r="C109" s="1"/>
      <c r="E109" s="1"/>
      <c r="F109" s="1"/>
      <c r="G109" s="1"/>
      <c r="H109" s="1"/>
      <c r="I109" s="1"/>
      <c r="J109" s="2"/>
      <c r="K109" s="5"/>
      <c r="L109" s="3"/>
      <c r="M109" s="3"/>
    </row>
    <row r="110" spans="3:13" x14ac:dyDescent="0.2">
      <c r="C110" s="1"/>
      <c r="E110" s="1"/>
      <c r="F110" s="1"/>
      <c r="G110" s="1"/>
      <c r="H110" s="1"/>
      <c r="I110" s="1"/>
      <c r="J110" s="2"/>
      <c r="K110" s="5"/>
      <c r="L110" s="3"/>
      <c r="M110" s="3"/>
    </row>
    <row r="111" spans="3:13" x14ac:dyDescent="0.2">
      <c r="C111" s="1"/>
      <c r="E111" s="1"/>
      <c r="F111" s="1"/>
      <c r="G111" s="1"/>
      <c r="H111" s="1"/>
      <c r="I111" s="1"/>
      <c r="J111" s="2"/>
      <c r="K111" s="5"/>
      <c r="L111" s="3"/>
      <c r="M111" s="3"/>
    </row>
    <row r="112" spans="3:13" x14ac:dyDescent="0.2">
      <c r="C112" s="1"/>
      <c r="E112" s="1"/>
      <c r="F112" s="1"/>
      <c r="G112" s="1"/>
      <c r="H112" s="1"/>
      <c r="I112" s="1"/>
      <c r="J112" s="2"/>
      <c r="K112" s="5"/>
      <c r="L112" s="3"/>
      <c r="M112" s="3"/>
    </row>
    <row r="113" spans="3:13" x14ac:dyDescent="0.2">
      <c r="C113" s="1"/>
      <c r="E113" s="1"/>
      <c r="F113" s="1"/>
      <c r="G113" s="1"/>
      <c r="H113" s="1"/>
      <c r="I113" s="1"/>
      <c r="J113" s="2"/>
      <c r="K113" s="5"/>
      <c r="L113" s="3"/>
      <c r="M113" s="3"/>
    </row>
    <row r="114" spans="3:13" x14ac:dyDescent="0.2">
      <c r="C114" s="1"/>
      <c r="E114" s="1"/>
      <c r="F114" s="1"/>
      <c r="G114" s="1"/>
      <c r="H114" s="1"/>
      <c r="I114" s="1"/>
      <c r="J114" s="2"/>
      <c r="K114" s="5"/>
      <c r="L114" s="3"/>
      <c r="M114" s="3"/>
    </row>
    <row r="115" spans="3:13" x14ac:dyDescent="0.2">
      <c r="C115" s="1"/>
      <c r="E115" s="1"/>
      <c r="F115" s="1"/>
      <c r="G115" s="1"/>
      <c r="H115" s="1"/>
      <c r="I115" s="1"/>
      <c r="J115" s="2"/>
      <c r="K115" s="5"/>
      <c r="L115" s="3"/>
      <c r="M115" s="3"/>
    </row>
    <row r="116" spans="3:13" x14ac:dyDescent="0.2">
      <c r="C116" s="1"/>
      <c r="E116" s="1"/>
      <c r="F116" s="1"/>
      <c r="G116" s="1"/>
      <c r="H116" s="1"/>
      <c r="I116" s="1"/>
      <c r="J116" s="2"/>
      <c r="K116" s="5"/>
      <c r="L116" s="3"/>
      <c r="M116" s="3"/>
    </row>
    <row r="117" spans="3:13" x14ac:dyDescent="0.2">
      <c r="C117" s="1"/>
      <c r="E117" s="1"/>
      <c r="F117" s="1"/>
      <c r="G117" s="1"/>
      <c r="H117" s="1"/>
      <c r="I117" s="1"/>
      <c r="J117" s="2"/>
      <c r="K117" s="5"/>
      <c r="L117" s="3"/>
      <c r="M117" s="3"/>
    </row>
    <row r="118" spans="3:13" x14ac:dyDescent="0.2">
      <c r="C118" s="1"/>
      <c r="E118" s="1"/>
      <c r="F118" s="1"/>
      <c r="G118" s="1"/>
      <c r="H118" s="1"/>
      <c r="I118" s="1"/>
      <c r="J118" s="2"/>
      <c r="K118" s="5"/>
      <c r="L118" s="3"/>
      <c r="M118" s="3"/>
    </row>
    <row r="119" spans="3:13" x14ac:dyDescent="0.2">
      <c r="C119" s="1"/>
      <c r="E119" s="1"/>
      <c r="F119" s="1"/>
      <c r="G119" s="1"/>
      <c r="H119" s="1"/>
      <c r="I119" s="1"/>
      <c r="J119" s="2"/>
      <c r="K119" s="5"/>
      <c r="L119" s="3"/>
      <c r="M119" s="3"/>
    </row>
    <row r="120" spans="3:13" x14ac:dyDescent="0.2">
      <c r="C120" s="1"/>
      <c r="E120" s="1"/>
      <c r="F120" s="1"/>
      <c r="G120" s="1"/>
      <c r="H120" s="1"/>
      <c r="I120" s="1"/>
      <c r="J120" s="2"/>
      <c r="K120" s="5"/>
      <c r="L120" s="3"/>
      <c r="M120" s="3"/>
    </row>
    <row r="121" spans="3:13" x14ac:dyDescent="0.2">
      <c r="C121" s="1"/>
      <c r="E121" s="1"/>
      <c r="F121" s="1"/>
      <c r="G121" s="1"/>
      <c r="H121" s="1"/>
      <c r="I121" s="1"/>
      <c r="J121" s="2"/>
      <c r="K121" s="5"/>
      <c r="L121" s="3"/>
      <c r="M121" s="3"/>
    </row>
    <row r="122" spans="3:13" x14ac:dyDescent="0.2">
      <c r="C122" s="1"/>
      <c r="E122" s="1"/>
      <c r="F122" s="1"/>
      <c r="G122" s="1"/>
      <c r="H122" s="1"/>
      <c r="I122" s="1"/>
      <c r="J122" s="2"/>
      <c r="K122" s="5"/>
      <c r="L122" s="3"/>
      <c r="M122" s="3"/>
    </row>
    <row r="123" spans="3:13" x14ac:dyDescent="0.2">
      <c r="C123" s="1"/>
      <c r="E123" s="1"/>
      <c r="F123" s="1"/>
      <c r="G123" s="1"/>
      <c r="H123" s="1"/>
      <c r="I123" s="1"/>
      <c r="J123" s="2"/>
      <c r="K123" s="5"/>
      <c r="L123" s="3"/>
      <c r="M123" s="3"/>
    </row>
    <row r="124" spans="3:13" x14ac:dyDescent="0.2">
      <c r="C124" s="1"/>
      <c r="E124" s="1"/>
      <c r="F124" s="1"/>
      <c r="G124" s="1"/>
      <c r="H124" s="1"/>
      <c r="I124" s="1"/>
      <c r="J124" s="2"/>
      <c r="K124" s="5"/>
      <c r="L124" s="3"/>
      <c r="M124" s="3"/>
    </row>
    <row r="125" spans="3:13" x14ac:dyDescent="0.2">
      <c r="C125" s="1"/>
      <c r="E125" s="1"/>
      <c r="F125" s="1"/>
      <c r="G125" s="1"/>
      <c r="H125" s="1"/>
      <c r="I125" s="1"/>
      <c r="J125" s="2"/>
      <c r="K125" s="5"/>
      <c r="L125" s="3"/>
      <c r="M125" s="3"/>
    </row>
    <row r="126" spans="3:13" x14ac:dyDescent="0.2">
      <c r="C126" s="1"/>
      <c r="E126" s="1"/>
      <c r="F126" s="1"/>
      <c r="G126" s="1"/>
      <c r="H126" s="1"/>
      <c r="I126" s="1"/>
      <c r="J126" s="2"/>
      <c r="K126" s="5"/>
      <c r="L126" s="3"/>
      <c r="M126" s="3"/>
    </row>
    <row r="127" spans="3:13" x14ac:dyDescent="0.2">
      <c r="C127" s="1"/>
      <c r="E127" s="1"/>
      <c r="F127" s="1"/>
      <c r="G127" s="1"/>
      <c r="H127" s="1"/>
      <c r="I127" s="1"/>
      <c r="J127" s="2"/>
      <c r="K127" s="5"/>
      <c r="L127" s="3"/>
      <c r="M127" s="3"/>
    </row>
    <row r="128" spans="3:13" x14ac:dyDescent="0.2">
      <c r="C128" s="1"/>
      <c r="E128" s="1"/>
      <c r="F128" s="1"/>
      <c r="G128" s="1"/>
      <c r="H128" s="1"/>
      <c r="I128" s="1"/>
      <c r="J128" s="2"/>
      <c r="K128" s="5"/>
      <c r="L128" s="3"/>
      <c r="M128" s="3"/>
    </row>
    <row r="129" spans="3:13" x14ac:dyDescent="0.2">
      <c r="C129" s="1"/>
      <c r="E129" s="1"/>
      <c r="F129" s="1"/>
      <c r="G129" s="1"/>
      <c r="H129" s="1"/>
      <c r="I129" s="1"/>
      <c r="J129" s="2"/>
      <c r="K129" s="5"/>
      <c r="L129" s="3"/>
      <c r="M129" s="3"/>
    </row>
    <row r="130" spans="3:13" x14ac:dyDescent="0.2">
      <c r="C130" s="1"/>
      <c r="E130" s="1"/>
      <c r="F130" s="1"/>
      <c r="G130" s="1"/>
      <c r="H130" s="1"/>
      <c r="I130" s="1"/>
      <c r="J130" s="2"/>
      <c r="K130" s="5"/>
      <c r="L130" s="3"/>
      <c r="M130" s="3"/>
    </row>
    <row r="131" spans="3:13" x14ac:dyDescent="0.2">
      <c r="C131" s="1"/>
      <c r="E131" s="1"/>
      <c r="F131" s="1"/>
      <c r="G131" s="1"/>
      <c r="H131" s="1"/>
      <c r="I131" s="1"/>
      <c r="J131" s="2"/>
      <c r="K131" s="5"/>
      <c r="L131" s="3"/>
      <c r="M131" s="3"/>
    </row>
    <row r="132" spans="3:13" x14ac:dyDescent="0.2">
      <c r="C132" s="1"/>
      <c r="E132" s="1"/>
      <c r="F132" s="1"/>
      <c r="G132" s="1"/>
      <c r="H132" s="1"/>
      <c r="I132" s="1"/>
      <c r="J132" s="2"/>
      <c r="K132" s="5"/>
      <c r="L132" s="3"/>
      <c r="M132" s="3"/>
    </row>
    <row r="133" spans="3:13" x14ac:dyDescent="0.2">
      <c r="C133" s="1"/>
      <c r="E133" s="1"/>
      <c r="F133" s="1"/>
      <c r="G133" s="1"/>
      <c r="H133" s="1"/>
      <c r="I133" s="1"/>
      <c r="J133" s="2"/>
      <c r="K133" s="5"/>
      <c r="L133" s="3"/>
      <c r="M133" s="3"/>
    </row>
    <row r="134" spans="3:13" x14ac:dyDescent="0.2">
      <c r="C134" s="1"/>
      <c r="E134" s="1"/>
      <c r="F134" s="1"/>
      <c r="G134" s="1"/>
      <c r="H134" s="1"/>
      <c r="I134" s="1"/>
      <c r="J134" s="2"/>
      <c r="K134" s="5"/>
      <c r="L134" s="3"/>
      <c r="M134" s="3"/>
    </row>
    <row r="135" spans="3:13" x14ac:dyDescent="0.2">
      <c r="C135" s="1"/>
      <c r="E135" s="1"/>
      <c r="F135" s="1"/>
      <c r="G135" s="1"/>
      <c r="H135" s="1"/>
      <c r="I135" s="1"/>
      <c r="J135" s="2"/>
      <c r="K135" s="5"/>
      <c r="L135" s="3"/>
      <c r="M135" s="3"/>
    </row>
    <row r="136" spans="3:13" x14ac:dyDescent="0.2">
      <c r="C136" s="1"/>
      <c r="E136" s="1"/>
      <c r="F136" s="1"/>
      <c r="G136" s="1"/>
      <c r="H136" s="1"/>
      <c r="I136" s="1"/>
      <c r="J136" s="2"/>
      <c r="K136" s="5"/>
      <c r="L136" s="3"/>
      <c r="M136" s="3"/>
    </row>
    <row r="137" spans="3:13" x14ac:dyDescent="0.2">
      <c r="C137" s="1"/>
      <c r="E137" s="1"/>
      <c r="F137" s="1"/>
      <c r="G137" s="1"/>
      <c r="H137" s="1"/>
      <c r="I137" s="1"/>
      <c r="J137" s="2"/>
      <c r="K137" s="5"/>
      <c r="L137" s="3"/>
      <c r="M137" s="3"/>
    </row>
    <row r="138" spans="3:13" x14ac:dyDescent="0.2">
      <c r="C138" s="1"/>
      <c r="E138" s="1"/>
      <c r="F138" s="1"/>
      <c r="G138" s="1"/>
      <c r="H138" s="1"/>
      <c r="I138" s="1"/>
      <c r="J138" s="2"/>
      <c r="K138" s="5"/>
      <c r="L138" s="3"/>
      <c r="M138" s="3"/>
    </row>
    <row r="139" spans="3:13" x14ac:dyDescent="0.2">
      <c r="C139" s="1"/>
      <c r="E139" s="1"/>
      <c r="F139" s="1"/>
      <c r="G139" s="1"/>
      <c r="H139" s="1"/>
      <c r="I139" s="1"/>
      <c r="J139" s="2"/>
      <c r="K139" s="5"/>
      <c r="L139" s="3"/>
      <c r="M139" s="3"/>
    </row>
    <row r="140" spans="3:13" x14ac:dyDescent="0.2">
      <c r="C140" s="1"/>
      <c r="E140" s="1"/>
      <c r="F140" s="1"/>
      <c r="G140" s="1"/>
      <c r="H140" s="1"/>
      <c r="I140" s="1"/>
      <c r="J140" s="2"/>
      <c r="K140" s="5"/>
      <c r="L140" s="3"/>
      <c r="M140" s="3"/>
    </row>
    <row r="141" spans="3:13" x14ac:dyDescent="0.2">
      <c r="C141" s="1"/>
      <c r="E141" s="1"/>
      <c r="F141" s="1"/>
      <c r="G141" s="1"/>
      <c r="H141" s="1"/>
      <c r="I141" s="1"/>
      <c r="J141" s="2"/>
      <c r="K141" s="5"/>
      <c r="L141" s="3"/>
      <c r="M141" s="3"/>
    </row>
    <row r="142" spans="3:13" x14ac:dyDescent="0.2">
      <c r="C142" s="1"/>
      <c r="E142" s="1"/>
      <c r="F142" s="1"/>
      <c r="G142" s="1"/>
      <c r="H142" s="1"/>
      <c r="I142" s="1"/>
      <c r="J142" s="2"/>
      <c r="K142" s="5"/>
      <c r="L142" s="3"/>
      <c r="M142" s="3"/>
    </row>
    <row r="143" spans="3:13" x14ac:dyDescent="0.2">
      <c r="C143" s="1"/>
      <c r="E143" s="1"/>
      <c r="F143" s="1"/>
      <c r="G143" s="1"/>
      <c r="H143" s="1"/>
      <c r="I143" s="1"/>
      <c r="J143" s="2"/>
      <c r="K143" s="5"/>
      <c r="L143" s="3"/>
      <c r="M143" s="3"/>
    </row>
    <row r="144" spans="3:13" x14ac:dyDescent="0.2">
      <c r="C144" s="1"/>
      <c r="E144" s="1"/>
      <c r="F144" s="1"/>
      <c r="G144" s="1"/>
      <c r="H144" s="1"/>
      <c r="I144" s="1"/>
      <c r="J144" s="2"/>
      <c r="K144" s="5"/>
      <c r="L144" s="3"/>
      <c r="M144" s="3"/>
    </row>
    <row r="145" spans="3:13" x14ac:dyDescent="0.2">
      <c r="C145" s="1"/>
      <c r="E145" s="1"/>
      <c r="F145" s="1"/>
      <c r="G145" s="1"/>
      <c r="H145" s="1"/>
      <c r="I145" s="1"/>
      <c r="J145" s="2"/>
      <c r="K145" s="5"/>
      <c r="L145" s="3"/>
      <c r="M145" s="3"/>
    </row>
    <row r="146" spans="3:13" x14ac:dyDescent="0.2">
      <c r="C146" s="1"/>
      <c r="E146" s="1"/>
      <c r="F146" s="1"/>
      <c r="G146" s="1"/>
      <c r="H146" s="1"/>
      <c r="I146" s="1"/>
      <c r="J146" s="2"/>
      <c r="K146" s="5"/>
      <c r="L146" s="3"/>
      <c r="M146" s="3"/>
    </row>
    <row r="147" spans="3:13" x14ac:dyDescent="0.2">
      <c r="C147" s="1"/>
      <c r="E147" s="1"/>
      <c r="F147" s="1"/>
      <c r="G147" s="1"/>
      <c r="H147" s="1"/>
      <c r="I147" s="1"/>
      <c r="J147" s="2"/>
      <c r="K147" s="5"/>
      <c r="L147" s="3"/>
      <c r="M147" s="3"/>
    </row>
    <row r="148" spans="3:13" x14ac:dyDescent="0.2">
      <c r="C148" s="1"/>
      <c r="E148" s="1"/>
      <c r="F148" s="1"/>
      <c r="G148" s="1"/>
      <c r="H148" s="1"/>
      <c r="I148" s="1"/>
      <c r="J148" s="2"/>
      <c r="K148" s="5"/>
      <c r="L148" s="3"/>
      <c r="M148" s="3"/>
    </row>
    <row r="149" spans="3:13" x14ac:dyDescent="0.2">
      <c r="C149" s="1"/>
      <c r="E149" s="1"/>
      <c r="F149" s="1"/>
      <c r="G149" s="1"/>
      <c r="H149" s="1"/>
      <c r="I149" s="1"/>
      <c r="J149" s="2"/>
      <c r="K149" s="5"/>
      <c r="L149" s="3"/>
      <c r="M149" s="3"/>
    </row>
    <row r="150" spans="3:13" x14ac:dyDescent="0.2">
      <c r="C150" s="1"/>
      <c r="E150" s="1"/>
      <c r="F150" s="1"/>
      <c r="G150" s="1"/>
      <c r="H150" s="1"/>
      <c r="I150" s="1"/>
      <c r="J150" s="2"/>
      <c r="K150" s="5"/>
      <c r="L150" s="3"/>
      <c r="M150" s="3"/>
    </row>
    <row r="151" spans="3:13" x14ac:dyDescent="0.2">
      <c r="C151" s="1"/>
      <c r="E151" s="1"/>
      <c r="F151" s="1"/>
      <c r="G151" s="1"/>
      <c r="H151" s="1"/>
      <c r="I151" s="1"/>
      <c r="J151" s="2"/>
      <c r="K151" s="5"/>
      <c r="L151" s="3"/>
      <c r="M151" s="3"/>
    </row>
    <row r="152" spans="3:13" x14ac:dyDescent="0.2">
      <c r="C152" s="1"/>
      <c r="E152" s="1"/>
      <c r="F152" s="1"/>
      <c r="G152" s="1"/>
      <c r="H152" s="1"/>
      <c r="I152" s="1"/>
      <c r="J152" s="2"/>
      <c r="K152" s="5"/>
      <c r="L152" s="3"/>
      <c r="M152" s="3"/>
    </row>
    <row r="153" spans="3:13" x14ac:dyDescent="0.2">
      <c r="C153" s="1"/>
      <c r="E153" s="1"/>
      <c r="F153" s="1"/>
      <c r="G153" s="1"/>
      <c r="H153" s="1"/>
      <c r="I153" s="1"/>
      <c r="J153" s="2"/>
      <c r="K153" s="5"/>
      <c r="L153" s="3"/>
      <c r="M153" s="3"/>
    </row>
    <row r="154" spans="3:13" x14ac:dyDescent="0.2">
      <c r="C154" s="1"/>
      <c r="E154" s="1"/>
      <c r="F154" s="1"/>
      <c r="G154" s="1"/>
      <c r="H154" s="1"/>
      <c r="I154" s="1"/>
      <c r="J154" s="2"/>
      <c r="K154" s="5"/>
      <c r="L154" s="3"/>
      <c r="M154" s="3"/>
    </row>
    <row r="155" spans="3:13" x14ac:dyDescent="0.2">
      <c r="C155" s="1"/>
      <c r="E155" s="1"/>
      <c r="F155" s="1"/>
      <c r="G155" s="1"/>
      <c r="H155" s="1"/>
      <c r="I155" s="1"/>
      <c r="J155" s="2"/>
      <c r="K155" s="5"/>
      <c r="L155" s="3"/>
      <c r="M155" s="3"/>
    </row>
    <row r="156" spans="3:13" x14ac:dyDescent="0.2">
      <c r="C156" s="1"/>
      <c r="E156" s="1"/>
      <c r="F156" s="1"/>
      <c r="G156" s="1"/>
      <c r="H156" s="1"/>
      <c r="I156" s="1"/>
      <c r="J156" s="2"/>
      <c r="K156" s="5"/>
      <c r="L156" s="3"/>
      <c r="M156" s="3"/>
    </row>
    <row r="157" spans="3:13" x14ac:dyDescent="0.2">
      <c r="C157" s="1"/>
      <c r="E157" s="1"/>
      <c r="F157" s="1"/>
      <c r="G157" s="1"/>
      <c r="H157" s="1"/>
      <c r="I157" s="1"/>
      <c r="J157" s="2"/>
      <c r="K157" s="5"/>
      <c r="L157" s="3"/>
      <c r="M157" s="3"/>
    </row>
    <row r="158" spans="3:13" x14ac:dyDescent="0.2">
      <c r="C158" s="1"/>
      <c r="E158" s="1"/>
      <c r="F158" s="1"/>
      <c r="G158" s="1"/>
      <c r="H158" s="1"/>
      <c r="I158" s="1"/>
      <c r="J158" s="2"/>
      <c r="K158" s="5"/>
      <c r="L158" s="3"/>
      <c r="M158" s="3"/>
    </row>
    <row r="159" spans="3:13" x14ac:dyDescent="0.2">
      <c r="C159" s="1"/>
      <c r="E159" s="1"/>
      <c r="F159" s="1"/>
      <c r="G159" s="1"/>
      <c r="H159" s="1"/>
      <c r="I159" s="1"/>
      <c r="J159" s="2"/>
      <c r="K159" s="5"/>
      <c r="L159" s="3"/>
      <c r="M159" s="3"/>
    </row>
    <row r="160" spans="3:13" x14ac:dyDescent="0.2">
      <c r="C160" s="1"/>
      <c r="E160" s="1"/>
      <c r="F160" s="1"/>
      <c r="G160" s="1"/>
      <c r="H160" s="1"/>
      <c r="I160" s="1"/>
      <c r="J160" s="2"/>
      <c r="K160" s="5"/>
      <c r="L160" s="3"/>
      <c r="M160" s="3"/>
    </row>
    <row r="161" spans="3:13" x14ac:dyDescent="0.2">
      <c r="C161" s="1"/>
      <c r="E161" s="1"/>
      <c r="F161" s="1"/>
      <c r="G161" s="1"/>
      <c r="H161" s="1"/>
      <c r="I161" s="1"/>
      <c r="J161" s="2"/>
      <c r="K161" s="5"/>
      <c r="L161" s="3"/>
      <c r="M161" s="3"/>
    </row>
    <row r="162" spans="3:13" x14ac:dyDescent="0.2">
      <c r="C162" s="1"/>
      <c r="E162" s="1"/>
      <c r="F162" s="1"/>
      <c r="G162" s="1"/>
      <c r="H162" s="1"/>
      <c r="I162" s="1"/>
      <c r="J162" s="2"/>
      <c r="K162" s="5"/>
      <c r="L162" s="3"/>
      <c r="M162" s="3"/>
    </row>
    <row r="163" spans="3:13" x14ac:dyDescent="0.2">
      <c r="C163" s="1"/>
      <c r="E163" s="1"/>
      <c r="F163" s="1"/>
      <c r="G163" s="1"/>
      <c r="H163" s="1"/>
      <c r="I163" s="1"/>
      <c r="J163" s="2"/>
      <c r="K163" s="5"/>
      <c r="L163" s="3"/>
      <c r="M163" s="3"/>
    </row>
    <row r="164" spans="3:13" x14ac:dyDescent="0.2">
      <c r="C164" s="1"/>
      <c r="E164" s="1"/>
      <c r="F164" s="1"/>
      <c r="G164" s="1"/>
      <c r="H164" s="1"/>
      <c r="I164" s="1"/>
      <c r="J164" s="2"/>
      <c r="K164" s="5"/>
      <c r="L164" s="3"/>
      <c r="M164" s="3"/>
    </row>
    <row r="165" spans="3:13" x14ac:dyDescent="0.2">
      <c r="C165" s="1"/>
      <c r="E165" s="1"/>
      <c r="F165" s="1"/>
      <c r="G165" s="1"/>
      <c r="H165" s="1"/>
      <c r="I165" s="1"/>
      <c r="J165" s="2"/>
      <c r="K165" s="5"/>
      <c r="L165" s="3"/>
      <c r="M165" s="3"/>
    </row>
    <row r="166" spans="3:13" x14ac:dyDescent="0.2">
      <c r="C166" s="1"/>
      <c r="E166" s="1"/>
      <c r="F166" s="1"/>
      <c r="G166" s="1"/>
      <c r="H166" s="1"/>
      <c r="I166" s="1"/>
      <c r="J166" s="2"/>
      <c r="K166" s="5"/>
      <c r="L166" s="3"/>
      <c r="M166" s="3"/>
    </row>
    <row r="167" spans="3:13" x14ac:dyDescent="0.2">
      <c r="C167" s="1"/>
      <c r="E167" s="1"/>
      <c r="F167" s="1"/>
      <c r="G167" s="1"/>
      <c r="H167" s="1"/>
      <c r="I167" s="1"/>
      <c r="J167" s="2"/>
      <c r="K167" s="5"/>
      <c r="L167" s="3"/>
      <c r="M167" s="3"/>
    </row>
    <row r="168" spans="3:13" x14ac:dyDescent="0.2">
      <c r="C168" s="1"/>
      <c r="E168" s="1"/>
      <c r="F168" s="1"/>
      <c r="G168" s="1"/>
      <c r="H168" s="1"/>
      <c r="I168" s="1"/>
      <c r="J168" s="2"/>
      <c r="K168" s="5"/>
      <c r="L168" s="3"/>
      <c r="M168" s="3"/>
    </row>
    <row r="169" spans="3:13" x14ac:dyDescent="0.2">
      <c r="C169" s="1"/>
      <c r="E169" s="1"/>
      <c r="F169" s="1"/>
      <c r="G169" s="1"/>
      <c r="H169" s="1"/>
      <c r="I169" s="1"/>
      <c r="J169" s="2"/>
      <c r="K169" s="5"/>
      <c r="L169" s="3"/>
      <c r="M169" s="3"/>
    </row>
    <row r="170" spans="3:13" x14ac:dyDescent="0.2">
      <c r="C170" s="1"/>
      <c r="E170" s="1"/>
      <c r="F170" s="1"/>
      <c r="G170" s="1"/>
      <c r="H170" s="1"/>
      <c r="I170" s="1"/>
      <c r="J170" s="2"/>
      <c r="K170" s="5"/>
      <c r="L170" s="3"/>
      <c r="M170" s="3"/>
    </row>
    <row r="171" spans="3:13" x14ac:dyDescent="0.2">
      <c r="C171" s="1"/>
      <c r="E171" s="1"/>
      <c r="F171" s="1"/>
      <c r="G171" s="1"/>
      <c r="H171" s="1"/>
      <c r="I171" s="1"/>
      <c r="J171" s="2"/>
      <c r="K171" s="5"/>
      <c r="L171" s="3"/>
      <c r="M171" s="3"/>
    </row>
    <row r="172" spans="3:13" x14ac:dyDescent="0.2">
      <c r="C172" s="1"/>
      <c r="E172" s="1"/>
      <c r="F172" s="1"/>
      <c r="G172" s="1"/>
      <c r="H172" s="1"/>
      <c r="I172" s="1"/>
      <c r="J172" s="2"/>
      <c r="K172" s="5"/>
      <c r="L172" s="3"/>
      <c r="M172" s="3"/>
    </row>
    <row r="173" spans="3:13" x14ac:dyDescent="0.2">
      <c r="C173" s="1"/>
      <c r="E173" s="1"/>
      <c r="F173" s="1"/>
      <c r="G173" s="1"/>
      <c r="H173" s="1"/>
      <c r="I173" s="1"/>
      <c r="J173" s="2"/>
      <c r="K173" s="5"/>
      <c r="L173" s="3"/>
      <c r="M173" s="3"/>
    </row>
    <row r="174" spans="3:13" x14ac:dyDescent="0.2">
      <c r="C174" s="1"/>
      <c r="E174" s="1"/>
      <c r="F174" s="1"/>
      <c r="G174" s="1"/>
      <c r="H174" s="1"/>
      <c r="I174" s="1"/>
      <c r="J174" s="2"/>
      <c r="K174" s="5"/>
      <c r="L174" s="3"/>
      <c r="M174" s="3"/>
    </row>
    <row r="175" spans="3:13" x14ac:dyDescent="0.2">
      <c r="C175" s="1"/>
      <c r="E175" s="1"/>
      <c r="F175" s="1"/>
      <c r="G175" s="1"/>
      <c r="H175" s="1"/>
      <c r="I175" s="1"/>
      <c r="J175" s="2"/>
      <c r="K175" s="5"/>
      <c r="L175" s="3"/>
      <c r="M175" s="3"/>
    </row>
    <row r="176" spans="3:13" x14ac:dyDescent="0.2">
      <c r="C176" s="1"/>
      <c r="E176" s="1"/>
      <c r="F176" s="1"/>
      <c r="G176" s="1"/>
      <c r="H176" s="1"/>
      <c r="I176" s="1"/>
      <c r="J176" s="2"/>
      <c r="K176" s="5"/>
      <c r="L176" s="3"/>
      <c r="M176" s="3"/>
    </row>
    <row r="177" spans="3:13" x14ac:dyDescent="0.2">
      <c r="C177" s="1"/>
      <c r="E177" s="1"/>
      <c r="F177" s="1"/>
      <c r="G177" s="1"/>
      <c r="H177" s="1"/>
      <c r="I177" s="1"/>
      <c r="J177" s="2"/>
      <c r="K177" s="5"/>
      <c r="L177" s="3"/>
      <c r="M177" s="3"/>
    </row>
    <row r="178" spans="3:13" x14ac:dyDescent="0.2">
      <c r="C178" s="1"/>
      <c r="E178" s="1"/>
      <c r="F178" s="1"/>
      <c r="G178" s="1"/>
      <c r="H178" s="1"/>
      <c r="I178" s="1"/>
      <c r="J178" s="2"/>
      <c r="K178" s="5"/>
      <c r="L178" s="3"/>
      <c r="M178" s="3"/>
    </row>
    <row r="179" spans="3:13" x14ac:dyDescent="0.2">
      <c r="C179" s="1"/>
      <c r="E179" s="1"/>
      <c r="F179" s="1"/>
      <c r="G179" s="1"/>
      <c r="H179" s="1"/>
      <c r="I179" s="1"/>
      <c r="J179" s="2"/>
      <c r="K179" s="5"/>
      <c r="L179" s="3"/>
      <c r="M179" s="3"/>
    </row>
    <row r="180" spans="3:13" x14ac:dyDescent="0.2">
      <c r="C180" s="1"/>
      <c r="E180" s="1"/>
      <c r="F180" s="1"/>
      <c r="G180" s="1"/>
      <c r="H180" s="1"/>
      <c r="I180" s="1"/>
      <c r="J180" s="2"/>
      <c r="K180" s="5"/>
      <c r="L180" s="3"/>
      <c r="M180" s="3"/>
    </row>
    <row r="181" spans="3:13" x14ac:dyDescent="0.2">
      <c r="C181" s="1"/>
      <c r="E181" s="1"/>
      <c r="F181" s="1"/>
      <c r="G181" s="1"/>
      <c r="H181" s="1"/>
      <c r="I181" s="1"/>
      <c r="J181" s="2"/>
      <c r="K181" s="5"/>
      <c r="L181" s="3"/>
      <c r="M181" s="3"/>
    </row>
    <row r="182" spans="3:13" x14ac:dyDescent="0.2">
      <c r="C182" s="1"/>
      <c r="E182" s="1"/>
      <c r="F182" s="1"/>
      <c r="G182" s="1"/>
      <c r="H182" s="1"/>
      <c r="I182" s="1"/>
      <c r="J182" s="2"/>
      <c r="K182" s="5"/>
      <c r="L182" s="3"/>
      <c r="M182" s="3"/>
    </row>
    <row r="183" spans="3:13" x14ac:dyDescent="0.2">
      <c r="C183" s="1"/>
      <c r="E183" s="1"/>
      <c r="F183" s="1"/>
      <c r="G183" s="1"/>
      <c r="H183" s="1"/>
      <c r="I183" s="1"/>
      <c r="J183" s="2"/>
      <c r="K183" s="5"/>
      <c r="L183" s="3"/>
      <c r="M183" s="3"/>
    </row>
    <row r="184" spans="3:13" x14ac:dyDescent="0.2">
      <c r="C184" s="1"/>
      <c r="E184" s="1"/>
      <c r="F184" s="1"/>
      <c r="G184" s="1"/>
      <c r="H184" s="1"/>
      <c r="I184" s="1"/>
      <c r="J184" s="2"/>
      <c r="K184" s="5"/>
      <c r="L184" s="3"/>
      <c r="M184" s="3"/>
    </row>
    <row r="185" spans="3:13" x14ac:dyDescent="0.2">
      <c r="C185" s="1"/>
      <c r="E185" s="1"/>
      <c r="F185" s="1"/>
      <c r="G185" s="1"/>
      <c r="H185" s="1"/>
      <c r="I185" s="1"/>
      <c r="J185" s="2"/>
      <c r="K185" s="5"/>
      <c r="L185" s="3"/>
      <c r="M185" s="3"/>
    </row>
    <row r="186" spans="3:13" x14ac:dyDescent="0.2">
      <c r="C186" s="1"/>
      <c r="E186" s="1"/>
      <c r="F186" s="1"/>
      <c r="G186" s="1"/>
      <c r="H186" s="1"/>
      <c r="I186" s="1"/>
      <c r="J186" s="2"/>
      <c r="K186" s="5"/>
      <c r="L186" s="3"/>
      <c r="M186" s="3"/>
    </row>
    <row r="187" spans="3:13" x14ac:dyDescent="0.2">
      <c r="C187" s="1"/>
      <c r="E187" s="1"/>
      <c r="F187" s="1"/>
      <c r="G187" s="1"/>
      <c r="H187" s="1"/>
      <c r="I187" s="1"/>
      <c r="J187" s="2"/>
      <c r="K187" s="5"/>
      <c r="L187" s="3"/>
      <c r="M187" s="3"/>
    </row>
    <row r="188" spans="3:13" x14ac:dyDescent="0.2">
      <c r="C188" s="1"/>
      <c r="E188" s="1"/>
      <c r="F188" s="1"/>
      <c r="G188" s="1"/>
      <c r="H188" s="1"/>
      <c r="I188" s="1"/>
      <c r="J188" s="2"/>
      <c r="K188" s="5"/>
      <c r="L188" s="3"/>
      <c r="M188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Niels-DK Eriksen</dc:creator>
  <cp:lastModifiedBy>Niels-DK Eriksen</cp:lastModifiedBy>
  <dcterms:created xsi:type="dcterms:W3CDTF">2021-03-04T10:31:01Z</dcterms:created>
  <dcterms:modified xsi:type="dcterms:W3CDTF">2021-03-07T20:15:36Z</dcterms:modified>
</cp:coreProperties>
</file>